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older Kantor\PT Prima Terminal Petikemas\2021\Administrasi\Anggaran\"/>
    </mc:Choice>
  </mc:AlternateContent>
  <bookViews>
    <workbookView xWindow="0" yWindow="0" windowWidth="28800" windowHeight="12435" activeTab="1"/>
  </bookViews>
  <sheets>
    <sheet name="nama ma" sheetId="1" r:id="rId1"/>
    <sheet name="biaya Div. Pengembanga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</externalReferences>
  <definedNames>
    <definedName name="\0" localSheetId="0">#REF!</definedName>
    <definedName name="\0">#REF!</definedName>
    <definedName name="\A" localSheetId="0">'[1]I-KAMAR'!#REF!</definedName>
    <definedName name="\A">'[1]I-KAMAR'!#REF!</definedName>
    <definedName name="\F" localSheetId="0">#REF!</definedName>
    <definedName name="\F">#REF!</definedName>
    <definedName name="\H1" localSheetId="0">#REF!</definedName>
    <definedName name="\H1">#REF!</definedName>
    <definedName name="\H5" localSheetId="0">'[2]L-4 Rutin'!#REF!</definedName>
    <definedName name="\H5">'[2]L-4 Rutin'!#REF!</definedName>
    <definedName name="\H6" localSheetId="0">#REF!</definedName>
    <definedName name="\H6">#REF!</definedName>
    <definedName name="\H7" localSheetId="0">#REF!</definedName>
    <definedName name="\H7">#REF!</definedName>
    <definedName name="\M" localSheetId="0">#REF!</definedName>
    <definedName name="\M">#REF!</definedName>
    <definedName name="\Q" localSheetId="0">#REF!</definedName>
    <definedName name="\Q">#REF!</definedName>
    <definedName name="\S" localSheetId="0">#REF!</definedName>
    <definedName name="\S">#REF!</definedName>
    <definedName name="\W" localSheetId="0">#REF!</definedName>
    <definedName name="\W">#REF!</definedName>
    <definedName name="\WQ" localSheetId="0">'[3]BAG-2'!#REF!</definedName>
    <definedName name="\WQ">'[3]BAG-2'!#REF!</definedName>
    <definedName name="\x" localSheetId="0">[4]Cover!#REF!</definedName>
    <definedName name="\x">[4]Cover!#REF!</definedName>
    <definedName name="\z" localSheetId="0">#REF!</definedName>
    <definedName name="\z">#REF!</definedName>
    <definedName name="_______1" localSheetId="0">[5]Volume!#REF!</definedName>
    <definedName name="_______1">[5]Volume!#REF!</definedName>
    <definedName name="______1" localSheetId="0">[6]Volume!#REF!</definedName>
    <definedName name="______1">[6]Volume!#REF!</definedName>
    <definedName name="_____1" localSheetId="0">[5]Volume!#REF!</definedName>
    <definedName name="_____1">[5]Volume!#REF!</definedName>
    <definedName name="_____kpj403">[7]Sheet1!$I$349</definedName>
    <definedName name="_____kpj404">[7]Sheet1!$I$350</definedName>
    <definedName name="_____kpj405">[7]Sheet1!$I$351</definedName>
    <definedName name="_____kpj406">[7]Sheet1!$I$352</definedName>
    <definedName name="_____kpj407">[7]Sheet1!$I$353</definedName>
    <definedName name="_____kpj408">[7]Sheet1!$I$354</definedName>
    <definedName name="_____kpj409">[7]Sheet1!$I$355</definedName>
    <definedName name="_____kpj410">[7]Sheet1!$I$356</definedName>
    <definedName name="_____kpj411">[7]Sheet1!$I$357</definedName>
    <definedName name="_____kpj412">[7]Sheet1!$I$358</definedName>
    <definedName name="_____kpj413">[7]Sheet1!$I$359</definedName>
    <definedName name="_____kpj414">[7]Sheet1!$I$360</definedName>
    <definedName name="_____kpj415">[7]Sheet1!$I$361</definedName>
    <definedName name="_____kpj416">[7]Sheet1!$I$362</definedName>
    <definedName name="_____kpj417">[7]Sheet1!$I$363</definedName>
    <definedName name="_____kpj418">[7]Sheet1!$I$364</definedName>
    <definedName name="_____kpj419">[7]Sheet1!$I$365</definedName>
    <definedName name="_____kpj420">[7]Sheet1!$I$366</definedName>
    <definedName name="_____kpj421">[7]Sheet1!$I$367</definedName>
    <definedName name="_____kpj422">[7]Sheet1!$I$368</definedName>
    <definedName name="_____kpj423">[7]Sheet1!$I$369</definedName>
    <definedName name="_____kpj424">[7]Sheet1!$I$370</definedName>
    <definedName name="_____kpj425">[7]Sheet1!$I$371</definedName>
    <definedName name="_____kpj426">[7]Sheet1!$I$372</definedName>
    <definedName name="_____kpj501">[7]Sheet1!$I$373</definedName>
    <definedName name="_____ksa012">[7]Sheet1!$I$379</definedName>
    <definedName name="_____ksa013">[7]Sheet1!$I$380</definedName>
    <definedName name="_____ksa014">[7]Sheet1!$I$381</definedName>
    <definedName name="_____ksa015">[7]Sheet1!$I$382</definedName>
    <definedName name="_____ksa016">[7]Sheet1!$I$383</definedName>
    <definedName name="_____ksa017">[7]Sheet1!$I$384</definedName>
    <definedName name="_____ksa018">[7]Sheet1!$I$385</definedName>
    <definedName name="_____ksa019">[7]Sheet1!$I$386</definedName>
    <definedName name="_____ksa020">[7]Sheet1!$I$387</definedName>
    <definedName name="_____ksa021">[7]Sheet1!$I$388</definedName>
    <definedName name="_____ksa022">[7]Sheet1!$I$389</definedName>
    <definedName name="_____ksa023">[7]Sheet1!$I$390</definedName>
    <definedName name="_____ksa101">[7]Sheet1!$I$399</definedName>
    <definedName name="_____ksa102">[7]Sheet1!$I$400</definedName>
    <definedName name="_____ksa103">[7]Sheet1!$I$401</definedName>
    <definedName name="_____ksh010">[7]Sheet1!$I$412</definedName>
    <definedName name="_____ksh011">[7]Sheet1!$I$413</definedName>
    <definedName name="_____pa1003">[7]Sheet1!$E$7</definedName>
    <definedName name="_____pb0130">[7]Sheet1!$E$15</definedName>
    <definedName name="_____pb0131">[7]Sheet1!$E$16</definedName>
    <definedName name="_____PB0132">[7]Sheet1!$E$17</definedName>
    <definedName name="_____PB0135">[7]Sheet1!$E$18</definedName>
    <definedName name="_____PB0305">[7]Sheet1!$E$24</definedName>
    <definedName name="_____pc0022">[7]Sheet1!$E$31</definedName>
    <definedName name="_____pd0120">[7]Sheet1!$E$42</definedName>
    <definedName name="_____pd0132">[7]Sheet1!$E$45</definedName>
    <definedName name="_____pd0163">[7]Sheet1!$E$53</definedName>
    <definedName name="_____pd0164">[7]Sheet1!$E$54</definedName>
    <definedName name="_____pd0165">[7]Sheet1!$E$55</definedName>
    <definedName name="_____pd0166">[7]Sheet1!$E$56</definedName>
    <definedName name="_____pd0167">[7]Sheet1!$E$57</definedName>
    <definedName name="_____pd0200">[7]Sheet1!$E$58</definedName>
    <definedName name="_____pd0210">[7]Sheet1!$E$59</definedName>
    <definedName name="_____pd0220">[7]Sheet1!$E$60</definedName>
    <definedName name="_____pd0240">[7]Sheet1!$E$62</definedName>
    <definedName name="_____pd0242">[7]Sheet1!$E$63</definedName>
    <definedName name="_____pd0246">[7]Sheet1!$E$65</definedName>
    <definedName name="_____pd0260">[7]Sheet1!$E$69</definedName>
    <definedName name="_____pd0261">[7]Sheet1!$E$70</definedName>
    <definedName name="_____pd0262">[7]Sheet1!$E$71</definedName>
    <definedName name="_____pe0015">[7]Sheet1!$E$82</definedName>
    <definedName name="_____pe0025">[7]Sheet1!$E$86</definedName>
    <definedName name="_____pf0100">[7]Sheet1!$E$89</definedName>
    <definedName name="_____pf0280">[7]Sheet1!$E$110</definedName>
    <definedName name="_____pf0400">[7]Sheet1!$E$119</definedName>
    <definedName name="_____pf5001">[7]Sheet1!$E$137</definedName>
    <definedName name="_____pg0130">[7]Sheet1!$E$142</definedName>
    <definedName name="_____pg0140">[7]Sheet1!$E$143</definedName>
    <definedName name="_____pi0112">[7]Sheet1!$E$173</definedName>
    <definedName name="_____pi0502">[7]Sheet1!$E$187</definedName>
    <definedName name="_____pi0503">[7]Sheet1!$E$188</definedName>
    <definedName name="_____pi0600">[7]Sheet1!$E$189</definedName>
    <definedName name="_____pi0601">[7]Sheet1!$E$190</definedName>
    <definedName name="_____pi0602">[7]Sheet1!$E$191</definedName>
    <definedName name="_____pi0603">[7]Sheet1!$E$192</definedName>
    <definedName name="_____pj0103">[7]Sheet1!$E$196</definedName>
    <definedName name="_____pj1004">[7]Sheet1!$E$215</definedName>
    <definedName name="_____uro001">[7]Sheet1!$I$661</definedName>
    <definedName name="_____uro002">[7]Sheet1!$I$662</definedName>
    <definedName name="_____uro003">[7]Sheet1!$I$663</definedName>
    <definedName name="_____uro004">[7]Sheet1!$I$664</definedName>
    <definedName name="_____uro005">[7]Sheet1!$I$665</definedName>
    <definedName name="_____uro006">[7]Sheet1!$I$666</definedName>
    <definedName name="_____uro007">[7]Sheet1!$I$667</definedName>
    <definedName name="_____uro008">[7]Sheet1!$I$668</definedName>
    <definedName name="_____uro009">[7]Sheet1!$I$669</definedName>
    <definedName name="____1" localSheetId="0">[8]Volume!#REF!</definedName>
    <definedName name="____1">[8]Volume!#REF!</definedName>
    <definedName name="____abs100" localSheetId="0">#REF!</definedName>
    <definedName name="____abs100">#REF!</definedName>
    <definedName name="____ahu100" localSheetId="0">#REF!</definedName>
    <definedName name="____ahu100">#REF!</definedName>
    <definedName name="____ahu150" localSheetId="0">#REF!</definedName>
    <definedName name="____ahu150">#REF!</definedName>
    <definedName name="____ako100" localSheetId="0">#REF!</definedName>
    <definedName name="____ako100">#REF!</definedName>
    <definedName name="____ako150" localSheetId="0">#REF!</definedName>
    <definedName name="____ako150">#REF!</definedName>
    <definedName name="____ako50" localSheetId="0">#REF!</definedName>
    <definedName name="____ako50">#REF!</definedName>
    <definedName name="____ako80" localSheetId="0">#REF!</definedName>
    <definedName name="____ako80">#REF!</definedName>
    <definedName name="____aku100" localSheetId="0">#REF!</definedName>
    <definedName name="____aku100">#REF!</definedName>
    <definedName name="____aku150" localSheetId="0">#REF!</definedName>
    <definedName name="____aku150">#REF!</definedName>
    <definedName name="____apa0100" localSheetId="0">#REF!</definedName>
    <definedName name="____apa0100">#REF!</definedName>
    <definedName name="____apa0101" localSheetId="0">#REF!</definedName>
    <definedName name="____apa0101">#REF!</definedName>
    <definedName name="____apa0102" localSheetId="0">#REF!</definedName>
    <definedName name="____apa0102">#REF!</definedName>
    <definedName name="____apa0103" localSheetId="0">#REF!</definedName>
    <definedName name="____apa0103">#REF!</definedName>
    <definedName name="____apa0104" localSheetId="0">#REF!</definedName>
    <definedName name="____apa0104">#REF!</definedName>
    <definedName name="____apa0105" localSheetId="0">#REF!</definedName>
    <definedName name="____apa0105">#REF!</definedName>
    <definedName name="____apa0106" localSheetId="0">#REF!</definedName>
    <definedName name="____apa0106">#REF!</definedName>
    <definedName name="____apa0107" localSheetId="0">#REF!</definedName>
    <definedName name="____apa0107">#REF!</definedName>
    <definedName name="____apa0110" localSheetId="0">#REF!</definedName>
    <definedName name="____apa0110">#REF!</definedName>
    <definedName name="____apa0120" localSheetId="0">#REF!</definedName>
    <definedName name="____apa0120">#REF!</definedName>
    <definedName name="____APA0201" localSheetId="0">#REF!</definedName>
    <definedName name="____APA0201">#REF!</definedName>
    <definedName name="____apa0202" localSheetId="0">#REF!</definedName>
    <definedName name="____apa0202">#REF!</definedName>
    <definedName name="____apa0203" localSheetId="0">#REF!</definedName>
    <definedName name="____apa0203">#REF!</definedName>
    <definedName name="____apa0303" localSheetId="0">#REF!</definedName>
    <definedName name="____apa0303">#REF!</definedName>
    <definedName name="____apa0304" localSheetId="0">#REF!</definedName>
    <definedName name="____apa0304">#REF!</definedName>
    <definedName name="____apa0305" localSheetId="0">#REF!</definedName>
    <definedName name="____apa0305">#REF!</definedName>
    <definedName name="____apa0306" localSheetId="0">#REF!</definedName>
    <definedName name="____apa0306">#REF!</definedName>
    <definedName name="____apa0307" localSheetId="0">#REF!</definedName>
    <definedName name="____apa0307">#REF!</definedName>
    <definedName name="____apa0308" localSheetId="0">#REF!</definedName>
    <definedName name="____apa0308">#REF!</definedName>
    <definedName name="____apa0309" localSheetId="0">#REF!</definedName>
    <definedName name="____apa0309">#REF!</definedName>
    <definedName name="____apa0310" localSheetId="0">#REF!</definedName>
    <definedName name="____apa0310">#REF!</definedName>
    <definedName name="____apa0311" localSheetId="0">#REF!</definedName>
    <definedName name="____apa0311">#REF!</definedName>
    <definedName name="____apa0312" localSheetId="0">#REF!</definedName>
    <definedName name="____apa0312">#REF!</definedName>
    <definedName name="____apa0313" localSheetId="0">#REF!</definedName>
    <definedName name="____apa0313">#REF!</definedName>
    <definedName name="____apa0314" localSheetId="0">#REF!</definedName>
    <definedName name="____apa0314">#REF!</definedName>
    <definedName name="____apa0315" localSheetId="0">#REF!</definedName>
    <definedName name="____apa0315">#REF!</definedName>
    <definedName name="____APA0316" localSheetId="0">#REF!</definedName>
    <definedName name="____APA0316">#REF!</definedName>
    <definedName name="____apa0319" localSheetId="0">#REF!</definedName>
    <definedName name="____apa0319">#REF!</definedName>
    <definedName name="____apa0322" localSheetId="0">#REF!</definedName>
    <definedName name="____apa0322">#REF!</definedName>
    <definedName name="____APA0408" localSheetId="0">#REF!</definedName>
    <definedName name="____APA0408">#REF!</definedName>
    <definedName name="____APA0505" localSheetId="0">#REF!</definedName>
    <definedName name="____APA0505">#REF!</definedName>
    <definedName name="____APA0512" localSheetId="0">#REF!</definedName>
    <definedName name="____APA0512">#REF!</definedName>
    <definedName name="____bbs001" localSheetId="0">#REF!</definedName>
    <definedName name="____bbs001">#REF!</definedName>
    <definedName name="____bbs004" localSheetId="0">#REF!</definedName>
    <definedName name="____bbs004">#REF!</definedName>
    <definedName name="____bbs005" localSheetId="0">#REF!</definedName>
    <definedName name="____bbs005">#REF!</definedName>
    <definedName name="____bbs010" localSheetId="0">#REF!</definedName>
    <definedName name="____bbs010">#REF!</definedName>
    <definedName name="____bbs011" localSheetId="0">#REF!</definedName>
    <definedName name="____bbs011">#REF!</definedName>
    <definedName name="____bbs012" localSheetId="0">#REF!</definedName>
    <definedName name="____bbs012">#REF!</definedName>
    <definedName name="____bbs013" localSheetId="0">#REF!</definedName>
    <definedName name="____bbs013">#REF!</definedName>
    <definedName name="____bbs014" localSheetId="0">#REF!</definedName>
    <definedName name="____bbs014">#REF!</definedName>
    <definedName name="____bbs017" localSheetId="0">#REF!</definedName>
    <definedName name="____bbs017">#REF!</definedName>
    <definedName name="____bbs117" localSheetId="0">#REF!</definedName>
    <definedName name="____bbs117">#REF!</definedName>
    <definedName name="____bbs201" localSheetId="0">#REF!</definedName>
    <definedName name="____bbs201">#REF!</definedName>
    <definedName name="____bbs301" localSheetId="0">#REF!</definedName>
    <definedName name="____bbs301">#REF!</definedName>
    <definedName name="____bbs303" localSheetId="0">#REF!</definedName>
    <definedName name="____bbs303">#REF!</definedName>
    <definedName name="____bca530" localSheetId="0">#REF!</definedName>
    <definedName name="____bca530">#REF!</definedName>
    <definedName name="____bca600" localSheetId="0">#REF!</definedName>
    <definedName name="____bca600">#REF!</definedName>
    <definedName name="____bcv100" localSheetId="0">#REF!</definedName>
    <definedName name="____bcv100">#REF!</definedName>
    <definedName name="____bcv125" localSheetId="0">#REF!</definedName>
    <definedName name="____bcv125">#REF!</definedName>
    <definedName name="____bcv150" localSheetId="0">#REF!</definedName>
    <definedName name="____bcv150">#REF!</definedName>
    <definedName name="____bky001" localSheetId="0">#REF!</definedName>
    <definedName name="____bky001">#REF!</definedName>
    <definedName name="____bky514" localSheetId="0">#REF!</definedName>
    <definedName name="____bky514">#REF!</definedName>
    <definedName name="____bpb200" localSheetId="0">#REF!</definedName>
    <definedName name="____bpb200">#REF!</definedName>
    <definedName name="____bpb204" localSheetId="0">#REF!</definedName>
    <definedName name="____bpb204">#REF!</definedName>
    <definedName name="____bpb302" localSheetId="0">#REF!</definedName>
    <definedName name="____bpb302">#REF!</definedName>
    <definedName name="____bpc001" localSheetId="0">#REF!</definedName>
    <definedName name="____bpc001">#REF!</definedName>
    <definedName name="____bul6161" localSheetId="0">#REF!</definedName>
    <definedName name="____bul6161">#REF!</definedName>
    <definedName name="____bul6162" localSheetId="0">#REF!</definedName>
    <definedName name="____bul6162">#REF!</definedName>
    <definedName name="____bul6166" localSheetId="0">#REF!</definedName>
    <definedName name="____bul6166">#REF!</definedName>
    <definedName name="____bul6167" localSheetId="0">#REF!</definedName>
    <definedName name="____bul6167">#REF!</definedName>
    <definedName name="____bul6168" localSheetId="0">#REF!</definedName>
    <definedName name="____bul6168">#REF!</definedName>
    <definedName name="____bul6169" localSheetId="0">#REF!</definedName>
    <definedName name="____bul6169">#REF!</definedName>
    <definedName name="____CAN15" localSheetId="0">[9]Material!#REF!</definedName>
    <definedName name="____CAN15">[9]Material!#REF!</definedName>
    <definedName name="____cas80" localSheetId="0">#REF!</definedName>
    <definedName name="____cas80">#REF!</definedName>
    <definedName name="____cod50" localSheetId="0">[10]SAP!#REF!</definedName>
    <definedName name="____cod50">[10]SAP!#REF!</definedName>
    <definedName name="____cvd100" localSheetId="0">#REF!</definedName>
    <definedName name="____cvd100">#REF!</definedName>
    <definedName name="____cvd15" localSheetId="0">#REF!</definedName>
    <definedName name="____cvd15">#REF!</definedName>
    <definedName name="____cvd150" localSheetId="0">#REF!</definedName>
    <definedName name="____cvd150">#REF!</definedName>
    <definedName name="____cvd50" localSheetId="0">#REF!</definedName>
    <definedName name="____cvd50">#REF!</definedName>
    <definedName name="____cvd65" localSheetId="0">#REF!</definedName>
    <definedName name="____cvd65">#REF!</definedName>
    <definedName name="____DAF10" localSheetId="0">#REF!</definedName>
    <definedName name="____DAF10">#REF!</definedName>
    <definedName name="____daf32" localSheetId="0">#REF!</definedName>
    <definedName name="____daf32">#REF!</definedName>
    <definedName name="____daf33" localSheetId="0">#REF!</definedName>
    <definedName name="____daf33">#REF!</definedName>
    <definedName name="____dia6" localSheetId="0">#REF!</definedName>
    <definedName name="____dia6">#REF!</definedName>
    <definedName name="____fdd100" localSheetId="0">[10]SAP!#REF!</definedName>
    <definedName name="____fdd100">[10]SAP!#REF!</definedName>
    <definedName name="____fjd100" localSheetId="0">#REF!</definedName>
    <definedName name="____fjd100">#REF!</definedName>
    <definedName name="____fjd150" localSheetId="0">#REF!</definedName>
    <definedName name="____fjd150">#REF!</definedName>
    <definedName name="____fjd50" localSheetId="0">#REF!</definedName>
    <definedName name="____fjd50">#REF!</definedName>
    <definedName name="____fjd65" localSheetId="0">#REF!</definedName>
    <definedName name="____fjd65">#REF!</definedName>
    <definedName name="____fmd150" localSheetId="0">#REF!</definedName>
    <definedName name="____fmd150">#REF!</definedName>
    <definedName name="____fvd100" localSheetId="0">[10]SAP!#REF!</definedName>
    <definedName name="____fvd100">[10]SAP!#REF!</definedName>
    <definedName name="____grc1" localSheetId="0">#REF!</definedName>
    <definedName name="____grc1">#REF!</definedName>
    <definedName name="____gti50" localSheetId="0">#REF!</definedName>
    <definedName name="____gti50">#REF!</definedName>
    <definedName name="____gti60" localSheetId="0">#REF!</definedName>
    <definedName name="____gti60">#REF!</definedName>
    <definedName name="____gvd100" localSheetId="0">#REF!</definedName>
    <definedName name="____gvd100">#REF!</definedName>
    <definedName name="____gvd15" localSheetId="0">#REF!</definedName>
    <definedName name="____gvd15">#REF!</definedName>
    <definedName name="____gvd150" localSheetId="0">#REF!</definedName>
    <definedName name="____gvd150">#REF!</definedName>
    <definedName name="____gvd20" localSheetId="0">[10]SAP!#REF!</definedName>
    <definedName name="____gvd20">[10]SAP!#REF!</definedName>
    <definedName name="____gvd25" localSheetId="0">#REF!</definedName>
    <definedName name="____gvd25">#REF!</definedName>
    <definedName name="____gvd32" localSheetId="0">[10]SAP!#REF!</definedName>
    <definedName name="____gvd32">[10]SAP!#REF!</definedName>
    <definedName name="____gvd40" localSheetId="0">[10]SAP!#REF!</definedName>
    <definedName name="____gvd40">[10]SAP!#REF!</definedName>
    <definedName name="____gvd50" localSheetId="0">#REF!</definedName>
    <definedName name="____gvd50">#REF!</definedName>
    <definedName name="____gvd65" localSheetId="0">#REF!</definedName>
    <definedName name="____gvd65">#REF!</definedName>
    <definedName name="____gvd80" localSheetId="0">[10]SAP!#REF!</definedName>
    <definedName name="____gvd80">[10]SAP!#REF!</definedName>
    <definedName name="____hdw1" localSheetId="0">#REF!</definedName>
    <definedName name="____hdw1">#REF!</definedName>
    <definedName name="____kme001" localSheetId="0">#REF!</definedName>
    <definedName name="____kme001">#REF!</definedName>
    <definedName name="____kme002" localSheetId="0">#REF!</definedName>
    <definedName name="____kme002">#REF!</definedName>
    <definedName name="____kme003" localSheetId="0">#REF!</definedName>
    <definedName name="____kme003">#REF!</definedName>
    <definedName name="____kme004" localSheetId="0">#REF!</definedName>
    <definedName name="____kme004">#REF!</definedName>
    <definedName name="____kme005" localSheetId="0">#REF!</definedName>
    <definedName name="____kme005">#REF!</definedName>
    <definedName name="____kme006" localSheetId="0">#REF!</definedName>
    <definedName name="____kme006">#REF!</definedName>
    <definedName name="____kme007" localSheetId="0">#REF!</definedName>
    <definedName name="____kme007">#REF!</definedName>
    <definedName name="____kme008" localSheetId="0">#REF!</definedName>
    <definedName name="____kme008">#REF!</definedName>
    <definedName name="____kme009" localSheetId="0">#REF!</definedName>
    <definedName name="____kme009">#REF!</definedName>
    <definedName name="____kme010" localSheetId="0">#REF!</definedName>
    <definedName name="____kme010">#REF!</definedName>
    <definedName name="____kme011" localSheetId="0">#REF!</definedName>
    <definedName name="____kme011">#REF!</definedName>
    <definedName name="____kme012" localSheetId="0">#REF!</definedName>
    <definedName name="____kme012">#REF!</definedName>
    <definedName name="____kme013" localSheetId="0">#REF!</definedName>
    <definedName name="____kme013">#REF!</definedName>
    <definedName name="____kof1">[11]Analisa!$AB$17</definedName>
    <definedName name="____kp1002" localSheetId="0">#REF!</definedName>
    <definedName name="____kp1002">#REF!</definedName>
    <definedName name="____kp1003" localSheetId="0">#REF!</definedName>
    <definedName name="____kp1003">#REF!</definedName>
    <definedName name="____kp1004" localSheetId="0">#REF!</definedName>
    <definedName name="____kp1004">#REF!</definedName>
    <definedName name="____kp1005" localSheetId="0">#REF!</definedName>
    <definedName name="____kp1005">#REF!</definedName>
    <definedName name="____kp1006" localSheetId="0">#REF!</definedName>
    <definedName name="____kp1006">#REF!</definedName>
    <definedName name="____kp1007" localSheetId="0">#REF!</definedName>
    <definedName name="____kp1007">#REF!</definedName>
    <definedName name="____kp1008" localSheetId="0">#REF!</definedName>
    <definedName name="____kp1008">#REF!</definedName>
    <definedName name="____kp1009" localSheetId="0">#REF!</definedName>
    <definedName name="____kp1009">#REF!</definedName>
    <definedName name="____kp1033" localSheetId="0">#REF!</definedName>
    <definedName name="____kp1033">#REF!</definedName>
    <definedName name="____kp1040" localSheetId="0">#REF!</definedName>
    <definedName name="____kp1040">#REF!</definedName>
    <definedName name="____kp1041" localSheetId="0">#REF!</definedName>
    <definedName name="____kp1041">#REF!</definedName>
    <definedName name="____kp1042" localSheetId="0">#REF!</definedName>
    <definedName name="____kp1042">#REF!</definedName>
    <definedName name="____kp1043" localSheetId="0">#REF!</definedName>
    <definedName name="____kp1043">#REF!</definedName>
    <definedName name="____kp1044" localSheetId="0">#REF!</definedName>
    <definedName name="____kp1044">#REF!</definedName>
    <definedName name="____kp1045" localSheetId="0">#REF!</definedName>
    <definedName name="____kp1045">#REF!</definedName>
    <definedName name="____kp1046" localSheetId="0">#REF!</definedName>
    <definedName name="____kp1046">#REF!</definedName>
    <definedName name="____kp1047" localSheetId="0">#REF!</definedName>
    <definedName name="____kp1047">#REF!</definedName>
    <definedName name="____kp1048" localSheetId="0">#REF!</definedName>
    <definedName name="____kp1048">#REF!</definedName>
    <definedName name="____kp1049" localSheetId="0">#REF!</definedName>
    <definedName name="____kp1049">#REF!</definedName>
    <definedName name="____kp1050" localSheetId="0">#REF!</definedName>
    <definedName name="____kp1050">#REF!</definedName>
    <definedName name="____kp1051" localSheetId="0">#REF!</definedName>
    <definedName name="____kp1051">#REF!</definedName>
    <definedName name="____kp1052" localSheetId="0">#REF!</definedName>
    <definedName name="____kp1052">#REF!</definedName>
    <definedName name="____kp1053" localSheetId="0">#REF!</definedName>
    <definedName name="____kp1053">#REF!</definedName>
    <definedName name="____kp1054" localSheetId="0">#REF!</definedName>
    <definedName name="____kp1054">#REF!</definedName>
    <definedName name="____kp1062" localSheetId="0">#REF!</definedName>
    <definedName name="____kp1062">#REF!</definedName>
    <definedName name="____kp1699" localSheetId="0">#REF!</definedName>
    <definedName name="____kp1699">#REF!</definedName>
    <definedName name="____kp1700" localSheetId="0">#REF!</definedName>
    <definedName name="____kp1700">#REF!</definedName>
    <definedName name="____kp1701" localSheetId="0">#REF!</definedName>
    <definedName name="____kp1701">#REF!</definedName>
    <definedName name="____kp1702" localSheetId="0">#REF!</definedName>
    <definedName name="____kp1702">#REF!</definedName>
    <definedName name="____kp1703" localSheetId="0">#REF!</definedName>
    <definedName name="____kp1703">#REF!</definedName>
    <definedName name="____kp1704" localSheetId="0">#REF!</definedName>
    <definedName name="____kp1704">#REF!</definedName>
    <definedName name="____kp1705" localSheetId="0">#REF!</definedName>
    <definedName name="____kp1705">#REF!</definedName>
    <definedName name="____kp1706" localSheetId="0">#REF!</definedName>
    <definedName name="____kp1706">#REF!</definedName>
    <definedName name="____kp1707" localSheetId="0">#REF!</definedName>
    <definedName name="____kp1707">#REF!</definedName>
    <definedName name="____kp1708" localSheetId="0">#REF!</definedName>
    <definedName name="____kp1708">#REF!</definedName>
    <definedName name="____kp1709" localSheetId="0">#REF!</definedName>
    <definedName name="____kp1709">#REF!</definedName>
    <definedName name="____kp1710" localSheetId="0">#REF!</definedName>
    <definedName name="____kp1710">#REF!</definedName>
    <definedName name="____kp1711" localSheetId="0">#REF!</definedName>
    <definedName name="____kp1711">#REF!</definedName>
    <definedName name="____kp1712" localSheetId="0">#REF!</definedName>
    <definedName name="____kp1712">#REF!</definedName>
    <definedName name="____kp1713" localSheetId="0">#REF!</definedName>
    <definedName name="____kp1713">#REF!</definedName>
    <definedName name="____kp1714" localSheetId="0">#REF!</definedName>
    <definedName name="____kp1714">#REF!</definedName>
    <definedName name="____kp1715" localSheetId="0">#REF!</definedName>
    <definedName name="____kp1715">#REF!</definedName>
    <definedName name="____kp1716" localSheetId="0">#REF!</definedName>
    <definedName name="____kp1716">#REF!</definedName>
    <definedName name="____kp1717" localSheetId="0">#REF!</definedName>
    <definedName name="____kp1717">#REF!</definedName>
    <definedName name="____kp1718" localSheetId="0">#REF!</definedName>
    <definedName name="____kp1718">#REF!</definedName>
    <definedName name="____kp1719" localSheetId="0">#REF!</definedName>
    <definedName name="____kp1719">#REF!</definedName>
    <definedName name="____kp1720" localSheetId="0">#REF!</definedName>
    <definedName name="____kp1720">#REF!</definedName>
    <definedName name="____kp1721" localSheetId="0">#REF!</definedName>
    <definedName name="____kp1721">#REF!</definedName>
    <definedName name="____kp1723" localSheetId="0">#REF!</definedName>
    <definedName name="____kp1723">#REF!</definedName>
    <definedName name="____kp1724" localSheetId="0">#REF!</definedName>
    <definedName name="____kp1724">#REF!</definedName>
    <definedName name="____kp1725" localSheetId="0">#REF!</definedName>
    <definedName name="____kp1725">#REF!</definedName>
    <definedName name="____kp1726" localSheetId="0">#REF!</definedName>
    <definedName name="____kp1726">#REF!</definedName>
    <definedName name="____kp1727" localSheetId="0">#REF!</definedName>
    <definedName name="____kp1727">#REF!</definedName>
    <definedName name="____kp1728" localSheetId="0">#REF!</definedName>
    <definedName name="____kp1728">#REF!</definedName>
    <definedName name="____kp1730" localSheetId="0">#REF!</definedName>
    <definedName name="____kp1730">#REF!</definedName>
    <definedName name="____kp1731" localSheetId="0">#REF!</definedName>
    <definedName name="____kp1731">#REF!</definedName>
    <definedName name="____kp1801" localSheetId="0">#REF!</definedName>
    <definedName name="____kp1801">#REF!</definedName>
    <definedName name="____kp1802" localSheetId="0">#REF!</definedName>
    <definedName name="____kp1802">#REF!</definedName>
    <definedName name="____kp1803" localSheetId="0">#REF!</definedName>
    <definedName name="____kp1803">#REF!</definedName>
    <definedName name="____kp1804" localSheetId="0">#REF!</definedName>
    <definedName name="____kp1804">#REF!</definedName>
    <definedName name="____kpj101">[7]Sheet1!$I$327</definedName>
    <definedName name="____kpj102">[7]Sheet1!$I$328</definedName>
    <definedName name="____kpj110">[7]Sheet1!$I$330</definedName>
    <definedName name="____kpj111">[7]Sheet1!$I$331</definedName>
    <definedName name="____kpj112">[7]Sheet1!$I$332</definedName>
    <definedName name="____kpj113">[7]Sheet1!$I$333</definedName>
    <definedName name="____kpj114">[7]Sheet1!$I$334</definedName>
    <definedName name="____kpj115">[7]Sheet1!$I$335</definedName>
    <definedName name="____kpj116">[7]Sheet1!$I$336</definedName>
    <definedName name="____kpj117">[7]Sheet1!$I$337</definedName>
    <definedName name="____kpj118">[7]Sheet1!$I$338</definedName>
    <definedName name="____kpj119">[7]Sheet1!$I$339</definedName>
    <definedName name="____kpj120">[7]Sheet1!$I$340</definedName>
    <definedName name="____kpj121">[7]Sheet1!$I$341</definedName>
    <definedName name="____kpj200">[7]Sheet1!$I$342</definedName>
    <definedName name="____kpj201">[7]Sheet1!$I$343</definedName>
    <definedName name="____kpj202">[7]Sheet1!$I$344</definedName>
    <definedName name="____kpj203">[7]Sheet1!$I$345</definedName>
    <definedName name="____kpj401">[7]Sheet1!$I$347</definedName>
    <definedName name="____kpj402">[7]Sheet1!$I$348</definedName>
    <definedName name="____kpj403">[7]Sheet1!$I$349</definedName>
    <definedName name="____kpj404">[7]Sheet1!$I$350</definedName>
    <definedName name="____kpj405">[7]Sheet1!$I$351</definedName>
    <definedName name="____kpj406">[7]Sheet1!$I$352</definedName>
    <definedName name="____kpj407">[7]Sheet1!$I$353</definedName>
    <definedName name="____kpj408">[7]Sheet1!$I$354</definedName>
    <definedName name="____kpj409">[7]Sheet1!$I$355</definedName>
    <definedName name="____kpj410">[7]Sheet1!$I$356</definedName>
    <definedName name="____kpj411">[7]Sheet1!$I$357</definedName>
    <definedName name="____kpj412">[7]Sheet1!$I$358</definedName>
    <definedName name="____kpj413">[7]Sheet1!$I$359</definedName>
    <definedName name="____kpj414">[7]Sheet1!$I$360</definedName>
    <definedName name="____kpj415">[7]Sheet1!$I$361</definedName>
    <definedName name="____kpj416">[7]Sheet1!$I$362</definedName>
    <definedName name="____kpj417">[7]Sheet1!$I$363</definedName>
    <definedName name="____kpj418">[7]Sheet1!$I$364</definedName>
    <definedName name="____kpj419">[7]Sheet1!$I$365</definedName>
    <definedName name="____kpj420">[7]Sheet1!$I$366</definedName>
    <definedName name="____kpj421">[7]Sheet1!$I$367</definedName>
    <definedName name="____kpj422">[7]Sheet1!$I$368</definedName>
    <definedName name="____kpj423">[7]Sheet1!$I$369</definedName>
    <definedName name="____kpj424">[7]Sheet1!$I$370</definedName>
    <definedName name="____kpj425">[7]Sheet1!$I$371</definedName>
    <definedName name="____kpj426">[7]Sheet1!$I$372</definedName>
    <definedName name="____kpj501">[7]Sheet1!$I$373</definedName>
    <definedName name="____kpl101" localSheetId="0">#REF!</definedName>
    <definedName name="____kpl101">#REF!</definedName>
    <definedName name="____kpl102" localSheetId="0">#REF!</definedName>
    <definedName name="____kpl102">#REF!</definedName>
    <definedName name="____kpl103" localSheetId="0">#REF!</definedName>
    <definedName name="____kpl103">#REF!</definedName>
    <definedName name="____kpl104" localSheetId="0">#REF!</definedName>
    <definedName name="____kpl104">#REF!</definedName>
    <definedName name="____kpl105" localSheetId="0">#REF!</definedName>
    <definedName name="____kpl105">#REF!</definedName>
    <definedName name="____kpl106" localSheetId="0">#REF!</definedName>
    <definedName name="____kpl106">#REF!</definedName>
    <definedName name="____kpl107" localSheetId="0">#REF!</definedName>
    <definedName name="____kpl107">#REF!</definedName>
    <definedName name="____kpl108" localSheetId="0">#REF!</definedName>
    <definedName name="____kpl108">#REF!</definedName>
    <definedName name="____kpl109" localSheetId="0">#REF!</definedName>
    <definedName name="____kpl109">#REF!</definedName>
    <definedName name="____kpl110" localSheetId="0">#REF!</definedName>
    <definedName name="____kpl110">#REF!</definedName>
    <definedName name="____kpl111" localSheetId="0">#REF!</definedName>
    <definedName name="____kpl111">#REF!</definedName>
    <definedName name="____kpl112" localSheetId="0">#REF!</definedName>
    <definedName name="____kpl112">#REF!</definedName>
    <definedName name="____kpl113" localSheetId="0">#REF!</definedName>
    <definedName name="____kpl113">#REF!</definedName>
    <definedName name="____KPL114" localSheetId="0">#REF!</definedName>
    <definedName name="____KPL114">#REF!</definedName>
    <definedName name="____kr15" localSheetId="0">[10]SAP!#REF!</definedName>
    <definedName name="____kr15">[10]SAP!#REF!</definedName>
    <definedName name="____ksa010">[7]Sheet1!$I$377</definedName>
    <definedName name="____ksa012">[7]Sheet1!$I$379</definedName>
    <definedName name="____ksa013">[7]Sheet1!$I$380</definedName>
    <definedName name="____ksa014">[7]Sheet1!$I$381</definedName>
    <definedName name="____ksa015">[7]Sheet1!$I$382</definedName>
    <definedName name="____ksa016">[7]Sheet1!$I$383</definedName>
    <definedName name="____ksa017">[7]Sheet1!$I$384</definedName>
    <definedName name="____ksa018">[7]Sheet1!$I$385</definedName>
    <definedName name="____ksa019">[7]Sheet1!$I$386</definedName>
    <definedName name="____ksa020">[7]Sheet1!$I$387</definedName>
    <definedName name="____ksa021">[7]Sheet1!$I$388</definedName>
    <definedName name="____ksa022">[7]Sheet1!$I$389</definedName>
    <definedName name="____ksa023">[7]Sheet1!$I$390</definedName>
    <definedName name="____ksa101">[7]Sheet1!$I$399</definedName>
    <definedName name="____ksa102">[7]Sheet1!$I$400</definedName>
    <definedName name="____ksa103">[7]Sheet1!$I$401</definedName>
    <definedName name="____ksh010">[7]Sheet1!$I$412</definedName>
    <definedName name="____ksh011">[7]Sheet1!$I$413</definedName>
    <definedName name="____MA023" localSheetId="0">#REF!</definedName>
    <definedName name="____MA023">#REF!</definedName>
    <definedName name="____mbe12" localSheetId="0">[12]Material!#REF!</definedName>
    <definedName name="____mbe12">[12]Material!#REF!</definedName>
    <definedName name="____pa0100" localSheetId="0">#REF!</definedName>
    <definedName name="____pa0100">#REF!</definedName>
    <definedName name="____pa0101" localSheetId="0">#REF!</definedName>
    <definedName name="____pa0101">#REF!</definedName>
    <definedName name="____pa0102" localSheetId="0">#REF!</definedName>
    <definedName name="____pa0102">#REF!</definedName>
    <definedName name="____pa0103" localSheetId="0">#REF!</definedName>
    <definedName name="____pa0103">#REF!</definedName>
    <definedName name="____pa0104" localSheetId="0">#REF!</definedName>
    <definedName name="____pa0104">#REF!</definedName>
    <definedName name="____pa0105" localSheetId="0">#REF!</definedName>
    <definedName name="____pa0105">#REF!</definedName>
    <definedName name="____pa0106" localSheetId="0">#REF!</definedName>
    <definedName name="____pa0106">#REF!</definedName>
    <definedName name="____pa0107" localSheetId="0">#REF!</definedName>
    <definedName name="____pa0107">#REF!</definedName>
    <definedName name="____pa0108" localSheetId="0">#REF!</definedName>
    <definedName name="____pa0108">#REF!</definedName>
    <definedName name="____pa0109" localSheetId="0">#REF!</definedName>
    <definedName name="____pa0109">#REF!</definedName>
    <definedName name="____pa0110" localSheetId="0">#REF!</definedName>
    <definedName name="____pa0110">#REF!</definedName>
    <definedName name="____pa0111" localSheetId="0">#REF!</definedName>
    <definedName name="____pa0111">#REF!</definedName>
    <definedName name="____pa0112" localSheetId="0">#REF!</definedName>
    <definedName name="____pa0112">#REF!</definedName>
    <definedName name="____pa0113" localSheetId="0">#REF!</definedName>
    <definedName name="____pa0113">#REF!</definedName>
    <definedName name="____pa0120" localSheetId="0">#REF!</definedName>
    <definedName name="____pa0120">#REF!</definedName>
    <definedName name="____pa0130" localSheetId="0">#REF!</definedName>
    <definedName name="____pa0130">#REF!</definedName>
    <definedName name="____pa0201" localSheetId="0">#REF!</definedName>
    <definedName name="____pa0201">#REF!</definedName>
    <definedName name="____pa0202" localSheetId="0">#REF!</definedName>
    <definedName name="____pa0202">#REF!</definedName>
    <definedName name="____pa0203" localSheetId="0">#REF!</definedName>
    <definedName name="____pa0203">#REF!</definedName>
    <definedName name="____pa0301" localSheetId="0">#REF!</definedName>
    <definedName name="____pa0301">#REF!</definedName>
    <definedName name="____pa0302" localSheetId="0">#REF!</definedName>
    <definedName name="____pa0302">#REF!</definedName>
    <definedName name="____pa0303" localSheetId="0">#REF!</definedName>
    <definedName name="____pa0303">#REF!</definedName>
    <definedName name="____pa0304" localSheetId="0">#REF!</definedName>
    <definedName name="____pa0304">#REF!</definedName>
    <definedName name="____pa0305" localSheetId="0">#REF!</definedName>
    <definedName name="____pa0305">#REF!</definedName>
    <definedName name="____pa0306" localSheetId="0">#REF!</definedName>
    <definedName name="____pa0306">#REF!</definedName>
    <definedName name="____pa0307" localSheetId="0">#REF!</definedName>
    <definedName name="____pa0307">#REF!</definedName>
    <definedName name="____pa0308" localSheetId="0">#REF!</definedName>
    <definedName name="____pa0308">#REF!</definedName>
    <definedName name="____pa0309" localSheetId="0">#REF!</definedName>
    <definedName name="____pa0309">#REF!</definedName>
    <definedName name="____pa0310" localSheetId="0">#REF!</definedName>
    <definedName name="____pa0310">#REF!</definedName>
    <definedName name="____pa0311" localSheetId="0">#REF!</definedName>
    <definedName name="____pa0311">#REF!</definedName>
    <definedName name="____pa0312" localSheetId="0">#REF!</definedName>
    <definedName name="____pa0312">#REF!</definedName>
    <definedName name="____pa0313" localSheetId="0">#REF!</definedName>
    <definedName name="____pa0313">#REF!</definedName>
    <definedName name="____pa0314" localSheetId="0">#REF!</definedName>
    <definedName name="____pa0314">#REF!</definedName>
    <definedName name="____pa0315" localSheetId="0">#REF!</definedName>
    <definedName name="____pa0315">#REF!</definedName>
    <definedName name="____pa0316" localSheetId="0">#REF!</definedName>
    <definedName name="____pa0316">#REF!</definedName>
    <definedName name="____pa0317" localSheetId="0">#REF!</definedName>
    <definedName name="____pa0317">#REF!</definedName>
    <definedName name="____pa0318" localSheetId="0">#REF!</definedName>
    <definedName name="____pa0318">#REF!</definedName>
    <definedName name="____pa0319" localSheetId="0">#REF!</definedName>
    <definedName name="____pa0319">#REF!</definedName>
    <definedName name="____pa0320" localSheetId="0">#REF!</definedName>
    <definedName name="____pa0320">#REF!</definedName>
    <definedName name="____pa0321" localSheetId="0">#REF!</definedName>
    <definedName name="____pa0321">#REF!</definedName>
    <definedName name="____pa0322" localSheetId="0">#REF!</definedName>
    <definedName name="____pa0322">#REF!</definedName>
    <definedName name="____pa0323" localSheetId="0">#REF!</definedName>
    <definedName name="____pa0323">#REF!</definedName>
    <definedName name="____pa0325" localSheetId="0">#REF!</definedName>
    <definedName name="____pa0325">#REF!</definedName>
    <definedName name="____pa0326" localSheetId="0">#REF!</definedName>
    <definedName name="____pa0326">#REF!</definedName>
    <definedName name="____pa0327" localSheetId="0">#REF!</definedName>
    <definedName name="____pa0327">#REF!</definedName>
    <definedName name="____pa0328" localSheetId="0">#REF!</definedName>
    <definedName name="____pa0328">#REF!</definedName>
    <definedName name="____pa0329" localSheetId="0">#REF!</definedName>
    <definedName name="____pa0329">#REF!</definedName>
    <definedName name="____pa0406" localSheetId="0">#REF!</definedName>
    <definedName name="____pa0406">#REF!</definedName>
    <definedName name="____pa0408" localSheetId="0">#REF!</definedName>
    <definedName name="____pa0408">#REF!</definedName>
    <definedName name="____pa0409" localSheetId="0">#REF!</definedName>
    <definedName name="____pa0409">#REF!</definedName>
    <definedName name="____pa0410" localSheetId="0">#REF!</definedName>
    <definedName name="____pa0410">#REF!</definedName>
    <definedName name="____pa0411" localSheetId="0">#REF!</definedName>
    <definedName name="____pa0411">#REF!</definedName>
    <definedName name="____pa0412" localSheetId="0">#REF!</definedName>
    <definedName name="____pa0412">#REF!</definedName>
    <definedName name="____pa0413" localSheetId="0">#REF!</definedName>
    <definedName name="____pa0413">#REF!</definedName>
    <definedName name="____pa0414" localSheetId="0">#REF!</definedName>
    <definedName name="____pa0414">#REF!</definedName>
    <definedName name="____pa0415" localSheetId="0">#REF!</definedName>
    <definedName name="____pa0415">#REF!</definedName>
    <definedName name="____pa0416" localSheetId="0">#REF!</definedName>
    <definedName name="____pa0416">#REF!</definedName>
    <definedName name="____pa0418" localSheetId="0">#REF!</definedName>
    <definedName name="____pa0418">#REF!</definedName>
    <definedName name="____pa0419" localSheetId="0">#REF!</definedName>
    <definedName name="____pa0419">#REF!</definedName>
    <definedName name="____pa0420" localSheetId="0">#REF!</definedName>
    <definedName name="____pa0420">#REF!</definedName>
    <definedName name="____pa0422" localSheetId="0">#REF!</definedName>
    <definedName name="____pa0422">#REF!</definedName>
    <definedName name="____pa0423" localSheetId="0">#REF!</definedName>
    <definedName name="____pa0423">#REF!</definedName>
    <definedName name="____pa0424" localSheetId="0">#REF!</definedName>
    <definedName name="____pa0424">#REF!</definedName>
    <definedName name="____pa0425" localSheetId="0">#REF!</definedName>
    <definedName name="____pa0425">#REF!</definedName>
    <definedName name="____pa0427" localSheetId="0">#REF!</definedName>
    <definedName name="____pa0427">#REF!</definedName>
    <definedName name="____pa0505" localSheetId="0">#REF!</definedName>
    <definedName name="____pa0505">#REF!</definedName>
    <definedName name="____pa0506" localSheetId="0">#REF!</definedName>
    <definedName name="____pa0506">#REF!</definedName>
    <definedName name="____pa0510" localSheetId="0">#REF!</definedName>
    <definedName name="____pa0510">#REF!</definedName>
    <definedName name="____pa0511" localSheetId="0">#REF!</definedName>
    <definedName name="____pa0511">#REF!</definedName>
    <definedName name="____pa0512" localSheetId="0">#REF!</definedName>
    <definedName name="____pa0512">#REF!</definedName>
    <definedName name="____pa0513" localSheetId="0">#REF!</definedName>
    <definedName name="____pa0513">#REF!</definedName>
    <definedName name="____pa0517" localSheetId="0">#REF!</definedName>
    <definedName name="____pa0517">#REF!</definedName>
    <definedName name="____pa0518" localSheetId="0">#REF!</definedName>
    <definedName name="____pa0518">#REF!</definedName>
    <definedName name="____pa0526" localSheetId="0">#REF!</definedName>
    <definedName name="____pa0526">#REF!</definedName>
    <definedName name="____pa0530" localSheetId="0">#REF!</definedName>
    <definedName name="____pa0530">#REF!</definedName>
    <definedName name="____pa0535" localSheetId="0">#REF!</definedName>
    <definedName name="____pa0535">#REF!</definedName>
    <definedName name="____pa0538" localSheetId="0">#REF!</definedName>
    <definedName name="____pa0538">#REF!</definedName>
    <definedName name="____pa0604" localSheetId="0">#REF!</definedName>
    <definedName name="____pa0604">#REF!</definedName>
    <definedName name="____pa0605" localSheetId="0">#REF!</definedName>
    <definedName name="____pa0605">#REF!</definedName>
    <definedName name="____pa0606" localSheetId="0">#REF!</definedName>
    <definedName name="____pa0606">#REF!</definedName>
    <definedName name="____pa0607" localSheetId="0">#REF!</definedName>
    <definedName name="____pa0607">#REF!</definedName>
    <definedName name="____pa0805" localSheetId="0">#REF!</definedName>
    <definedName name="____pa0805">#REF!</definedName>
    <definedName name="____pa0812" localSheetId="0">#REF!</definedName>
    <definedName name="____pa0812">#REF!</definedName>
    <definedName name="____pa1003">[7]Sheet1!$E$7</definedName>
    <definedName name="____pa3040" localSheetId="0">#REF!</definedName>
    <definedName name="____pa3040">#REF!</definedName>
    <definedName name="____pa3050" localSheetId="0">#REF!</definedName>
    <definedName name="____pa3050">#REF!</definedName>
    <definedName name="____paa0421" localSheetId="0">#REF!</definedName>
    <definedName name="____paa0421">#REF!</definedName>
    <definedName name="____paa316" localSheetId="0">#REF!</definedName>
    <definedName name="____paa316">#REF!</definedName>
    <definedName name="____paa324" localSheetId="0">#REF!</definedName>
    <definedName name="____paa324">#REF!</definedName>
    <definedName name="____paa408" localSheetId="0">#REF!</definedName>
    <definedName name="____paa408">#REF!</definedName>
    <definedName name="____paa409" localSheetId="0">#REF!</definedName>
    <definedName name="____paa409">#REF!</definedName>
    <definedName name="____paa410" localSheetId="0">#REF!</definedName>
    <definedName name="____paa410">#REF!</definedName>
    <definedName name="____paa412" localSheetId="0">#REF!</definedName>
    <definedName name="____paa412">#REF!</definedName>
    <definedName name="____paa531" localSheetId="0">#REF!</definedName>
    <definedName name="____paa531">#REF!</definedName>
    <definedName name="____pab100" localSheetId="0">#REF!</definedName>
    <definedName name="____pab100">#REF!</definedName>
    <definedName name="____pab125" localSheetId="0">#REF!</definedName>
    <definedName name="____pab125">#REF!</definedName>
    <definedName name="____pab15" localSheetId="0">#REF!</definedName>
    <definedName name="____pab15">#REF!</definedName>
    <definedName name="____pab150" localSheetId="0">#REF!</definedName>
    <definedName name="____pab150">#REF!</definedName>
    <definedName name="____pab2" localSheetId="0">#REF!</definedName>
    <definedName name="____pab2">#REF!</definedName>
    <definedName name="____pab20" localSheetId="0">#REF!</definedName>
    <definedName name="____pab20">#REF!</definedName>
    <definedName name="____pab25" localSheetId="0">#REF!</definedName>
    <definedName name="____pab25">#REF!</definedName>
    <definedName name="____pab308" localSheetId="0">#REF!</definedName>
    <definedName name="____pab308">#REF!</definedName>
    <definedName name="____pab309" localSheetId="0">#REF!</definedName>
    <definedName name="____pab309">#REF!</definedName>
    <definedName name="____pab310" localSheetId="0">#REF!</definedName>
    <definedName name="____pab310">#REF!</definedName>
    <definedName name="____pab316" localSheetId="0">#REF!</definedName>
    <definedName name="____pab316">#REF!</definedName>
    <definedName name="____pab32" localSheetId="0">#REF!</definedName>
    <definedName name="____pab32">#REF!</definedName>
    <definedName name="____pab324" localSheetId="0">#REF!</definedName>
    <definedName name="____pab324">#REF!</definedName>
    <definedName name="____pab4" localSheetId="0">#REF!</definedName>
    <definedName name="____pab4">#REF!</definedName>
    <definedName name="____pab40" localSheetId="0">#REF!</definedName>
    <definedName name="____pab40">#REF!</definedName>
    <definedName name="____pab421" localSheetId="0">#REF!</definedName>
    <definedName name="____pab421">#REF!</definedName>
    <definedName name="____pab50" localSheetId="0">#REF!</definedName>
    <definedName name="____pab50">#REF!</definedName>
    <definedName name="____pab531" localSheetId="0">#REF!</definedName>
    <definedName name="____pab531">#REF!</definedName>
    <definedName name="____pab6" localSheetId="0">#REF!</definedName>
    <definedName name="____pab6">#REF!</definedName>
    <definedName name="____pab65" localSheetId="0">#REF!</definedName>
    <definedName name="____pab65">#REF!</definedName>
    <definedName name="____pab80" localSheetId="0">#REF!</definedName>
    <definedName name="____pab80">#REF!</definedName>
    <definedName name="____pac309" localSheetId="0">#REF!</definedName>
    <definedName name="____pac309">#REF!</definedName>
    <definedName name="____pac310" localSheetId="0">#REF!</definedName>
    <definedName name="____pac310">#REF!</definedName>
    <definedName name="____pac316" localSheetId="0">#REF!</definedName>
    <definedName name="____pac316">#REF!</definedName>
    <definedName name="____pac324" localSheetId="0">#REF!</definedName>
    <definedName name="____pac324">#REF!</definedName>
    <definedName name="____pac531" localSheetId="0">#REF!</definedName>
    <definedName name="____pac531">#REF!</definedName>
    <definedName name="____pad324" localSheetId="0">#REF!</definedName>
    <definedName name="____pad324">#REF!</definedName>
    <definedName name="____pah150" localSheetId="0">#REF!</definedName>
    <definedName name="____pah150">#REF!</definedName>
    <definedName name="____pak100" localSheetId="0">#REF!</definedName>
    <definedName name="____pak100">#REF!</definedName>
    <definedName name="____pak150" localSheetId="0">#REF!</definedName>
    <definedName name="____pak150">#REF!</definedName>
    <definedName name="____pak50" localSheetId="0">#REF!</definedName>
    <definedName name="____pak50">#REF!</definedName>
    <definedName name="____pak80" localSheetId="0">#REF!</definedName>
    <definedName name="____pak80">#REF!</definedName>
    <definedName name="____pb0130">[7]Sheet1!$E$15</definedName>
    <definedName name="____pb0131">[7]Sheet1!$E$16</definedName>
    <definedName name="____PB0132">[7]Sheet1!$E$17</definedName>
    <definedName name="____PB0135">[7]Sheet1!$E$18</definedName>
    <definedName name="____PB0305">[7]Sheet1!$E$24</definedName>
    <definedName name="____pbs100" localSheetId="0">#REF!</definedName>
    <definedName name="____pbs100">#REF!</definedName>
    <definedName name="____pbs15" localSheetId="0">#REF!</definedName>
    <definedName name="____pbs15">#REF!</definedName>
    <definedName name="____pbs150" localSheetId="0">#REF!</definedName>
    <definedName name="____pbs150">#REF!</definedName>
    <definedName name="____pbs40" localSheetId="0">#REF!</definedName>
    <definedName name="____pbs40">#REF!</definedName>
    <definedName name="____pbs50" localSheetId="0">#REF!</definedName>
    <definedName name="____pbs50">#REF!</definedName>
    <definedName name="____pbs65" localSheetId="0">#REF!</definedName>
    <definedName name="____pbs65">#REF!</definedName>
    <definedName name="____pbs80" localSheetId="0">#REF!</definedName>
    <definedName name="____pbs80">#REF!</definedName>
    <definedName name="____pc0022">[7]Sheet1!$E$31</definedName>
    <definedName name="____pc50" localSheetId="0">#REF!</definedName>
    <definedName name="____pc50">#REF!</definedName>
    <definedName name="____pc80" localSheetId="0">#REF!</definedName>
    <definedName name="____pc80">#REF!</definedName>
    <definedName name="____pcf80" localSheetId="0">#REF!</definedName>
    <definedName name="____pcf80">#REF!</definedName>
    <definedName name="____pd0120">[7]Sheet1!$E$42</definedName>
    <definedName name="____pd0132">[7]Sheet1!$E$45</definedName>
    <definedName name="____pd0163">[7]Sheet1!$E$53</definedName>
    <definedName name="____pd0164">[7]Sheet1!$E$54</definedName>
    <definedName name="____pd0165">[7]Sheet1!$E$55</definedName>
    <definedName name="____pd0166">[7]Sheet1!$E$56</definedName>
    <definedName name="____pd0167">[7]Sheet1!$E$57</definedName>
    <definedName name="____pd0200">[7]Sheet1!$E$58</definedName>
    <definedName name="____pd0210">[7]Sheet1!$E$59</definedName>
    <definedName name="____pd0220">[7]Sheet1!$E$60</definedName>
    <definedName name="____pd0240">[7]Sheet1!$E$62</definedName>
    <definedName name="____pd0242">[7]Sheet1!$E$63</definedName>
    <definedName name="____pd0246">[7]Sheet1!$E$65</definedName>
    <definedName name="____pd0260">[7]Sheet1!$E$69</definedName>
    <definedName name="____pd0261">[7]Sheet1!$E$70</definedName>
    <definedName name="____pd0262">[7]Sheet1!$E$71</definedName>
    <definedName name="____pe0015">[7]Sheet1!$E$82</definedName>
    <definedName name="____pe0025">[7]Sheet1!$E$86</definedName>
    <definedName name="____pf0100">[7]Sheet1!$E$89</definedName>
    <definedName name="____pf0280">[7]Sheet1!$E$110</definedName>
    <definedName name="____pf0400">[7]Sheet1!$E$119</definedName>
    <definedName name="____pf5001">[7]Sheet1!$E$137</definedName>
    <definedName name="____pg0130">[7]Sheet1!$E$142</definedName>
    <definedName name="____pg0140">[7]Sheet1!$E$143</definedName>
    <definedName name="____ph100" localSheetId="0">#REF!</definedName>
    <definedName name="____ph100">#REF!</definedName>
    <definedName name="____ph150" localSheetId="0">#REF!</definedName>
    <definedName name="____ph150">#REF!</definedName>
    <definedName name="____phf100" localSheetId="0">#REF!</definedName>
    <definedName name="____phf100">#REF!</definedName>
    <definedName name="____phf150" localSheetId="0">#REF!</definedName>
    <definedName name="____phf150">#REF!</definedName>
    <definedName name="____pi0110">[7]Sheet1!$E$172</definedName>
    <definedName name="____pi0112">[7]Sheet1!$E$173</definedName>
    <definedName name="____pi0502">[7]Sheet1!$E$187</definedName>
    <definedName name="____pi0503">[7]Sheet1!$E$188</definedName>
    <definedName name="____pi0600">[7]Sheet1!$E$189</definedName>
    <definedName name="____pi0601">[7]Sheet1!$E$190</definedName>
    <definedName name="____pi0602">[7]Sheet1!$E$191</definedName>
    <definedName name="____pi0603">[7]Sheet1!$E$192</definedName>
    <definedName name="____pj0103">[7]Sheet1!$E$196</definedName>
    <definedName name="____pj1004">[7]Sheet1!$E$215</definedName>
    <definedName name="____pv100" localSheetId="0">#REF!</definedName>
    <definedName name="____pv100">#REF!</definedName>
    <definedName name="____pv40" localSheetId="0">#REF!</definedName>
    <definedName name="____pv40">#REF!</definedName>
    <definedName name="____pv50" localSheetId="0">#REF!</definedName>
    <definedName name="____pv50">#REF!</definedName>
    <definedName name="____pv80" localSheetId="0">#REF!</definedName>
    <definedName name="____pv80">#REF!</definedName>
    <definedName name="____pvc100" localSheetId="0">[10]SAP!#REF!</definedName>
    <definedName name="____pvc100">[10]SAP!#REF!</definedName>
    <definedName name="____pvc150" localSheetId="0">[10]SAP!#REF!</definedName>
    <definedName name="____pvc150">[10]SAP!#REF!</definedName>
    <definedName name="____pvc20" localSheetId="0">[10]SAP!#REF!</definedName>
    <definedName name="____pvc20">[10]SAP!#REF!</definedName>
    <definedName name="____pvc200" localSheetId="0">[10]SAP!#REF!</definedName>
    <definedName name="____pvc200">[10]SAP!#REF!</definedName>
    <definedName name="____pvc25" localSheetId="0">[10]SAP!#REF!</definedName>
    <definedName name="____pvc25">[10]SAP!#REF!</definedName>
    <definedName name="____pvc32" localSheetId="0">[10]SAP!#REF!</definedName>
    <definedName name="____pvc32">[10]SAP!#REF!</definedName>
    <definedName name="____pvc40" localSheetId="0">[10]SAP!#REF!</definedName>
    <definedName name="____pvc40">[10]SAP!#REF!</definedName>
    <definedName name="____pvc50" localSheetId="0">[10]SAP!#REF!</definedName>
    <definedName name="____pvc50">[10]SAP!#REF!</definedName>
    <definedName name="____pvc65" localSheetId="0">[10]SAP!#REF!</definedName>
    <definedName name="____pvc65">[10]SAP!#REF!</definedName>
    <definedName name="____pvc80" localSheetId="0">[10]SAP!#REF!</definedName>
    <definedName name="____pvc80">[10]SAP!#REF!</definedName>
    <definedName name="____pvf100" localSheetId="0">#REF!</definedName>
    <definedName name="____pvf100">#REF!</definedName>
    <definedName name="____pvf80" localSheetId="0">#REF!</definedName>
    <definedName name="____pvf80">#REF!</definedName>
    <definedName name="____qmd15" localSheetId="0">[10]SAP!#REF!</definedName>
    <definedName name="____qmd15">[10]SAP!#REF!</definedName>
    <definedName name="____qmd20" localSheetId="0">[10]SAP!#REF!</definedName>
    <definedName name="____qmd20">[10]SAP!#REF!</definedName>
    <definedName name="____rdd100" localSheetId="0">[10]SAP!#REF!</definedName>
    <definedName name="____rdd100">[10]SAP!#REF!</definedName>
    <definedName name="____rdd150" localSheetId="0">[10]SAP!#REF!</definedName>
    <definedName name="____rdd150">[10]SAP!#REF!</definedName>
    <definedName name="____rk100" localSheetId="0">#REF!</definedName>
    <definedName name="____rk100">#REF!</definedName>
    <definedName name="____rk200" localSheetId="0">#REF!</definedName>
    <definedName name="____rk200">#REF!</definedName>
    <definedName name="____rk300" localSheetId="0">#REF!</definedName>
    <definedName name="____rk300">#REF!</definedName>
    <definedName name="____rk600" localSheetId="0">#REF!</definedName>
    <definedName name="____rk600">#REF!</definedName>
    <definedName name="____rkl1000" localSheetId="0">#REF!</definedName>
    <definedName name="____rkl1000">#REF!</definedName>
    <definedName name="____rkl1200" localSheetId="0">#REF!</definedName>
    <definedName name="____rkl1200">#REF!</definedName>
    <definedName name="____rkl200" localSheetId="0">#REF!</definedName>
    <definedName name="____rkl200">#REF!</definedName>
    <definedName name="____rkl300" localSheetId="0">#REF!</definedName>
    <definedName name="____rkl300">#REF!</definedName>
    <definedName name="____rkl400" localSheetId="0">#REF!</definedName>
    <definedName name="____rkl400">#REF!</definedName>
    <definedName name="____rkl500" localSheetId="0">#REF!</definedName>
    <definedName name="____rkl500">#REF!</definedName>
    <definedName name="____rkl600" localSheetId="0">#REF!</definedName>
    <definedName name="____rkl600">#REF!</definedName>
    <definedName name="____rkl700" localSheetId="0">#REF!</definedName>
    <definedName name="____rkl700">#REF!</definedName>
    <definedName name="____rkl800" localSheetId="0">#REF!</definedName>
    <definedName name="____rkl800">#REF!</definedName>
    <definedName name="____sfv150" localSheetId="0">#REF!</definedName>
    <definedName name="____sfv150">#REF!</definedName>
    <definedName name="____std100" localSheetId="0">#REF!</definedName>
    <definedName name="____std100">#REF!</definedName>
    <definedName name="____std150" localSheetId="0">#REF!</definedName>
    <definedName name="____std150">#REF!</definedName>
    <definedName name="____std50" localSheetId="0">#REF!</definedName>
    <definedName name="____std50">#REF!</definedName>
    <definedName name="____std65" localSheetId="0">#REF!</definedName>
    <definedName name="____std65">#REF!</definedName>
    <definedName name="____SUB1" localSheetId="0">#REF!</definedName>
    <definedName name="____SUB1">#REF!</definedName>
    <definedName name="____SUB2" localSheetId="0">#REF!</definedName>
    <definedName name="____SUB2">#REF!</definedName>
    <definedName name="____SUB3" localSheetId="0">#REF!</definedName>
    <definedName name="____SUB3">#REF!</definedName>
    <definedName name="____SUB4" localSheetId="0">#REF!</definedName>
    <definedName name="____SUB4">#REF!</definedName>
    <definedName name="____SUB5" localSheetId="0">#REF!</definedName>
    <definedName name="____SUB5">#REF!</definedName>
    <definedName name="____SUB6" localSheetId="0">#REF!</definedName>
    <definedName name="____SUB6">#REF!</definedName>
    <definedName name="____SUB7" localSheetId="0">#REF!</definedName>
    <definedName name="____SUB7">#REF!</definedName>
    <definedName name="____tlc20" localSheetId="0">#REF!</definedName>
    <definedName name="____tlc20">#REF!</definedName>
    <definedName name="____tsv25" localSheetId="0">#REF!</definedName>
    <definedName name="____tsv25">#REF!</definedName>
    <definedName name="____ujl001" localSheetId="0">#REF!</definedName>
    <definedName name="____ujl001">#REF!</definedName>
    <definedName name="____uph010" localSheetId="0">#REF!</definedName>
    <definedName name="____uph010">#REF!</definedName>
    <definedName name="____uph011" localSheetId="0">#REF!</definedName>
    <definedName name="____uph011">#REF!</definedName>
    <definedName name="____uph012" localSheetId="0">#REF!</definedName>
    <definedName name="____uph012">#REF!</definedName>
    <definedName name="____uph013" localSheetId="0">#REF!</definedName>
    <definedName name="____uph013">#REF!</definedName>
    <definedName name="____uph014" localSheetId="0">#REF!</definedName>
    <definedName name="____uph014">#REF!</definedName>
    <definedName name="____uph015" localSheetId="0">#REF!</definedName>
    <definedName name="____uph015">#REF!</definedName>
    <definedName name="____uph016" localSheetId="0">#REF!</definedName>
    <definedName name="____uph016">#REF!</definedName>
    <definedName name="____UPH022" localSheetId="0">#REF!</definedName>
    <definedName name="____UPH022">#REF!</definedName>
    <definedName name="____uro001">[7]Sheet1!$I$661</definedName>
    <definedName name="____uro002">[7]Sheet1!$I$662</definedName>
    <definedName name="____uro003">[7]Sheet1!$I$663</definedName>
    <definedName name="____uro004">[7]Sheet1!$I$664</definedName>
    <definedName name="____uro005">[7]Sheet1!$I$665</definedName>
    <definedName name="____uro006">[7]Sheet1!$I$666</definedName>
    <definedName name="____uro007">[7]Sheet1!$I$667</definedName>
    <definedName name="____uro008">[7]Sheet1!$I$668</definedName>
    <definedName name="____uro009">[7]Sheet1!$I$669</definedName>
    <definedName name="____usd2" localSheetId="0">#REF!</definedName>
    <definedName name="____usd2">#REF!</definedName>
    <definedName name="____vnt100" localSheetId="0">#REF!</definedName>
    <definedName name="____vnt100">#REF!</definedName>
    <definedName name="____vnt40" localSheetId="0">#REF!</definedName>
    <definedName name="____vnt40">#REF!</definedName>
    <definedName name="____vnt50" localSheetId="0">#REF!</definedName>
    <definedName name="____vnt50">#REF!</definedName>
    <definedName name="____vnt80" localSheetId="0">#REF!</definedName>
    <definedName name="____vnt80">#REF!</definedName>
    <definedName name="____WF32" localSheetId="0">[9]Material!#REF!</definedName>
    <definedName name="____WF32">[9]Material!#REF!</definedName>
    <definedName name="____WF42" localSheetId="0">[9]Material!#REF!</definedName>
    <definedName name="____WF42">[9]Material!#REF!</definedName>
    <definedName name="____wf43" localSheetId="0">[13]Material!#REF!</definedName>
    <definedName name="____wf43">[13]Material!#REF!</definedName>
    <definedName name="___1" localSheetId="0">[8]Volume!#REF!</definedName>
    <definedName name="___1">[8]Volume!#REF!</definedName>
    <definedName name="___1__123Graph_ACHART_1" hidden="1">'[14]Statprod gab'!$D$13:$D$20</definedName>
    <definedName name="___2__123Graph_LBL_ACHART_1" hidden="1">'[14]Statprod gab'!$D$13:$D$20</definedName>
    <definedName name="___3__123Graph_XCHART_1" hidden="1">'[14]Statprod gab'!$B$13:$B$20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apa0100" localSheetId="0">#REF!</definedName>
    <definedName name="___apa0100">#REF!</definedName>
    <definedName name="___apa0101" localSheetId="0">#REF!</definedName>
    <definedName name="___apa0101">#REF!</definedName>
    <definedName name="___apa0102" localSheetId="0">#REF!</definedName>
    <definedName name="___apa0102">#REF!</definedName>
    <definedName name="___apa0103" localSheetId="0">#REF!</definedName>
    <definedName name="___apa0103">#REF!</definedName>
    <definedName name="___apa0104" localSheetId="0">#REF!</definedName>
    <definedName name="___apa0104">#REF!</definedName>
    <definedName name="___apa0105" localSheetId="0">#REF!</definedName>
    <definedName name="___apa0105">#REF!</definedName>
    <definedName name="___apa0106" localSheetId="0">#REF!</definedName>
    <definedName name="___apa0106">#REF!</definedName>
    <definedName name="___apa0107" localSheetId="0">#REF!</definedName>
    <definedName name="___apa0107">#REF!</definedName>
    <definedName name="___apa0110" localSheetId="0">#REF!</definedName>
    <definedName name="___apa0110">#REF!</definedName>
    <definedName name="___apa0120" localSheetId="0">#REF!</definedName>
    <definedName name="___apa0120">#REF!</definedName>
    <definedName name="___APA0201" localSheetId="0">#REF!</definedName>
    <definedName name="___APA0201">#REF!</definedName>
    <definedName name="___apa0202" localSheetId="0">#REF!</definedName>
    <definedName name="___apa0202">#REF!</definedName>
    <definedName name="___apa0203" localSheetId="0">#REF!</definedName>
    <definedName name="___apa0203">#REF!</definedName>
    <definedName name="___apa0303" localSheetId="0">#REF!</definedName>
    <definedName name="___apa0303">#REF!</definedName>
    <definedName name="___apa0304" localSheetId="0">#REF!</definedName>
    <definedName name="___apa0304">#REF!</definedName>
    <definedName name="___apa0305" localSheetId="0">#REF!</definedName>
    <definedName name="___apa0305">#REF!</definedName>
    <definedName name="___apa0306" localSheetId="0">#REF!</definedName>
    <definedName name="___apa0306">#REF!</definedName>
    <definedName name="___apa0307" localSheetId="0">#REF!</definedName>
    <definedName name="___apa0307">#REF!</definedName>
    <definedName name="___apa0308" localSheetId="0">#REF!</definedName>
    <definedName name="___apa0308">#REF!</definedName>
    <definedName name="___apa0309" localSheetId="0">#REF!</definedName>
    <definedName name="___apa0309">#REF!</definedName>
    <definedName name="___apa0310" localSheetId="0">#REF!</definedName>
    <definedName name="___apa0310">#REF!</definedName>
    <definedName name="___apa0311" localSheetId="0">#REF!</definedName>
    <definedName name="___apa0311">#REF!</definedName>
    <definedName name="___apa0312" localSheetId="0">#REF!</definedName>
    <definedName name="___apa0312">#REF!</definedName>
    <definedName name="___apa0313" localSheetId="0">#REF!</definedName>
    <definedName name="___apa0313">#REF!</definedName>
    <definedName name="___apa0314" localSheetId="0">#REF!</definedName>
    <definedName name="___apa0314">#REF!</definedName>
    <definedName name="___apa0315" localSheetId="0">#REF!</definedName>
    <definedName name="___apa0315">#REF!</definedName>
    <definedName name="___APA0316" localSheetId="0">#REF!</definedName>
    <definedName name="___APA0316">#REF!</definedName>
    <definedName name="___apa0319" localSheetId="0">#REF!</definedName>
    <definedName name="___apa0319">#REF!</definedName>
    <definedName name="___apa0322" localSheetId="0">#REF!</definedName>
    <definedName name="___apa0322">#REF!</definedName>
    <definedName name="___APA0408" localSheetId="0">#REF!</definedName>
    <definedName name="___APA0408">#REF!</definedName>
    <definedName name="___APA0505" localSheetId="0">#REF!</definedName>
    <definedName name="___APA0505">#REF!</definedName>
    <definedName name="___APA0512" localSheetId="0">#REF!</definedName>
    <definedName name="___APA0512">#REF!</definedName>
    <definedName name="___bbs001" localSheetId="0">#REF!</definedName>
    <definedName name="___bbs001">#REF!</definedName>
    <definedName name="___bbs004" localSheetId="0">#REF!</definedName>
    <definedName name="___bbs004">#REF!</definedName>
    <definedName name="___bbs005" localSheetId="0">#REF!</definedName>
    <definedName name="___bbs005">#REF!</definedName>
    <definedName name="___bbs010" localSheetId="0">#REF!</definedName>
    <definedName name="___bbs010">#REF!</definedName>
    <definedName name="___bbs011" localSheetId="0">#REF!</definedName>
    <definedName name="___bbs011">#REF!</definedName>
    <definedName name="___bbs012" localSheetId="0">#REF!</definedName>
    <definedName name="___bbs012">#REF!</definedName>
    <definedName name="___bbs013" localSheetId="0">#REF!</definedName>
    <definedName name="___bbs013">#REF!</definedName>
    <definedName name="___bbs014" localSheetId="0">#REF!</definedName>
    <definedName name="___bbs014">#REF!</definedName>
    <definedName name="___bbs017" localSheetId="0">#REF!</definedName>
    <definedName name="___bbs017">#REF!</definedName>
    <definedName name="___bbs117" localSheetId="0">#REF!</definedName>
    <definedName name="___bbs117">#REF!</definedName>
    <definedName name="___bbs201" localSheetId="0">#REF!</definedName>
    <definedName name="___bbs201">#REF!</definedName>
    <definedName name="___bbs301" localSheetId="0">#REF!</definedName>
    <definedName name="___bbs301">#REF!</definedName>
    <definedName name="___bbs303" localSheetId="0">#REF!</definedName>
    <definedName name="___bbs303">#REF!</definedName>
    <definedName name="___bca530" localSheetId="0">#REF!</definedName>
    <definedName name="___bca530">#REF!</definedName>
    <definedName name="___bca600" localSheetId="0">#REF!</definedName>
    <definedName name="___bca60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bky001" localSheetId="0">#REF!</definedName>
    <definedName name="___bky001">#REF!</definedName>
    <definedName name="___bky514" localSheetId="0">#REF!</definedName>
    <definedName name="___bky514">#REF!</definedName>
    <definedName name="___bpb200" localSheetId="0">#REF!</definedName>
    <definedName name="___bpb200">#REF!</definedName>
    <definedName name="___bpb204" localSheetId="0">#REF!</definedName>
    <definedName name="___bpb204">#REF!</definedName>
    <definedName name="___bpb302" localSheetId="0">#REF!</definedName>
    <definedName name="___bpb302">#REF!</definedName>
    <definedName name="___bpc001" localSheetId="0">#REF!</definedName>
    <definedName name="___bpc001">#REF!</definedName>
    <definedName name="___bul6161" localSheetId="0">#REF!</definedName>
    <definedName name="___bul6161">#REF!</definedName>
    <definedName name="___bul6162" localSheetId="0">#REF!</definedName>
    <definedName name="___bul6162">#REF!</definedName>
    <definedName name="___bul6166" localSheetId="0">#REF!</definedName>
    <definedName name="___bul6166">#REF!</definedName>
    <definedName name="___bul6167" localSheetId="0">#REF!</definedName>
    <definedName name="___bul6167">#REF!</definedName>
    <definedName name="___bul6168" localSheetId="0">#REF!</definedName>
    <definedName name="___bul6168">#REF!</definedName>
    <definedName name="___bul6169" localSheetId="0">#REF!</definedName>
    <definedName name="___bul6169">#REF!</definedName>
    <definedName name="___CAN15" localSheetId="0">[9]Material!#REF!</definedName>
    <definedName name="___CAN15">[9]Material!#REF!</definedName>
    <definedName name="___cas80" localSheetId="0">#REF!</definedName>
    <definedName name="___cas80">#REF!</definedName>
    <definedName name="___cod50" localSheetId="0">[10]SAP!#REF!</definedName>
    <definedName name="___cod50">[10]SAP!#REF!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0" localSheetId="0">#REF!</definedName>
    <definedName name="___DAF10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dd100" localSheetId="0">[10]SAP!#REF!</definedName>
    <definedName name="___fdd100">[10]SAP!#REF!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fvd100" localSheetId="0">[10]SAP!#REF!</definedName>
    <definedName name="___fvd100">[10]SAP!#REF!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0" localSheetId="0">[10]SAP!#REF!</definedName>
    <definedName name="___gvd20">[10]SAP!#REF!</definedName>
    <definedName name="___gvd25" localSheetId="0">#REF!</definedName>
    <definedName name="___gvd25">#REF!</definedName>
    <definedName name="___gvd32" localSheetId="0">[10]SAP!#REF!</definedName>
    <definedName name="___gvd32">[10]SAP!#REF!</definedName>
    <definedName name="___gvd40" localSheetId="0">[10]SAP!#REF!</definedName>
    <definedName name="___gvd40">[10]SAP!#REF!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gvd80" localSheetId="0">[10]SAP!#REF!</definedName>
    <definedName name="___gvd80">[10]SAP!#REF!</definedName>
    <definedName name="___hdw1" localSheetId="0">#REF!</definedName>
    <definedName name="___hdw1">#REF!</definedName>
    <definedName name="___kme001" localSheetId="0">#REF!</definedName>
    <definedName name="___kme001">#REF!</definedName>
    <definedName name="___kme002" localSheetId="0">#REF!</definedName>
    <definedName name="___kme002">#REF!</definedName>
    <definedName name="___kme003" localSheetId="0">#REF!</definedName>
    <definedName name="___kme003">#REF!</definedName>
    <definedName name="___kme004" localSheetId="0">#REF!</definedName>
    <definedName name="___kme004">#REF!</definedName>
    <definedName name="___kme005" localSheetId="0">#REF!</definedName>
    <definedName name="___kme005">#REF!</definedName>
    <definedName name="___kme006" localSheetId="0">#REF!</definedName>
    <definedName name="___kme006">#REF!</definedName>
    <definedName name="___kme007" localSheetId="0">#REF!</definedName>
    <definedName name="___kme007">#REF!</definedName>
    <definedName name="___kme008" localSheetId="0">#REF!</definedName>
    <definedName name="___kme008">#REF!</definedName>
    <definedName name="___kme009" localSheetId="0">#REF!</definedName>
    <definedName name="___kme009">#REF!</definedName>
    <definedName name="___kme010" localSheetId="0">#REF!</definedName>
    <definedName name="___kme010">#REF!</definedName>
    <definedName name="___kme011" localSheetId="0">#REF!</definedName>
    <definedName name="___kme011">#REF!</definedName>
    <definedName name="___kme012" localSheetId="0">#REF!</definedName>
    <definedName name="___kme012">#REF!</definedName>
    <definedName name="___kme013" localSheetId="0">#REF!</definedName>
    <definedName name="___kme013">#REF!</definedName>
    <definedName name="___kof1">[11]Analisa!$AB$17</definedName>
    <definedName name="___kp1002" localSheetId="0">#REF!</definedName>
    <definedName name="___kp1002">#REF!</definedName>
    <definedName name="___kp1003" localSheetId="0">#REF!</definedName>
    <definedName name="___kp1003">#REF!</definedName>
    <definedName name="___kp1004" localSheetId="0">#REF!</definedName>
    <definedName name="___kp1004">#REF!</definedName>
    <definedName name="___kp1005" localSheetId="0">#REF!</definedName>
    <definedName name="___kp1005">#REF!</definedName>
    <definedName name="___kp1006" localSheetId="0">#REF!</definedName>
    <definedName name="___kp1006">#REF!</definedName>
    <definedName name="___kp1007" localSheetId="0">#REF!</definedName>
    <definedName name="___kp1007">#REF!</definedName>
    <definedName name="___kp1008" localSheetId="0">#REF!</definedName>
    <definedName name="___kp1008">#REF!</definedName>
    <definedName name="___kp1009" localSheetId="0">#REF!</definedName>
    <definedName name="___kp1009">#REF!</definedName>
    <definedName name="___kp1033" localSheetId="0">#REF!</definedName>
    <definedName name="___kp1033">#REF!</definedName>
    <definedName name="___kp1040" localSheetId="0">#REF!</definedName>
    <definedName name="___kp1040">#REF!</definedName>
    <definedName name="___kp1041" localSheetId="0">#REF!</definedName>
    <definedName name="___kp1041">#REF!</definedName>
    <definedName name="___kp1042" localSheetId="0">#REF!</definedName>
    <definedName name="___kp1042">#REF!</definedName>
    <definedName name="___kp1043" localSheetId="0">#REF!</definedName>
    <definedName name="___kp1043">#REF!</definedName>
    <definedName name="___kp1044" localSheetId="0">#REF!</definedName>
    <definedName name="___kp1044">#REF!</definedName>
    <definedName name="___kp1045" localSheetId="0">#REF!</definedName>
    <definedName name="___kp1045">#REF!</definedName>
    <definedName name="___kp1046" localSheetId="0">#REF!</definedName>
    <definedName name="___kp1046">#REF!</definedName>
    <definedName name="___kp1047" localSheetId="0">#REF!</definedName>
    <definedName name="___kp1047">#REF!</definedName>
    <definedName name="___kp1048" localSheetId="0">#REF!</definedName>
    <definedName name="___kp1048">#REF!</definedName>
    <definedName name="___kp1049" localSheetId="0">#REF!</definedName>
    <definedName name="___kp1049">#REF!</definedName>
    <definedName name="___kp1050" localSheetId="0">#REF!</definedName>
    <definedName name="___kp1050">#REF!</definedName>
    <definedName name="___kp1051" localSheetId="0">#REF!</definedName>
    <definedName name="___kp1051">#REF!</definedName>
    <definedName name="___kp1052" localSheetId="0">#REF!</definedName>
    <definedName name="___kp1052">#REF!</definedName>
    <definedName name="___kp1053" localSheetId="0">#REF!</definedName>
    <definedName name="___kp1053">#REF!</definedName>
    <definedName name="___kp1054" localSheetId="0">#REF!</definedName>
    <definedName name="___kp1054">#REF!</definedName>
    <definedName name="___kp1062" localSheetId="0">#REF!</definedName>
    <definedName name="___kp1062">#REF!</definedName>
    <definedName name="___kp1699" localSheetId="0">#REF!</definedName>
    <definedName name="___kp1699">#REF!</definedName>
    <definedName name="___kp1700" localSheetId="0">#REF!</definedName>
    <definedName name="___kp1700">#REF!</definedName>
    <definedName name="___kp1701" localSheetId="0">#REF!</definedName>
    <definedName name="___kp1701">#REF!</definedName>
    <definedName name="___kp1702" localSheetId="0">#REF!</definedName>
    <definedName name="___kp1702">#REF!</definedName>
    <definedName name="___kp1703" localSheetId="0">#REF!</definedName>
    <definedName name="___kp1703">#REF!</definedName>
    <definedName name="___kp1704" localSheetId="0">#REF!</definedName>
    <definedName name="___kp1704">#REF!</definedName>
    <definedName name="___kp1705" localSheetId="0">#REF!</definedName>
    <definedName name="___kp1705">#REF!</definedName>
    <definedName name="___kp1706" localSheetId="0">#REF!</definedName>
    <definedName name="___kp1706">#REF!</definedName>
    <definedName name="___kp1707" localSheetId="0">#REF!</definedName>
    <definedName name="___kp1707">#REF!</definedName>
    <definedName name="___kp1708" localSheetId="0">#REF!</definedName>
    <definedName name="___kp1708">#REF!</definedName>
    <definedName name="___kp1709" localSheetId="0">#REF!</definedName>
    <definedName name="___kp1709">#REF!</definedName>
    <definedName name="___kp1710" localSheetId="0">#REF!</definedName>
    <definedName name="___kp1710">#REF!</definedName>
    <definedName name="___kp1711" localSheetId="0">#REF!</definedName>
    <definedName name="___kp1711">#REF!</definedName>
    <definedName name="___kp1712" localSheetId="0">#REF!</definedName>
    <definedName name="___kp1712">#REF!</definedName>
    <definedName name="___kp1713" localSheetId="0">#REF!</definedName>
    <definedName name="___kp1713">#REF!</definedName>
    <definedName name="___kp1714" localSheetId="0">#REF!</definedName>
    <definedName name="___kp1714">#REF!</definedName>
    <definedName name="___kp1715" localSheetId="0">#REF!</definedName>
    <definedName name="___kp1715">#REF!</definedName>
    <definedName name="___kp1716" localSheetId="0">#REF!</definedName>
    <definedName name="___kp1716">#REF!</definedName>
    <definedName name="___kp1717" localSheetId="0">#REF!</definedName>
    <definedName name="___kp1717">#REF!</definedName>
    <definedName name="___kp1718" localSheetId="0">#REF!</definedName>
    <definedName name="___kp1718">#REF!</definedName>
    <definedName name="___kp1719" localSheetId="0">#REF!</definedName>
    <definedName name="___kp1719">#REF!</definedName>
    <definedName name="___kp1720" localSheetId="0">#REF!</definedName>
    <definedName name="___kp1720">#REF!</definedName>
    <definedName name="___kp1721" localSheetId="0">#REF!</definedName>
    <definedName name="___kp1721">#REF!</definedName>
    <definedName name="___kp1723" localSheetId="0">#REF!</definedName>
    <definedName name="___kp1723">#REF!</definedName>
    <definedName name="___kp1724" localSheetId="0">#REF!</definedName>
    <definedName name="___kp1724">#REF!</definedName>
    <definedName name="___kp1725" localSheetId="0">#REF!</definedName>
    <definedName name="___kp1725">#REF!</definedName>
    <definedName name="___kp1726" localSheetId="0">#REF!</definedName>
    <definedName name="___kp1726">#REF!</definedName>
    <definedName name="___kp1727" localSheetId="0">#REF!</definedName>
    <definedName name="___kp1727">#REF!</definedName>
    <definedName name="___kp1728" localSheetId="0">#REF!</definedName>
    <definedName name="___kp1728">#REF!</definedName>
    <definedName name="___kp1730" localSheetId="0">#REF!</definedName>
    <definedName name="___kp1730">#REF!</definedName>
    <definedName name="___kp1731" localSheetId="0">#REF!</definedName>
    <definedName name="___kp1731">#REF!</definedName>
    <definedName name="___kp1801" localSheetId="0">#REF!</definedName>
    <definedName name="___kp1801">#REF!</definedName>
    <definedName name="___kp1802" localSheetId="0">#REF!</definedName>
    <definedName name="___kp1802">#REF!</definedName>
    <definedName name="___kp1803" localSheetId="0">#REF!</definedName>
    <definedName name="___kp1803">#REF!</definedName>
    <definedName name="___kp1804" localSheetId="0">#REF!</definedName>
    <definedName name="___kp1804">#REF!</definedName>
    <definedName name="___kpj101">[7]Sheet1!$I$327</definedName>
    <definedName name="___kpj102">[7]Sheet1!$I$328</definedName>
    <definedName name="___kpj110">[7]Sheet1!$I$330</definedName>
    <definedName name="___kpj111">[7]Sheet1!$I$331</definedName>
    <definedName name="___kpj112">[7]Sheet1!$I$332</definedName>
    <definedName name="___kpj113">[7]Sheet1!$I$333</definedName>
    <definedName name="___kpj114">[7]Sheet1!$I$334</definedName>
    <definedName name="___kpj115">[7]Sheet1!$I$335</definedName>
    <definedName name="___kpj116">[7]Sheet1!$I$336</definedName>
    <definedName name="___kpj117">[7]Sheet1!$I$337</definedName>
    <definedName name="___kpj118">[7]Sheet1!$I$338</definedName>
    <definedName name="___kpj119">[7]Sheet1!$I$339</definedName>
    <definedName name="___kpj120">[7]Sheet1!$I$340</definedName>
    <definedName name="___kpj121">[7]Sheet1!$I$341</definedName>
    <definedName name="___kpj200">[7]Sheet1!$I$342</definedName>
    <definedName name="___kpj201">[7]Sheet1!$I$343</definedName>
    <definedName name="___kpj202">[7]Sheet1!$I$344</definedName>
    <definedName name="___kpj203">[7]Sheet1!$I$345</definedName>
    <definedName name="___kpj401">[7]Sheet1!$I$347</definedName>
    <definedName name="___kpj402">[7]Sheet1!$I$348</definedName>
    <definedName name="___kpj403">[7]Sheet1!$I$349</definedName>
    <definedName name="___kpj404">[7]Sheet1!$I$350</definedName>
    <definedName name="___kpj405">[7]Sheet1!$I$351</definedName>
    <definedName name="___kpj406">[7]Sheet1!$I$352</definedName>
    <definedName name="___kpj407">[7]Sheet1!$I$353</definedName>
    <definedName name="___kpj408">[7]Sheet1!$I$354</definedName>
    <definedName name="___kpj409">[7]Sheet1!$I$355</definedName>
    <definedName name="___kpj410">[7]Sheet1!$I$356</definedName>
    <definedName name="___kpj411">[7]Sheet1!$I$357</definedName>
    <definedName name="___kpj412">[7]Sheet1!$I$358</definedName>
    <definedName name="___kpj413">[7]Sheet1!$I$359</definedName>
    <definedName name="___kpj414">[7]Sheet1!$I$360</definedName>
    <definedName name="___kpj415">[7]Sheet1!$I$361</definedName>
    <definedName name="___kpj416">[7]Sheet1!$I$362</definedName>
    <definedName name="___kpj417">[7]Sheet1!$I$363</definedName>
    <definedName name="___kpj418">[7]Sheet1!$I$364</definedName>
    <definedName name="___kpj419">[7]Sheet1!$I$365</definedName>
    <definedName name="___kpj420">[7]Sheet1!$I$366</definedName>
    <definedName name="___kpj421">[7]Sheet1!$I$367</definedName>
    <definedName name="___kpj422">[7]Sheet1!$I$368</definedName>
    <definedName name="___kpj423">[7]Sheet1!$I$369</definedName>
    <definedName name="___kpj424">[7]Sheet1!$I$370</definedName>
    <definedName name="___kpj425">[7]Sheet1!$I$371</definedName>
    <definedName name="___kpj426">[7]Sheet1!$I$372</definedName>
    <definedName name="___kpj501">[7]Sheet1!$I$373</definedName>
    <definedName name="___kpl101" localSheetId="0">#REF!</definedName>
    <definedName name="___kpl101">#REF!</definedName>
    <definedName name="___kpl102" localSheetId="0">#REF!</definedName>
    <definedName name="___kpl102">#REF!</definedName>
    <definedName name="___kpl103" localSheetId="0">#REF!</definedName>
    <definedName name="___kpl103">#REF!</definedName>
    <definedName name="___kpl104" localSheetId="0">#REF!</definedName>
    <definedName name="___kpl104">#REF!</definedName>
    <definedName name="___kpl105" localSheetId="0">#REF!</definedName>
    <definedName name="___kpl105">#REF!</definedName>
    <definedName name="___kpl106" localSheetId="0">#REF!</definedName>
    <definedName name="___kpl106">#REF!</definedName>
    <definedName name="___kpl107" localSheetId="0">#REF!</definedName>
    <definedName name="___kpl107">#REF!</definedName>
    <definedName name="___kpl108" localSheetId="0">#REF!</definedName>
    <definedName name="___kpl108">#REF!</definedName>
    <definedName name="___kpl109" localSheetId="0">#REF!</definedName>
    <definedName name="___kpl109">#REF!</definedName>
    <definedName name="___kpl110" localSheetId="0">#REF!</definedName>
    <definedName name="___kpl110">#REF!</definedName>
    <definedName name="___kpl111" localSheetId="0">#REF!</definedName>
    <definedName name="___kpl111">#REF!</definedName>
    <definedName name="___kpl112" localSheetId="0">#REF!</definedName>
    <definedName name="___kpl112">#REF!</definedName>
    <definedName name="___kpl113" localSheetId="0">#REF!</definedName>
    <definedName name="___kpl113">#REF!</definedName>
    <definedName name="___KPL114" localSheetId="0">#REF!</definedName>
    <definedName name="___KPL114">#REF!</definedName>
    <definedName name="___kr15" localSheetId="0">[10]SAP!#REF!</definedName>
    <definedName name="___kr15">[10]SAP!#REF!</definedName>
    <definedName name="___ksa010">[7]Sheet1!$I$377</definedName>
    <definedName name="___ksa012">[7]Sheet1!$I$379</definedName>
    <definedName name="___ksa013">[7]Sheet1!$I$380</definedName>
    <definedName name="___ksa014">[7]Sheet1!$I$381</definedName>
    <definedName name="___ksa015">[7]Sheet1!$I$382</definedName>
    <definedName name="___ksa016">[7]Sheet1!$I$383</definedName>
    <definedName name="___ksa017">[7]Sheet1!$I$384</definedName>
    <definedName name="___ksa018">[7]Sheet1!$I$385</definedName>
    <definedName name="___ksa019">[7]Sheet1!$I$386</definedName>
    <definedName name="___ksa020">[7]Sheet1!$I$387</definedName>
    <definedName name="___ksa021">[7]Sheet1!$I$388</definedName>
    <definedName name="___ksa022">[7]Sheet1!$I$389</definedName>
    <definedName name="___ksa023">[7]Sheet1!$I$390</definedName>
    <definedName name="___ksa101">[7]Sheet1!$I$399</definedName>
    <definedName name="___ksa102">[7]Sheet1!$I$400</definedName>
    <definedName name="___ksa103">[7]Sheet1!$I$401</definedName>
    <definedName name="___ksh010">[7]Sheet1!$I$412</definedName>
    <definedName name="___ksh011">[7]Sheet1!$I$413</definedName>
    <definedName name="___MA023" localSheetId="0">#REF!</definedName>
    <definedName name="___MA023">#REF!</definedName>
    <definedName name="___mbe12" localSheetId="0">[12]Material!#REF!</definedName>
    <definedName name="___mbe12">[12]Material!#REF!</definedName>
    <definedName name="___pa0100" localSheetId="0">#REF!</definedName>
    <definedName name="___pa0100">#REF!</definedName>
    <definedName name="___pa0101" localSheetId="0">#REF!</definedName>
    <definedName name="___pa0101">#REF!</definedName>
    <definedName name="___pa0102" localSheetId="0">#REF!</definedName>
    <definedName name="___pa0102">#REF!</definedName>
    <definedName name="___pa0103" localSheetId="0">#REF!</definedName>
    <definedName name="___pa0103">#REF!</definedName>
    <definedName name="___pa0104" localSheetId="0">#REF!</definedName>
    <definedName name="___pa0104">#REF!</definedName>
    <definedName name="___pa0105" localSheetId="0">#REF!</definedName>
    <definedName name="___pa0105">#REF!</definedName>
    <definedName name="___pa0106" localSheetId="0">#REF!</definedName>
    <definedName name="___pa0106">#REF!</definedName>
    <definedName name="___pa0107" localSheetId="0">#REF!</definedName>
    <definedName name="___pa0107">#REF!</definedName>
    <definedName name="___pa0108" localSheetId="0">#REF!</definedName>
    <definedName name="___pa0108">#REF!</definedName>
    <definedName name="___pa0109" localSheetId="0">#REF!</definedName>
    <definedName name="___pa0109">#REF!</definedName>
    <definedName name="___pa0110" localSheetId="0">#REF!</definedName>
    <definedName name="___pa0110">#REF!</definedName>
    <definedName name="___pa0111" localSheetId="0">#REF!</definedName>
    <definedName name="___pa0111">#REF!</definedName>
    <definedName name="___pa0112" localSheetId="0">#REF!</definedName>
    <definedName name="___pa0112">#REF!</definedName>
    <definedName name="___pa0113" localSheetId="0">#REF!</definedName>
    <definedName name="___pa0113">#REF!</definedName>
    <definedName name="___pa0120" localSheetId="0">#REF!</definedName>
    <definedName name="___pa0120">#REF!</definedName>
    <definedName name="___pa0130" localSheetId="0">#REF!</definedName>
    <definedName name="___pa0130">#REF!</definedName>
    <definedName name="___pa0201" localSheetId="0">#REF!</definedName>
    <definedName name="___pa0201">#REF!</definedName>
    <definedName name="___pa0202" localSheetId="0">#REF!</definedName>
    <definedName name="___pa0202">#REF!</definedName>
    <definedName name="___pa0203" localSheetId="0">#REF!</definedName>
    <definedName name="___pa0203">#REF!</definedName>
    <definedName name="___pa0301" localSheetId="0">#REF!</definedName>
    <definedName name="___pa0301">#REF!</definedName>
    <definedName name="___pa0302" localSheetId="0">#REF!</definedName>
    <definedName name="___pa0302">#REF!</definedName>
    <definedName name="___pa0303" localSheetId="0">#REF!</definedName>
    <definedName name="___pa0303">#REF!</definedName>
    <definedName name="___pa0304" localSheetId="0">#REF!</definedName>
    <definedName name="___pa0304">#REF!</definedName>
    <definedName name="___pa0305" localSheetId="0">#REF!</definedName>
    <definedName name="___pa0305">#REF!</definedName>
    <definedName name="___pa0306" localSheetId="0">#REF!</definedName>
    <definedName name="___pa0306">#REF!</definedName>
    <definedName name="___pa0307" localSheetId="0">#REF!</definedName>
    <definedName name="___pa0307">#REF!</definedName>
    <definedName name="___pa0308" localSheetId="0">#REF!</definedName>
    <definedName name="___pa0308">#REF!</definedName>
    <definedName name="___pa0309" localSheetId="0">#REF!</definedName>
    <definedName name="___pa0309">#REF!</definedName>
    <definedName name="___pa0310" localSheetId="0">#REF!</definedName>
    <definedName name="___pa0310">#REF!</definedName>
    <definedName name="___pa0311" localSheetId="0">#REF!</definedName>
    <definedName name="___pa0311">#REF!</definedName>
    <definedName name="___pa0312" localSheetId="0">#REF!</definedName>
    <definedName name="___pa0312">#REF!</definedName>
    <definedName name="___pa0313" localSheetId="0">#REF!</definedName>
    <definedName name="___pa0313">#REF!</definedName>
    <definedName name="___pa0314" localSheetId="0">#REF!</definedName>
    <definedName name="___pa0314">#REF!</definedName>
    <definedName name="___pa0315" localSheetId="0">#REF!</definedName>
    <definedName name="___pa0315">#REF!</definedName>
    <definedName name="___pa0316" localSheetId="0">#REF!</definedName>
    <definedName name="___pa0316">#REF!</definedName>
    <definedName name="___pa0317" localSheetId="0">#REF!</definedName>
    <definedName name="___pa0317">#REF!</definedName>
    <definedName name="___pa0318" localSheetId="0">#REF!</definedName>
    <definedName name="___pa0318">#REF!</definedName>
    <definedName name="___pa0319" localSheetId="0">#REF!</definedName>
    <definedName name="___pa0319">#REF!</definedName>
    <definedName name="___pa0320" localSheetId="0">#REF!</definedName>
    <definedName name="___pa0320">#REF!</definedName>
    <definedName name="___pa0321" localSheetId="0">#REF!</definedName>
    <definedName name="___pa0321">#REF!</definedName>
    <definedName name="___pa0322" localSheetId="0">#REF!</definedName>
    <definedName name="___pa0322">#REF!</definedName>
    <definedName name="___pa0323" localSheetId="0">#REF!</definedName>
    <definedName name="___pa0323">#REF!</definedName>
    <definedName name="___pa0325" localSheetId="0">#REF!</definedName>
    <definedName name="___pa0325">#REF!</definedName>
    <definedName name="___pa0326" localSheetId="0">#REF!</definedName>
    <definedName name="___pa0326">#REF!</definedName>
    <definedName name="___pa0327" localSheetId="0">#REF!</definedName>
    <definedName name="___pa0327">#REF!</definedName>
    <definedName name="___pa0328" localSheetId="0">#REF!</definedName>
    <definedName name="___pa0328">#REF!</definedName>
    <definedName name="___pa0329" localSheetId="0">#REF!</definedName>
    <definedName name="___pa0329">#REF!</definedName>
    <definedName name="___pa0406" localSheetId="0">#REF!</definedName>
    <definedName name="___pa0406">#REF!</definedName>
    <definedName name="___pa0408" localSheetId="0">#REF!</definedName>
    <definedName name="___pa0408">#REF!</definedName>
    <definedName name="___pa0409" localSheetId="0">#REF!</definedName>
    <definedName name="___pa0409">#REF!</definedName>
    <definedName name="___pa0410" localSheetId="0">#REF!</definedName>
    <definedName name="___pa0410">#REF!</definedName>
    <definedName name="___pa0411" localSheetId="0">#REF!</definedName>
    <definedName name="___pa0411">#REF!</definedName>
    <definedName name="___pa0412" localSheetId="0">#REF!</definedName>
    <definedName name="___pa0412">#REF!</definedName>
    <definedName name="___pa0413" localSheetId="0">#REF!</definedName>
    <definedName name="___pa0413">#REF!</definedName>
    <definedName name="___pa0414" localSheetId="0">#REF!</definedName>
    <definedName name="___pa0414">#REF!</definedName>
    <definedName name="___pa0415" localSheetId="0">#REF!</definedName>
    <definedName name="___pa0415">#REF!</definedName>
    <definedName name="___pa0416" localSheetId="0">#REF!</definedName>
    <definedName name="___pa0416">#REF!</definedName>
    <definedName name="___pa0418" localSheetId="0">#REF!</definedName>
    <definedName name="___pa0418">#REF!</definedName>
    <definedName name="___pa0419" localSheetId="0">#REF!</definedName>
    <definedName name="___pa0419">#REF!</definedName>
    <definedName name="___pa0420" localSheetId="0">#REF!</definedName>
    <definedName name="___pa0420">#REF!</definedName>
    <definedName name="___pa0422" localSheetId="0">#REF!</definedName>
    <definedName name="___pa0422">#REF!</definedName>
    <definedName name="___pa0423" localSheetId="0">#REF!</definedName>
    <definedName name="___pa0423">#REF!</definedName>
    <definedName name="___pa0424" localSheetId="0">#REF!</definedName>
    <definedName name="___pa0424">#REF!</definedName>
    <definedName name="___pa0425" localSheetId="0">#REF!</definedName>
    <definedName name="___pa0425">#REF!</definedName>
    <definedName name="___pa0427" localSheetId="0">#REF!</definedName>
    <definedName name="___pa0427">#REF!</definedName>
    <definedName name="___pa0505" localSheetId="0">#REF!</definedName>
    <definedName name="___pa0505">#REF!</definedName>
    <definedName name="___pa0506" localSheetId="0">#REF!</definedName>
    <definedName name="___pa0506">#REF!</definedName>
    <definedName name="___pa0510" localSheetId="0">#REF!</definedName>
    <definedName name="___pa0510">#REF!</definedName>
    <definedName name="___pa0511" localSheetId="0">#REF!</definedName>
    <definedName name="___pa0511">#REF!</definedName>
    <definedName name="___pa0512" localSheetId="0">#REF!</definedName>
    <definedName name="___pa0512">#REF!</definedName>
    <definedName name="___pa0513" localSheetId="0">#REF!</definedName>
    <definedName name="___pa0513">#REF!</definedName>
    <definedName name="___pa0517" localSheetId="0">#REF!</definedName>
    <definedName name="___pa0517">#REF!</definedName>
    <definedName name="___pa0518" localSheetId="0">#REF!</definedName>
    <definedName name="___pa0518">#REF!</definedName>
    <definedName name="___pa0526" localSheetId="0">#REF!</definedName>
    <definedName name="___pa0526">#REF!</definedName>
    <definedName name="___pa0530" localSheetId="0">#REF!</definedName>
    <definedName name="___pa0530">#REF!</definedName>
    <definedName name="___pa0535" localSheetId="0">#REF!</definedName>
    <definedName name="___pa0535">#REF!</definedName>
    <definedName name="___pa0538" localSheetId="0">#REF!</definedName>
    <definedName name="___pa0538">#REF!</definedName>
    <definedName name="___pa0604" localSheetId="0">#REF!</definedName>
    <definedName name="___pa0604">#REF!</definedName>
    <definedName name="___pa0605" localSheetId="0">#REF!</definedName>
    <definedName name="___pa0605">#REF!</definedName>
    <definedName name="___pa0606" localSheetId="0">#REF!</definedName>
    <definedName name="___pa0606">#REF!</definedName>
    <definedName name="___pa0607" localSheetId="0">#REF!</definedName>
    <definedName name="___pa0607">#REF!</definedName>
    <definedName name="___pa0805" localSheetId="0">#REF!</definedName>
    <definedName name="___pa0805">#REF!</definedName>
    <definedName name="___pa0812" localSheetId="0">#REF!</definedName>
    <definedName name="___pa0812">#REF!</definedName>
    <definedName name="___pa1003">[7]Sheet1!$E$7</definedName>
    <definedName name="___pa3040" localSheetId="0">#REF!</definedName>
    <definedName name="___pa3040">#REF!</definedName>
    <definedName name="___pa3050" localSheetId="0">#REF!</definedName>
    <definedName name="___pa3050">#REF!</definedName>
    <definedName name="___paa0421" localSheetId="0">#REF!</definedName>
    <definedName name="___paa0421">#REF!</definedName>
    <definedName name="___paa316" localSheetId="0">#REF!</definedName>
    <definedName name="___paa316">#REF!</definedName>
    <definedName name="___paa324" localSheetId="0">#REF!</definedName>
    <definedName name="___paa324">#REF!</definedName>
    <definedName name="___paa408" localSheetId="0">#REF!</definedName>
    <definedName name="___paa408">#REF!</definedName>
    <definedName name="___paa409" localSheetId="0">#REF!</definedName>
    <definedName name="___paa409">#REF!</definedName>
    <definedName name="___paa410" localSheetId="0">#REF!</definedName>
    <definedName name="___paa410">#REF!</definedName>
    <definedName name="___paa412" localSheetId="0">#REF!</definedName>
    <definedName name="___paa412">#REF!</definedName>
    <definedName name="___paa531" localSheetId="0">#REF!</definedName>
    <definedName name="___paa531">#REF!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08" localSheetId="0">#REF!</definedName>
    <definedName name="___pab308">#REF!</definedName>
    <definedName name="___pab309" localSheetId="0">#REF!</definedName>
    <definedName name="___pab309">#REF!</definedName>
    <definedName name="___pab310" localSheetId="0">#REF!</definedName>
    <definedName name="___pab310">#REF!</definedName>
    <definedName name="___pab316" localSheetId="0">#REF!</definedName>
    <definedName name="___pab316">#REF!</definedName>
    <definedName name="___pab32" localSheetId="0">#REF!</definedName>
    <definedName name="___pab32">#REF!</definedName>
    <definedName name="___pab324" localSheetId="0">#REF!</definedName>
    <definedName name="___pab324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421" localSheetId="0">#REF!</definedName>
    <definedName name="___pab421">#REF!</definedName>
    <definedName name="___pab50" localSheetId="0">#REF!</definedName>
    <definedName name="___pab50">#REF!</definedName>
    <definedName name="___pab531" localSheetId="0">#REF!</definedName>
    <definedName name="___pab531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c309" localSheetId="0">#REF!</definedName>
    <definedName name="___pac309">#REF!</definedName>
    <definedName name="___pac310" localSheetId="0">#REF!</definedName>
    <definedName name="___pac310">#REF!</definedName>
    <definedName name="___pac316" localSheetId="0">#REF!</definedName>
    <definedName name="___pac316">#REF!</definedName>
    <definedName name="___pac324" localSheetId="0">#REF!</definedName>
    <definedName name="___pac324">#REF!</definedName>
    <definedName name="___pac531" localSheetId="0">#REF!</definedName>
    <definedName name="___pac531">#REF!</definedName>
    <definedName name="___pad324" localSheetId="0">#REF!</definedName>
    <definedName name="___pad324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0130">[7]Sheet1!$E$15</definedName>
    <definedName name="___pb0131">[7]Sheet1!$E$16</definedName>
    <definedName name="___PB0132">[7]Sheet1!$E$17</definedName>
    <definedName name="___PB0135">[7]Sheet1!$E$18</definedName>
    <definedName name="___PB0305">[7]Sheet1!$E$24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0022">[7]Sheet1!$E$31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d0120">[7]Sheet1!$E$42</definedName>
    <definedName name="___pd0132">[7]Sheet1!$E$45</definedName>
    <definedName name="___pd0163">[7]Sheet1!$E$53</definedName>
    <definedName name="___pd0164">[7]Sheet1!$E$54</definedName>
    <definedName name="___pd0165">[7]Sheet1!$E$55</definedName>
    <definedName name="___pd0166">[7]Sheet1!$E$56</definedName>
    <definedName name="___pd0167">[7]Sheet1!$E$57</definedName>
    <definedName name="___pd0200">[7]Sheet1!$E$58</definedName>
    <definedName name="___pd0210">[7]Sheet1!$E$59</definedName>
    <definedName name="___pd0220">[7]Sheet1!$E$60</definedName>
    <definedName name="___pd0240">[7]Sheet1!$E$62</definedName>
    <definedName name="___pd0242">[7]Sheet1!$E$63</definedName>
    <definedName name="___pd0246">[7]Sheet1!$E$65</definedName>
    <definedName name="___pd0260">[7]Sheet1!$E$69</definedName>
    <definedName name="___pd0261">[7]Sheet1!$E$70</definedName>
    <definedName name="___pd0262">[7]Sheet1!$E$71</definedName>
    <definedName name="___pe0015">[7]Sheet1!$E$82</definedName>
    <definedName name="___pe0025">[7]Sheet1!$E$86</definedName>
    <definedName name="___pf0100">[7]Sheet1!$E$89</definedName>
    <definedName name="___pf0280">[7]Sheet1!$E$110</definedName>
    <definedName name="___pf0400">[7]Sheet1!$E$119</definedName>
    <definedName name="___pf5001">[7]Sheet1!$E$137</definedName>
    <definedName name="___pg0130">[7]Sheet1!$E$142</definedName>
    <definedName name="___pg0140">[7]Sheet1!$E$143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i0110">[7]Sheet1!$E$172</definedName>
    <definedName name="___pi0112">[7]Sheet1!$E$173</definedName>
    <definedName name="___pi0502">[7]Sheet1!$E$187</definedName>
    <definedName name="___pi0503">[7]Sheet1!$E$188</definedName>
    <definedName name="___pi0600">[7]Sheet1!$E$189</definedName>
    <definedName name="___pi0601">[7]Sheet1!$E$190</definedName>
    <definedName name="___pi0602">[7]Sheet1!$E$191</definedName>
    <definedName name="___pi0603">[7]Sheet1!$E$192</definedName>
    <definedName name="___pj0103">[7]Sheet1!$E$196</definedName>
    <definedName name="___pj1004">[7]Sheet1!$E$215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c100" localSheetId="0">[10]SAP!#REF!</definedName>
    <definedName name="___pvc100">[10]SAP!#REF!</definedName>
    <definedName name="___pvc150" localSheetId="0">[10]SAP!#REF!</definedName>
    <definedName name="___pvc150">[10]SAP!#REF!</definedName>
    <definedName name="___pvc20" localSheetId="0">[10]SAP!#REF!</definedName>
    <definedName name="___pvc20">[10]SAP!#REF!</definedName>
    <definedName name="___pvc200" localSheetId="0">[10]SAP!#REF!</definedName>
    <definedName name="___pvc200">[10]SAP!#REF!</definedName>
    <definedName name="___pvc25" localSheetId="0">[10]SAP!#REF!</definedName>
    <definedName name="___pvc25">[10]SAP!#REF!</definedName>
    <definedName name="___pvc32" localSheetId="0">[10]SAP!#REF!</definedName>
    <definedName name="___pvc32">[10]SAP!#REF!</definedName>
    <definedName name="___pvc40" localSheetId="0">[10]SAP!#REF!</definedName>
    <definedName name="___pvc40">[10]SAP!#REF!</definedName>
    <definedName name="___pvc50" localSheetId="0">[10]SAP!#REF!</definedName>
    <definedName name="___pvc50">[10]SAP!#REF!</definedName>
    <definedName name="___pvc65" localSheetId="0">[10]SAP!#REF!</definedName>
    <definedName name="___pvc65">[10]SAP!#REF!</definedName>
    <definedName name="___pvc80" localSheetId="0">[10]SAP!#REF!</definedName>
    <definedName name="___pvc80">[10]SAP!#REF!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qmd15" localSheetId="0">[10]SAP!#REF!</definedName>
    <definedName name="___qmd15">[10]SAP!#REF!</definedName>
    <definedName name="___qmd20" localSheetId="0">[10]SAP!#REF!</definedName>
    <definedName name="___qmd20">[10]SAP!#REF!</definedName>
    <definedName name="___rdd100" localSheetId="0">[10]SAP!#REF!</definedName>
    <definedName name="___rdd100">[10]SAP!#REF!</definedName>
    <definedName name="___rdd150" localSheetId="0">[10]SAP!#REF!</definedName>
    <definedName name="___rdd150">[10]SAP!#REF!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SUB1" localSheetId="0">#REF!</definedName>
    <definedName name="___SUB1">#REF!</definedName>
    <definedName name="___SUB2" localSheetId="0">#REF!</definedName>
    <definedName name="___SUB2">#REF!</definedName>
    <definedName name="___SUB3" localSheetId="0">#REF!</definedName>
    <definedName name="___SUB3">#REF!</definedName>
    <definedName name="___SUB4" localSheetId="0">#REF!</definedName>
    <definedName name="___SUB4">#REF!</definedName>
    <definedName name="___SUB5" localSheetId="0">#REF!</definedName>
    <definedName name="___SUB5">#REF!</definedName>
    <definedName name="___SUB6" localSheetId="0">#REF!</definedName>
    <definedName name="___SUB6">#REF!</definedName>
    <definedName name="___SUB7" localSheetId="0">#REF!</definedName>
    <definedName name="___SUB7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ujl001" localSheetId="0">#REF!</definedName>
    <definedName name="___ujl001">#REF!</definedName>
    <definedName name="___uph010" localSheetId="0">#REF!</definedName>
    <definedName name="___uph010">#REF!</definedName>
    <definedName name="___uph011" localSheetId="0">#REF!</definedName>
    <definedName name="___uph011">#REF!</definedName>
    <definedName name="___uph012" localSheetId="0">#REF!</definedName>
    <definedName name="___uph012">#REF!</definedName>
    <definedName name="___uph013" localSheetId="0">#REF!</definedName>
    <definedName name="___uph013">#REF!</definedName>
    <definedName name="___uph014" localSheetId="0">#REF!</definedName>
    <definedName name="___uph014">#REF!</definedName>
    <definedName name="___uph015" localSheetId="0">#REF!</definedName>
    <definedName name="___uph015">#REF!</definedName>
    <definedName name="___uph016" localSheetId="0">#REF!</definedName>
    <definedName name="___uph016">#REF!</definedName>
    <definedName name="___UPH022" localSheetId="0">#REF!</definedName>
    <definedName name="___UPH022">#REF!</definedName>
    <definedName name="___uro001">[7]Sheet1!$I$661</definedName>
    <definedName name="___uro002">[7]Sheet1!$I$662</definedName>
    <definedName name="___uro003">[7]Sheet1!$I$663</definedName>
    <definedName name="___uro004">[7]Sheet1!$I$664</definedName>
    <definedName name="___uro005">[7]Sheet1!$I$665</definedName>
    <definedName name="___uro006">[7]Sheet1!$I$666</definedName>
    <definedName name="___uro007">[7]Sheet1!$I$667</definedName>
    <definedName name="___uro008">[7]Sheet1!$I$668</definedName>
    <definedName name="___uro009">[7]Sheet1!$I$669</definedName>
    <definedName name="___usd2" localSheetId="0">#REF!</definedName>
    <definedName name="___usd2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_WF32" localSheetId="0">[9]Material!#REF!</definedName>
    <definedName name="___WF32">[9]Material!#REF!</definedName>
    <definedName name="___WF42" localSheetId="0">[9]Material!#REF!</definedName>
    <definedName name="___WF42">[9]Material!#REF!</definedName>
    <definedName name="___wf43" localSheetId="0">[13]Material!#REF!</definedName>
    <definedName name="___wf43">[13]Material!#REF!</definedName>
    <definedName name="__1" localSheetId="0">[5]Volume!#REF!</definedName>
    <definedName name="__1">[5]Volume!#REF!</definedName>
    <definedName name="__1__123Graph_ACHART_1" hidden="1">'[14]Statprod gab'!$D$13:$D$20</definedName>
    <definedName name="__123Graph_A" hidden="1">'[15]L-2a'!$G$29:$G$36</definedName>
    <definedName name="__123Graph_B" hidden="1">'[15]L-2a'!$H$29:$H$36</definedName>
    <definedName name="__123Graph_X" hidden="1">'[15]L-2a'!$F$29:$F$34</definedName>
    <definedName name="__2__123Graph_LBL_ACHART_1" hidden="1">'[14]Statprod gab'!$D$13:$D$20</definedName>
    <definedName name="__3__123Graph_XCHART_1" hidden="1">'[14]Statprod gab'!$B$13:$B$20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apa0100" localSheetId="0">#REF!</definedName>
    <definedName name="__apa0100">#REF!</definedName>
    <definedName name="__apa0101" localSheetId="0">#REF!</definedName>
    <definedName name="__apa0101">#REF!</definedName>
    <definedName name="__apa0102" localSheetId="0">#REF!</definedName>
    <definedName name="__apa0102">#REF!</definedName>
    <definedName name="__apa0103" localSheetId="0">#REF!</definedName>
    <definedName name="__apa0103">#REF!</definedName>
    <definedName name="__apa0104" localSheetId="0">#REF!</definedName>
    <definedName name="__apa0104">#REF!</definedName>
    <definedName name="__apa0105" localSheetId="0">#REF!</definedName>
    <definedName name="__apa0105">#REF!</definedName>
    <definedName name="__apa0106" localSheetId="0">#REF!</definedName>
    <definedName name="__apa0106">#REF!</definedName>
    <definedName name="__apa0107" localSheetId="0">#REF!</definedName>
    <definedName name="__apa0107">#REF!</definedName>
    <definedName name="__apa0110" localSheetId="0">#REF!</definedName>
    <definedName name="__apa0110">#REF!</definedName>
    <definedName name="__apa0120" localSheetId="0">#REF!</definedName>
    <definedName name="__apa0120">#REF!</definedName>
    <definedName name="__APA0201" localSheetId="0">#REF!</definedName>
    <definedName name="__APA0201">#REF!</definedName>
    <definedName name="__apa0202" localSheetId="0">#REF!</definedName>
    <definedName name="__apa0202">#REF!</definedName>
    <definedName name="__apa0203" localSheetId="0">#REF!</definedName>
    <definedName name="__apa0203">#REF!</definedName>
    <definedName name="__apa0303" localSheetId="0">#REF!</definedName>
    <definedName name="__apa0303">#REF!</definedName>
    <definedName name="__apa0304" localSheetId="0">#REF!</definedName>
    <definedName name="__apa0304">#REF!</definedName>
    <definedName name="__apa0305" localSheetId="0">#REF!</definedName>
    <definedName name="__apa0305">#REF!</definedName>
    <definedName name="__apa0306" localSheetId="0">#REF!</definedName>
    <definedName name="__apa0306">#REF!</definedName>
    <definedName name="__apa0307" localSheetId="0">#REF!</definedName>
    <definedName name="__apa0307">#REF!</definedName>
    <definedName name="__apa0308" localSheetId="0">#REF!</definedName>
    <definedName name="__apa0308">#REF!</definedName>
    <definedName name="__apa0309" localSheetId="0">#REF!</definedName>
    <definedName name="__apa0309">#REF!</definedName>
    <definedName name="__apa0310" localSheetId="0">#REF!</definedName>
    <definedName name="__apa0310">#REF!</definedName>
    <definedName name="__apa0311" localSheetId="0">#REF!</definedName>
    <definedName name="__apa0311">#REF!</definedName>
    <definedName name="__apa0312" localSheetId="0">#REF!</definedName>
    <definedName name="__apa0312">#REF!</definedName>
    <definedName name="__apa0313" localSheetId="0">#REF!</definedName>
    <definedName name="__apa0313">#REF!</definedName>
    <definedName name="__apa0314" localSheetId="0">#REF!</definedName>
    <definedName name="__apa0314">#REF!</definedName>
    <definedName name="__apa0315" localSheetId="0">#REF!</definedName>
    <definedName name="__apa0315">#REF!</definedName>
    <definedName name="__APA0316" localSheetId="0">#REF!</definedName>
    <definedName name="__APA0316">#REF!</definedName>
    <definedName name="__apa0319" localSheetId="0">#REF!</definedName>
    <definedName name="__apa0319">#REF!</definedName>
    <definedName name="__apa0322" localSheetId="0">#REF!</definedName>
    <definedName name="__apa0322">#REF!</definedName>
    <definedName name="__APA0408" localSheetId="0">#REF!</definedName>
    <definedName name="__APA0408">#REF!</definedName>
    <definedName name="__APA0505" localSheetId="0">#REF!</definedName>
    <definedName name="__APA0505">#REF!</definedName>
    <definedName name="__APA0512" localSheetId="0">#REF!</definedName>
    <definedName name="__APA0512">#REF!</definedName>
    <definedName name="__bbs001" localSheetId="0">#REF!</definedName>
    <definedName name="__bbs001">#REF!</definedName>
    <definedName name="__bbs004" localSheetId="0">#REF!</definedName>
    <definedName name="__bbs004">#REF!</definedName>
    <definedName name="__bbs005" localSheetId="0">#REF!</definedName>
    <definedName name="__bbs005">#REF!</definedName>
    <definedName name="__bbs010" localSheetId="0">#REF!</definedName>
    <definedName name="__bbs010">#REF!</definedName>
    <definedName name="__bbs011" localSheetId="0">#REF!</definedName>
    <definedName name="__bbs011">#REF!</definedName>
    <definedName name="__bbs012" localSheetId="0">#REF!</definedName>
    <definedName name="__bbs012">#REF!</definedName>
    <definedName name="__bbs013" localSheetId="0">#REF!</definedName>
    <definedName name="__bbs013">#REF!</definedName>
    <definedName name="__bbs014" localSheetId="0">#REF!</definedName>
    <definedName name="__bbs014">#REF!</definedName>
    <definedName name="__bbs017" localSheetId="0">#REF!</definedName>
    <definedName name="__bbs017">#REF!</definedName>
    <definedName name="__bbs117" localSheetId="0">#REF!</definedName>
    <definedName name="__bbs117">#REF!</definedName>
    <definedName name="__bbs201" localSheetId="0">#REF!</definedName>
    <definedName name="__bbs201">#REF!</definedName>
    <definedName name="__bbs301" localSheetId="0">#REF!</definedName>
    <definedName name="__bbs301">#REF!</definedName>
    <definedName name="__bbs303" localSheetId="0">#REF!</definedName>
    <definedName name="__bbs303">#REF!</definedName>
    <definedName name="__bca530" localSheetId="0">#REF!</definedName>
    <definedName name="__bca530">#REF!</definedName>
    <definedName name="__bca600" localSheetId="0">#REF!</definedName>
    <definedName name="__bca60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bky001" localSheetId="0">#REF!</definedName>
    <definedName name="__bky001">#REF!</definedName>
    <definedName name="__bky514" localSheetId="0">#REF!</definedName>
    <definedName name="__bky514">#REF!</definedName>
    <definedName name="__boq1">[16]BOQ!$C$14:$J$456</definedName>
    <definedName name="__bpb200" localSheetId="0">#REF!</definedName>
    <definedName name="__bpb200">#REF!</definedName>
    <definedName name="__bpb204" localSheetId="0">#REF!</definedName>
    <definedName name="__bpb204">#REF!</definedName>
    <definedName name="__bpb302" localSheetId="0">#REF!</definedName>
    <definedName name="__bpb302">#REF!</definedName>
    <definedName name="__bpc001" localSheetId="0">#REF!</definedName>
    <definedName name="__bpc001">#REF!</definedName>
    <definedName name="__bul6161" localSheetId="0">#REF!</definedName>
    <definedName name="__bul6161">#REF!</definedName>
    <definedName name="__bul6162" localSheetId="0">#REF!</definedName>
    <definedName name="__bul6162">#REF!</definedName>
    <definedName name="__bul6166" localSheetId="0">#REF!</definedName>
    <definedName name="__bul6166">#REF!</definedName>
    <definedName name="__bul6167" localSheetId="0">#REF!</definedName>
    <definedName name="__bul6167">#REF!</definedName>
    <definedName name="__bul6168" localSheetId="0">#REF!</definedName>
    <definedName name="__bul6168">#REF!</definedName>
    <definedName name="__bul6169" localSheetId="0">#REF!</definedName>
    <definedName name="__bul6169">#REF!</definedName>
    <definedName name="__CAN15" localSheetId="0">[9]Material!#REF!</definedName>
    <definedName name="__CAN15">[9]Material!#REF!</definedName>
    <definedName name="__cas80" localSheetId="0">#REF!</definedName>
    <definedName name="__cas80">#REF!</definedName>
    <definedName name="__cod50" localSheetId="0">[10]SAP!#REF!</definedName>
    <definedName name="__cod50">[10]SAP!#REF!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0" localSheetId="0">#REF!</definedName>
    <definedName name="__DAF10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DIV1">'[17]Kuantitas &amp; Harga'!$G$24</definedName>
    <definedName name="__DIV10">'[17]Kuantitas &amp; Harga'!$G$393</definedName>
    <definedName name="__DIV11" localSheetId="0">'[17]Kuantitas &amp; Harga'!#REF!</definedName>
    <definedName name="__DIV11">'[17]Kuantitas &amp; Harga'!#REF!</definedName>
    <definedName name="__DIV2">'[17]Kuantitas &amp; Harga'!$G$46</definedName>
    <definedName name="__DIV3">'[17]Kuantitas &amp; Harga'!$G$80</definedName>
    <definedName name="__DIV4">'[17]Kuantitas &amp; Harga'!$G$95</definedName>
    <definedName name="__DIV5">'[17]Kuantitas &amp; Harga'!$G$115</definedName>
    <definedName name="__DIV6">'[17]Kuantitas &amp; Harga'!$G$150</definedName>
    <definedName name="__DIV7">'[17]Kuantitas &amp; Harga'!$G$298</definedName>
    <definedName name="__DIV8">'[17]Kuantitas &amp; Harga'!$G$350</definedName>
    <definedName name="__DIV9">'[17]Kuantitas &amp; Harga'!$G$380</definedName>
    <definedName name="__fdd100" localSheetId="0">[10]SAP!#REF!</definedName>
    <definedName name="__fdd100">[10]SAP!#REF!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fvd100" localSheetId="0">[10]SAP!#REF!</definedName>
    <definedName name="__fvd100">[10]SAP!#REF!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0" localSheetId="0">[10]SAP!#REF!</definedName>
    <definedName name="__gvd20">[10]SAP!#REF!</definedName>
    <definedName name="__gvd25" localSheetId="0">#REF!</definedName>
    <definedName name="__gvd25">#REF!</definedName>
    <definedName name="__gvd32" localSheetId="0">[10]SAP!#REF!</definedName>
    <definedName name="__gvd32">[10]SAP!#REF!</definedName>
    <definedName name="__gvd40" localSheetId="0">[10]SAP!#REF!</definedName>
    <definedName name="__gvd40">[10]SAP!#REF!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gvd80" localSheetId="0">[10]SAP!#REF!</definedName>
    <definedName name="__gvd80">[10]SAP!#REF!</definedName>
    <definedName name="__HAL1">'[18]KUANT &amp; HRG'!$A$1:$H$73</definedName>
    <definedName name="__HAL2">'[18]KUANT &amp; HRG'!$A$74:$H$106</definedName>
    <definedName name="__HAL3">'[18]KUANT &amp; HRG'!$A$107:$H$141</definedName>
    <definedName name="__HAL4">'[18]KUANT &amp; HRG'!$A$142:$H$196</definedName>
    <definedName name="__HAL5">'[18]KUANT &amp; HRG'!$A$197:$H$251</definedName>
    <definedName name="__HAL6">'[18]KUANT &amp; HRG'!$A$237:$H$273</definedName>
    <definedName name="__HAL7">'[18]KUANT &amp; HRG'!$A$274:$H$331</definedName>
    <definedName name="__HAL8">'[18]KUANT &amp; HRG'!$A$332:$H$373</definedName>
    <definedName name="__hdw1" localSheetId="0">#REF!</definedName>
    <definedName name="__hdw1">#REF!</definedName>
    <definedName name="__jbt2" localSheetId="0">#REF!</definedName>
    <definedName name="__jbt2">#REF!</definedName>
    <definedName name="__kme001" localSheetId="0">#REF!</definedName>
    <definedName name="__kme001">#REF!</definedName>
    <definedName name="__kme002" localSheetId="0">#REF!</definedName>
    <definedName name="__kme002">#REF!</definedName>
    <definedName name="__kme003" localSheetId="0">#REF!</definedName>
    <definedName name="__kme003">#REF!</definedName>
    <definedName name="__kme004" localSheetId="0">#REF!</definedName>
    <definedName name="__kme004">#REF!</definedName>
    <definedName name="__kme005" localSheetId="0">#REF!</definedName>
    <definedName name="__kme005">#REF!</definedName>
    <definedName name="__kme006" localSheetId="0">#REF!</definedName>
    <definedName name="__kme006">#REF!</definedName>
    <definedName name="__kme007" localSheetId="0">#REF!</definedName>
    <definedName name="__kme007">#REF!</definedName>
    <definedName name="__kme008" localSheetId="0">#REF!</definedName>
    <definedName name="__kme008">#REF!</definedName>
    <definedName name="__kme009" localSheetId="0">#REF!</definedName>
    <definedName name="__kme009">#REF!</definedName>
    <definedName name="__kme010" localSheetId="0">#REF!</definedName>
    <definedName name="__kme010">#REF!</definedName>
    <definedName name="__kme011" localSheetId="0">#REF!</definedName>
    <definedName name="__kme011">#REF!</definedName>
    <definedName name="__kme012" localSheetId="0">#REF!</definedName>
    <definedName name="__kme012">#REF!</definedName>
    <definedName name="__kme013" localSheetId="0">#REF!</definedName>
    <definedName name="__kme013">#REF!</definedName>
    <definedName name="__kof1">[11]Analisa!$AB$17</definedName>
    <definedName name="__kp1002" localSheetId="0">#REF!</definedName>
    <definedName name="__kp1002">#REF!</definedName>
    <definedName name="__kp1003" localSheetId="0">#REF!</definedName>
    <definedName name="__kp1003">#REF!</definedName>
    <definedName name="__kp1004" localSheetId="0">#REF!</definedName>
    <definedName name="__kp1004">#REF!</definedName>
    <definedName name="__kp1005" localSheetId="0">#REF!</definedName>
    <definedName name="__kp1005">#REF!</definedName>
    <definedName name="__kp1006" localSheetId="0">#REF!</definedName>
    <definedName name="__kp1006">#REF!</definedName>
    <definedName name="__kp1007" localSheetId="0">#REF!</definedName>
    <definedName name="__kp1007">#REF!</definedName>
    <definedName name="__kp1008" localSheetId="0">#REF!</definedName>
    <definedName name="__kp1008">#REF!</definedName>
    <definedName name="__kp1009" localSheetId="0">#REF!</definedName>
    <definedName name="__kp1009">#REF!</definedName>
    <definedName name="__kp1033" localSheetId="0">#REF!</definedName>
    <definedName name="__kp1033">#REF!</definedName>
    <definedName name="__kp1040" localSheetId="0">#REF!</definedName>
    <definedName name="__kp1040">#REF!</definedName>
    <definedName name="__kp1041" localSheetId="0">#REF!</definedName>
    <definedName name="__kp1041">#REF!</definedName>
    <definedName name="__kp1042" localSheetId="0">#REF!</definedName>
    <definedName name="__kp1042">#REF!</definedName>
    <definedName name="__kp1043" localSheetId="0">#REF!</definedName>
    <definedName name="__kp1043">#REF!</definedName>
    <definedName name="__kp1044" localSheetId="0">#REF!</definedName>
    <definedName name="__kp1044">#REF!</definedName>
    <definedName name="__kp1045" localSheetId="0">#REF!</definedName>
    <definedName name="__kp1045">#REF!</definedName>
    <definedName name="__kp1046" localSheetId="0">#REF!</definedName>
    <definedName name="__kp1046">#REF!</definedName>
    <definedName name="__kp1047" localSheetId="0">#REF!</definedName>
    <definedName name="__kp1047">#REF!</definedName>
    <definedName name="__kp1048" localSheetId="0">#REF!</definedName>
    <definedName name="__kp1048">#REF!</definedName>
    <definedName name="__kp1049" localSheetId="0">#REF!</definedName>
    <definedName name="__kp1049">#REF!</definedName>
    <definedName name="__kp1050" localSheetId="0">#REF!</definedName>
    <definedName name="__kp1050">#REF!</definedName>
    <definedName name="__kp1051" localSheetId="0">#REF!</definedName>
    <definedName name="__kp1051">#REF!</definedName>
    <definedName name="__kp1052" localSheetId="0">#REF!</definedName>
    <definedName name="__kp1052">#REF!</definedName>
    <definedName name="__kp1053" localSheetId="0">#REF!</definedName>
    <definedName name="__kp1053">#REF!</definedName>
    <definedName name="__kp1054" localSheetId="0">#REF!</definedName>
    <definedName name="__kp1054">#REF!</definedName>
    <definedName name="__kp1062" localSheetId="0">#REF!</definedName>
    <definedName name="__kp1062">#REF!</definedName>
    <definedName name="__kp1699" localSheetId="0">#REF!</definedName>
    <definedName name="__kp1699">#REF!</definedName>
    <definedName name="__kp1700" localSheetId="0">#REF!</definedName>
    <definedName name="__kp1700">#REF!</definedName>
    <definedName name="__kp1701" localSheetId="0">#REF!</definedName>
    <definedName name="__kp1701">#REF!</definedName>
    <definedName name="__kp1702" localSheetId="0">#REF!</definedName>
    <definedName name="__kp1702">#REF!</definedName>
    <definedName name="__kp1703" localSheetId="0">#REF!</definedName>
    <definedName name="__kp1703">#REF!</definedName>
    <definedName name="__kp1704" localSheetId="0">#REF!</definedName>
    <definedName name="__kp1704">#REF!</definedName>
    <definedName name="__kp1705" localSheetId="0">#REF!</definedName>
    <definedName name="__kp1705">#REF!</definedName>
    <definedName name="__kp1706" localSheetId="0">#REF!</definedName>
    <definedName name="__kp1706">#REF!</definedName>
    <definedName name="__kp1707" localSheetId="0">#REF!</definedName>
    <definedName name="__kp1707">#REF!</definedName>
    <definedName name="__kp1708" localSheetId="0">#REF!</definedName>
    <definedName name="__kp1708">#REF!</definedName>
    <definedName name="__kp1709" localSheetId="0">#REF!</definedName>
    <definedName name="__kp1709">#REF!</definedName>
    <definedName name="__kp1710" localSheetId="0">#REF!</definedName>
    <definedName name="__kp1710">#REF!</definedName>
    <definedName name="__kp1711" localSheetId="0">#REF!</definedName>
    <definedName name="__kp1711">#REF!</definedName>
    <definedName name="__kp1712" localSheetId="0">#REF!</definedName>
    <definedName name="__kp1712">#REF!</definedName>
    <definedName name="__kp1713" localSheetId="0">#REF!</definedName>
    <definedName name="__kp1713">#REF!</definedName>
    <definedName name="__kp1714" localSheetId="0">#REF!</definedName>
    <definedName name="__kp1714">#REF!</definedName>
    <definedName name="__kp1715" localSheetId="0">#REF!</definedName>
    <definedName name="__kp1715">#REF!</definedName>
    <definedName name="__kp1716" localSheetId="0">#REF!</definedName>
    <definedName name="__kp1716">#REF!</definedName>
    <definedName name="__kp1717" localSheetId="0">#REF!</definedName>
    <definedName name="__kp1717">#REF!</definedName>
    <definedName name="__kp1718" localSheetId="0">#REF!</definedName>
    <definedName name="__kp1718">#REF!</definedName>
    <definedName name="__kp1719" localSheetId="0">#REF!</definedName>
    <definedName name="__kp1719">#REF!</definedName>
    <definedName name="__kp1720" localSheetId="0">#REF!</definedName>
    <definedName name="__kp1720">#REF!</definedName>
    <definedName name="__kp1721" localSheetId="0">#REF!</definedName>
    <definedName name="__kp1721">#REF!</definedName>
    <definedName name="__kp1723" localSheetId="0">#REF!</definedName>
    <definedName name="__kp1723">#REF!</definedName>
    <definedName name="__kp1724" localSheetId="0">#REF!</definedName>
    <definedName name="__kp1724">#REF!</definedName>
    <definedName name="__kp1725" localSheetId="0">#REF!</definedName>
    <definedName name="__kp1725">#REF!</definedName>
    <definedName name="__kp1726" localSheetId="0">#REF!</definedName>
    <definedName name="__kp1726">#REF!</definedName>
    <definedName name="__kp1727" localSheetId="0">#REF!</definedName>
    <definedName name="__kp1727">#REF!</definedName>
    <definedName name="__kp1728" localSheetId="0">#REF!</definedName>
    <definedName name="__kp1728">#REF!</definedName>
    <definedName name="__kp1730" localSheetId="0">#REF!</definedName>
    <definedName name="__kp1730">#REF!</definedName>
    <definedName name="__kp1731" localSheetId="0">#REF!</definedName>
    <definedName name="__kp1731">#REF!</definedName>
    <definedName name="__kp1801" localSheetId="0">#REF!</definedName>
    <definedName name="__kp1801">#REF!</definedName>
    <definedName name="__kp1802" localSheetId="0">#REF!</definedName>
    <definedName name="__kp1802">#REF!</definedName>
    <definedName name="__kp1803" localSheetId="0">#REF!</definedName>
    <definedName name="__kp1803">#REF!</definedName>
    <definedName name="__kp1804" localSheetId="0">#REF!</definedName>
    <definedName name="__kp1804">#REF!</definedName>
    <definedName name="__kpj101">[7]Sheet1!$I$327</definedName>
    <definedName name="__kpj102">[7]Sheet1!$I$328</definedName>
    <definedName name="__kpj110">[7]Sheet1!$I$330</definedName>
    <definedName name="__kpj111">[7]Sheet1!$I$331</definedName>
    <definedName name="__kpj112">[7]Sheet1!$I$332</definedName>
    <definedName name="__kpj113">[7]Sheet1!$I$333</definedName>
    <definedName name="__kpj114">[7]Sheet1!$I$334</definedName>
    <definedName name="__kpj115">[7]Sheet1!$I$335</definedName>
    <definedName name="__kpj116">[7]Sheet1!$I$336</definedName>
    <definedName name="__kpj117">[7]Sheet1!$I$337</definedName>
    <definedName name="__kpj118">[7]Sheet1!$I$338</definedName>
    <definedName name="__kpj119">[7]Sheet1!$I$339</definedName>
    <definedName name="__kpj120">[7]Sheet1!$I$340</definedName>
    <definedName name="__kpj121">[7]Sheet1!$I$341</definedName>
    <definedName name="__kpj200">[7]Sheet1!$I$342</definedName>
    <definedName name="__kpj201">[7]Sheet1!$I$343</definedName>
    <definedName name="__kpj202">[7]Sheet1!$I$344</definedName>
    <definedName name="__kpj203">[7]Sheet1!$I$345</definedName>
    <definedName name="__kpj401">[7]Sheet1!$I$347</definedName>
    <definedName name="__kpj402">[7]Sheet1!$I$348</definedName>
    <definedName name="__kpj403">[7]Sheet1!$I$349</definedName>
    <definedName name="__kpj404">[7]Sheet1!$I$350</definedName>
    <definedName name="__kpj405">[7]Sheet1!$I$351</definedName>
    <definedName name="__kpj406">[7]Sheet1!$I$352</definedName>
    <definedName name="__kpj407">[7]Sheet1!$I$353</definedName>
    <definedName name="__kpj408">[7]Sheet1!$I$354</definedName>
    <definedName name="__kpj409">[7]Sheet1!$I$355</definedName>
    <definedName name="__kpj410">[7]Sheet1!$I$356</definedName>
    <definedName name="__kpj411">[7]Sheet1!$I$357</definedName>
    <definedName name="__kpj412">[7]Sheet1!$I$358</definedName>
    <definedName name="__kpj413">[7]Sheet1!$I$359</definedName>
    <definedName name="__kpj414">[7]Sheet1!$I$360</definedName>
    <definedName name="__kpj415">[7]Sheet1!$I$361</definedName>
    <definedName name="__kpj416">[7]Sheet1!$I$362</definedName>
    <definedName name="__kpj417">[7]Sheet1!$I$363</definedName>
    <definedName name="__kpj418">[7]Sheet1!$I$364</definedName>
    <definedName name="__kpj419">[7]Sheet1!$I$365</definedName>
    <definedName name="__kpj420">[7]Sheet1!$I$366</definedName>
    <definedName name="__kpj421">[7]Sheet1!$I$367</definedName>
    <definedName name="__kpj422">[7]Sheet1!$I$368</definedName>
    <definedName name="__kpj423">[7]Sheet1!$I$369</definedName>
    <definedName name="__kpj424">[7]Sheet1!$I$370</definedName>
    <definedName name="__kpj425">[7]Sheet1!$I$371</definedName>
    <definedName name="__kpj426">[7]Sheet1!$I$372</definedName>
    <definedName name="__kpj501">[7]Sheet1!$I$373</definedName>
    <definedName name="__kpl101" localSheetId="0">#REF!</definedName>
    <definedName name="__kpl101">#REF!</definedName>
    <definedName name="__kpl102" localSheetId="0">#REF!</definedName>
    <definedName name="__kpl102">#REF!</definedName>
    <definedName name="__kpl103" localSheetId="0">#REF!</definedName>
    <definedName name="__kpl103">#REF!</definedName>
    <definedName name="__kpl104" localSheetId="0">#REF!</definedName>
    <definedName name="__kpl104">#REF!</definedName>
    <definedName name="__kpl105" localSheetId="0">#REF!</definedName>
    <definedName name="__kpl105">#REF!</definedName>
    <definedName name="__kpl106" localSheetId="0">#REF!</definedName>
    <definedName name="__kpl106">#REF!</definedName>
    <definedName name="__kpl107" localSheetId="0">#REF!</definedName>
    <definedName name="__kpl107">#REF!</definedName>
    <definedName name="__kpl108" localSheetId="0">#REF!</definedName>
    <definedName name="__kpl108">#REF!</definedName>
    <definedName name="__kpl109" localSheetId="0">#REF!</definedName>
    <definedName name="__kpl109">#REF!</definedName>
    <definedName name="__kpl110" localSheetId="0">#REF!</definedName>
    <definedName name="__kpl110">#REF!</definedName>
    <definedName name="__kpl111" localSheetId="0">#REF!</definedName>
    <definedName name="__kpl111">#REF!</definedName>
    <definedName name="__kpl112" localSheetId="0">#REF!</definedName>
    <definedName name="__kpl112">#REF!</definedName>
    <definedName name="__kpl113" localSheetId="0">#REF!</definedName>
    <definedName name="__kpl113">#REF!</definedName>
    <definedName name="__KPL114" localSheetId="0">#REF!</definedName>
    <definedName name="__KPL114">#REF!</definedName>
    <definedName name="__kr15" localSheetId="0">[10]SAP!#REF!</definedName>
    <definedName name="__kr15">[10]SAP!#REF!</definedName>
    <definedName name="__ksa010">[7]Sheet1!$I$377</definedName>
    <definedName name="__ksa012">[7]Sheet1!$I$379</definedName>
    <definedName name="__ksa013">[7]Sheet1!$I$380</definedName>
    <definedName name="__ksa014">[7]Sheet1!$I$381</definedName>
    <definedName name="__ksa015">[7]Sheet1!$I$382</definedName>
    <definedName name="__ksa016">[7]Sheet1!$I$383</definedName>
    <definedName name="__ksa017">[7]Sheet1!$I$384</definedName>
    <definedName name="__ksa018">[7]Sheet1!$I$385</definedName>
    <definedName name="__ksa019">[7]Sheet1!$I$386</definedName>
    <definedName name="__ksa020">[7]Sheet1!$I$387</definedName>
    <definedName name="__ksa021">[7]Sheet1!$I$388</definedName>
    <definedName name="__ksa022">[7]Sheet1!$I$389</definedName>
    <definedName name="__ksa023">[7]Sheet1!$I$390</definedName>
    <definedName name="__ksa101">[7]Sheet1!$I$399</definedName>
    <definedName name="__ksa102">[7]Sheet1!$I$400</definedName>
    <definedName name="__ksa103">[7]Sheet1!$I$401</definedName>
    <definedName name="__ksh010">[7]Sheet1!$I$412</definedName>
    <definedName name="__ksh011">[7]Sheet1!$I$413</definedName>
    <definedName name="__MA023" localSheetId="0">#REF!</definedName>
    <definedName name="__MA023">#REF!</definedName>
    <definedName name="__mbe12" localSheetId="0">[12]Material!#REF!</definedName>
    <definedName name="__mbe12">[12]Material!#REF!</definedName>
    <definedName name="__pa0100" localSheetId="0">#REF!</definedName>
    <definedName name="__pa0100">#REF!</definedName>
    <definedName name="__pa0101" localSheetId="0">#REF!</definedName>
    <definedName name="__pa0101">#REF!</definedName>
    <definedName name="__pa0102" localSheetId="0">#REF!</definedName>
    <definedName name="__pa0102">#REF!</definedName>
    <definedName name="__pa0103" localSheetId="0">#REF!</definedName>
    <definedName name="__pa0103">#REF!</definedName>
    <definedName name="__pa0104" localSheetId="0">#REF!</definedName>
    <definedName name="__pa0104">#REF!</definedName>
    <definedName name="__pa0105" localSheetId="0">#REF!</definedName>
    <definedName name="__pa0105">#REF!</definedName>
    <definedName name="__pa0106" localSheetId="0">#REF!</definedName>
    <definedName name="__pa0106">#REF!</definedName>
    <definedName name="__pa0107" localSheetId="0">#REF!</definedName>
    <definedName name="__pa0107">#REF!</definedName>
    <definedName name="__pa0108" localSheetId="0">#REF!</definedName>
    <definedName name="__pa0108">#REF!</definedName>
    <definedName name="__pa0109" localSheetId="0">#REF!</definedName>
    <definedName name="__pa0109">#REF!</definedName>
    <definedName name="__pa0110" localSheetId="0">#REF!</definedName>
    <definedName name="__pa0110">#REF!</definedName>
    <definedName name="__pa0111" localSheetId="0">#REF!</definedName>
    <definedName name="__pa0111">#REF!</definedName>
    <definedName name="__pa0112" localSheetId="0">#REF!</definedName>
    <definedName name="__pa0112">#REF!</definedName>
    <definedName name="__pa0113" localSheetId="0">#REF!</definedName>
    <definedName name="__pa0113">#REF!</definedName>
    <definedName name="__pa0120" localSheetId="0">#REF!</definedName>
    <definedName name="__pa0120">#REF!</definedName>
    <definedName name="__pa0130" localSheetId="0">#REF!</definedName>
    <definedName name="__pa0130">#REF!</definedName>
    <definedName name="__pa0201" localSheetId="0">#REF!</definedName>
    <definedName name="__pa0201">#REF!</definedName>
    <definedName name="__pa0202" localSheetId="0">#REF!</definedName>
    <definedName name="__pa0202">#REF!</definedName>
    <definedName name="__pa0203" localSheetId="0">#REF!</definedName>
    <definedName name="__pa0203">#REF!</definedName>
    <definedName name="__pa0301" localSheetId="0">#REF!</definedName>
    <definedName name="__pa0301">#REF!</definedName>
    <definedName name="__pa0302" localSheetId="0">#REF!</definedName>
    <definedName name="__pa0302">#REF!</definedName>
    <definedName name="__pa0303" localSheetId="0">#REF!</definedName>
    <definedName name="__pa0303">#REF!</definedName>
    <definedName name="__pa0304" localSheetId="0">#REF!</definedName>
    <definedName name="__pa0304">#REF!</definedName>
    <definedName name="__pa0305" localSheetId="0">#REF!</definedName>
    <definedName name="__pa0305">#REF!</definedName>
    <definedName name="__pa0306" localSheetId="0">#REF!</definedName>
    <definedName name="__pa0306">#REF!</definedName>
    <definedName name="__pa0307" localSheetId="0">#REF!</definedName>
    <definedName name="__pa0307">#REF!</definedName>
    <definedName name="__pa0308" localSheetId="0">#REF!</definedName>
    <definedName name="__pa0308">#REF!</definedName>
    <definedName name="__pa0309" localSheetId="0">#REF!</definedName>
    <definedName name="__pa0309">#REF!</definedName>
    <definedName name="__pa0310" localSheetId="0">#REF!</definedName>
    <definedName name="__pa0310">#REF!</definedName>
    <definedName name="__pa0311" localSheetId="0">#REF!</definedName>
    <definedName name="__pa0311">#REF!</definedName>
    <definedName name="__pa0312" localSheetId="0">#REF!</definedName>
    <definedName name="__pa0312">#REF!</definedName>
    <definedName name="__pa0313" localSheetId="0">#REF!</definedName>
    <definedName name="__pa0313">#REF!</definedName>
    <definedName name="__pa0314" localSheetId="0">#REF!</definedName>
    <definedName name="__pa0314">#REF!</definedName>
    <definedName name="__pa0315" localSheetId="0">#REF!</definedName>
    <definedName name="__pa0315">#REF!</definedName>
    <definedName name="__pa0316" localSheetId="0">#REF!</definedName>
    <definedName name="__pa0316">#REF!</definedName>
    <definedName name="__pa0317" localSheetId="0">#REF!</definedName>
    <definedName name="__pa0317">#REF!</definedName>
    <definedName name="__pa0318" localSheetId="0">#REF!</definedName>
    <definedName name="__pa0318">#REF!</definedName>
    <definedName name="__pa0319" localSheetId="0">#REF!</definedName>
    <definedName name="__pa0319">#REF!</definedName>
    <definedName name="__pa0320" localSheetId="0">#REF!</definedName>
    <definedName name="__pa0320">#REF!</definedName>
    <definedName name="__pa0321" localSheetId="0">#REF!</definedName>
    <definedName name="__pa0321">#REF!</definedName>
    <definedName name="__pa0322" localSheetId="0">#REF!</definedName>
    <definedName name="__pa0322">#REF!</definedName>
    <definedName name="__pa0323" localSheetId="0">#REF!</definedName>
    <definedName name="__pa0323">#REF!</definedName>
    <definedName name="__pa0325" localSheetId="0">#REF!</definedName>
    <definedName name="__pa0325">#REF!</definedName>
    <definedName name="__pa0326" localSheetId="0">#REF!</definedName>
    <definedName name="__pa0326">#REF!</definedName>
    <definedName name="__pa0327" localSheetId="0">#REF!</definedName>
    <definedName name="__pa0327">#REF!</definedName>
    <definedName name="__pa0328" localSheetId="0">#REF!</definedName>
    <definedName name="__pa0328">#REF!</definedName>
    <definedName name="__pa0329" localSheetId="0">#REF!</definedName>
    <definedName name="__pa0329">#REF!</definedName>
    <definedName name="__pa0406" localSheetId="0">#REF!</definedName>
    <definedName name="__pa0406">#REF!</definedName>
    <definedName name="__pa0408" localSheetId="0">#REF!</definedName>
    <definedName name="__pa0408">#REF!</definedName>
    <definedName name="__pa0409" localSheetId="0">#REF!</definedName>
    <definedName name="__pa0409">#REF!</definedName>
    <definedName name="__pa0410" localSheetId="0">#REF!</definedName>
    <definedName name="__pa0410">#REF!</definedName>
    <definedName name="__pa0411" localSheetId="0">#REF!</definedName>
    <definedName name="__pa0411">#REF!</definedName>
    <definedName name="__pa0412" localSheetId="0">#REF!</definedName>
    <definedName name="__pa0412">#REF!</definedName>
    <definedName name="__pa0413" localSheetId="0">#REF!</definedName>
    <definedName name="__pa0413">#REF!</definedName>
    <definedName name="__pa0414" localSheetId="0">#REF!</definedName>
    <definedName name="__pa0414">#REF!</definedName>
    <definedName name="__pa0415" localSheetId="0">#REF!</definedName>
    <definedName name="__pa0415">#REF!</definedName>
    <definedName name="__pa0416" localSheetId="0">#REF!</definedName>
    <definedName name="__pa0416">#REF!</definedName>
    <definedName name="__pa0418" localSheetId="0">#REF!</definedName>
    <definedName name="__pa0418">#REF!</definedName>
    <definedName name="__pa0419" localSheetId="0">#REF!</definedName>
    <definedName name="__pa0419">#REF!</definedName>
    <definedName name="__pa0420" localSheetId="0">#REF!</definedName>
    <definedName name="__pa0420">#REF!</definedName>
    <definedName name="__pa0422" localSheetId="0">#REF!</definedName>
    <definedName name="__pa0422">#REF!</definedName>
    <definedName name="__pa0423" localSheetId="0">#REF!</definedName>
    <definedName name="__pa0423">#REF!</definedName>
    <definedName name="__pa0424" localSheetId="0">#REF!</definedName>
    <definedName name="__pa0424">#REF!</definedName>
    <definedName name="__pa0425" localSheetId="0">#REF!</definedName>
    <definedName name="__pa0425">#REF!</definedName>
    <definedName name="__pa0427" localSheetId="0">#REF!</definedName>
    <definedName name="__pa0427">#REF!</definedName>
    <definedName name="__pa0505" localSheetId="0">#REF!</definedName>
    <definedName name="__pa0505">#REF!</definedName>
    <definedName name="__pa0506" localSheetId="0">#REF!</definedName>
    <definedName name="__pa0506">#REF!</definedName>
    <definedName name="__pa0510" localSheetId="0">#REF!</definedName>
    <definedName name="__pa0510">#REF!</definedName>
    <definedName name="__pa0511" localSheetId="0">#REF!</definedName>
    <definedName name="__pa0511">#REF!</definedName>
    <definedName name="__pa0512" localSheetId="0">#REF!</definedName>
    <definedName name="__pa0512">#REF!</definedName>
    <definedName name="__pa0513" localSheetId="0">#REF!</definedName>
    <definedName name="__pa0513">#REF!</definedName>
    <definedName name="__pa0517" localSheetId="0">#REF!</definedName>
    <definedName name="__pa0517">#REF!</definedName>
    <definedName name="__pa0518" localSheetId="0">#REF!</definedName>
    <definedName name="__pa0518">#REF!</definedName>
    <definedName name="__pa0526" localSheetId="0">#REF!</definedName>
    <definedName name="__pa0526">#REF!</definedName>
    <definedName name="__pa0530" localSheetId="0">#REF!</definedName>
    <definedName name="__pa0530">#REF!</definedName>
    <definedName name="__pa0535" localSheetId="0">#REF!</definedName>
    <definedName name="__pa0535">#REF!</definedName>
    <definedName name="__pa0538" localSheetId="0">#REF!</definedName>
    <definedName name="__pa0538">#REF!</definedName>
    <definedName name="__pa0604" localSheetId="0">#REF!</definedName>
    <definedName name="__pa0604">#REF!</definedName>
    <definedName name="__pa0605" localSheetId="0">#REF!</definedName>
    <definedName name="__pa0605">#REF!</definedName>
    <definedName name="__pa0606" localSheetId="0">#REF!</definedName>
    <definedName name="__pa0606">#REF!</definedName>
    <definedName name="__pa0607" localSheetId="0">#REF!</definedName>
    <definedName name="__pa0607">#REF!</definedName>
    <definedName name="__pa0805" localSheetId="0">#REF!</definedName>
    <definedName name="__pa0805">#REF!</definedName>
    <definedName name="__pa0812" localSheetId="0">#REF!</definedName>
    <definedName name="__pa0812">#REF!</definedName>
    <definedName name="__pa1003">[7]Sheet1!$E$7</definedName>
    <definedName name="__pa3040" localSheetId="0">#REF!</definedName>
    <definedName name="__pa3040">#REF!</definedName>
    <definedName name="__pa3050" localSheetId="0">#REF!</definedName>
    <definedName name="__pa3050">#REF!</definedName>
    <definedName name="__paa0421" localSheetId="0">#REF!</definedName>
    <definedName name="__paa0421">#REF!</definedName>
    <definedName name="__paa316" localSheetId="0">#REF!</definedName>
    <definedName name="__paa316">#REF!</definedName>
    <definedName name="__paa324" localSheetId="0">#REF!</definedName>
    <definedName name="__paa324">#REF!</definedName>
    <definedName name="__paa408" localSheetId="0">#REF!</definedName>
    <definedName name="__paa408">#REF!</definedName>
    <definedName name="__paa409" localSheetId="0">#REF!</definedName>
    <definedName name="__paa409">#REF!</definedName>
    <definedName name="__paa410" localSheetId="0">#REF!</definedName>
    <definedName name="__paa410">#REF!</definedName>
    <definedName name="__paa412" localSheetId="0">#REF!</definedName>
    <definedName name="__paa412">#REF!</definedName>
    <definedName name="__paa531" localSheetId="0">#REF!</definedName>
    <definedName name="__paa531">#REF!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08" localSheetId="0">#REF!</definedName>
    <definedName name="__pab308">#REF!</definedName>
    <definedName name="__pab309" localSheetId="0">#REF!</definedName>
    <definedName name="__pab309">#REF!</definedName>
    <definedName name="__pab310" localSheetId="0">#REF!</definedName>
    <definedName name="__pab310">#REF!</definedName>
    <definedName name="__pab316" localSheetId="0">#REF!</definedName>
    <definedName name="__pab316">#REF!</definedName>
    <definedName name="__pab32" localSheetId="0">#REF!</definedName>
    <definedName name="__pab32">#REF!</definedName>
    <definedName name="__pab324" localSheetId="0">#REF!</definedName>
    <definedName name="__pab324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421" localSheetId="0">#REF!</definedName>
    <definedName name="__pab421">#REF!</definedName>
    <definedName name="__pab50" localSheetId="0">#REF!</definedName>
    <definedName name="__pab50">#REF!</definedName>
    <definedName name="__pab531" localSheetId="0">#REF!</definedName>
    <definedName name="__pab531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c309" localSheetId="0">#REF!</definedName>
    <definedName name="__pac309">#REF!</definedName>
    <definedName name="__pac310" localSheetId="0">#REF!</definedName>
    <definedName name="__pac310">#REF!</definedName>
    <definedName name="__pac316" localSheetId="0">#REF!</definedName>
    <definedName name="__pac316">#REF!</definedName>
    <definedName name="__pac324" localSheetId="0">#REF!</definedName>
    <definedName name="__pac324">#REF!</definedName>
    <definedName name="__pac531" localSheetId="0">#REF!</definedName>
    <definedName name="__pac531">#REF!</definedName>
    <definedName name="__pad324" localSheetId="0">#REF!</definedName>
    <definedName name="__pad324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0130">[7]Sheet1!$E$15</definedName>
    <definedName name="__pb0131">[7]Sheet1!$E$16</definedName>
    <definedName name="__PB0132">[7]Sheet1!$E$17</definedName>
    <definedName name="__PB0135">[7]Sheet1!$E$18</definedName>
    <definedName name="__PB0305">[7]Sheet1!$E$24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0022">[7]Sheet1!$E$31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d0120">[7]Sheet1!$E$42</definedName>
    <definedName name="__pd0132">[7]Sheet1!$E$45</definedName>
    <definedName name="__pd0163">[7]Sheet1!$E$53</definedName>
    <definedName name="__pd0164">[7]Sheet1!$E$54</definedName>
    <definedName name="__pd0165">[7]Sheet1!$E$55</definedName>
    <definedName name="__pd0166">[7]Sheet1!$E$56</definedName>
    <definedName name="__pd0167">[7]Sheet1!$E$57</definedName>
    <definedName name="__pd0200">[7]Sheet1!$E$58</definedName>
    <definedName name="__pd0210">[7]Sheet1!$E$59</definedName>
    <definedName name="__pd0220">[7]Sheet1!$E$60</definedName>
    <definedName name="__pd0240">[7]Sheet1!$E$62</definedName>
    <definedName name="__pd0242">[7]Sheet1!$E$63</definedName>
    <definedName name="__pd0246">[7]Sheet1!$E$65</definedName>
    <definedName name="__pd0260">[7]Sheet1!$E$69</definedName>
    <definedName name="__pd0261">[7]Sheet1!$E$70</definedName>
    <definedName name="__pd0262">[7]Sheet1!$E$71</definedName>
    <definedName name="__pe0015">[7]Sheet1!$E$82</definedName>
    <definedName name="__pe0025">[7]Sheet1!$E$86</definedName>
    <definedName name="__pf0100">[7]Sheet1!$E$89</definedName>
    <definedName name="__pf0280">[7]Sheet1!$E$110</definedName>
    <definedName name="__pf0400">[7]Sheet1!$E$119</definedName>
    <definedName name="__pf5001">[7]Sheet1!$E$137</definedName>
    <definedName name="__pg0130">[7]Sheet1!$E$142</definedName>
    <definedName name="__pg0140">[7]Sheet1!$E$143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i0110">[7]Sheet1!$E$172</definedName>
    <definedName name="__pi0112">[7]Sheet1!$E$173</definedName>
    <definedName name="__pi0502">[7]Sheet1!$E$187</definedName>
    <definedName name="__pi0503">[7]Sheet1!$E$188</definedName>
    <definedName name="__pi0600">[7]Sheet1!$E$189</definedName>
    <definedName name="__pi0601">[7]Sheet1!$E$190</definedName>
    <definedName name="__pi0602">[7]Sheet1!$E$191</definedName>
    <definedName name="__pi0603">[7]Sheet1!$E$192</definedName>
    <definedName name="__pj0103">[7]Sheet1!$E$196</definedName>
    <definedName name="__pj1004">[7]Sheet1!$E$215</definedName>
    <definedName name="__pl1" localSheetId="0">#REF!</definedName>
    <definedName name="__pl1">#REF!</definedName>
    <definedName name="__pl2" localSheetId="0">#REF!</definedName>
    <definedName name="__pl2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c100" localSheetId="0">[10]SAP!#REF!</definedName>
    <definedName name="__pvc100">[10]SAP!#REF!</definedName>
    <definedName name="__pvc150" localSheetId="0">[10]SAP!#REF!</definedName>
    <definedName name="__pvc150">[10]SAP!#REF!</definedName>
    <definedName name="__pvc20" localSheetId="0">[10]SAP!#REF!</definedName>
    <definedName name="__pvc20">[10]SAP!#REF!</definedName>
    <definedName name="__pvc200" localSheetId="0">[10]SAP!#REF!</definedName>
    <definedName name="__pvc200">[10]SAP!#REF!</definedName>
    <definedName name="__pvc25" localSheetId="0">[10]SAP!#REF!</definedName>
    <definedName name="__pvc25">[10]SAP!#REF!</definedName>
    <definedName name="__pvc32" localSheetId="0">[10]SAP!#REF!</definedName>
    <definedName name="__pvc32">[10]SAP!#REF!</definedName>
    <definedName name="__pvc40" localSheetId="0">[10]SAP!#REF!</definedName>
    <definedName name="__pvc40">[10]SAP!#REF!</definedName>
    <definedName name="__pvc50" localSheetId="0">[10]SAP!#REF!</definedName>
    <definedName name="__pvc50">[10]SAP!#REF!</definedName>
    <definedName name="__pvc65" localSheetId="0">[10]SAP!#REF!</definedName>
    <definedName name="__pvc65">[10]SAP!#REF!</definedName>
    <definedName name="__pvc80" localSheetId="0">[10]SAP!#REF!</definedName>
    <definedName name="__pvc80">[10]SAP!#REF!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qmd15" localSheetId="0">[10]SAP!#REF!</definedName>
    <definedName name="__qmd15">[10]SAP!#REF!</definedName>
    <definedName name="__qmd20" localSheetId="0">[10]SAP!#REF!</definedName>
    <definedName name="__qmd20">[10]SAP!#REF!</definedName>
    <definedName name="__rdd100" localSheetId="0">[10]SAP!#REF!</definedName>
    <definedName name="__rdd100">[10]SAP!#REF!</definedName>
    <definedName name="__rdd150" localSheetId="0">[10]SAP!#REF!</definedName>
    <definedName name="__rdd150">[10]SAP!#REF!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ks1" localSheetId="0">#REF!</definedName>
    <definedName name="__sks1">#REF!</definedName>
    <definedName name="__sks2" localSheetId="0">#REF!</definedName>
    <definedName name="__sks2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SUB1" localSheetId="0">#REF!</definedName>
    <definedName name="__SUB1">#REF!</definedName>
    <definedName name="__SUB2" localSheetId="0">#REF!</definedName>
    <definedName name="__SUB2">#REF!</definedName>
    <definedName name="__SUB3" localSheetId="0">#REF!</definedName>
    <definedName name="__SUB3">#REF!</definedName>
    <definedName name="__SUB4" localSheetId="0">#REF!</definedName>
    <definedName name="__SUB4">#REF!</definedName>
    <definedName name="__SUB5" localSheetId="0">#REF!</definedName>
    <definedName name="__SUB5">#REF!</definedName>
    <definedName name="__SUB6" localSheetId="0">#REF!</definedName>
    <definedName name="__SUB6">#REF!</definedName>
    <definedName name="__SUB7" localSheetId="0">#REF!</definedName>
    <definedName name="__SUB7">#REF!</definedName>
    <definedName name="__tab2" localSheetId="0">'[19]Modal Kerja'!#REF!</definedName>
    <definedName name="__tab2">'[19]Modal Kerja'!#REF!</definedName>
    <definedName name="__tlc20" localSheetId="0">#REF!</definedName>
    <definedName name="__tlc20">#REF!</definedName>
    <definedName name="__TR1">[20]Vibro_Roller!$E$2:$K$43</definedName>
    <definedName name="__tsv25" localSheetId="0">#REF!</definedName>
    <definedName name="__tsv25">#REF!</definedName>
    <definedName name="__ujl001" localSheetId="0">#REF!</definedName>
    <definedName name="__ujl001">#REF!</definedName>
    <definedName name="__uph010" localSheetId="0">#REF!</definedName>
    <definedName name="__uph010">#REF!</definedName>
    <definedName name="__uph011" localSheetId="0">#REF!</definedName>
    <definedName name="__uph011">#REF!</definedName>
    <definedName name="__uph012" localSheetId="0">#REF!</definedName>
    <definedName name="__uph012">#REF!</definedName>
    <definedName name="__uph013" localSheetId="0">#REF!</definedName>
    <definedName name="__uph013">#REF!</definedName>
    <definedName name="__uph014" localSheetId="0">#REF!</definedName>
    <definedName name="__uph014">#REF!</definedName>
    <definedName name="__uph015" localSheetId="0">#REF!</definedName>
    <definedName name="__uph015">#REF!</definedName>
    <definedName name="__uph016" localSheetId="0">#REF!</definedName>
    <definedName name="__uph016">#REF!</definedName>
    <definedName name="__UPH022" localSheetId="0">#REF!</definedName>
    <definedName name="__UPH022">#REF!</definedName>
    <definedName name="__uro001">[7]Sheet1!$I$661</definedName>
    <definedName name="__uro002">[7]Sheet1!$I$662</definedName>
    <definedName name="__uro003">[7]Sheet1!$I$663</definedName>
    <definedName name="__uro004">[7]Sheet1!$I$664</definedName>
    <definedName name="__uro005">[7]Sheet1!$I$665</definedName>
    <definedName name="__uro006">[7]Sheet1!$I$666</definedName>
    <definedName name="__uro007">[7]Sheet1!$I$667</definedName>
    <definedName name="__uro008">[7]Sheet1!$I$668</definedName>
    <definedName name="__uro009">[7]Sheet1!$I$669</definedName>
    <definedName name="__usd2" localSheetId="0">#REF!</definedName>
    <definedName name="__usd2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_WF32" localSheetId="0">[9]Material!#REF!</definedName>
    <definedName name="__WF32">[9]Material!#REF!</definedName>
    <definedName name="__WF42" localSheetId="0">[9]Material!#REF!</definedName>
    <definedName name="__WF42">[9]Material!#REF!</definedName>
    <definedName name="__wf43" localSheetId="0">[13]Material!#REF!</definedName>
    <definedName name="__wf43">[13]Material!#REF!</definedName>
    <definedName name="_1" localSheetId="0">#REF!</definedName>
    <definedName name="_1">#REF!</definedName>
    <definedName name="_1___123Graph_ACHART_1" hidden="1">'[14]Statprod gab'!$D$13:$D$20</definedName>
    <definedName name="_1__123Graph_ACHART_1" hidden="1">'[21]Statprod gab'!$D$13:$D$20</definedName>
    <definedName name="_1_1" localSheetId="0">[6]Volume!#REF!</definedName>
    <definedName name="_1_1">[6]Volume!#REF!</definedName>
    <definedName name="_10" localSheetId="0">#REF!</definedName>
    <definedName name="_10">#REF!</definedName>
    <definedName name="_10__123Graph_ACHART_3" localSheetId="0" hidden="1">'[22]bahan-mos'!#REF!</definedName>
    <definedName name="_10__123Graph_ACHART_3" hidden="1">'[22]bahan-mos'!#REF!</definedName>
    <definedName name="_12" localSheetId="0">#REF!</definedName>
    <definedName name="_12">#REF!</definedName>
    <definedName name="_14__123Graph_ACHART_4" localSheetId="0" hidden="1">'[22]bahan-mos'!#REF!</definedName>
    <definedName name="_14__123Graph_ACHART_4" hidden="1">'[22]bahan-mos'!#REF!</definedName>
    <definedName name="_15__123Graph_ACHART_4" localSheetId="0" hidden="1">'[22]bahan-mos'!#REF!</definedName>
    <definedName name="_15__123Graph_ACHART_4" hidden="1">'[22]bahan-mos'!#REF!</definedName>
    <definedName name="_15__123Graph_LBL_ACHART_1" hidden="1">'[14]Statprod gab'!$D$13:$D$20</definedName>
    <definedName name="_16__123Graph_XCHART_1" hidden="1">'[14]Statprod gab'!$B$13:$B$20</definedName>
    <definedName name="_17__123Graph_LBL_ACHART_1" hidden="1">'[14]Statprod gab'!$D$13:$D$20</definedName>
    <definedName name="_19__123Graph_XCHART_1" hidden="1">'[14]Statprod gab'!$B$13:$B$20</definedName>
    <definedName name="_1A" localSheetId="0">'[1]I-KAMAR'!#REF!</definedName>
    <definedName name="_1A">'[1]I-KAMAR'!#REF!</definedName>
    <definedName name="_2" localSheetId="0">#REF!</definedName>
    <definedName name="_2">#REF!</definedName>
    <definedName name="_2___123Graph_LBL_ACHART_1" hidden="1">'[14]Statprod gab'!$D$13:$D$20</definedName>
    <definedName name="_2__123Graph_LBL_ACHART_1" hidden="1">'[21]Statprod gab'!$D$13:$D$20</definedName>
    <definedName name="_21_1" localSheetId="0">[6]Volume!#REF!</definedName>
    <definedName name="_21_1">[6]Volume!#REF!</definedName>
    <definedName name="_24_1" localSheetId="0">[6]Volume!#REF!</definedName>
    <definedName name="_24_1">[6]Volume!#REF!</definedName>
    <definedName name="_2A" localSheetId="0">'[1]I-KAMAR'!#REF!</definedName>
    <definedName name="_2A">'[1]I-KAMAR'!#REF!</definedName>
    <definedName name="_2PRINT_ALIGN" localSheetId="0">#REF!</definedName>
    <definedName name="_2PRINT_ALIGN">#REF!</definedName>
    <definedName name="_3">#N/A</definedName>
    <definedName name="_3___123Graph_XCHART_1" hidden="1">'[14]Statprod gab'!$B$13:$B$20</definedName>
    <definedName name="_3__123Graph_XCHART_1" hidden="1">'[21]Statprod gab'!$B$13:$B$20</definedName>
    <definedName name="_345" localSheetId="0">#REF!</definedName>
    <definedName name="_345">#REF!</definedName>
    <definedName name="_3PRINT_OUTPUT" localSheetId="0">#REF!</definedName>
    <definedName name="_3PRINT_OUTPUT">#REF!</definedName>
    <definedName name="_4" localSheetId="0">#REF!</definedName>
    <definedName name="_4">#REF!</definedName>
    <definedName name="_4__123Graph_ACHART_1" hidden="1">'[14]Statprod gab'!$D$13:$D$20</definedName>
    <definedName name="_4DOWN_3" localSheetId="0">#REF!</definedName>
    <definedName name="_4DOWN_3">#REF!</definedName>
    <definedName name="_5__123Graph_ACHART_1" hidden="1">'[14]Statprod gab'!$D$13:$D$20</definedName>
    <definedName name="_5__123Graph_ACHART_3" localSheetId="0" hidden="1">'[22]bahan-mos'!#REF!</definedName>
    <definedName name="_5__123Graph_ACHART_3" hidden="1">'[22]bahan-mos'!#REF!</definedName>
    <definedName name="_5HOME" localSheetId="0">#REF!</definedName>
    <definedName name="_5HOME">#REF!</definedName>
    <definedName name="_6__123Graph_ACHART_4" localSheetId="0" hidden="1">'[22]bahan-mos'!#REF!</definedName>
    <definedName name="_6__123Graph_ACHART_4" hidden="1">'[22]bahan-mos'!#REF!</definedName>
    <definedName name="_67" localSheetId="0">#REF!</definedName>
    <definedName name="_67">#REF!</definedName>
    <definedName name="_6PGDN_2" localSheetId="0">#REF!</definedName>
    <definedName name="_6PGDN_2">#REF!</definedName>
    <definedName name="_7.1__2" localSheetId="0">'[23]D7(1)'!#REF!</definedName>
    <definedName name="_7.1__2">'[23]D7(1)'!#REF!</definedName>
    <definedName name="_7__123Graph_LBL_ACHART_1" hidden="1">'[14]Statprod gab'!$D$13:$D$20</definedName>
    <definedName name="_7RIGHT_18" localSheetId="0">#REF!</definedName>
    <definedName name="_7RIGHT_18">#REF!</definedName>
    <definedName name="_8" localSheetId="0">#REF!</definedName>
    <definedName name="_8">#REF!</definedName>
    <definedName name="_8__123Graph_XCHART_1" hidden="1">'[14]Statprod gab'!$B$13:$B$20</definedName>
    <definedName name="_8_1" localSheetId="0">[6]Volume!#REF!</definedName>
    <definedName name="_8_1">[6]Volume!#REF!</definedName>
    <definedName name="_8RIGHT_6" localSheetId="0">#REF!</definedName>
    <definedName name="_8RIGHT_6">#REF!</definedName>
    <definedName name="_9" localSheetId="0">#REF!</definedName>
    <definedName name="_9">#REF!</definedName>
    <definedName name="_9__123Graph_ACHART_3" localSheetId="0" hidden="1">'[22]bahan-mos'!#REF!</definedName>
    <definedName name="_9__123Graph_ACHART_3" hidden="1">'[22]bahan-mos'!#REF!</definedName>
    <definedName name="_9_1" localSheetId="0">[6]Volume!#REF!</definedName>
    <definedName name="_9_1">[6]Volume!#REF!</definedName>
    <definedName name="_abb91" localSheetId="0">[24]chitimc!#REF!</definedName>
    <definedName name="_abb91">[24]chitimc!#REF!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pa0100" localSheetId="0">#REF!</definedName>
    <definedName name="_apa0100">#REF!</definedName>
    <definedName name="_apa0101" localSheetId="0">#REF!</definedName>
    <definedName name="_apa0101">#REF!</definedName>
    <definedName name="_apa0102" localSheetId="0">#REF!</definedName>
    <definedName name="_apa0102">#REF!</definedName>
    <definedName name="_apa0103" localSheetId="0">#REF!</definedName>
    <definedName name="_apa0103">#REF!</definedName>
    <definedName name="_apa0104" localSheetId="0">#REF!</definedName>
    <definedName name="_apa0104">#REF!</definedName>
    <definedName name="_apa0105" localSheetId="0">#REF!</definedName>
    <definedName name="_apa0105">#REF!</definedName>
    <definedName name="_apa0106" localSheetId="0">#REF!</definedName>
    <definedName name="_apa0106">#REF!</definedName>
    <definedName name="_apa0107" localSheetId="0">#REF!</definedName>
    <definedName name="_apa0107">#REF!</definedName>
    <definedName name="_apa0110" localSheetId="0">#REF!</definedName>
    <definedName name="_apa0110">#REF!</definedName>
    <definedName name="_apa0120" localSheetId="0">#REF!</definedName>
    <definedName name="_apa0120">#REF!</definedName>
    <definedName name="_APA0201" localSheetId="0">#REF!</definedName>
    <definedName name="_APA0201">#REF!</definedName>
    <definedName name="_apa0202" localSheetId="0">#REF!</definedName>
    <definedName name="_apa0202">#REF!</definedName>
    <definedName name="_apa0203" localSheetId="0">#REF!</definedName>
    <definedName name="_apa0203">#REF!</definedName>
    <definedName name="_apa0303" localSheetId="0">#REF!</definedName>
    <definedName name="_apa0303">#REF!</definedName>
    <definedName name="_apa0304" localSheetId="0">#REF!</definedName>
    <definedName name="_apa0304">#REF!</definedName>
    <definedName name="_apa0305" localSheetId="0">#REF!</definedName>
    <definedName name="_apa0305">#REF!</definedName>
    <definedName name="_apa0306" localSheetId="0">#REF!</definedName>
    <definedName name="_apa0306">#REF!</definedName>
    <definedName name="_apa0307" localSheetId="0">#REF!</definedName>
    <definedName name="_apa0307">#REF!</definedName>
    <definedName name="_apa0308" localSheetId="0">#REF!</definedName>
    <definedName name="_apa0308">#REF!</definedName>
    <definedName name="_apa0309" localSheetId="0">#REF!</definedName>
    <definedName name="_apa0309">#REF!</definedName>
    <definedName name="_apa0310" localSheetId="0">#REF!</definedName>
    <definedName name="_apa0310">#REF!</definedName>
    <definedName name="_apa0311" localSheetId="0">#REF!</definedName>
    <definedName name="_apa0311">#REF!</definedName>
    <definedName name="_apa0312" localSheetId="0">#REF!</definedName>
    <definedName name="_apa0312">#REF!</definedName>
    <definedName name="_apa0313" localSheetId="0">#REF!</definedName>
    <definedName name="_apa0313">#REF!</definedName>
    <definedName name="_apa0314" localSheetId="0">#REF!</definedName>
    <definedName name="_apa0314">#REF!</definedName>
    <definedName name="_apa0315" localSheetId="0">#REF!</definedName>
    <definedName name="_apa0315">#REF!</definedName>
    <definedName name="_APA0316" localSheetId="0">#REF!</definedName>
    <definedName name="_APA0316">#REF!</definedName>
    <definedName name="_apa0319" localSheetId="0">#REF!</definedName>
    <definedName name="_apa0319">#REF!</definedName>
    <definedName name="_apa0322" localSheetId="0">#REF!</definedName>
    <definedName name="_apa0322">#REF!</definedName>
    <definedName name="_APA0408" localSheetId="0">#REF!</definedName>
    <definedName name="_APA0408">#REF!</definedName>
    <definedName name="_APA0505" localSheetId="0">#REF!</definedName>
    <definedName name="_APA0505">#REF!</definedName>
    <definedName name="_APA0512" localSheetId="0">#REF!</definedName>
    <definedName name="_APA0512">#REF!</definedName>
    <definedName name="_bbs001" localSheetId="0">#REF!</definedName>
    <definedName name="_bbs001">#REF!</definedName>
    <definedName name="_bbs004" localSheetId="0">#REF!</definedName>
    <definedName name="_bbs004">#REF!</definedName>
    <definedName name="_bbs005" localSheetId="0">#REF!</definedName>
    <definedName name="_bbs005">#REF!</definedName>
    <definedName name="_bbs010" localSheetId="0">#REF!</definedName>
    <definedName name="_bbs010">#REF!</definedName>
    <definedName name="_bbs011" localSheetId="0">#REF!</definedName>
    <definedName name="_bbs011">#REF!</definedName>
    <definedName name="_bbs012" localSheetId="0">#REF!</definedName>
    <definedName name="_bbs012">#REF!</definedName>
    <definedName name="_bbs013" localSheetId="0">#REF!</definedName>
    <definedName name="_bbs013">#REF!</definedName>
    <definedName name="_bbs014" localSheetId="0">#REF!</definedName>
    <definedName name="_bbs014">#REF!</definedName>
    <definedName name="_bbs017" localSheetId="0">#REF!</definedName>
    <definedName name="_bbs017">#REF!</definedName>
    <definedName name="_bbs117" localSheetId="0">#REF!</definedName>
    <definedName name="_bbs117">#REF!</definedName>
    <definedName name="_bbs201" localSheetId="0">#REF!</definedName>
    <definedName name="_bbs201">#REF!</definedName>
    <definedName name="_bbs301" localSheetId="0">#REF!</definedName>
    <definedName name="_bbs301">#REF!</definedName>
    <definedName name="_bbs303" localSheetId="0">#REF!</definedName>
    <definedName name="_bbs303">#REF!</definedName>
    <definedName name="_bca530" localSheetId="0">#REF!</definedName>
    <definedName name="_bca530">#REF!</definedName>
    <definedName name="_bca600" localSheetId="0">#REF!</definedName>
    <definedName name="_bca600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ky001" localSheetId="0">#REF!</definedName>
    <definedName name="_bky001">#REF!</definedName>
    <definedName name="_bky514" localSheetId="0">#REF!</definedName>
    <definedName name="_bky514">#REF!</definedName>
    <definedName name="_boq1">[16]BOQ!$C$14:$J$456</definedName>
    <definedName name="_bpb200" localSheetId="0">#REF!</definedName>
    <definedName name="_bpb200">#REF!</definedName>
    <definedName name="_bpb204" localSheetId="0">#REF!</definedName>
    <definedName name="_bpb204">#REF!</definedName>
    <definedName name="_bpb302" localSheetId="0">#REF!</definedName>
    <definedName name="_bpb302">#REF!</definedName>
    <definedName name="_bpc001" localSheetId="0">#REF!</definedName>
    <definedName name="_bpc001">#REF!</definedName>
    <definedName name="_bul6161" localSheetId="0">#REF!</definedName>
    <definedName name="_bul6161">#REF!</definedName>
    <definedName name="_bul6162" localSheetId="0">#REF!</definedName>
    <definedName name="_bul6162">#REF!</definedName>
    <definedName name="_bul6166" localSheetId="0">#REF!</definedName>
    <definedName name="_bul6166">#REF!</definedName>
    <definedName name="_bul6167" localSheetId="0">#REF!</definedName>
    <definedName name="_bul6167">#REF!</definedName>
    <definedName name="_bul6168" localSheetId="0">#REF!</definedName>
    <definedName name="_bul6168">#REF!</definedName>
    <definedName name="_bul6169" localSheetId="0">#REF!</definedName>
    <definedName name="_bul6169">#REF!</definedName>
    <definedName name="_CAN15" localSheetId="0">[13]Material!#REF!</definedName>
    <definedName name="_CAN15">[13]Material!#REF!</definedName>
    <definedName name="_cas80" localSheetId="0">#REF!</definedName>
    <definedName name="_cas80">#REF!</definedName>
    <definedName name="_CCF2" localSheetId="0">#REF!</definedName>
    <definedName name="_CCF2">#REF!</definedName>
    <definedName name="_CFP2">'[25]Currency Rate'!$B$16</definedName>
    <definedName name="_CLP2" localSheetId="0">#REF!</definedName>
    <definedName name="_CLP2">#REF!</definedName>
    <definedName name="_cod50" localSheetId="0">[10]SAP!#REF!</definedName>
    <definedName name="_cod50">[10]SAP!#REF!</definedName>
    <definedName name="_CT250" localSheetId="0">'[24]dongia (2)'!#REF!</definedName>
    <definedName name="_CT250">'[24]dongia (2)'!#REF!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af1" localSheetId="0">#REF!</definedName>
    <definedName name="_daf1">#REF!</definedName>
    <definedName name="_DAF10" localSheetId="0">#REF!</definedName>
    <definedName name="_DAF10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dn400" localSheetId="0">#REF!</definedName>
    <definedName name="_ddn400">#REF!</definedName>
    <definedName name="_ddn600" localSheetId="0">#REF!</definedName>
    <definedName name="_ddn600">#REF!</definedName>
    <definedName name="_dgt100" localSheetId="0">'[24]dongia (2)'!#REF!</definedName>
    <definedName name="_dgt100">'[24]dongia (2)'!#REF!</definedName>
    <definedName name="_dia6" localSheetId="0">#REF!</definedName>
    <definedName name="_dia6">#REF!</definedName>
    <definedName name="_DIV1">[15]Sheet1!$G$19</definedName>
    <definedName name="_DIV10">[15]Sheet1!$G$352</definedName>
    <definedName name="_DIV11" localSheetId="0">[15]Sheet1!#REF!</definedName>
    <definedName name="_DIV11">[15]Sheet1!#REF!</definedName>
    <definedName name="_DIV2">[15]Sheet1!$G$39</definedName>
    <definedName name="_DIV3">[15]Sheet1!$G$58</definedName>
    <definedName name="_DIV4">[15]Sheet1!$G$73</definedName>
    <definedName name="_DIV5">[15]Sheet1!$G$88</definedName>
    <definedName name="_DIV6">[15]Sheet1!$G$128</definedName>
    <definedName name="_DIV7">[15]Sheet1!$G$233</definedName>
    <definedName name="_DIV8">[15]Sheet1!$G$259</definedName>
    <definedName name="_DIV9">[15]Sheet1!$G$309</definedName>
    <definedName name="_EEE01" localSheetId="0">#REF!</definedName>
    <definedName name="_EEE01">#REF!</definedName>
    <definedName name="_EEE02" localSheetId="0">#REF!</definedName>
    <definedName name="_EEE02">#REF!</definedName>
    <definedName name="_EEE03" localSheetId="0">#REF!</definedName>
    <definedName name="_EEE03">#REF!</definedName>
    <definedName name="_EEE04" localSheetId="0">#REF!</definedName>
    <definedName name="_EEE04">#REF!</definedName>
    <definedName name="_EEE05" localSheetId="0">#REF!</definedName>
    <definedName name="_EEE05">#REF!</definedName>
    <definedName name="_EEE06" localSheetId="0">#REF!</definedName>
    <definedName name="_EEE06">#REF!</definedName>
    <definedName name="_EEE07" localSheetId="0">#REF!</definedName>
    <definedName name="_EEE07">#REF!</definedName>
    <definedName name="_EEE08" localSheetId="0">#REF!</definedName>
    <definedName name="_EEE08">#REF!</definedName>
    <definedName name="_EEE09" localSheetId="0">#REF!</definedName>
    <definedName name="_EEE09">#REF!</definedName>
    <definedName name="_EEE10" localSheetId="0">#REF!</definedName>
    <definedName name="_EEE10">#REF!</definedName>
    <definedName name="_EEE11" localSheetId="0">#REF!</definedName>
    <definedName name="_EEE11">#REF!</definedName>
    <definedName name="_EEE12" localSheetId="0">#REF!</definedName>
    <definedName name="_EEE12">#REF!</definedName>
    <definedName name="_EEE13" localSheetId="0">#REF!</definedName>
    <definedName name="_EEE13">#REF!</definedName>
    <definedName name="_EEE14" localSheetId="0">#REF!</definedName>
    <definedName name="_EEE14">#REF!</definedName>
    <definedName name="_EEE15" localSheetId="0">#REF!</definedName>
    <definedName name="_EEE15">#REF!</definedName>
    <definedName name="_EEE16" localSheetId="0">#REF!</definedName>
    <definedName name="_EEE16">#REF!</definedName>
    <definedName name="_EEE17" localSheetId="0">#REF!</definedName>
    <definedName name="_EEE17">#REF!</definedName>
    <definedName name="_EEE18" localSheetId="0">#REF!</definedName>
    <definedName name="_EEE18">#REF!</definedName>
    <definedName name="_EEE19" localSheetId="0">#REF!</definedName>
    <definedName name="_EEE19">#REF!</definedName>
    <definedName name="_EEE20" localSheetId="0">#REF!</definedName>
    <definedName name="_EEE20">#REF!</definedName>
    <definedName name="_EEE21" localSheetId="0">#REF!</definedName>
    <definedName name="_EEE21">#REF!</definedName>
    <definedName name="_EEE22" localSheetId="0">#REF!</definedName>
    <definedName name="_EEE22">#REF!</definedName>
    <definedName name="_EEE23" localSheetId="0">#REF!</definedName>
    <definedName name="_EEE23">#REF!</definedName>
    <definedName name="_EEE24" localSheetId="0">#REF!</definedName>
    <definedName name="_EEE24">#REF!</definedName>
    <definedName name="_EEE25" localSheetId="0">#REF!</definedName>
    <definedName name="_EEE25">#REF!</definedName>
    <definedName name="_EEE26" localSheetId="0">#REF!</definedName>
    <definedName name="_EEE26">#REF!</definedName>
    <definedName name="_EEE27" localSheetId="0">#REF!</definedName>
    <definedName name="_EEE27">#REF!</definedName>
    <definedName name="_EEE28" localSheetId="0">#REF!</definedName>
    <definedName name="_EEE28">#REF!</definedName>
    <definedName name="_EEE29" localSheetId="0">#REF!</definedName>
    <definedName name="_EEE29">#REF!</definedName>
    <definedName name="_EEE30" localSheetId="0">#REF!</definedName>
    <definedName name="_EEE30">#REF!</definedName>
    <definedName name="_EEE31" localSheetId="0">#REF!</definedName>
    <definedName name="_EEE31">#REF!</definedName>
    <definedName name="_EEE32" localSheetId="0">#REF!</definedName>
    <definedName name="_EEE32">#REF!</definedName>
    <definedName name="_EEE33" localSheetId="0">#REF!</definedName>
    <definedName name="_EEE33">#REF!</definedName>
    <definedName name="_fdd100" localSheetId="0">[10]SAP!#REF!</definedName>
    <definedName name="_fdd100">[10]SAP!#REF!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fvd100" localSheetId="0">[10]SAP!#REF!</definedName>
    <definedName name="_fvd100">[10]SAP!#REF!</definedName>
    <definedName name="_GID1">'[24]LKVL-CK-HT-GD1'!$A$4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0" localSheetId="0">[10]SAP!#REF!</definedName>
    <definedName name="_gvd20">[10]SAP!#REF!</definedName>
    <definedName name="_gvd25" localSheetId="0">#REF!</definedName>
    <definedName name="_gvd25">#REF!</definedName>
    <definedName name="_gvd32" localSheetId="0">[10]SAP!#REF!</definedName>
    <definedName name="_gvd32">[10]SAP!#REF!</definedName>
    <definedName name="_gvd40" localSheetId="0">[10]SAP!#REF!</definedName>
    <definedName name="_gvd40">[10]SAP!#REF!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gvd80" localSheetId="0">[10]SAP!#REF!</definedName>
    <definedName name="_gvd80">[10]SAP!#REF!</definedName>
    <definedName name="_HAL1">[15]Sheet1!$A$1:$H$59</definedName>
    <definedName name="_HAL2">[15]Sheet1!$A$60:$H$89</definedName>
    <definedName name="_HAL3">[15]Sheet1!$A$90:$H$129</definedName>
    <definedName name="_HAL4">[15]Sheet1!$A$130:$H$151</definedName>
    <definedName name="_HAL5">[15]Sheet1!$A$152:$H$210</definedName>
    <definedName name="_HAL6">[15]Sheet1!$A$199:$H$234</definedName>
    <definedName name="_HAL7">[15]Sheet1!$A$235:$H$260</definedName>
    <definedName name="_HAL8">[15]Sheet1!$A$261:$H$354</definedName>
    <definedName name="_hdw1" localSheetId="0">#REF!</definedName>
    <definedName name="_hdw1">#REF!</definedName>
    <definedName name="_jbt2" localSheetId="0">#REF!</definedName>
    <definedName name="_jbt2">#REF!</definedName>
    <definedName name="_kme001" localSheetId="0">#REF!</definedName>
    <definedName name="_kme001">#REF!</definedName>
    <definedName name="_kme002" localSheetId="0">#REF!</definedName>
    <definedName name="_kme002">#REF!</definedName>
    <definedName name="_kme003" localSheetId="0">#REF!</definedName>
    <definedName name="_kme003">#REF!</definedName>
    <definedName name="_kme004" localSheetId="0">#REF!</definedName>
    <definedName name="_kme004">#REF!</definedName>
    <definedName name="_kme005" localSheetId="0">#REF!</definedName>
    <definedName name="_kme005">#REF!</definedName>
    <definedName name="_kme006" localSheetId="0">#REF!</definedName>
    <definedName name="_kme006">#REF!</definedName>
    <definedName name="_kme007" localSheetId="0">#REF!</definedName>
    <definedName name="_kme007">#REF!</definedName>
    <definedName name="_kme008" localSheetId="0">#REF!</definedName>
    <definedName name="_kme008">#REF!</definedName>
    <definedName name="_kme009" localSheetId="0">#REF!</definedName>
    <definedName name="_kme009">#REF!</definedName>
    <definedName name="_kme010" localSheetId="0">#REF!</definedName>
    <definedName name="_kme010">#REF!</definedName>
    <definedName name="_kme011" localSheetId="0">#REF!</definedName>
    <definedName name="_kme011">#REF!</definedName>
    <definedName name="_kme012" localSheetId="0">#REF!</definedName>
    <definedName name="_kme012">#REF!</definedName>
    <definedName name="_kme013" localSheetId="0">#REF!</definedName>
    <definedName name="_kme013">#REF!</definedName>
    <definedName name="_kof1">[26]Analisa!$AB$17</definedName>
    <definedName name="_kp1002" localSheetId="0">#REF!</definedName>
    <definedName name="_kp1002">#REF!</definedName>
    <definedName name="_kp1003" localSheetId="0">#REF!</definedName>
    <definedName name="_kp1003">#REF!</definedName>
    <definedName name="_kp1004" localSheetId="0">#REF!</definedName>
    <definedName name="_kp1004">#REF!</definedName>
    <definedName name="_kp1005" localSheetId="0">#REF!</definedName>
    <definedName name="_kp1005">#REF!</definedName>
    <definedName name="_kp1006" localSheetId="0">#REF!</definedName>
    <definedName name="_kp1006">#REF!</definedName>
    <definedName name="_kp1007" localSheetId="0">#REF!</definedName>
    <definedName name="_kp1007">#REF!</definedName>
    <definedName name="_kp1008" localSheetId="0">#REF!</definedName>
    <definedName name="_kp1008">#REF!</definedName>
    <definedName name="_kp1009" localSheetId="0">#REF!</definedName>
    <definedName name="_kp1009">#REF!</definedName>
    <definedName name="_kp1033" localSheetId="0">#REF!</definedName>
    <definedName name="_kp1033">#REF!</definedName>
    <definedName name="_kp1040" localSheetId="0">#REF!</definedName>
    <definedName name="_kp1040">#REF!</definedName>
    <definedName name="_kp1041" localSheetId="0">#REF!</definedName>
    <definedName name="_kp1041">#REF!</definedName>
    <definedName name="_kp1042" localSheetId="0">#REF!</definedName>
    <definedName name="_kp1042">#REF!</definedName>
    <definedName name="_kp1043" localSheetId="0">#REF!</definedName>
    <definedName name="_kp1043">#REF!</definedName>
    <definedName name="_kp1044" localSheetId="0">#REF!</definedName>
    <definedName name="_kp1044">#REF!</definedName>
    <definedName name="_kp1045" localSheetId="0">#REF!</definedName>
    <definedName name="_kp1045">#REF!</definedName>
    <definedName name="_kp1046" localSheetId="0">#REF!</definedName>
    <definedName name="_kp1046">#REF!</definedName>
    <definedName name="_kp1047" localSheetId="0">#REF!</definedName>
    <definedName name="_kp1047">#REF!</definedName>
    <definedName name="_kp1048" localSheetId="0">#REF!</definedName>
    <definedName name="_kp1048">#REF!</definedName>
    <definedName name="_kp1049" localSheetId="0">#REF!</definedName>
    <definedName name="_kp1049">#REF!</definedName>
    <definedName name="_kp1050" localSheetId="0">#REF!</definedName>
    <definedName name="_kp1050">#REF!</definedName>
    <definedName name="_kp1051" localSheetId="0">#REF!</definedName>
    <definedName name="_kp1051">#REF!</definedName>
    <definedName name="_kp1052" localSheetId="0">#REF!</definedName>
    <definedName name="_kp1052">#REF!</definedName>
    <definedName name="_kp1053" localSheetId="0">#REF!</definedName>
    <definedName name="_kp1053">#REF!</definedName>
    <definedName name="_kp1054" localSheetId="0">#REF!</definedName>
    <definedName name="_kp1054">#REF!</definedName>
    <definedName name="_kp1062" localSheetId="0">#REF!</definedName>
    <definedName name="_kp1062">#REF!</definedName>
    <definedName name="_kp1699" localSheetId="0">#REF!</definedName>
    <definedName name="_kp1699">#REF!</definedName>
    <definedName name="_kp1700" localSheetId="0">#REF!</definedName>
    <definedName name="_kp1700">#REF!</definedName>
    <definedName name="_kp1701" localSheetId="0">#REF!</definedName>
    <definedName name="_kp1701">#REF!</definedName>
    <definedName name="_kp1702" localSheetId="0">#REF!</definedName>
    <definedName name="_kp1702">#REF!</definedName>
    <definedName name="_kp1703" localSheetId="0">#REF!</definedName>
    <definedName name="_kp1703">#REF!</definedName>
    <definedName name="_kp1704" localSheetId="0">#REF!</definedName>
    <definedName name="_kp1704">#REF!</definedName>
    <definedName name="_kp1705" localSheetId="0">#REF!</definedName>
    <definedName name="_kp1705">#REF!</definedName>
    <definedName name="_kp1706" localSheetId="0">#REF!</definedName>
    <definedName name="_kp1706">#REF!</definedName>
    <definedName name="_kp1707" localSheetId="0">#REF!</definedName>
    <definedName name="_kp1707">#REF!</definedName>
    <definedName name="_kp1708" localSheetId="0">#REF!</definedName>
    <definedName name="_kp1708">#REF!</definedName>
    <definedName name="_kp1709" localSheetId="0">#REF!</definedName>
    <definedName name="_kp1709">#REF!</definedName>
    <definedName name="_kp1710" localSheetId="0">#REF!</definedName>
    <definedName name="_kp1710">#REF!</definedName>
    <definedName name="_kp1711" localSheetId="0">#REF!</definedName>
    <definedName name="_kp1711">#REF!</definedName>
    <definedName name="_kp1712" localSheetId="0">#REF!</definedName>
    <definedName name="_kp1712">#REF!</definedName>
    <definedName name="_kp1713" localSheetId="0">#REF!</definedName>
    <definedName name="_kp1713">#REF!</definedName>
    <definedName name="_kp1714" localSheetId="0">#REF!</definedName>
    <definedName name="_kp1714">#REF!</definedName>
    <definedName name="_kp1715" localSheetId="0">#REF!</definedName>
    <definedName name="_kp1715">#REF!</definedName>
    <definedName name="_kp1716" localSheetId="0">#REF!</definedName>
    <definedName name="_kp1716">#REF!</definedName>
    <definedName name="_kp1717" localSheetId="0">#REF!</definedName>
    <definedName name="_kp1717">#REF!</definedName>
    <definedName name="_kp1718" localSheetId="0">#REF!</definedName>
    <definedName name="_kp1718">#REF!</definedName>
    <definedName name="_kp1719" localSheetId="0">#REF!</definedName>
    <definedName name="_kp1719">#REF!</definedName>
    <definedName name="_kp1720" localSheetId="0">#REF!</definedName>
    <definedName name="_kp1720">#REF!</definedName>
    <definedName name="_kp1721" localSheetId="0">#REF!</definedName>
    <definedName name="_kp1721">#REF!</definedName>
    <definedName name="_kp1723" localSheetId="0">#REF!</definedName>
    <definedName name="_kp1723">#REF!</definedName>
    <definedName name="_kp1724" localSheetId="0">#REF!</definedName>
    <definedName name="_kp1724">#REF!</definedName>
    <definedName name="_kp1725" localSheetId="0">#REF!</definedName>
    <definedName name="_kp1725">#REF!</definedName>
    <definedName name="_kp1726" localSheetId="0">#REF!</definedName>
    <definedName name="_kp1726">#REF!</definedName>
    <definedName name="_kp1727" localSheetId="0">#REF!</definedName>
    <definedName name="_kp1727">#REF!</definedName>
    <definedName name="_kp1728" localSheetId="0">#REF!</definedName>
    <definedName name="_kp1728">#REF!</definedName>
    <definedName name="_kp1730" localSheetId="0">#REF!</definedName>
    <definedName name="_kp1730">#REF!</definedName>
    <definedName name="_kp1731" localSheetId="0">#REF!</definedName>
    <definedName name="_kp1731">#REF!</definedName>
    <definedName name="_kp1801" localSheetId="0">#REF!</definedName>
    <definedName name="_kp1801">#REF!</definedName>
    <definedName name="_kp1802" localSheetId="0">#REF!</definedName>
    <definedName name="_kp1802">#REF!</definedName>
    <definedName name="_kp1803" localSheetId="0">#REF!</definedName>
    <definedName name="_kp1803">#REF!</definedName>
    <definedName name="_kp1804" localSheetId="0">#REF!</definedName>
    <definedName name="_kp1804">#REF!</definedName>
    <definedName name="_kpj101">[7]Sheet1!$I$327</definedName>
    <definedName name="_kpj102">[7]Sheet1!$I$328</definedName>
    <definedName name="_kpj110">[7]Sheet1!$I$330</definedName>
    <definedName name="_kpj111">[7]Sheet1!$I$331</definedName>
    <definedName name="_kpj112">[7]Sheet1!$I$332</definedName>
    <definedName name="_kpj113">[7]Sheet1!$I$333</definedName>
    <definedName name="_kpj114">[7]Sheet1!$I$334</definedName>
    <definedName name="_kpj115">[7]Sheet1!$I$335</definedName>
    <definedName name="_kpj116">[7]Sheet1!$I$336</definedName>
    <definedName name="_kpj117">[7]Sheet1!$I$337</definedName>
    <definedName name="_kpj118">[7]Sheet1!$I$338</definedName>
    <definedName name="_kpj119">[7]Sheet1!$I$339</definedName>
    <definedName name="_kpj120">[7]Sheet1!$I$340</definedName>
    <definedName name="_kpj121">[7]Sheet1!$I$341</definedName>
    <definedName name="_kpj200">[7]Sheet1!$I$342</definedName>
    <definedName name="_kpj201">[7]Sheet1!$I$343</definedName>
    <definedName name="_kpj202">[7]Sheet1!$I$344</definedName>
    <definedName name="_kpj203">[7]Sheet1!$I$345</definedName>
    <definedName name="_kpj401">[7]Sheet1!$I$347</definedName>
    <definedName name="_kpj402">[7]Sheet1!$I$348</definedName>
    <definedName name="_kpj403">[7]Sheet1!$I$349</definedName>
    <definedName name="_kpj404">[7]Sheet1!$I$350</definedName>
    <definedName name="_kpj405">[7]Sheet1!$I$351</definedName>
    <definedName name="_kpj406">[7]Sheet1!$I$352</definedName>
    <definedName name="_kpj407">[7]Sheet1!$I$353</definedName>
    <definedName name="_kpj408">[7]Sheet1!$I$354</definedName>
    <definedName name="_kpj409">[7]Sheet1!$I$355</definedName>
    <definedName name="_kpj410">[7]Sheet1!$I$356</definedName>
    <definedName name="_kpj411">[7]Sheet1!$I$357</definedName>
    <definedName name="_kpj412">[7]Sheet1!$I$358</definedName>
    <definedName name="_kpj413">[7]Sheet1!$I$359</definedName>
    <definedName name="_kpj414">[7]Sheet1!$I$360</definedName>
    <definedName name="_kpj415">[7]Sheet1!$I$361</definedName>
    <definedName name="_kpj416">[7]Sheet1!$I$362</definedName>
    <definedName name="_kpj417">[7]Sheet1!$I$363</definedName>
    <definedName name="_kpj418">[7]Sheet1!$I$364</definedName>
    <definedName name="_kpj419">[7]Sheet1!$I$365</definedName>
    <definedName name="_kpj420">[7]Sheet1!$I$366</definedName>
    <definedName name="_kpj421">[7]Sheet1!$I$367</definedName>
    <definedName name="_kpj422">[7]Sheet1!$I$368</definedName>
    <definedName name="_kpj423">[7]Sheet1!$I$369</definedName>
    <definedName name="_kpj424">[7]Sheet1!$I$370</definedName>
    <definedName name="_kpj425">[7]Sheet1!$I$371</definedName>
    <definedName name="_kpj426">[7]Sheet1!$I$372</definedName>
    <definedName name="_kpj501">[7]Sheet1!$I$373</definedName>
    <definedName name="_kpl101" localSheetId="0">#REF!</definedName>
    <definedName name="_kpl101">#REF!</definedName>
    <definedName name="_kpl102" localSheetId="0">#REF!</definedName>
    <definedName name="_kpl102">#REF!</definedName>
    <definedName name="_kpl103" localSheetId="0">#REF!</definedName>
    <definedName name="_kpl103">#REF!</definedName>
    <definedName name="_kpl104" localSheetId="0">#REF!</definedName>
    <definedName name="_kpl104">#REF!</definedName>
    <definedName name="_kpl105" localSheetId="0">#REF!</definedName>
    <definedName name="_kpl105">#REF!</definedName>
    <definedName name="_kpl106" localSheetId="0">#REF!</definedName>
    <definedName name="_kpl106">#REF!</definedName>
    <definedName name="_kpl107" localSheetId="0">#REF!</definedName>
    <definedName name="_kpl107">#REF!</definedName>
    <definedName name="_kpl108" localSheetId="0">#REF!</definedName>
    <definedName name="_kpl108">#REF!</definedName>
    <definedName name="_kpl109" localSheetId="0">#REF!</definedName>
    <definedName name="_kpl109">#REF!</definedName>
    <definedName name="_kpl110" localSheetId="0">#REF!</definedName>
    <definedName name="_kpl110">#REF!</definedName>
    <definedName name="_kpl111" localSheetId="0">#REF!</definedName>
    <definedName name="_kpl111">#REF!</definedName>
    <definedName name="_kpl112" localSheetId="0">#REF!</definedName>
    <definedName name="_kpl112">#REF!</definedName>
    <definedName name="_kpl113" localSheetId="0">#REF!</definedName>
    <definedName name="_kpl113">#REF!</definedName>
    <definedName name="_KPL114" localSheetId="0">#REF!</definedName>
    <definedName name="_KPL114">#REF!</definedName>
    <definedName name="_kr15" localSheetId="0">[10]SAP!#REF!</definedName>
    <definedName name="_kr15">[10]SAP!#REF!</definedName>
    <definedName name="_ksa010">[7]Sheet1!$I$377</definedName>
    <definedName name="_ksa012">[7]Sheet1!$I$379</definedName>
    <definedName name="_ksa013">[7]Sheet1!$I$380</definedName>
    <definedName name="_ksa014">[7]Sheet1!$I$381</definedName>
    <definedName name="_ksa015">[7]Sheet1!$I$382</definedName>
    <definedName name="_ksa016">[7]Sheet1!$I$383</definedName>
    <definedName name="_ksa017">[7]Sheet1!$I$384</definedName>
    <definedName name="_ksa018">[7]Sheet1!$I$385</definedName>
    <definedName name="_ksa019">[7]Sheet1!$I$386</definedName>
    <definedName name="_ksa020">[7]Sheet1!$I$387</definedName>
    <definedName name="_ksa021">[7]Sheet1!$I$388</definedName>
    <definedName name="_ksa022">[7]Sheet1!$I$389</definedName>
    <definedName name="_ksa023">[7]Sheet1!$I$390</definedName>
    <definedName name="_ksa101">[7]Sheet1!$I$399</definedName>
    <definedName name="_ksa102">[7]Sheet1!$I$400</definedName>
    <definedName name="_ksa103">[7]Sheet1!$I$401</definedName>
    <definedName name="_ksh010">[7]Sheet1!$I$412</definedName>
    <definedName name="_ksh011">[7]Sheet1!$I$413</definedName>
    <definedName name="_LLL01" localSheetId="0">[27]Bahan!#REF!</definedName>
    <definedName name="_LLL01">[27]Bahan!#REF!</definedName>
    <definedName name="_LLL02" localSheetId="0">[27]Bahan!#REF!</definedName>
    <definedName name="_LLL02">[27]Bahan!#REF!</definedName>
    <definedName name="_LLL03" localSheetId="0">[27]Bahan!#REF!</definedName>
    <definedName name="_LLL03">[27]Bahan!#REF!</definedName>
    <definedName name="_LLL04" localSheetId="0">[27]Bahan!#REF!</definedName>
    <definedName name="_LLL04">[27]Bahan!#REF!</definedName>
    <definedName name="_LLL05" localSheetId="0">[27]Bahan!#REF!</definedName>
    <definedName name="_LLL05">[27]Bahan!#REF!</definedName>
    <definedName name="_LLL06" localSheetId="0">[27]Bahan!#REF!</definedName>
    <definedName name="_LLL06">[27]Bahan!#REF!</definedName>
    <definedName name="_LLL07" localSheetId="0">[27]Bahan!#REF!</definedName>
    <definedName name="_LLL07">[27]Bahan!#REF!</definedName>
    <definedName name="_LLL08" localSheetId="0">[27]Bahan!#REF!</definedName>
    <definedName name="_LLL08">[27]Bahan!#REF!</definedName>
    <definedName name="_LLL09" localSheetId="0">[27]Bahan!#REF!</definedName>
    <definedName name="_LLL09">[27]Bahan!#REF!</definedName>
    <definedName name="_LLL10" localSheetId="0">[27]Bahan!#REF!</definedName>
    <definedName name="_LLL10">[27]Bahan!#REF!</definedName>
    <definedName name="_LLL11" localSheetId="0">[28]HSD!#REF!</definedName>
    <definedName name="_LLL11">[28]HSD!#REF!</definedName>
    <definedName name="_MA023" localSheetId="0">#REF!</definedName>
    <definedName name="_MA023">#REF!</definedName>
    <definedName name="_MAC12" localSheetId="0">#REF!</definedName>
    <definedName name="_MAC12">#REF!</definedName>
    <definedName name="_MAC46" localSheetId="0">#REF!</definedName>
    <definedName name="_MAC46">#REF!</definedName>
    <definedName name="_mbe12" localSheetId="0">[29]Material!#REF!</definedName>
    <definedName name="_mbe12">[29]Material!#REF!</definedName>
    <definedName name="_MDE01" localSheetId="0">#REF!</definedName>
    <definedName name="_MDE01">#REF!</definedName>
    <definedName name="_MDE02" localSheetId="0">#REF!</definedName>
    <definedName name="_MDE02">#REF!</definedName>
    <definedName name="_MDE03" localSheetId="0">#REF!</definedName>
    <definedName name="_MDE03">#REF!</definedName>
    <definedName name="_MDE04" localSheetId="0">#REF!</definedName>
    <definedName name="_MDE04">#REF!</definedName>
    <definedName name="_MDE05" localSheetId="0">#REF!</definedName>
    <definedName name="_MDE05">#REF!</definedName>
    <definedName name="_MDE06" localSheetId="0">#REF!</definedName>
    <definedName name="_MDE06">#REF!</definedName>
    <definedName name="_MDE07" localSheetId="0">#REF!</definedName>
    <definedName name="_MDE07">#REF!</definedName>
    <definedName name="_MDE08" localSheetId="0">#REF!</definedName>
    <definedName name="_MDE08">#REF!</definedName>
    <definedName name="_MDE09" localSheetId="0">#REF!</definedName>
    <definedName name="_MDE09">#REF!</definedName>
    <definedName name="_MDE10" localSheetId="0">#REF!</definedName>
    <definedName name="_MDE10">#REF!</definedName>
    <definedName name="_MDE11" localSheetId="0">#REF!</definedName>
    <definedName name="_MDE11">#REF!</definedName>
    <definedName name="_MDE12" localSheetId="0">#REF!</definedName>
    <definedName name="_MDE12">#REF!</definedName>
    <definedName name="_MDE13" localSheetId="0">#REF!</definedName>
    <definedName name="_MDE13">#REF!</definedName>
    <definedName name="_MDE14" localSheetId="0">#REF!</definedName>
    <definedName name="_MDE14">#REF!</definedName>
    <definedName name="_MDE15" localSheetId="0">#REF!</definedName>
    <definedName name="_MDE15">#REF!</definedName>
    <definedName name="_MDE16" localSheetId="0">#REF!</definedName>
    <definedName name="_MDE16">#REF!</definedName>
    <definedName name="_MDE17" localSheetId="0">#REF!</definedName>
    <definedName name="_MDE17">#REF!</definedName>
    <definedName name="_MDE18" localSheetId="0">#REF!</definedName>
    <definedName name="_MDE18">#REF!</definedName>
    <definedName name="_MDE19" localSheetId="0">#REF!</definedName>
    <definedName name="_MDE19">#REF!</definedName>
    <definedName name="_MDE20" localSheetId="0">#REF!</definedName>
    <definedName name="_MDE20">#REF!</definedName>
    <definedName name="_MDE21" localSheetId="0">#REF!</definedName>
    <definedName name="_MDE21">#REF!</definedName>
    <definedName name="_MDE22" localSheetId="0">#REF!</definedName>
    <definedName name="_MDE22">#REF!</definedName>
    <definedName name="_MDE23" localSheetId="0">#REF!</definedName>
    <definedName name="_MDE23">#REF!</definedName>
    <definedName name="_MDE24" localSheetId="0">#REF!</definedName>
    <definedName name="_MDE24">#REF!</definedName>
    <definedName name="_MDE25" localSheetId="0">#REF!</definedName>
    <definedName name="_MDE25">#REF!</definedName>
    <definedName name="_MDE26" localSheetId="0">#REF!</definedName>
    <definedName name="_MDE26">#REF!</definedName>
    <definedName name="_MDE27" localSheetId="0">#REF!</definedName>
    <definedName name="_MDE27">#REF!</definedName>
    <definedName name="_MDE28" localSheetId="0">#REF!</definedName>
    <definedName name="_MDE28">#REF!</definedName>
    <definedName name="_MDE29" localSheetId="0">#REF!</definedName>
    <definedName name="_MDE29">#REF!</definedName>
    <definedName name="_MDE30" localSheetId="0">#REF!</definedName>
    <definedName name="_MDE30">#REF!</definedName>
    <definedName name="_MDE31" localSheetId="0">#REF!</definedName>
    <definedName name="_MDE31">#REF!</definedName>
    <definedName name="_MDE32" localSheetId="0">#REF!</definedName>
    <definedName name="_MDE32">#REF!</definedName>
    <definedName name="_MDE33" localSheetId="0">#REF!</definedName>
    <definedName name="_MDE33">#REF!</definedName>
    <definedName name="_MDE34" localSheetId="0">#REF!</definedName>
    <definedName name="_MDE34">#REF!</definedName>
    <definedName name="_MDE35" localSheetId="0">#REF!</definedName>
    <definedName name="_MDE35">#REF!</definedName>
    <definedName name="_MDE36" localSheetId="0">#REF!</definedName>
    <definedName name="_MDE36">#REF!</definedName>
    <definedName name="_MDE37" localSheetId="0">#REF!</definedName>
    <definedName name="_MDE37">#REF!</definedName>
    <definedName name="_MDE38" localSheetId="0">#REF!</definedName>
    <definedName name="_MDE38">#REF!</definedName>
    <definedName name="_MDE39" localSheetId="0">#REF!</definedName>
    <definedName name="_MDE39">#REF!</definedName>
    <definedName name="_MDE40" localSheetId="0">#REF!</definedName>
    <definedName name="_MDE40">#REF!</definedName>
    <definedName name="_MDE41" localSheetId="0">#REF!</definedName>
    <definedName name="_MDE41">#REF!</definedName>
    <definedName name="_MDE42" localSheetId="0">#REF!</definedName>
    <definedName name="_MDE42">#REF!</definedName>
    <definedName name="_MDE43" localSheetId="0">#REF!</definedName>
    <definedName name="_MDE43">#REF!</definedName>
    <definedName name="_MDE44" localSheetId="0">#REF!</definedName>
    <definedName name="_MDE44">#REF!</definedName>
    <definedName name="_MDE45" localSheetId="0">#REF!</definedName>
    <definedName name="_MDE45">#REF!</definedName>
    <definedName name="_MDE46" localSheetId="0">#REF!</definedName>
    <definedName name="_MDE46">#REF!</definedName>
    <definedName name="_MDE47" localSheetId="0">#REF!</definedName>
    <definedName name="_MDE47">#REF!</definedName>
    <definedName name="_MDE48" localSheetId="0">#REF!</definedName>
    <definedName name="_MDE48">#REF!</definedName>
    <definedName name="_MDE49" localSheetId="0">#REF!</definedName>
    <definedName name="_MDE49">#REF!</definedName>
    <definedName name="_MDE50" localSheetId="0">#REF!</definedName>
    <definedName name="_MDE50">#REF!</definedName>
    <definedName name="_MDE51" localSheetId="0">#REF!</definedName>
    <definedName name="_MDE51">#REF!</definedName>
    <definedName name="_MDE52" localSheetId="0">#REF!</definedName>
    <definedName name="_MDE52">#REF!</definedName>
    <definedName name="_MDE53" localSheetId="0">#REF!</definedName>
    <definedName name="_MDE53">#REF!</definedName>
    <definedName name="_MDE54" localSheetId="0">#REF!</definedName>
    <definedName name="_MDE54">#REF!</definedName>
    <definedName name="_MDE55" localSheetId="0">#REF!</definedName>
    <definedName name="_MDE55">#REF!</definedName>
    <definedName name="_MDE56" localSheetId="0">#REF!</definedName>
    <definedName name="_MDE56">#REF!</definedName>
    <definedName name="_MDE57" localSheetId="0">#REF!</definedName>
    <definedName name="_MDE57">#REF!</definedName>
    <definedName name="_MDE58" localSheetId="0">#REF!</definedName>
    <definedName name="_MDE58">#REF!</definedName>
    <definedName name="_MDE59" localSheetId="0">#REF!</definedName>
    <definedName name="_MDE59">#REF!</definedName>
    <definedName name="_MDE60" localSheetId="0">#REF!</definedName>
    <definedName name="_MDE60">#REF!</definedName>
    <definedName name="_MDE61" localSheetId="0">#REF!</definedName>
    <definedName name="_MDE61">#REF!</definedName>
    <definedName name="_MDE62" localSheetId="0">#REF!</definedName>
    <definedName name="_MDE62">#REF!</definedName>
    <definedName name="_MDE63" localSheetId="0">#REF!</definedName>
    <definedName name="_MDE63">#REF!</definedName>
    <definedName name="_MDE64" localSheetId="0">#REF!</definedName>
    <definedName name="_MDE64">#REF!</definedName>
    <definedName name="_MDE65" localSheetId="0">#REF!</definedName>
    <definedName name="_MDE65">#REF!</definedName>
    <definedName name="_MDE66" localSheetId="0">#REF!</definedName>
    <definedName name="_MDE66">#REF!</definedName>
    <definedName name="_MDE67" localSheetId="0">#REF!</definedName>
    <definedName name="_MDE67">#REF!</definedName>
    <definedName name="_MDE68" localSheetId="0">#REF!</definedName>
    <definedName name="_MDE68">#REF!</definedName>
    <definedName name="_ME01" localSheetId="0">#REF!</definedName>
    <definedName name="_ME01">#REF!</definedName>
    <definedName name="_ME02" localSheetId="0">#REF!</definedName>
    <definedName name="_ME02">#REF!</definedName>
    <definedName name="_ME03" localSheetId="0">#REF!</definedName>
    <definedName name="_ME03">#REF!</definedName>
    <definedName name="_ME04" localSheetId="0">#REF!</definedName>
    <definedName name="_ME04">#REF!</definedName>
    <definedName name="_ME05" localSheetId="0">#REF!</definedName>
    <definedName name="_ME05">#REF!</definedName>
    <definedName name="_ME06" localSheetId="0">#REF!</definedName>
    <definedName name="_ME06">#REF!</definedName>
    <definedName name="_ME07" localSheetId="0">#REF!</definedName>
    <definedName name="_ME07">#REF!</definedName>
    <definedName name="_ME08" localSheetId="0">#REF!</definedName>
    <definedName name="_ME08">#REF!</definedName>
    <definedName name="_ME09" localSheetId="0">#REF!</definedName>
    <definedName name="_ME09">#REF!</definedName>
    <definedName name="_ME10" localSheetId="0">#REF!</definedName>
    <definedName name="_ME10">#REF!</definedName>
    <definedName name="_ME11" localSheetId="0">#REF!</definedName>
    <definedName name="_ME11">#REF!</definedName>
    <definedName name="_ME12" localSheetId="0">#REF!</definedName>
    <definedName name="_ME12">#REF!</definedName>
    <definedName name="_ME13" localSheetId="0">#REF!</definedName>
    <definedName name="_ME13">#REF!</definedName>
    <definedName name="_ME14" localSheetId="0">#REF!</definedName>
    <definedName name="_ME14">#REF!</definedName>
    <definedName name="_ME15" localSheetId="0">#REF!</definedName>
    <definedName name="_ME15">#REF!</definedName>
    <definedName name="_ME16" localSheetId="0">#REF!</definedName>
    <definedName name="_ME16">#REF!</definedName>
    <definedName name="_ME17" localSheetId="0">#REF!</definedName>
    <definedName name="_ME17">#REF!</definedName>
    <definedName name="_ME18" localSheetId="0">#REF!</definedName>
    <definedName name="_ME18">#REF!</definedName>
    <definedName name="_ME19" localSheetId="0">#REF!</definedName>
    <definedName name="_ME19">#REF!</definedName>
    <definedName name="_ME20" localSheetId="0">#REF!</definedName>
    <definedName name="_ME20">#REF!</definedName>
    <definedName name="_ME21" localSheetId="0">#REF!</definedName>
    <definedName name="_ME21">#REF!</definedName>
    <definedName name="_ME22" localSheetId="0">#REF!</definedName>
    <definedName name="_ME22">#REF!</definedName>
    <definedName name="_ME23" localSheetId="0">#REF!</definedName>
    <definedName name="_ME23">#REF!</definedName>
    <definedName name="_ME24" localSheetId="0">#REF!</definedName>
    <definedName name="_ME24">#REF!</definedName>
    <definedName name="_ME25" localSheetId="0">#REF!</definedName>
    <definedName name="_ME25">#REF!</definedName>
    <definedName name="_ME26" localSheetId="0">#REF!</definedName>
    <definedName name="_ME26">#REF!</definedName>
    <definedName name="_ME27" localSheetId="0">#REF!</definedName>
    <definedName name="_ME27">#REF!</definedName>
    <definedName name="_ME28" localSheetId="0">#REF!</definedName>
    <definedName name="_ME28">#REF!</definedName>
    <definedName name="_ME29" localSheetId="0">#REF!</definedName>
    <definedName name="_ME29">#REF!</definedName>
    <definedName name="_ME30" localSheetId="0">#REF!</definedName>
    <definedName name="_ME30">#REF!</definedName>
    <definedName name="_ME31" localSheetId="0">#REF!</definedName>
    <definedName name="_ME31">#REF!</definedName>
    <definedName name="_ME32" localSheetId="0">#REF!</definedName>
    <definedName name="_ME32">#REF!</definedName>
    <definedName name="_ME33" localSheetId="0">#REF!</definedName>
    <definedName name="_ME33">#REF!</definedName>
    <definedName name="_ME34" localSheetId="0">#REF!</definedName>
    <definedName name="_ME34">#REF!</definedName>
    <definedName name="_ME35" localSheetId="0">#REF!</definedName>
    <definedName name="_ME35">#REF!</definedName>
    <definedName name="_ME36" localSheetId="0">#REF!</definedName>
    <definedName name="_ME36">#REF!</definedName>
    <definedName name="_ME37" localSheetId="0">#REF!</definedName>
    <definedName name="_ME37">#REF!</definedName>
    <definedName name="_ME38" localSheetId="0">#REF!</definedName>
    <definedName name="_ME38">#REF!</definedName>
    <definedName name="_ME39" localSheetId="0">#REF!</definedName>
    <definedName name="_ME39">#REF!</definedName>
    <definedName name="_ME40" localSheetId="0">#REF!</definedName>
    <definedName name="_ME40">#REF!</definedName>
    <definedName name="_ME41" localSheetId="0">#REF!</definedName>
    <definedName name="_ME41">#REF!</definedName>
    <definedName name="_ME42" localSheetId="0">#REF!</definedName>
    <definedName name="_ME42">#REF!</definedName>
    <definedName name="_ME43" localSheetId="0">#REF!</definedName>
    <definedName name="_ME43">#REF!</definedName>
    <definedName name="_ME44" localSheetId="0">#REF!</definedName>
    <definedName name="_ME44">#REF!</definedName>
    <definedName name="_ME45" localSheetId="0">#REF!</definedName>
    <definedName name="_ME45">#REF!</definedName>
    <definedName name="_ME46" localSheetId="0">#REF!</definedName>
    <definedName name="_ME46">#REF!</definedName>
    <definedName name="_ME47" localSheetId="0">#REF!</definedName>
    <definedName name="_ME47">#REF!</definedName>
    <definedName name="_ME48" localSheetId="0">#REF!</definedName>
    <definedName name="_ME48">#REF!</definedName>
    <definedName name="_ME49" localSheetId="0">#REF!</definedName>
    <definedName name="_ME49">#REF!</definedName>
    <definedName name="_ME50" localSheetId="0">#REF!</definedName>
    <definedName name="_ME50">#REF!</definedName>
    <definedName name="_ME51" localSheetId="0">#REF!</definedName>
    <definedName name="_ME51">#REF!</definedName>
    <definedName name="_ME52" localSheetId="0">#REF!</definedName>
    <definedName name="_ME52">#REF!</definedName>
    <definedName name="_ME53" localSheetId="0">#REF!</definedName>
    <definedName name="_ME53">#REF!</definedName>
    <definedName name="_ME54" localSheetId="0">#REF!</definedName>
    <definedName name="_ME54">#REF!</definedName>
    <definedName name="_ME55" localSheetId="0">#REF!</definedName>
    <definedName name="_ME55">#REF!</definedName>
    <definedName name="_ME56" localSheetId="0">#REF!</definedName>
    <definedName name="_ME56">#REF!</definedName>
    <definedName name="_ME57" localSheetId="0">#REF!</definedName>
    <definedName name="_ME57">#REF!</definedName>
    <definedName name="_ME58" localSheetId="0">#REF!</definedName>
    <definedName name="_ME58">#REF!</definedName>
    <definedName name="_ME59" localSheetId="0">#REF!</definedName>
    <definedName name="_ME59">#REF!</definedName>
    <definedName name="_ME60" localSheetId="0">#REF!</definedName>
    <definedName name="_ME60">#REF!</definedName>
    <definedName name="_ME61" localSheetId="0">#REF!</definedName>
    <definedName name="_ME61">#REF!</definedName>
    <definedName name="_ME62" localSheetId="0">#REF!</definedName>
    <definedName name="_ME62">#REF!</definedName>
    <definedName name="_ME63" localSheetId="0">#REF!</definedName>
    <definedName name="_ME63">#REF!</definedName>
    <definedName name="_ME64" localSheetId="0">#REF!</definedName>
    <definedName name="_ME64">#REF!</definedName>
    <definedName name="_ME65" localSheetId="0">#REF!</definedName>
    <definedName name="_ME65">#REF!</definedName>
    <definedName name="_ME66" localSheetId="0">#REF!</definedName>
    <definedName name="_ME66">#REF!</definedName>
    <definedName name="_ME67" localSheetId="0">#REF!</definedName>
    <definedName name="_ME67">#REF!</definedName>
    <definedName name="_ME68" localSheetId="0">#REF!</definedName>
    <definedName name="_ME68">#REF!</definedName>
    <definedName name="_MMM01">'[23]4-Basic Price'!$F$52</definedName>
    <definedName name="_MMM02">'[23]4-Basic Price'!$F$59</definedName>
    <definedName name="_MMM03">'[23]4-Basic Price'!$F$61</definedName>
    <definedName name="_MMM04">'[23]4-Basic Price'!$F$64</definedName>
    <definedName name="_MMM10">'[23]4-Basic Price'!$F$72</definedName>
    <definedName name="_MMM11">'[23]4-Basic Price'!$F$73</definedName>
    <definedName name="_MMM12">'[23]4-Basic Price'!$F$74</definedName>
    <definedName name="_MMM15" localSheetId="0">[27]Bahan!#REF!</definedName>
    <definedName name="_MMM15">[27]Bahan!#REF!</definedName>
    <definedName name="_MMM16">'[23]4-Basic Price'!$F$80</definedName>
    <definedName name="_MMM17" localSheetId="0">[28]HSD!#REF!</definedName>
    <definedName name="_MMM17">[28]HSD!#REF!</definedName>
    <definedName name="_MMM18">'[23]4-Basic Price'!$F$84</definedName>
    <definedName name="_MMM19">'[23]4-Basic Price'!$F$85</definedName>
    <definedName name="_MMM23" localSheetId="0">[28]HSD!#REF!</definedName>
    <definedName name="_MMM23">[28]HSD!#REF!</definedName>
    <definedName name="_MMM24" localSheetId="0">[28]HSD!#REF!</definedName>
    <definedName name="_MMM24">[28]HSD!#REF!</definedName>
    <definedName name="_MMM25" localSheetId="0">[28]HSD!#REF!</definedName>
    <definedName name="_MMM25">[28]HSD!#REF!</definedName>
    <definedName name="_MMM26" localSheetId="0">'[30]HS Bhn&amp;Upah'!#REF!</definedName>
    <definedName name="_MMM26">'[30]HS Bhn&amp;Upah'!#REF!</definedName>
    <definedName name="_MMM27" localSheetId="0">'[30]HS Bhn&amp;Upah'!#REF!</definedName>
    <definedName name="_MMM27">'[30]HS Bhn&amp;Upah'!#REF!</definedName>
    <definedName name="_MMM28" localSheetId="0">'[30]HS Bhn&amp;Upah'!#REF!</definedName>
    <definedName name="_MMM28">'[30]HS Bhn&amp;Upah'!#REF!</definedName>
    <definedName name="_MMM29" localSheetId="0">'[30]HS Bhn&amp;Upah'!#REF!</definedName>
    <definedName name="_MMM29">'[30]HS Bhn&amp;Upah'!#REF!</definedName>
    <definedName name="_MMM30" localSheetId="0">[28]HSD!#REF!</definedName>
    <definedName name="_MMM30">[28]HSD!#REF!</definedName>
    <definedName name="_MMM31" localSheetId="0">'[30]HS Bhn&amp;Upah'!#REF!</definedName>
    <definedName name="_MMM31">'[30]HS Bhn&amp;Upah'!#REF!</definedName>
    <definedName name="_MMM32" localSheetId="0">[28]HSD!#REF!</definedName>
    <definedName name="_MMM32">[28]HSD!#REF!</definedName>
    <definedName name="_MMM33" localSheetId="0">[28]HSD!#REF!</definedName>
    <definedName name="_MMM33">[28]HSD!#REF!</definedName>
    <definedName name="_MMM34" localSheetId="0">[28]HSD!#REF!</definedName>
    <definedName name="_MMM34">[28]HSD!#REF!</definedName>
    <definedName name="_MMM35" localSheetId="0">[28]HSD!#REF!</definedName>
    <definedName name="_MMM35">[28]HSD!#REF!</definedName>
    <definedName name="_MMM36" localSheetId="0">[27]Bahan!#REF!</definedName>
    <definedName name="_MMM36">[27]Bahan!#REF!</definedName>
    <definedName name="_MMM37" localSheetId="0">'[30]HS Bhn&amp;Upah'!#REF!</definedName>
    <definedName name="_MMM37">'[30]HS Bhn&amp;Upah'!#REF!</definedName>
    <definedName name="_MMM38" localSheetId="0">'[30]HS Bhn&amp;Upah'!#REF!</definedName>
    <definedName name="_MMM38">'[30]HS Bhn&amp;Upah'!#REF!</definedName>
    <definedName name="_MMM39">'[23]4-Basic Price'!$F$105</definedName>
    <definedName name="_MMM40" localSheetId="0">[28]HSD!#REF!</definedName>
    <definedName name="_MMM40">[28]HSD!#REF!</definedName>
    <definedName name="_MMM41" localSheetId="0">[28]HSD!#REF!</definedName>
    <definedName name="_MMM41">[28]HSD!#REF!</definedName>
    <definedName name="_MMM411" localSheetId="0">[28]HSD!#REF!</definedName>
    <definedName name="_MMM411">[28]HSD!#REF!</definedName>
    <definedName name="_MMM42" localSheetId="0">[28]HSD!#REF!</definedName>
    <definedName name="_MMM42">[28]HSD!#REF!</definedName>
    <definedName name="_MMM43" localSheetId="0">[28]HSD!#REF!</definedName>
    <definedName name="_MMM43">[28]HSD!#REF!</definedName>
    <definedName name="_MMM44" localSheetId="0">[28]HSD!#REF!</definedName>
    <definedName name="_MMM44">[28]HSD!#REF!</definedName>
    <definedName name="_MMM45" localSheetId="0">'[30]HS Bhn&amp;Upah'!#REF!</definedName>
    <definedName name="_MMM45">'[30]HS Bhn&amp;Upah'!#REF!</definedName>
    <definedName name="_MMM46" localSheetId="0">[28]HSD!#REF!</definedName>
    <definedName name="_MMM46">[28]HSD!#REF!</definedName>
    <definedName name="_MMM47" localSheetId="0">'[30]HS Bhn&amp;Upah'!#REF!</definedName>
    <definedName name="_MMM47">'[30]HS Bhn&amp;Upah'!#REF!</definedName>
    <definedName name="_MMM48" localSheetId="0">[28]HSD!#REF!</definedName>
    <definedName name="_MMM48">[28]HSD!#REF!</definedName>
    <definedName name="_MMM49" localSheetId="0">'[30]HS Bhn&amp;Upah'!#REF!</definedName>
    <definedName name="_MMM49">'[30]HS Bhn&amp;Upah'!#REF!</definedName>
    <definedName name="_MMM50" localSheetId="0">'[30]HS Bhn&amp;Upah'!#REF!</definedName>
    <definedName name="_MMM50">'[30]HS Bhn&amp;Upah'!#REF!</definedName>
    <definedName name="_MMM51" localSheetId="0">[28]HSD!#REF!</definedName>
    <definedName name="_MMM51">[28]HSD!#REF!</definedName>
    <definedName name="_MMM52" localSheetId="0">[28]HSD!#REF!</definedName>
    <definedName name="_MMM52">[28]HSD!#REF!</definedName>
    <definedName name="_MMM53" localSheetId="0">[28]HSD!#REF!</definedName>
    <definedName name="_MMM53">[28]HSD!#REF!</definedName>
    <definedName name="_MMM54" localSheetId="0">[28]HSD!#REF!</definedName>
    <definedName name="_MMM54">[28]HSD!#REF!</definedName>
    <definedName name="_NCL100" localSheetId="0">#REF!</definedName>
    <definedName name="_NCL100">#REF!</definedName>
    <definedName name="_NCL200" localSheetId="0">#REF!</definedName>
    <definedName name="_NCL200">#REF!</definedName>
    <definedName name="_NCL250" localSheetId="0">#REF!</definedName>
    <definedName name="_NCL250">#REF!</definedName>
    <definedName name="_nin190" localSheetId="0">#REF!</definedName>
    <definedName name="_nin190">#REF!</definedName>
    <definedName name="_Order1" hidden="1">255</definedName>
    <definedName name="_pa0100" localSheetId="0">#REF!</definedName>
    <definedName name="_pa0100">#REF!</definedName>
    <definedName name="_pa0101" localSheetId="0">#REF!</definedName>
    <definedName name="_pa0101">#REF!</definedName>
    <definedName name="_pa0102" localSheetId="0">#REF!</definedName>
    <definedName name="_pa0102">#REF!</definedName>
    <definedName name="_pa0103" localSheetId="0">#REF!</definedName>
    <definedName name="_pa0103">#REF!</definedName>
    <definedName name="_pa0104" localSheetId="0">#REF!</definedName>
    <definedName name="_pa0104">#REF!</definedName>
    <definedName name="_pa0105" localSheetId="0">#REF!</definedName>
    <definedName name="_pa0105">#REF!</definedName>
    <definedName name="_pa0106" localSheetId="0">#REF!</definedName>
    <definedName name="_pa0106">#REF!</definedName>
    <definedName name="_pa0107" localSheetId="0">#REF!</definedName>
    <definedName name="_pa0107">#REF!</definedName>
    <definedName name="_pa0108" localSheetId="0">#REF!</definedName>
    <definedName name="_pa0108">#REF!</definedName>
    <definedName name="_pa0109" localSheetId="0">#REF!</definedName>
    <definedName name="_pa0109">#REF!</definedName>
    <definedName name="_pa0110" localSheetId="0">#REF!</definedName>
    <definedName name="_pa0110">#REF!</definedName>
    <definedName name="_pa0111" localSheetId="0">#REF!</definedName>
    <definedName name="_pa0111">#REF!</definedName>
    <definedName name="_pa0112" localSheetId="0">#REF!</definedName>
    <definedName name="_pa0112">#REF!</definedName>
    <definedName name="_pa0113" localSheetId="0">#REF!</definedName>
    <definedName name="_pa0113">#REF!</definedName>
    <definedName name="_pa0120" localSheetId="0">#REF!</definedName>
    <definedName name="_pa0120">#REF!</definedName>
    <definedName name="_pa0130" localSheetId="0">#REF!</definedName>
    <definedName name="_pa0130">#REF!</definedName>
    <definedName name="_pa0201" localSheetId="0">#REF!</definedName>
    <definedName name="_pa0201">#REF!</definedName>
    <definedName name="_pa0202" localSheetId="0">#REF!</definedName>
    <definedName name="_pa0202">#REF!</definedName>
    <definedName name="_pa0203" localSheetId="0">#REF!</definedName>
    <definedName name="_pa0203">#REF!</definedName>
    <definedName name="_pa0301" localSheetId="0">#REF!</definedName>
    <definedName name="_pa0301">#REF!</definedName>
    <definedName name="_pa0302" localSheetId="0">#REF!</definedName>
    <definedName name="_pa0302">#REF!</definedName>
    <definedName name="_pa0303" localSheetId="0">#REF!</definedName>
    <definedName name="_pa0303">#REF!</definedName>
    <definedName name="_pa0304" localSheetId="0">#REF!</definedName>
    <definedName name="_pa0304">#REF!</definedName>
    <definedName name="_pa0305" localSheetId="0">#REF!</definedName>
    <definedName name="_pa0305">#REF!</definedName>
    <definedName name="_pa0306" localSheetId="0">#REF!</definedName>
    <definedName name="_pa0306">#REF!</definedName>
    <definedName name="_pa0307" localSheetId="0">#REF!</definedName>
    <definedName name="_pa0307">#REF!</definedName>
    <definedName name="_pa0308" localSheetId="0">#REF!</definedName>
    <definedName name="_pa0308">#REF!</definedName>
    <definedName name="_pa0309" localSheetId="0">#REF!</definedName>
    <definedName name="_pa0309">#REF!</definedName>
    <definedName name="_pa0310" localSheetId="0">#REF!</definedName>
    <definedName name="_pa0310">#REF!</definedName>
    <definedName name="_pa0311" localSheetId="0">#REF!</definedName>
    <definedName name="_pa0311">#REF!</definedName>
    <definedName name="_pa0312" localSheetId="0">#REF!</definedName>
    <definedName name="_pa0312">#REF!</definedName>
    <definedName name="_pa0313" localSheetId="0">#REF!</definedName>
    <definedName name="_pa0313">#REF!</definedName>
    <definedName name="_pa0314" localSheetId="0">#REF!</definedName>
    <definedName name="_pa0314">#REF!</definedName>
    <definedName name="_pa0315" localSheetId="0">#REF!</definedName>
    <definedName name="_pa0315">#REF!</definedName>
    <definedName name="_pa0316" localSheetId="0">#REF!</definedName>
    <definedName name="_pa0316">#REF!</definedName>
    <definedName name="_pa0317" localSheetId="0">#REF!</definedName>
    <definedName name="_pa0317">#REF!</definedName>
    <definedName name="_pa0318" localSheetId="0">#REF!</definedName>
    <definedName name="_pa0318">#REF!</definedName>
    <definedName name="_pa0319" localSheetId="0">#REF!</definedName>
    <definedName name="_pa0319">#REF!</definedName>
    <definedName name="_pa0320" localSheetId="0">#REF!</definedName>
    <definedName name="_pa0320">#REF!</definedName>
    <definedName name="_pa0321" localSheetId="0">#REF!</definedName>
    <definedName name="_pa0321">#REF!</definedName>
    <definedName name="_pa0322" localSheetId="0">#REF!</definedName>
    <definedName name="_pa0322">#REF!</definedName>
    <definedName name="_pa0323" localSheetId="0">#REF!</definedName>
    <definedName name="_pa0323">#REF!</definedName>
    <definedName name="_pa0325" localSheetId="0">#REF!</definedName>
    <definedName name="_pa0325">#REF!</definedName>
    <definedName name="_pa0326" localSheetId="0">#REF!</definedName>
    <definedName name="_pa0326">#REF!</definedName>
    <definedName name="_pa0327" localSheetId="0">#REF!</definedName>
    <definedName name="_pa0327">#REF!</definedName>
    <definedName name="_pa0328" localSheetId="0">#REF!</definedName>
    <definedName name="_pa0328">#REF!</definedName>
    <definedName name="_pa0329" localSheetId="0">#REF!</definedName>
    <definedName name="_pa0329">#REF!</definedName>
    <definedName name="_pa0406" localSheetId="0">#REF!</definedName>
    <definedName name="_pa0406">#REF!</definedName>
    <definedName name="_pa0408" localSheetId="0">#REF!</definedName>
    <definedName name="_pa0408">#REF!</definedName>
    <definedName name="_pa0409" localSheetId="0">#REF!</definedName>
    <definedName name="_pa0409">#REF!</definedName>
    <definedName name="_pa0410" localSheetId="0">#REF!</definedName>
    <definedName name="_pa0410">#REF!</definedName>
    <definedName name="_pa0411" localSheetId="0">#REF!</definedName>
    <definedName name="_pa0411">#REF!</definedName>
    <definedName name="_pa0412" localSheetId="0">#REF!</definedName>
    <definedName name="_pa0412">#REF!</definedName>
    <definedName name="_pa0413" localSheetId="0">#REF!</definedName>
    <definedName name="_pa0413">#REF!</definedName>
    <definedName name="_pa0414" localSheetId="0">#REF!</definedName>
    <definedName name="_pa0414">#REF!</definedName>
    <definedName name="_pa0415" localSheetId="0">#REF!</definedName>
    <definedName name="_pa0415">#REF!</definedName>
    <definedName name="_pa0416" localSheetId="0">#REF!</definedName>
    <definedName name="_pa0416">#REF!</definedName>
    <definedName name="_pa0418" localSheetId="0">#REF!</definedName>
    <definedName name="_pa0418">#REF!</definedName>
    <definedName name="_pa0419" localSheetId="0">#REF!</definedName>
    <definedName name="_pa0419">#REF!</definedName>
    <definedName name="_pa0420" localSheetId="0">#REF!</definedName>
    <definedName name="_pa0420">#REF!</definedName>
    <definedName name="_pa0422" localSheetId="0">#REF!</definedName>
    <definedName name="_pa0422">#REF!</definedName>
    <definedName name="_pa0423" localSheetId="0">#REF!</definedName>
    <definedName name="_pa0423">#REF!</definedName>
    <definedName name="_pa0424" localSheetId="0">#REF!</definedName>
    <definedName name="_pa0424">#REF!</definedName>
    <definedName name="_pa0425" localSheetId="0">#REF!</definedName>
    <definedName name="_pa0425">#REF!</definedName>
    <definedName name="_pa0427" localSheetId="0">#REF!</definedName>
    <definedName name="_pa0427">#REF!</definedName>
    <definedName name="_pa0505" localSheetId="0">#REF!</definedName>
    <definedName name="_pa0505">#REF!</definedName>
    <definedName name="_pa0506" localSheetId="0">#REF!</definedName>
    <definedName name="_pa0506">#REF!</definedName>
    <definedName name="_pa0510" localSheetId="0">#REF!</definedName>
    <definedName name="_pa0510">#REF!</definedName>
    <definedName name="_pa0511" localSheetId="0">#REF!</definedName>
    <definedName name="_pa0511">#REF!</definedName>
    <definedName name="_pa0512" localSheetId="0">#REF!</definedName>
    <definedName name="_pa0512">#REF!</definedName>
    <definedName name="_pa0513" localSheetId="0">#REF!</definedName>
    <definedName name="_pa0513">#REF!</definedName>
    <definedName name="_pa0517" localSheetId="0">#REF!</definedName>
    <definedName name="_pa0517">#REF!</definedName>
    <definedName name="_pa0518" localSheetId="0">#REF!</definedName>
    <definedName name="_pa0518">#REF!</definedName>
    <definedName name="_pa0526" localSheetId="0">#REF!</definedName>
    <definedName name="_pa0526">#REF!</definedName>
    <definedName name="_pa0530" localSheetId="0">#REF!</definedName>
    <definedName name="_pa0530">#REF!</definedName>
    <definedName name="_pa0535" localSheetId="0">#REF!</definedName>
    <definedName name="_pa0535">#REF!</definedName>
    <definedName name="_pa0538" localSheetId="0">#REF!</definedName>
    <definedName name="_pa0538">#REF!</definedName>
    <definedName name="_pa0604" localSheetId="0">#REF!</definedName>
    <definedName name="_pa0604">#REF!</definedName>
    <definedName name="_pa0605" localSheetId="0">#REF!</definedName>
    <definedName name="_pa0605">#REF!</definedName>
    <definedName name="_pa0606" localSheetId="0">#REF!</definedName>
    <definedName name="_pa0606">#REF!</definedName>
    <definedName name="_pa0607" localSheetId="0">#REF!</definedName>
    <definedName name="_pa0607">#REF!</definedName>
    <definedName name="_pa0805" localSheetId="0">#REF!</definedName>
    <definedName name="_pa0805">#REF!</definedName>
    <definedName name="_pa0812" localSheetId="0">#REF!</definedName>
    <definedName name="_pa0812">#REF!</definedName>
    <definedName name="_pa1003">[7]Sheet1!$E$7</definedName>
    <definedName name="_pa3040" localSheetId="0">#REF!</definedName>
    <definedName name="_pa3040">#REF!</definedName>
    <definedName name="_pa3050" localSheetId="0">#REF!</definedName>
    <definedName name="_pa3050">#REF!</definedName>
    <definedName name="_paa0421" localSheetId="0">#REF!</definedName>
    <definedName name="_paa0421">#REF!</definedName>
    <definedName name="_paa316" localSheetId="0">#REF!</definedName>
    <definedName name="_paa316">#REF!</definedName>
    <definedName name="_paa324" localSheetId="0">#REF!</definedName>
    <definedName name="_paa324">#REF!</definedName>
    <definedName name="_paa408" localSheetId="0">#REF!</definedName>
    <definedName name="_paa408">#REF!</definedName>
    <definedName name="_paa409" localSheetId="0">#REF!</definedName>
    <definedName name="_paa409">#REF!</definedName>
    <definedName name="_paa410" localSheetId="0">#REF!</definedName>
    <definedName name="_paa410">#REF!</definedName>
    <definedName name="_paa412" localSheetId="0">#REF!</definedName>
    <definedName name="_paa412">#REF!</definedName>
    <definedName name="_paa531" localSheetId="0">#REF!</definedName>
    <definedName name="_paa531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08" localSheetId="0">#REF!</definedName>
    <definedName name="_pab308">#REF!</definedName>
    <definedName name="_pab309" localSheetId="0">#REF!</definedName>
    <definedName name="_pab309">#REF!</definedName>
    <definedName name="_pab310" localSheetId="0">#REF!</definedName>
    <definedName name="_pab310">#REF!</definedName>
    <definedName name="_pab316" localSheetId="0">#REF!</definedName>
    <definedName name="_pab316">#REF!</definedName>
    <definedName name="_pab32" localSheetId="0">#REF!</definedName>
    <definedName name="_pab32">#REF!</definedName>
    <definedName name="_pab324" localSheetId="0">#REF!</definedName>
    <definedName name="_pab324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421" localSheetId="0">#REF!</definedName>
    <definedName name="_pab421">#REF!</definedName>
    <definedName name="_pab50" localSheetId="0">#REF!</definedName>
    <definedName name="_pab50">#REF!</definedName>
    <definedName name="_pab531" localSheetId="0">#REF!</definedName>
    <definedName name="_pab531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c309" localSheetId="0">#REF!</definedName>
    <definedName name="_pac309">#REF!</definedName>
    <definedName name="_pac310" localSheetId="0">#REF!</definedName>
    <definedName name="_pac310">#REF!</definedName>
    <definedName name="_pac316" localSheetId="0">#REF!</definedName>
    <definedName name="_pac316">#REF!</definedName>
    <definedName name="_pac324" localSheetId="0">#REF!</definedName>
    <definedName name="_pac324">#REF!</definedName>
    <definedName name="_pac531" localSheetId="0">#REF!</definedName>
    <definedName name="_pac531">#REF!</definedName>
    <definedName name="_pad324" localSheetId="0">#REF!</definedName>
    <definedName name="_pad324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b0130">[7]Sheet1!$E$15</definedName>
    <definedName name="_pb0131">[7]Sheet1!$E$16</definedName>
    <definedName name="_PB0132">[7]Sheet1!$E$17</definedName>
    <definedName name="_PB0135">[7]Sheet1!$E$18</definedName>
    <definedName name="_PB0305">[7]Sheet1!$E$24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0022">[7]Sheet1!$E$31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d0120">[7]Sheet1!$E$42</definedName>
    <definedName name="_pd0132">[7]Sheet1!$E$45</definedName>
    <definedName name="_pd0163">[7]Sheet1!$E$53</definedName>
    <definedName name="_pd0164">[7]Sheet1!$E$54</definedName>
    <definedName name="_pd0165">[7]Sheet1!$E$55</definedName>
    <definedName name="_pd0166">[7]Sheet1!$E$56</definedName>
    <definedName name="_pd0167">[7]Sheet1!$E$57</definedName>
    <definedName name="_pd0200">[7]Sheet1!$E$58</definedName>
    <definedName name="_pd0210">[7]Sheet1!$E$59</definedName>
    <definedName name="_pd0220">[7]Sheet1!$E$60</definedName>
    <definedName name="_pd0240">[7]Sheet1!$E$62</definedName>
    <definedName name="_pd0242">[7]Sheet1!$E$63</definedName>
    <definedName name="_pd0246">[7]Sheet1!$E$65</definedName>
    <definedName name="_pd0260">[7]Sheet1!$E$69</definedName>
    <definedName name="_pd0261">[7]Sheet1!$E$70</definedName>
    <definedName name="_pd0262">[7]Sheet1!$E$71</definedName>
    <definedName name="_pe0015">[7]Sheet1!$E$82</definedName>
    <definedName name="_pe0025">[7]Sheet1!$E$86</definedName>
    <definedName name="_pf0100">[7]Sheet1!$E$89</definedName>
    <definedName name="_pf0280">[7]Sheet1!$E$110</definedName>
    <definedName name="_pf0400">[7]Sheet1!$E$119</definedName>
    <definedName name="_pf5001">[7]Sheet1!$E$137</definedName>
    <definedName name="_pg0130">[7]Sheet1!$E$142</definedName>
    <definedName name="_pg0140">[7]Sheet1!$E$143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i0110">[7]Sheet1!$E$172</definedName>
    <definedName name="_pi0112">[7]Sheet1!$E$173</definedName>
    <definedName name="_pi0502">[7]Sheet1!$E$187</definedName>
    <definedName name="_pi0503">[7]Sheet1!$E$188</definedName>
    <definedName name="_pi0600">[7]Sheet1!$E$189</definedName>
    <definedName name="_pi0601">[7]Sheet1!$E$190</definedName>
    <definedName name="_pi0602">[7]Sheet1!$E$191</definedName>
    <definedName name="_pi0603">[7]Sheet1!$E$192</definedName>
    <definedName name="_pj0103">[7]Sheet1!$E$196</definedName>
    <definedName name="_pj1004">[7]Sheet1!$E$215</definedName>
    <definedName name="_pl1" localSheetId="0">#REF!</definedName>
    <definedName name="_pl1">#REF!</definedName>
    <definedName name="_pl2" localSheetId="0">#REF!</definedName>
    <definedName name="_pl2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c100" localSheetId="0">[10]SAP!#REF!</definedName>
    <definedName name="_pvc100">[10]SAP!#REF!</definedName>
    <definedName name="_pvc150" localSheetId="0">[10]SAP!#REF!</definedName>
    <definedName name="_pvc150">[10]SAP!#REF!</definedName>
    <definedName name="_pvc20" localSheetId="0">[10]SAP!#REF!</definedName>
    <definedName name="_pvc20">[10]SAP!#REF!</definedName>
    <definedName name="_pvc200" localSheetId="0">[10]SAP!#REF!</definedName>
    <definedName name="_pvc200">[10]SAP!#REF!</definedName>
    <definedName name="_pvc25" localSheetId="0">[10]SAP!#REF!</definedName>
    <definedName name="_pvc25">[10]SAP!#REF!</definedName>
    <definedName name="_pvc32" localSheetId="0">[10]SAP!#REF!</definedName>
    <definedName name="_pvc32">[10]SAP!#REF!</definedName>
    <definedName name="_pvc40" localSheetId="0">[10]SAP!#REF!</definedName>
    <definedName name="_pvc40">[10]SAP!#REF!</definedName>
    <definedName name="_pvc50" localSheetId="0">[10]SAP!#REF!</definedName>
    <definedName name="_pvc50">[10]SAP!#REF!</definedName>
    <definedName name="_pvc65" localSheetId="0">[10]SAP!#REF!</definedName>
    <definedName name="_pvc65">[10]SAP!#REF!</definedName>
    <definedName name="_pvc80" localSheetId="0">[10]SAP!#REF!</definedName>
    <definedName name="_pvc80">[10]SAP!#REF!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md15" localSheetId="0">[10]SAP!#REF!</definedName>
    <definedName name="_qmd15">[10]SAP!#REF!</definedName>
    <definedName name="_qmd20" localSheetId="0">[10]SAP!#REF!</definedName>
    <definedName name="_qmd20">[10]SAP!#REF!</definedName>
    <definedName name="_rdd100" localSheetId="0">[10]SAP!#REF!</definedName>
    <definedName name="_rdd100">[10]SAP!#REF!</definedName>
    <definedName name="_rdd150" localSheetId="0">[10]SAP!#REF!</definedName>
    <definedName name="_rdd150">[10]SAP!#REF!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c1" localSheetId="0">#REF!</definedName>
    <definedName name="_sc1">#REF!</definedName>
    <definedName name="_SC2" localSheetId="0">#REF!</definedName>
    <definedName name="_SC2">#REF!</definedName>
    <definedName name="_sc3" localSheetId="0">#REF!</definedName>
    <definedName name="_sc3">#REF!</definedName>
    <definedName name="_sfv150" localSheetId="0">#REF!</definedName>
    <definedName name="_sfv150">#REF!</definedName>
    <definedName name="_sks1" localSheetId="0">#REF!</definedName>
    <definedName name="_sks1">#REF!</definedName>
    <definedName name="_sks2" localSheetId="0">#REF!</definedName>
    <definedName name="_sks2">#REF!</definedName>
    <definedName name="_SN3" localSheetId="0">#REF!</definedName>
    <definedName name="_SN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SUB1" localSheetId="0">#REF!</definedName>
    <definedName name="_SUB1">#REF!</definedName>
    <definedName name="_SUB2" localSheetId="0">#REF!</definedName>
    <definedName name="_SUB2">#REF!</definedName>
    <definedName name="_SUB3" localSheetId="0">#REF!</definedName>
    <definedName name="_SUB3">#REF!</definedName>
    <definedName name="_SUB4" localSheetId="0">#REF!</definedName>
    <definedName name="_SUB4">#REF!</definedName>
    <definedName name="_SUB5" localSheetId="0">#REF!</definedName>
    <definedName name="_SUB5">#REF!</definedName>
    <definedName name="_SUB6" localSheetId="0">#REF!</definedName>
    <definedName name="_SUB6">#REF!</definedName>
    <definedName name="_SUB7" localSheetId="0">#REF!</definedName>
    <definedName name="_SUB7">#REF!</definedName>
    <definedName name="_tab2" localSheetId="0">'[31]Modal Kerja'!#REF!</definedName>
    <definedName name="_tab2">'[31]Modal Kerja'!#REF!</definedName>
    <definedName name="_th100" localSheetId="0">'[24]dongia (2)'!#REF!</definedName>
    <definedName name="_th100">'[24]dongia (2)'!#REF!</definedName>
    <definedName name="_TH160" localSheetId="0">'[24]dongia (2)'!#REF!</definedName>
    <definedName name="_TH160">'[24]dongia (2)'!#REF!</definedName>
    <definedName name="_TL1" localSheetId="0">#REF!</definedName>
    <definedName name="_TL1">#REF!</definedName>
    <definedName name="_TL2" localSheetId="0">#REF!</definedName>
    <definedName name="_TL2">#REF!</definedName>
    <definedName name="_TL3" localSheetId="0">#REF!</definedName>
    <definedName name="_TL3">#REF!</definedName>
    <definedName name="_TLA120" localSheetId="0">#REF!</definedName>
    <definedName name="_TLA120">#REF!</definedName>
    <definedName name="_TLA35" localSheetId="0">#REF!</definedName>
    <definedName name="_TLA35">#REF!</definedName>
    <definedName name="_TLA50" localSheetId="0">#REF!</definedName>
    <definedName name="_TLA50">#REF!</definedName>
    <definedName name="_TLA70" localSheetId="0">#REF!</definedName>
    <definedName name="_TLA70">#REF!</definedName>
    <definedName name="_TLA95" localSheetId="0">#REF!</definedName>
    <definedName name="_TLA95">#REF!</definedName>
    <definedName name="_tlc20" localSheetId="0">#REF!</definedName>
    <definedName name="_tlc20">#REF!</definedName>
    <definedName name="_TR1">[20]Vibro_Roller!$E$2:$K$43</definedName>
    <definedName name="_TR250" localSheetId="0">'[24]dongia (2)'!#REF!</definedName>
    <definedName name="_TR250">'[24]dongia (2)'!#REF!</definedName>
    <definedName name="_tr375" localSheetId="0">[24]giathanh1!#REF!</definedName>
    <definedName name="_tr375">[24]giathanh1!#REF!</definedName>
    <definedName name="_tsv25" localSheetId="0">#REF!</definedName>
    <definedName name="_tsv25">#REF!</definedName>
    <definedName name="_ujl001" localSheetId="0">#REF!</definedName>
    <definedName name="_ujl001">#REF!</definedName>
    <definedName name="_uph010" localSheetId="0">#REF!</definedName>
    <definedName name="_uph010">#REF!</definedName>
    <definedName name="_uph011" localSheetId="0">#REF!</definedName>
    <definedName name="_uph011">#REF!</definedName>
    <definedName name="_uph012" localSheetId="0">#REF!</definedName>
    <definedName name="_uph012">#REF!</definedName>
    <definedName name="_uph013" localSheetId="0">#REF!</definedName>
    <definedName name="_uph013">#REF!</definedName>
    <definedName name="_uph014" localSheetId="0">#REF!</definedName>
    <definedName name="_uph014">#REF!</definedName>
    <definedName name="_uph015" localSheetId="0">#REF!</definedName>
    <definedName name="_uph015">#REF!</definedName>
    <definedName name="_uph016" localSheetId="0">#REF!</definedName>
    <definedName name="_uph016">#REF!</definedName>
    <definedName name="_UPH022" localSheetId="0">#REF!</definedName>
    <definedName name="_UPH022">#REF!</definedName>
    <definedName name="_uro001">[7]Sheet1!$I$661</definedName>
    <definedName name="_uro002">[7]Sheet1!$I$662</definedName>
    <definedName name="_uro003">[7]Sheet1!$I$663</definedName>
    <definedName name="_uro004">[7]Sheet1!$I$664</definedName>
    <definedName name="_uro005">[7]Sheet1!$I$665</definedName>
    <definedName name="_uro006">[7]Sheet1!$I$666</definedName>
    <definedName name="_uro007">[7]Sheet1!$I$667</definedName>
    <definedName name="_uro008">[7]Sheet1!$I$668</definedName>
    <definedName name="_uro009">[7]Sheet1!$I$669</definedName>
    <definedName name="_usd2" localSheetId="0">#REF!</definedName>
    <definedName name="_usd2">#REF!</definedName>
    <definedName name="_VL100" localSheetId="0">#REF!</definedName>
    <definedName name="_VL100">#REF!</definedName>
    <definedName name="_VL200" localSheetId="0">#REF!</definedName>
    <definedName name="_VL200">#REF!</definedName>
    <definedName name="_VL250" localSheetId="0">#REF!</definedName>
    <definedName name="_VL250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F32" localSheetId="0">[13]Material!#REF!</definedName>
    <definedName name="_WF32">[13]Material!#REF!</definedName>
    <definedName name="_WF42" localSheetId="0">[13]Material!#REF!</definedName>
    <definedName name="_WF42">[13]Material!#REF!</definedName>
    <definedName name="_wf43" localSheetId="0">[13]Material!#REF!</definedName>
    <definedName name="_wf43">[13]Material!#REF!</definedName>
    <definedName name="A" localSheetId="0">#REF!</definedName>
    <definedName name="A">#REF!</definedName>
    <definedName name="A.18" localSheetId="0">#REF!</definedName>
    <definedName name="A.18">#REF!</definedName>
    <definedName name="A.4" localSheetId="0">#REF!</definedName>
    <definedName name="A.4">#REF!</definedName>
    <definedName name="A_1" localSheetId="0">#REF!</definedName>
    <definedName name="A_1">#REF!</definedName>
    <definedName name="A_2" localSheetId="0">#REF!</definedName>
    <definedName name="A_2">#REF!</definedName>
    <definedName name="A120_" localSheetId="0">#REF!</definedName>
    <definedName name="A120_">#REF!</definedName>
    <definedName name="A35_" localSheetId="0">#REF!</definedName>
    <definedName name="A35_">#REF!</definedName>
    <definedName name="A50_" localSheetId="0">#REF!</definedName>
    <definedName name="A50_">#REF!</definedName>
    <definedName name="A70_" localSheetId="0">#REF!</definedName>
    <definedName name="A70_">#REF!</definedName>
    <definedName name="A95_" localSheetId="0">#REF!</definedName>
    <definedName name="A95_">#REF!</definedName>
    <definedName name="AA" localSheetId="0">'[32]daf-3(OK)'!#REF!</definedName>
    <definedName name="AA">'[32]daf-3(OK)'!#REF!</definedName>
    <definedName name="aaaa" localSheetId="0">[33]Material!#REF!</definedName>
    <definedName name="aaaa">[33]Material!#REF!</definedName>
    <definedName name="AAAAAAAAA" localSheetId="0">[34]TOWN!#REF!</definedName>
    <definedName name="AAAAAAAAA">[34]TOWN!#REF!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e" localSheetId="0">[35]Cover!#REF!</definedName>
    <definedName name="abe">[35]Cover!#REF!</definedName>
    <definedName name="aber100" localSheetId="0">#REF!</definedName>
    <definedName name="aber100">#REF!</definedName>
    <definedName name="aber15" localSheetId="0">#REF!</definedName>
    <definedName name="aber15">#REF!</definedName>
    <definedName name="Aber150" localSheetId="0">#REF!</definedName>
    <definedName name="Aber150">#REF!</definedName>
    <definedName name="aber2" localSheetId="0">#REF!</definedName>
    <definedName name="aber2">#REF!</definedName>
    <definedName name="aber20" localSheetId="0">#REF!</definedName>
    <definedName name="aber20">#REF!</definedName>
    <definedName name="aber25" localSheetId="0">#REF!</definedName>
    <definedName name="aber25">#REF!</definedName>
    <definedName name="aber32" localSheetId="0">#REF!</definedName>
    <definedName name="aber32">#REF!</definedName>
    <definedName name="aber4" localSheetId="0">#REF!</definedName>
    <definedName name="aber4">#REF!</definedName>
    <definedName name="aber40" localSheetId="0">#REF!</definedName>
    <definedName name="aber40">#REF!</definedName>
    <definedName name="aber50" localSheetId="0">#REF!</definedName>
    <definedName name="aber50">#REF!</definedName>
    <definedName name="Aber6" localSheetId="0">#REF!</definedName>
    <definedName name="Aber6">#REF!</definedName>
    <definedName name="aber80" localSheetId="0">#REF!</definedName>
    <definedName name="aber80">#REF!</definedName>
    <definedName name="aberf100" localSheetId="0">#REF!</definedName>
    <definedName name="aberf100">#REF!</definedName>
    <definedName name="aberf150" localSheetId="0">#REF!</definedName>
    <definedName name="aberf150">#REF!</definedName>
    <definedName name="aberf4" localSheetId="0">#REF!</definedName>
    <definedName name="aberf4">#REF!</definedName>
    <definedName name="aberf6" localSheetId="0">#REF!</definedName>
    <definedName name="aberf6">#REF!</definedName>
    <definedName name="aberf80" localSheetId="0">#REF!</definedName>
    <definedName name="aberf80">#REF!</definedName>
    <definedName name="abfj100" localSheetId="0">#REF!</definedName>
    <definedName name="abfj100">#REF!</definedName>
    <definedName name="abfj150" localSheetId="0">#REF!</definedName>
    <definedName name="abfj150">#REF!</definedName>
    <definedName name="abfj40" localSheetId="0">#REF!</definedName>
    <definedName name="abfj40">#REF!</definedName>
    <definedName name="abfj50" localSheetId="0">#REF!</definedName>
    <definedName name="abfj50">#REF!</definedName>
    <definedName name="abfl40" localSheetId="0">#REF!</definedName>
    <definedName name="abfl40">#REF!</definedName>
    <definedName name="abft100" localSheetId="0">#REF!</definedName>
    <definedName name="abft100">#REF!</definedName>
    <definedName name="abft150" localSheetId="0">#REF!</definedName>
    <definedName name="abft150">#REF!</definedName>
    <definedName name="abft50" localSheetId="0">#REF!</definedName>
    <definedName name="abft50">#REF!</definedName>
    <definedName name="abfv100" localSheetId="0">#REF!</definedName>
    <definedName name="abfv100">#REF!</definedName>
    <definedName name="abfv150" localSheetId="0">#REF!</definedName>
    <definedName name="abfv150">#REF!</definedName>
    <definedName name="abfv50" localSheetId="0">#REF!</definedName>
    <definedName name="abfv50">#REF!</definedName>
    <definedName name="abfv80" localSheetId="0">#REF!</definedName>
    <definedName name="abfv80">#REF!</definedName>
    <definedName name="abgv100" localSheetId="0">#REF!</definedName>
    <definedName name="abgv100">#REF!</definedName>
    <definedName name="abgv150" localSheetId="0">#REF!</definedName>
    <definedName name="abgv150">#REF!</definedName>
    <definedName name="abgv20" localSheetId="0">#REF!</definedName>
    <definedName name="abgv20">#REF!</definedName>
    <definedName name="abgv32" localSheetId="0">#REF!</definedName>
    <definedName name="abgv32">#REF!</definedName>
    <definedName name="abgv40" localSheetId="0">#REF!</definedName>
    <definedName name="abgv40">#REF!</definedName>
    <definedName name="abgv50" localSheetId="0">#REF!</definedName>
    <definedName name="abgv50">#REF!</definedName>
    <definedName name="abka15" localSheetId="0">#REF!</definedName>
    <definedName name="abka15">#REF!</definedName>
    <definedName name="abpg" localSheetId="0">#REF!</definedName>
    <definedName name="abpg">#REF!</definedName>
    <definedName name="abwl" localSheetId="0">#REF!</definedName>
    <definedName name="abwl">#REF!</definedName>
    <definedName name="ABX" localSheetId="0">#REF!</definedName>
    <definedName name="ABX">#REF!</definedName>
    <definedName name="AC" localSheetId="0">'[32]daf-3(OK)'!#REF!</definedName>
    <definedName name="AC">'[32]daf-3(OK)'!#REF!</definedName>
    <definedName name="AC120_" localSheetId="0">#REF!</definedName>
    <definedName name="AC120_">#REF!</definedName>
    <definedName name="AC35_" localSheetId="0">#REF!</definedName>
    <definedName name="AC35_">#REF!</definedName>
    <definedName name="AC50_" localSheetId="0">#REF!</definedName>
    <definedName name="AC50_">#REF!</definedName>
    <definedName name="AC70_" localSheetId="0">#REF!</definedName>
    <definedName name="AC70_">#REF!</definedName>
    <definedName name="AC95_" localSheetId="0">#REF!</definedName>
    <definedName name="AC95_">#REF!</definedName>
    <definedName name="Account">'[36]SALDO AWAL'!$B$7:$B$229</definedName>
    <definedName name="ACX" localSheetId="0">#REF!</definedName>
    <definedName name="ACX">#REF!</definedName>
    <definedName name="AD" localSheetId="0">'[32]daf-3(OK)'!#REF!</definedName>
    <definedName name="AD">'[32]daf-3(OK)'!#REF!</definedName>
    <definedName name="addfill" localSheetId="0">#REF!</definedName>
    <definedName name="addfill">#REF!</definedName>
    <definedName name="adi" localSheetId="0">#REF!</definedName>
    <definedName name="adi">#REF!</definedName>
    <definedName name="ADX" localSheetId="0">#REF!</definedName>
    <definedName name="ADX">#REF!</definedName>
    <definedName name="AE" localSheetId="0">'[32]daf-3(OK)'!#REF!</definedName>
    <definedName name="AE">'[32]daf-3(OK)'!#REF!</definedName>
    <definedName name="AF" localSheetId="0">'[32]daf-3(OK)'!#REF!</definedName>
    <definedName name="AF">'[32]daf-3(OK)'!#REF!</definedName>
    <definedName name="AG" localSheetId="0">'[32]daf-3(OK)'!#REF!</definedName>
    <definedName name="AG">'[32]daf-3(OK)'!#REF!</definedName>
    <definedName name="ag142X42" localSheetId="0">[24]chitimc!#REF!</definedName>
    <definedName name="ag142X42">[24]chitimc!#REF!</definedName>
    <definedName name="ag267N59" localSheetId="0">[24]chitimc!#REF!</definedName>
    <definedName name="ag267N59">[24]chitimc!#REF!</definedName>
    <definedName name="AGREGAT">[15]Sheet1!$A$75:$H$89</definedName>
    <definedName name="AGREGATA" localSheetId="0">'[27]Ag Hls &amp; Ksr'!#REF!</definedName>
    <definedName name="AGREGATA">'[27]Ag Hls &amp; Ksr'!#REF!</definedName>
    <definedName name="AGREGATB" localSheetId="0">'[27]Ag Hls &amp; Ksr'!#REF!</definedName>
    <definedName name="AGREGATB">'[27]Ag Hls &amp; Ksr'!#REF!</definedName>
    <definedName name="AGREGATC" localSheetId="0">'[27]Ag Hls &amp; Ksr'!#REF!</definedName>
    <definedName name="AGREGATC">'[27]Ag Hls &amp; Ksr'!#REF!</definedName>
    <definedName name="AH" localSheetId="0">'[32]daf-3(OK)'!#REF!</definedName>
    <definedName name="AH">'[32]daf-3(OK)'!#REF!</definedName>
    <definedName name="ahrd100" localSheetId="0">#REF!</definedName>
    <definedName name="ahrd100">#REF!</definedName>
    <definedName name="ahrd150" localSheetId="0">#REF!</definedName>
    <definedName name="ahrd150">#REF!</definedName>
    <definedName name="ahuf100" localSheetId="0">#REF!</definedName>
    <definedName name="ahuf100">#REF!</definedName>
    <definedName name="ahuf150" localSheetId="0">#REF!</definedName>
    <definedName name="ahuf150">#REF!</definedName>
    <definedName name="ahuf150ahuf150" localSheetId="0">#REF!</definedName>
    <definedName name="ahuf150ahuf150">#REF!</definedName>
    <definedName name="AI" localSheetId="0">'[32]daf-3(OK)'!#REF!</definedName>
    <definedName name="AI">'[32]daf-3(OK)'!#REF!</definedName>
    <definedName name="AIRCOMPRESOR611" localSheetId="0">#REF!</definedName>
    <definedName name="AIRCOMPRESOR611">#REF!</definedName>
    <definedName name="AIRCOMPRESOR819" localSheetId="0">#REF!</definedName>
    <definedName name="AIRCOMPRESOR819">#REF!</definedName>
    <definedName name="AJ" localSheetId="0">'[32]daf-3(OK)'!#REF!</definedName>
    <definedName name="AJ">'[32]daf-3(OK)'!#REF!</definedName>
    <definedName name="AK" localSheetId="0">'[32]daf-3(OK)'!#REF!</definedName>
    <definedName name="AK">'[32]daf-3(OK)'!#REF!</definedName>
    <definedName name="akco100" localSheetId="0">#REF!</definedName>
    <definedName name="akco100">#REF!</definedName>
    <definedName name="akco150" localSheetId="0">#REF!</definedName>
    <definedName name="akco150">#REF!</definedName>
    <definedName name="akco80" localSheetId="0">#REF!</definedName>
    <definedName name="akco80">#REF!</definedName>
    <definedName name="akfd50" localSheetId="0">#REF!</definedName>
    <definedName name="akfd50">#REF!</definedName>
    <definedName name="akfj100" localSheetId="0">#REF!</definedName>
    <definedName name="akfj100">#REF!</definedName>
    <definedName name="akgv100" localSheetId="0">#REF!</definedName>
    <definedName name="akgv100">#REF!</definedName>
    <definedName name="akgv80" localSheetId="0">#REF!</definedName>
    <definedName name="akgv80">#REF!</definedName>
    <definedName name="akof100" localSheetId="0">#REF!</definedName>
    <definedName name="akof100">#REF!</definedName>
    <definedName name="akof150" localSheetId="0">#REF!</definedName>
    <definedName name="akof150">#REF!</definedName>
    <definedName name="akof4" localSheetId="0">#REF!</definedName>
    <definedName name="akof4">#REF!</definedName>
    <definedName name="akof6" localSheetId="0">#REF!</definedName>
    <definedName name="akof6">#REF!</definedName>
    <definedName name="akof80" localSheetId="0">#REF!</definedName>
    <definedName name="akof80">#REF!</definedName>
    <definedName name="akofl80" localSheetId="0">#REF!</definedName>
    <definedName name="akofl80">#REF!</definedName>
    <definedName name="akogv100" localSheetId="0">#REF!</definedName>
    <definedName name="akogv100">#REF!</definedName>
    <definedName name="akogv80" localSheetId="0">#REF!</definedName>
    <definedName name="akogv80">#REF!</definedName>
    <definedName name="al">'[37]Bangunan Utama'!$AL$17</definedName>
    <definedName name="ALAT" localSheetId="0">'[38]DAFTAR HARGA'!#REF!</definedName>
    <definedName name="ALAT">'[38]DAFTAR HARGA'!#REF!</definedName>
    <definedName name="ALATUTAMA" localSheetId="0">#REF!</definedName>
    <definedName name="ALATUTAMA">#REF!</definedName>
    <definedName name="alm" localSheetId="0">#REF!</definedName>
    <definedName name="alm">#REF!</definedName>
    <definedName name="ALVO" localSheetId="0">[13]Material!#REF!</definedName>
    <definedName name="ALVO">[13]Material!#REF!</definedName>
    <definedName name="AM" localSheetId="0">'[32]daf-3(OK)'!#REF!</definedName>
    <definedName name="AM">'[32]daf-3(OK)'!#REF!</definedName>
    <definedName name="AMP" localSheetId="0">#REF!</definedName>
    <definedName name="AMP">#REF!</definedName>
    <definedName name="AN" localSheetId="0">'[32]daf-3(OK)'!#REF!</definedName>
    <definedName name="AN">'[32]daf-3(OK)'!#REF!</definedName>
    <definedName name="AN.30" localSheetId="0">#REF!</definedName>
    <definedName name="AN.30">#REF!</definedName>
    <definedName name="Analisa" localSheetId="0">#REF!</definedName>
    <definedName name="Analisa">#REF!</definedName>
    <definedName name="ANALISA_ALAT" localSheetId="0">#REF!</definedName>
    <definedName name="ANALISA_ALAT">#REF!</definedName>
    <definedName name="Analisa1" localSheetId="0">#REF!</definedName>
    <definedName name="Analisa1">#REF!</definedName>
    <definedName name="Analisa101A">'[39]Analisa HSP'!$U$51</definedName>
    <definedName name="Analisa101B">'[40]Analisa HSP'!$U$231</definedName>
    <definedName name="Analisa101C">'[40]Analisa HSP'!$U$410</definedName>
    <definedName name="Analisa101D">'[40]Analisa HSP'!$U$589</definedName>
    <definedName name="Analisa101E">'[40]Analisa HSP'!$U$768</definedName>
    <definedName name="ANTEKAGA">'[41]ANTEK-AGGA'!$B$1:$M$188</definedName>
    <definedName name="ANTEKBURDA">[41]BURDA!$B$1:$M$129</definedName>
    <definedName name="ANTEKGAL">'[41]ANTEK-GAL'!$B$1:$M$107</definedName>
    <definedName name="ANTEKHRS">'[41]HRS-ATB'!$B$1:$M$205</definedName>
    <definedName name="ANTEKPRIME">'[41]ANTEK-PRIME'!$B$1:$O$129</definedName>
    <definedName name="ANTEKTIM">'[41]ANTEK-TIMB'!$B$1:$M$189</definedName>
    <definedName name="AO" localSheetId="0">'[32]daf-3(OK)'!#REF!</definedName>
    <definedName name="AO">'[32]daf-3(OK)'!#REF!</definedName>
    <definedName name="AP" localSheetId="0">'[32]daf-3(OK)'!#REF!</definedName>
    <definedName name="AP">'[32]daf-3(OK)'!#REF!</definedName>
    <definedName name="APA0316A" localSheetId="0">#REF!</definedName>
    <definedName name="APA0316A">#REF!</definedName>
    <definedName name="apa0316b" localSheetId="0">#REF!</definedName>
    <definedName name="apa0316b">#REF!</definedName>
    <definedName name="AQ" localSheetId="0">'[32]daf-3(OK)'!#REF!</definedName>
    <definedName name="AQ">'[32]daf-3(OK)'!#REF!</definedName>
    <definedName name="AR" localSheetId="0">'[32]daf-3(OK)'!#REF!</definedName>
    <definedName name="AR">'[32]daf-3(OK)'!#REF!</definedName>
    <definedName name="arp10a" localSheetId="0">#REF!</definedName>
    <definedName name="arp10a">#REF!</definedName>
    <definedName name="ASD" localSheetId="0">#REF!</definedName>
    <definedName name="ASD">#REF!</definedName>
    <definedName name="ASPAL">[15]Sheet1!$A$90:$H$129</definedName>
    <definedName name="aspalf" localSheetId="0">#REF!</definedName>
    <definedName name="aspalf">#REF!</definedName>
    <definedName name="ASPALSPRAYER611" localSheetId="0">#REF!</definedName>
    <definedName name="ASPALSPRAYER611">#REF!</definedName>
    <definedName name="ASPALSPRAYER819" localSheetId="0">#REF!</definedName>
    <definedName name="ASPALSPRAYER819">#REF!</definedName>
    <definedName name="ASPHALT" localSheetId="0">'[38]DAFTAR HARGA'!#REF!</definedName>
    <definedName name="ASPHALT">'[38]DAFTAR HARGA'!#REF!</definedName>
    <definedName name="asuransi" localSheetId="0">#REF!</definedName>
    <definedName name="asuransi">#REF!</definedName>
    <definedName name="ATAS" localSheetId="0">#REF!</definedName>
    <definedName name="ATAS">#REF!</definedName>
    <definedName name="awcs" localSheetId="0">#REF!</definedName>
    <definedName name="awcs">#REF!</definedName>
    <definedName name="B" localSheetId="0">#REF!</definedName>
    <definedName name="B">#REF!</definedName>
    <definedName name="B_1" localSheetId="0">#REF!</definedName>
    <definedName name="B_1">#REF!</definedName>
    <definedName name="b_240" localSheetId="0">'[24]THPDMoi  (2)'!#REF!</definedName>
    <definedName name="b_240">'[24]THPDMoi  (2)'!#REF!</definedName>
    <definedName name="b_280" localSheetId="0">'[24]THPDMoi  (2)'!#REF!</definedName>
    <definedName name="b_280">'[24]THPDMoi  (2)'!#REF!</definedName>
    <definedName name="b_320" localSheetId="0">'[24]THPDMoi  (2)'!#REF!</definedName>
    <definedName name="b_320">'[24]THPDMoi  (2)'!#REF!</definedName>
    <definedName name="babank" localSheetId="0">#REF!</definedName>
    <definedName name="babank">#REF!</definedName>
    <definedName name="BAGIAN_1">'[42]Daf 1'!$K$423</definedName>
    <definedName name="BAHAN" localSheetId="0">#REF!</definedName>
    <definedName name="BAHAN">#REF!</definedName>
    <definedName name="BAHAN321" localSheetId="0">#REF!</definedName>
    <definedName name="BAHAN321">#REF!</definedName>
    <definedName name="BAHAN511A" localSheetId="0">#REF!</definedName>
    <definedName name="BAHAN511A">#REF!</definedName>
    <definedName name="BAHAN512A" localSheetId="0">#REF!</definedName>
    <definedName name="BAHAN512A">#REF!</definedName>
    <definedName name="BAHAN521" localSheetId="0">#REF!</definedName>
    <definedName name="BAHAN521">#REF!</definedName>
    <definedName name="BAHAN611A" localSheetId="0">#REF!</definedName>
    <definedName name="BAHAN611A">#REF!</definedName>
    <definedName name="BAHAN611B" localSheetId="0">#REF!</definedName>
    <definedName name="BAHAN611B">#REF!</definedName>
    <definedName name="BAHAN753A" localSheetId="0">#REF!</definedName>
    <definedName name="BAHAN753A">#REF!</definedName>
    <definedName name="BAHAN753B" localSheetId="0">#REF!</definedName>
    <definedName name="BAHAN753B">#REF!</definedName>
    <definedName name="BAHAN818A" localSheetId="0">#REF!</definedName>
    <definedName name="BAHAN818A">#REF!</definedName>
    <definedName name="BAHAN818B" localSheetId="0">#REF!</definedName>
    <definedName name="BAHAN818B">#REF!</definedName>
    <definedName name="BAHAN819A" localSheetId="0">#REF!</definedName>
    <definedName name="BAHAN819A">#REF!</definedName>
    <definedName name="BAHU">[15]Sheet1!$A$60:$H$74</definedName>
    <definedName name="band_harsat">[43]boq!$A$1:$I$60</definedName>
    <definedName name="band_HS">[44]boq!$A$493:$I$556</definedName>
    <definedName name="band_target">[45]boq!$A$493:$I$556</definedName>
    <definedName name="bangciti" localSheetId="0">'[24]dongia (2)'!#REF!</definedName>
    <definedName name="bangciti">'[24]dongia (2)'!#REF!</definedName>
    <definedName name="BANK" localSheetId="0">#REF!</definedName>
    <definedName name="BANK">#REF!</definedName>
    <definedName name="BAPP" localSheetId="0">#REF!</definedName>
    <definedName name="BAPP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p10" localSheetId="0">#REF!</definedName>
    <definedName name="batp10">#REF!</definedName>
    <definedName name="BATUBELAH">'[46]An. Quarry'!$A$255:$H$352</definedName>
    <definedName name="BATUKALI">'[46]An. Quarry'!$A$191:$H$254</definedName>
    <definedName name="BAX" localSheetId="0">#REF!</definedName>
    <definedName name="BAX">#REF!</definedName>
    <definedName name="bb0000" localSheetId="0">#REF!</definedName>
    <definedName name="bb0000">#REF!</definedName>
    <definedName name="bbb">[47]boq!$A$493:$I$556</definedName>
    <definedName name="bbn" localSheetId="0">#REF!</definedName>
    <definedName name="bbn">#REF!</definedName>
    <definedName name="bbs000" localSheetId="0">#REF!</definedName>
    <definedName name="bbs000">#REF!</definedName>
    <definedName name="BBX" localSheetId="0">#REF!</definedName>
    <definedName name="BBX">#REF!</definedName>
    <definedName name="bca" localSheetId="0">#REF!</definedName>
    <definedName name="bca">#REF!</definedName>
    <definedName name="bca00" localSheetId="0">#REF!</definedName>
    <definedName name="bca00">#REF!</definedName>
    <definedName name="BCX" localSheetId="0">#REF!</definedName>
    <definedName name="BCX">#REF!</definedName>
    <definedName name="bdht15nc" localSheetId="0">[24]gtrinh!#REF!</definedName>
    <definedName name="bdht15nc">[24]gtrinh!#REF!</definedName>
    <definedName name="bdht15vl" localSheetId="0">[24]gtrinh!#REF!</definedName>
    <definedName name="bdht15vl">[24]gtrinh!#REF!</definedName>
    <definedName name="bdht25nc" localSheetId="0">[24]gtrinh!#REF!</definedName>
    <definedName name="bdht25nc">[24]gtrinh!#REF!</definedName>
    <definedName name="bdht25vl" localSheetId="0">[24]gtrinh!#REF!</definedName>
    <definedName name="bdht25vl">[24]gtrinh!#REF!</definedName>
    <definedName name="bdht325nc" localSheetId="0">[24]gtrinh!#REF!</definedName>
    <definedName name="bdht325nc">[24]gtrinh!#REF!</definedName>
    <definedName name="bdht325vl" localSheetId="0">[24]gtrinh!#REF!</definedName>
    <definedName name="bdht325vl">[24]gtrinh!#REF!</definedName>
    <definedName name="bdia6" localSheetId="0">#REF!</definedName>
    <definedName name="bdia6">#REF!</definedName>
    <definedName name="BDLS">'[41]BD-LS'!$B$7:$L$600</definedName>
    <definedName name="bebre" localSheetId="0">[35]Cover!#REF!</definedName>
    <definedName name="bebre">[35]Cover!#REF!</definedName>
    <definedName name="belasan">[48]Sheet1!$L$4:$M$22</definedName>
    <definedName name="BEN" localSheetId="0">#REF!</definedName>
    <definedName name="BEN">#REF!</definedName>
    <definedName name="besi10">[49]B.T!$C$9</definedName>
    <definedName name="besi12">[49]B.T!$C$11</definedName>
    <definedName name="besi16">[50]B.T!$C$15</definedName>
    <definedName name="besi19">[50]B.T!$C$18</definedName>
    <definedName name="besi6">[50]B.T!$C$5</definedName>
    <definedName name="besi8">[50]B.T!$C$7</definedName>
    <definedName name="bgemb1" localSheetId="0">#REF!</definedName>
    <definedName name="bgemb1">#REF!</definedName>
    <definedName name="bglc04" localSheetId="0">#REF!</definedName>
    <definedName name="bglc04">#REF!</definedName>
    <definedName name="bglc20" localSheetId="0">#REF!</definedName>
    <definedName name="bglc20">#REF!</definedName>
    <definedName name="bglc40" localSheetId="0">#REF!</definedName>
    <definedName name="bglc40">#REF!</definedName>
    <definedName name="bglc62" localSheetId="0">#REF!</definedName>
    <definedName name="bglc62">#REF!</definedName>
    <definedName name="bglc63" localSheetId="0">#REF!</definedName>
    <definedName name="bglc63">#REF!</definedName>
    <definedName name="bgpm31" localSheetId="0">#REF!</definedName>
    <definedName name="bgpm31">#REF!</definedName>
    <definedName name="BH" localSheetId="0">#REF!</definedName>
    <definedName name="BH">#REF!</definedName>
    <definedName name="bialum">'[41]BIA-LUMPSUM'!$B$9:$L$665</definedName>
    <definedName name="BILL1" localSheetId="0">#REF!</definedName>
    <definedName name="BILL1">#REF!</definedName>
    <definedName name="BILL10" localSheetId="0">#REF!</definedName>
    <definedName name="BILL10">#REF!</definedName>
    <definedName name="BILL2" localSheetId="0">#REF!</definedName>
    <definedName name="BILL2">#REF!</definedName>
    <definedName name="BILL3" localSheetId="0">#REF!</definedName>
    <definedName name="BILL3">#REF!</definedName>
    <definedName name="BILL4" localSheetId="0">#REF!</definedName>
    <definedName name="BILL4">#REF!</definedName>
    <definedName name="BILL5" localSheetId="0">#REF!</definedName>
    <definedName name="BILL5">#REF!</definedName>
    <definedName name="BILL6" localSheetId="0">#REF!</definedName>
    <definedName name="BILL6">#REF!</definedName>
    <definedName name="BILL7" localSheetId="0">#REF!</definedName>
    <definedName name="BILL7">#REF!</definedName>
    <definedName name="BILL8" localSheetId="0">#REF!</definedName>
    <definedName name="BILL8">#REF!</definedName>
    <definedName name="BILL9" localSheetId="0">#REF!</definedName>
    <definedName name="BILL9">#REF!</definedName>
    <definedName name="billquabaka" localSheetId="0">[51]Bill_Qua!#REF!</definedName>
    <definedName name="billquabaka">[51]Bill_Qua!#REF!</definedName>
    <definedName name="BJ" localSheetId="0">#REF!</definedName>
    <definedName name="BJ">#REF!</definedName>
    <definedName name="bkym12" localSheetId="0">#REF!</definedName>
    <definedName name="bkym12">#REF!</definedName>
    <definedName name="BLOW" localSheetId="0">#REF!</definedName>
    <definedName name="BLOW">#REF!</definedName>
    <definedName name="bmcb" localSheetId="0">#REF!</definedName>
    <definedName name="bmcb">#REF!</definedName>
    <definedName name="bpbs35">[7]Sheet1!$I$148</definedName>
    <definedName name="bpsh01" localSheetId="0">#REF!</definedName>
    <definedName name="bpsh01">#REF!</definedName>
    <definedName name="bptl40">[7]Sheet1!$I$217</definedName>
    <definedName name="bptl41">[7]Sheet1!$I$218</definedName>
    <definedName name="bptl42">[7]Sheet1!$I$219</definedName>
    <definedName name="bptl43">[7]Sheet1!$I$220</definedName>
    <definedName name="bptl44">[7]Sheet1!$I$221</definedName>
    <definedName name="bptl45">[7]Sheet1!$I$222</definedName>
    <definedName name="bptl46">[7]Sheet1!$I$223</definedName>
    <definedName name="BQHER">[52]BOQ!$D$14:$H$399</definedName>
    <definedName name="BR" localSheetId="0">#REF!</definedName>
    <definedName name="BR">#REF!</definedName>
    <definedName name="BS" localSheetId="0">#REF!</definedName>
    <definedName name="BS">#REF!</definedName>
    <definedName name="btsentul" localSheetId="0">[53]Bhn!#REF!</definedName>
    <definedName name="btsentul">[53]Bhn!#REF!</definedName>
    <definedName name="bul" hidden="1">{#N/A,#N/A,FALSE,"Chi tiÆt"}</definedName>
    <definedName name="BULLDOZER" localSheetId="0">#REF!</definedName>
    <definedName name="BULLDOZER">#REF!</definedName>
    <definedName name="BULLDOZER311" localSheetId="0">#REF!</definedName>
    <definedName name="BULLDOZER311">#REF!</definedName>
    <definedName name="BULLDOZER312" localSheetId="0">#REF!</definedName>
    <definedName name="BULLDOZER312">#REF!</definedName>
    <definedName name="bvd0.5" localSheetId="0">'[54]DAF-2'!#REF!</definedName>
    <definedName name="bvd0.5">'[54]DAF-2'!#REF!</definedName>
    <definedName name="bvd1.25" localSheetId="0">'[54]DAF-2'!#REF!</definedName>
    <definedName name="bvd1.25">'[54]DAF-2'!#REF!</definedName>
    <definedName name="bvd1.5" localSheetId="0">'[54]DAF-2'!#REF!</definedName>
    <definedName name="bvd1.5">'[54]DAF-2'!#REF!</definedName>
    <definedName name="bvnbv" localSheetId="0">#REF!</definedName>
    <definedName name="bvnbv">#REF!</definedName>
    <definedName name="C_" localSheetId="0">#REF!</definedName>
    <definedName name="C_">#REF!</definedName>
    <definedName name="C_1" localSheetId="0">#REF!</definedName>
    <definedName name="C_1">#REF!</definedName>
    <definedName name="C_2" localSheetId="0">#REF!</definedName>
    <definedName name="C_2">#REF!</definedName>
    <definedName name="cabang" localSheetId="0">#REF!</definedName>
    <definedName name="cabang">#REF!</definedName>
    <definedName name="CAPDAT" localSheetId="0">[24]phuluc1!#REF!</definedName>
    <definedName name="CAPDAT">[24]phuluc1!#REF!</definedName>
    <definedName name="casf80" localSheetId="0">#REF!</definedName>
    <definedName name="casf80">#REF!</definedName>
    <definedName name="CASHFLOW" localSheetId="0">#REF!</definedName>
    <definedName name="CASHFLOW">#REF!</definedName>
    <definedName name="CCF" localSheetId="0">#REF!</definedName>
    <definedName name="CCF">#REF!</definedName>
    <definedName name="CCS" localSheetId="0">#REF!</definedName>
    <definedName name="CCS">#REF!</definedName>
    <definedName name="cd" localSheetId="0">#REF!</definedName>
    <definedName name="cd">#REF!</definedName>
    <definedName name="CDD" localSheetId="0">#REF!</definedName>
    <definedName name="CDD">#REF!</definedName>
    <definedName name="CDDD" localSheetId="0">'[24]THPDMoi  (2)'!#REF!</definedName>
    <definedName name="CDDD">'[24]THPDMoi  (2)'!#REF!</definedName>
    <definedName name="cddd1p">'[24]TONG HOP VL-NC'!$C$3</definedName>
    <definedName name="cddd3p">'[24]TONG HOP VL-NC'!$C$2</definedName>
    <definedName name="ce_1" localSheetId="0">#REF!</definedName>
    <definedName name="ce_1">#REF!</definedName>
    <definedName name="ce_2" localSheetId="0">#REF!</definedName>
    <definedName name="ce_2">#REF!</definedName>
    <definedName name="cek">[23]Rekap!$G$28</definedName>
    <definedName name="CFP" localSheetId="0">#REF!</definedName>
    <definedName name="CFP">#REF!</definedName>
    <definedName name="cgionc" localSheetId="0">'[24]lam-moi'!#REF!</definedName>
    <definedName name="cgionc">'[24]lam-moi'!#REF!</definedName>
    <definedName name="cgiovl" localSheetId="0">'[24]lam-moi'!#REF!</definedName>
    <definedName name="cgiovl">'[24]lam-moi'!#REF!</definedName>
    <definedName name="CH" localSheetId="0">#REF!</definedName>
    <definedName name="CH">#REF!</definedName>
    <definedName name="chhtnc" localSheetId="0">'[24]lam-moi'!#REF!</definedName>
    <definedName name="chhtnc">'[24]lam-moi'!#REF!</definedName>
    <definedName name="chhtvl" localSheetId="0">'[24]lam-moi'!#REF!</definedName>
    <definedName name="chhtvl">'[24]lam-moi'!#REF!</definedName>
    <definedName name="chnc" localSheetId="0">'[24]lam-moi'!#REF!</definedName>
    <definedName name="chnc">'[24]lam-moi'!#REF!</definedName>
    <definedName name="chvl" localSheetId="0">'[24]lam-moi'!#REF!</definedName>
    <definedName name="chvl">'[24]lam-moi'!#REF!</definedName>
    <definedName name="citidd" localSheetId="0">'[24]dongia (2)'!#REF!</definedName>
    <definedName name="citidd">'[24]dongia (2)'!#REF!</definedName>
    <definedName name="CK" localSheetId="0">#REF!</definedName>
    <definedName name="CK">#REF!</definedName>
    <definedName name="cknc" localSheetId="0">'[24]lam-moi'!#REF!</definedName>
    <definedName name="cknc">'[24]lam-moi'!#REF!</definedName>
    <definedName name="ckvl" localSheetId="0">'[24]lam-moi'!#REF!</definedName>
    <definedName name="ckvl">'[24]lam-moi'!#REF!</definedName>
    <definedName name="CLP" localSheetId="0">#REF!</definedName>
    <definedName name="CLP">#REF!</definedName>
    <definedName name="clvc1">[24]chitiet!$D$3</definedName>
    <definedName name="CLVC3">0.1</definedName>
    <definedName name="CLVCTB" localSheetId="0">#REF!</definedName>
    <definedName name="CLVCTB">#REF!</definedName>
    <definedName name="CN3p">'[24]TONGKE3p '!$X$295</definedName>
    <definedName name="CO" localSheetId="0">#REF!</definedName>
    <definedName name="CO">#REF!</definedName>
    <definedName name="COA">[36]COA!$B$5:$F$228</definedName>
    <definedName name="COARSE_AGGREGATE" localSheetId="0">'[38]DAFTAR HARGA'!#REF!</definedName>
    <definedName name="COARSE_AGGREGATE">'[38]DAFTAR HARGA'!#REF!</definedName>
    <definedName name="Coef" localSheetId="0">[55]Analisa!#REF!</definedName>
    <definedName name="Coef">[55]Analisa!#REF!</definedName>
    <definedName name="Cöï_ly_vaän_chuyeãn" localSheetId="0">#REF!</definedName>
    <definedName name="Cöï_ly_vaän_chuyeãn">#REF!</definedName>
    <definedName name="CÖÏ_LY_VAÄN_CHUYEÅN" localSheetId="0">#REF!</definedName>
    <definedName name="CÖÏ_LY_VAÄN_CHUYEÅN">#REF!</definedName>
    <definedName name="COMPRESSOR" localSheetId="0">#REF!</definedName>
    <definedName name="COMPRESSOR">#REF!</definedName>
    <definedName name="CON" localSheetId="0">#REF!</definedName>
    <definedName name="CON">#REF!</definedName>
    <definedName name="CONCRETEMIX818" localSheetId="0">#REF!</definedName>
    <definedName name="CONCRETEMIX818">#REF!</definedName>
    <definedName name="CONCRETEMIXER" localSheetId="0">#REF!</definedName>
    <definedName name="CONCRETEMIXER">#REF!</definedName>
    <definedName name="CONCRETEVIBRO" localSheetId="0">#REF!</definedName>
    <definedName name="CONCRETEVIBRO">#REF!</definedName>
    <definedName name="CONCRETMIXER818" localSheetId="0">#REF!</definedName>
    <definedName name="CONCRETMIXER818">#REF!</definedName>
    <definedName name="cong1x15" localSheetId="0">[24]giathanh1!#REF!</definedName>
    <definedName name="cong1x15">[24]giathanh1!#REF!</definedName>
    <definedName name="Cot_thep">[56]Du_lieu!$C$19</definedName>
    <definedName name="cover" localSheetId="0">#REF!</definedName>
    <definedName name="cover">#REF!</definedName>
    <definedName name="CPVC100" localSheetId="0">#REF!</definedName>
    <definedName name="CPVC100">#REF!</definedName>
    <definedName name="CPVC1KM">'[24]TH VL, NC, DDHT Thanhphuoc'!$J$19</definedName>
    <definedName name="CPVCDN">'[24]#REF'!$K$33</definedName>
    <definedName name="CRANE" localSheetId="0">#REF!</definedName>
    <definedName name="CRANE">#REF!</definedName>
    <definedName name="CRD" localSheetId="0">#REF!</definedName>
    <definedName name="CRD">#REF!</definedName>
    <definedName name="CRS" localSheetId="0">#REF!</definedName>
    <definedName name="CRS">#REF!</definedName>
    <definedName name="CRUSER">[41]CRUSER!$A$1:$S$70</definedName>
    <definedName name="CS" localSheetId="0">#REF!</definedName>
    <definedName name="CS">#REF!</definedName>
    <definedName name="csd3p" localSheetId="0">#REF!</definedName>
    <definedName name="csd3p">#REF!</definedName>
    <definedName name="csddg1p" localSheetId="0">#REF!</definedName>
    <definedName name="csddg1p">#REF!</definedName>
    <definedName name="csddt1p" localSheetId="0">#REF!</definedName>
    <definedName name="csddt1p">#REF!</definedName>
    <definedName name="csht3p" localSheetId="0">#REF!</definedName>
    <definedName name="csht3p">#REF!</definedName>
    <definedName name="CSSSSSS" localSheetId="0">#REF!</definedName>
    <definedName name="CSSSSSS">#REF!</definedName>
    <definedName name="cti3x15" localSheetId="0">[24]giathanh1!#REF!</definedName>
    <definedName name="cti3x15">[24]giathanh1!#REF!</definedName>
    <definedName name="culy1" localSheetId="0">[24]DONGIA!#REF!</definedName>
    <definedName name="culy1">[24]DONGIA!#REF!</definedName>
    <definedName name="culy2" localSheetId="0">[24]DONGIA!#REF!</definedName>
    <definedName name="culy2">[24]DONGIA!#REF!</definedName>
    <definedName name="culy3" localSheetId="0">[24]DONGIA!#REF!</definedName>
    <definedName name="culy3">[24]DONGIA!#REF!</definedName>
    <definedName name="culy4" localSheetId="0">[24]DONGIA!#REF!</definedName>
    <definedName name="culy4">[24]DONGIA!#REF!</definedName>
    <definedName name="culy5" localSheetId="0">[24]DONGIA!#REF!</definedName>
    <definedName name="culy5">[24]DONGIA!#REF!</definedName>
    <definedName name="cuoc" localSheetId="0">[24]DONGIA!#REF!</definedName>
    <definedName name="cuoc">[24]DONGIA!#REF!</definedName>
    <definedName name="cv">[57]gvl!$N$17</definedName>
    <definedName name="CX" localSheetId="0">#REF!</definedName>
    <definedName name="CX">#REF!</definedName>
    <definedName name="cxhtnc" localSheetId="0">'[24]lam-moi'!#REF!</definedName>
    <definedName name="cxhtnc">'[24]lam-moi'!#REF!</definedName>
    <definedName name="cxhtvl" localSheetId="0">'[24]lam-moi'!#REF!</definedName>
    <definedName name="cxhtvl">'[24]lam-moi'!#REF!</definedName>
    <definedName name="cxnc" localSheetId="0">'[24]lam-moi'!#REF!</definedName>
    <definedName name="cxnc">'[24]lam-moi'!#REF!</definedName>
    <definedName name="cxvl" localSheetId="0">'[24]lam-moi'!#REF!</definedName>
    <definedName name="cxvl">'[24]lam-moi'!#REF!</definedName>
    <definedName name="cxxnc" localSheetId="0">'[24]lam-moi'!#REF!</definedName>
    <definedName name="cxxnc">'[24]lam-moi'!#REF!</definedName>
    <definedName name="cxxvl" localSheetId="0">'[24]lam-moi'!#REF!</definedName>
    <definedName name="cxxvl">'[24]lam-moi'!#REF!</definedName>
    <definedName name="D" localSheetId="0">#REF!</definedName>
    <definedName name="D">#REF!</definedName>
    <definedName name="D_1" localSheetId="0">#REF!</definedName>
    <definedName name="D_1">#REF!</definedName>
    <definedName name="D1x49" localSheetId="0">[24]chitimc!#REF!</definedName>
    <definedName name="D1x49">[24]chitimc!#REF!</definedName>
    <definedName name="D1x49x49" localSheetId="0">[24]chitimc!#REF!</definedName>
    <definedName name="D1x49x49">[24]chitimc!#REF!</definedName>
    <definedName name="d24nc" localSheetId="0">'[24]lam-moi'!#REF!</definedName>
    <definedName name="d24nc">'[24]lam-moi'!#REF!</definedName>
    <definedName name="d24vl" localSheetId="0">'[24]lam-moi'!#REF!</definedName>
    <definedName name="d24vl">'[24]lam-moi'!#REF!</definedName>
    <definedName name="da">'[58]arp-3a'!$G$47</definedName>
    <definedName name="daa" localSheetId="0">#REF!</definedName>
    <definedName name="daa">#REF!</definedName>
    <definedName name="Daf.4" localSheetId="0">#REF!</definedName>
    <definedName name="Daf.4">#REF!</definedName>
    <definedName name="DAF_10" localSheetId="0">#REF!</definedName>
    <definedName name="DAF_10">#REF!</definedName>
    <definedName name="DAF_12" localSheetId="0">'[32]daf-7(OK)'!#REF!</definedName>
    <definedName name="DAF_12">'[32]daf-7(OK)'!#REF!</definedName>
    <definedName name="DAF_4" localSheetId="0">#REF!</definedName>
    <definedName name="DAF_4">#REF!</definedName>
    <definedName name="DAF_6" localSheetId="0">'[32]daf-3(OK)'!#REF!</definedName>
    <definedName name="DAF_6">'[32]daf-3(OK)'!#REF!</definedName>
    <definedName name="dafalt" localSheetId="0">#REF!</definedName>
    <definedName name="dafalt">#REF!</definedName>
    <definedName name="DaftarAkun">'[36]SALDO AWAL'!$B$5:$F$230</definedName>
    <definedName name="DAFTARSEWA" localSheetId="0">#REF!</definedName>
    <definedName name="DAFTARSEWA">#REF!</definedName>
    <definedName name="dak" localSheetId="0">#REF!</definedName>
    <definedName name="dak">#REF!</definedName>
    <definedName name="DASAR">[59]Basic!$D$12:$G$276</definedName>
    <definedName name="DASAR_BAHAN" localSheetId="0">#REF!</definedName>
    <definedName name="DASAR_BAHAN">#REF!</definedName>
    <definedName name="Database_MI">#REF!</definedName>
    <definedName name="DATAUPAH">'[23]4-Basic Price'!$D$8:$F$42</definedName>
    <definedName name="DAX" localSheetId="0">#REF!</definedName>
    <definedName name="DAX">#REF!</definedName>
    <definedName name="DAYWORKS">[15]Sheet1!$A$235:$H$260</definedName>
    <definedName name="DBX" localSheetId="0">#REF!</definedName>
    <definedName name="DBX">#REF!</definedName>
    <definedName name="DCX" localSheetId="0">#REF!</definedName>
    <definedName name="DCX">#REF!</definedName>
    <definedName name="DD" localSheetId="0">#REF!</definedName>
    <definedName name="DD">#REF!</definedName>
    <definedName name="dd1pnc">[24]chitiet!$G$404</definedName>
    <definedName name="dd1pvl">[24]chitiet!$G$383</definedName>
    <definedName name="dd1x2">[57]gvl!$N$9</definedName>
    <definedName name="dd3pctnc" localSheetId="0">'[24]lam-moi'!#REF!</definedName>
    <definedName name="dd3pctnc">'[24]lam-moi'!#REF!</definedName>
    <definedName name="dd3pctvl" localSheetId="0">'[24]lam-moi'!#REF!</definedName>
    <definedName name="dd3pctvl">'[24]lam-moi'!#REF!</definedName>
    <definedName name="dd3plmvl" localSheetId="0">'[24]lam-moi'!#REF!</definedName>
    <definedName name="dd3plmvl">'[24]lam-moi'!#REF!</definedName>
    <definedName name="dd3pnc" localSheetId="0">'[24]lam-moi'!#REF!</definedName>
    <definedName name="dd3pnc">'[24]lam-moi'!#REF!</definedName>
    <definedName name="dd3pvl" localSheetId="0">'[24]lam-moi'!#REF!</definedName>
    <definedName name="dd3pvl">'[24]lam-moi'!#REF!</definedName>
    <definedName name="ddhtnc" localSheetId="0">'[24]lam-moi'!#REF!</definedName>
    <definedName name="ddhtnc">'[24]lam-moi'!#REF!</definedName>
    <definedName name="ddhtvl" localSheetId="0">'[24]lam-moi'!#REF!</definedName>
    <definedName name="ddhtvl">'[24]lam-moi'!#REF!</definedName>
    <definedName name="ddt2nc" localSheetId="0">[24]gtrinh!#REF!</definedName>
    <definedName name="ddt2nc">[24]gtrinh!#REF!</definedName>
    <definedName name="ddt2vl" localSheetId="0">[24]gtrinh!#REF!</definedName>
    <definedName name="ddt2vl">[24]gtrinh!#REF!</definedName>
    <definedName name="ddtd3pnc" localSheetId="0">'[24]thao-go'!#REF!</definedName>
    <definedName name="ddtd3pnc">'[24]thao-go'!#REF!</definedName>
    <definedName name="ddtt1pnc" localSheetId="0">[24]gtrinh!#REF!</definedName>
    <definedName name="ddtt1pnc">[24]gtrinh!#REF!</definedName>
    <definedName name="ddtt1pvl" localSheetId="0">[24]gtrinh!#REF!</definedName>
    <definedName name="ddtt1pvl">[24]gtrinh!#REF!</definedName>
    <definedName name="ddtt3pnc" localSheetId="0">[24]gtrinh!#REF!</definedName>
    <definedName name="ddtt3pnc">[24]gtrinh!#REF!</definedName>
    <definedName name="ddtt3pvl" localSheetId="0">[24]gtrinh!#REF!</definedName>
    <definedName name="ddtt3pvl">[24]gtrinh!#REF!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20" localSheetId="0">#REF!</definedName>
    <definedName name="detib2120">#REF!</definedName>
    <definedName name="detib250" localSheetId="0">#REF!</definedName>
    <definedName name="detib250">#REF!</definedName>
    <definedName name="detib260" localSheetId="0">#REF!</definedName>
    <definedName name="detib260">#REF!</definedName>
    <definedName name="detib280" localSheetId="0">#REF!</definedName>
    <definedName name="detib280">#REF!</definedName>
    <definedName name="DFDF" localSheetId="0">#REF!</definedName>
    <definedName name="DFDF">#REF!</definedName>
    <definedName name="dgk" localSheetId="0">#REF!</definedName>
    <definedName name="dgk">#REF!</definedName>
    <definedName name="DGM">[24]DONGIA!$A$453:$F$459</definedName>
    <definedName name="dgnc" localSheetId="0">#REF!</definedName>
    <definedName name="dgnc">#REF!</definedName>
    <definedName name="DGTH" localSheetId="0">[24]DONGIA!#REF!</definedName>
    <definedName name="DGTH">[24]DONGIA!#REF!</definedName>
    <definedName name="DGTH1">[24]DONGIA!$A$414:$G$452</definedName>
    <definedName name="dgth2">[24]DONGIA!$A$414:$G$439</definedName>
    <definedName name="DGTR">[24]DONGIA!$A$472:$I$521</definedName>
    <definedName name="dgvl" localSheetId="0">#REF!</definedName>
    <definedName name="dgvl">#REF!</definedName>
    <definedName name="DGVL1">[24]DONGIA!$A$5:$F$235</definedName>
    <definedName name="DGVT">'[24]DON GIA'!$C$5:$G$137</definedName>
    <definedName name="DIVISI" localSheetId="0">#REF!</definedName>
    <definedName name="DIVISI">#REF!</definedName>
    <definedName name="dka" localSheetId="0">#REF!</definedName>
    <definedName name="dka">#REF!</definedName>
    <definedName name="dkk" localSheetId="0">#REF!</definedName>
    <definedName name="dkk">#REF!</definedName>
    <definedName name="DL15HT" localSheetId="0">'[24]TONGKE-HT'!#REF!</definedName>
    <definedName name="DL15HT">'[24]TONGKE-HT'!#REF!</definedName>
    <definedName name="DL16HT" localSheetId="0">'[24]TONGKE-HT'!#REF!</definedName>
    <definedName name="DL16HT">'[24]TONGKE-HT'!#REF!</definedName>
    <definedName name="DL19HT" localSheetId="0">'[24]TONGKE-HT'!#REF!</definedName>
    <definedName name="DL19HT">'[24]TONGKE-HT'!#REF!</definedName>
    <definedName name="DL20HT" localSheetId="0">'[24]TONGKE-HT'!#REF!</definedName>
    <definedName name="DL20HT">'[24]TONGKE-HT'!#REF!</definedName>
    <definedName name="dldl1100">'[60]Isolasi Luar Dalam'!$N$46</definedName>
    <definedName name="dldl160">'[60]Isolasi Luar Dalam'!$L$46</definedName>
    <definedName name="dldl180">'[60]Isolasi Luar Dalam'!$M$46</definedName>
    <definedName name="dldlg100">'[60]Isolasi Luar Dalam'!$N$23</definedName>
    <definedName name="dllg100">'[60]Isolasi Luar'!$N$342</definedName>
    <definedName name="dllg120">'[60]Isolasi Luar'!$O$342</definedName>
    <definedName name="dllg50">'[60]Isolasi Luar'!$K$342</definedName>
    <definedName name="dllg60">'[60]Isolasi Luar'!$L$342</definedName>
    <definedName name="dllg80">'[60]Isolasi Luar'!$M$342</definedName>
    <definedName name="dlpar38120" localSheetId="0">#REF!</definedName>
    <definedName name="dlpar38120">#REF!</definedName>
    <definedName name="dlplc13w" localSheetId="0">#REF!</definedName>
    <definedName name="dlplc13w">#REF!</definedName>
    <definedName name="dlplc13wbimc" localSheetId="0">#REF!</definedName>
    <definedName name="dlplc13wbimc">#REF!</definedName>
    <definedName name="DODOL" localSheetId="0">#REF!</definedName>
    <definedName name="DODOL">#REF!</definedName>
    <definedName name="dolar" localSheetId="0">'[61]BoQ C4'!#REF!</definedName>
    <definedName name="dolar">'[61]BoQ C4'!#REF!</definedName>
    <definedName name="dolar04" localSheetId="0">'[61]BoQ C4'!#REF!</definedName>
    <definedName name="dolar04">'[61]BoQ C4'!#REF!</definedName>
    <definedName name="DOMBA" localSheetId="0">#REF!</definedName>
    <definedName name="DOMBA">#REF!</definedName>
    <definedName name="dongia">[24]DG!$A$4:$I$567</definedName>
    <definedName name="dongia1">[24]DG!$A$4:$H$606</definedName>
    <definedName name="dozer" localSheetId="0">#REF!</definedName>
    <definedName name="dozer">#REF!</definedName>
    <definedName name="dp" localSheetId="0">#REF!</definedName>
    <definedName name="dp">#REF!</definedName>
    <definedName name="dpa" localSheetId="0">#REF!</definedName>
    <definedName name="dpa">#REF!</definedName>
    <definedName name="dpk" localSheetId="0">#REF!</definedName>
    <definedName name="dpk">#REF!</definedName>
    <definedName name="DRAINASE">[15]Sheet1!$A$21:$H$40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1pnc" localSheetId="0">#REF!</definedName>
    <definedName name="ds1pnc">#REF!</definedName>
    <definedName name="ds1pvl" localSheetId="0">#REF!</definedName>
    <definedName name="ds1pvl">#REF!</definedName>
    <definedName name="ds3pnc" localSheetId="0">#REF!</definedName>
    <definedName name="ds3pnc">#REF!</definedName>
    <definedName name="ds3pvl" localSheetId="0">#REF!</definedName>
    <definedName name="ds3pvl">#REF!</definedName>
    <definedName name="dsct3pnc" localSheetId="0">'[24]#REF'!#REF!</definedName>
    <definedName name="dsct3pnc">'[24]#REF'!#REF!</definedName>
    <definedName name="dsct3pvl" localSheetId="0">'[24]#REF'!#REF!</definedName>
    <definedName name="dsct3pvl">'[24]#REF'!#REF!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20" localSheetId="0">#REF!</definedName>
    <definedName name="dstib2120">#REF!</definedName>
    <definedName name="dstib250" localSheetId="0">#REF!</definedName>
    <definedName name="dstib250">#REF!</definedName>
    <definedName name="dstib260" localSheetId="0">#REF!</definedName>
    <definedName name="dstib260">#REF!</definedName>
    <definedName name="dstib280" localSheetId="0">#REF!</definedName>
    <definedName name="dstib280">#REF!</definedName>
    <definedName name="DT" localSheetId="0">#REF!</definedName>
    <definedName name="DT">#REF!</definedName>
    <definedName name="DT_KONT" localSheetId="0">#REF!</definedName>
    <definedName name="DT_KONT">#REF!</definedName>
    <definedName name="dump" localSheetId="0">#REF!</definedName>
    <definedName name="dump">#REF!</definedName>
    <definedName name="DUMPTRUCK1" localSheetId="0">#REF!</definedName>
    <definedName name="DUMPTRUCK1">#REF!</definedName>
    <definedName name="DUMPTRUCK2" localSheetId="0">#REF!</definedName>
    <definedName name="DUMPTRUCK2">#REF!</definedName>
    <definedName name="DUMPTRUCK321" localSheetId="0">#REF!</definedName>
    <definedName name="DUMPTRUCK321">#REF!</definedName>
    <definedName name="DUMPTRUCK511" localSheetId="0">#REF!</definedName>
    <definedName name="DUMPTRUCK511">#REF!</definedName>
    <definedName name="DUMPTRUCK512" localSheetId="0">#REF!</definedName>
    <definedName name="DUMPTRUCK512">#REF!</definedName>
    <definedName name="DUMPTRUCK521" localSheetId="0">#REF!</definedName>
    <definedName name="DUMPTRUCK521">#REF!</definedName>
    <definedName name="DUMPTRUCK611" localSheetId="0">#REF!</definedName>
    <definedName name="DUMPTRUCK611">#REF!</definedName>
    <definedName name="DUMPTRUCK818" localSheetId="0">#REF!</definedName>
    <definedName name="DUMPTRUCK818">#REF!</definedName>
    <definedName name="DUMPTRUCK819" localSheetId="0">#REF!</definedName>
    <definedName name="DUMPTRUCK819">#REF!</definedName>
    <definedName name="duong1" localSheetId="0">[24]DONGIA!#REF!</definedName>
    <definedName name="duong1">[24]DONGIA!#REF!</definedName>
    <definedName name="duong2" localSheetId="0">[24]DONGIA!#REF!</definedName>
    <definedName name="duong2">[24]DONGIA!#REF!</definedName>
    <definedName name="duong3" localSheetId="0">[24]DONGIA!#REF!</definedName>
    <definedName name="duong3">[24]DONGIA!#REF!</definedName>
    <definedName name="duong4" localSheetId="0">[24]DONGIA!#REF!</definedName>
    <definedName name="duong4">[24]DONGIA!#REF!</definedName>
    <definedName name="duong5" localSheetId="0">[24]DONGIA!#REF!</definedName>
    <definedName name="duong5">[24]DONGIA!#REF!</definedName>
    <definedName name="E" localSheetId="0">#REF!</definedName>
    <definedName name="E">#REF!</definedName>
    <definedName name="E.001" localSheetId="0">#REF!</definedName>
    <definedName name="E.001">#REF!</definedName>
    <definedName name="E.010" localSheetId="0">#REF!</definedName>
    <definedName name="E.010">#REF!</definedName>
    <definedName name="E.032" localSheetId="0">#REF!</definedName>
    <definedName name="E.032">#REF!</definedName>
    <definedName name="E.052" localSheetId="0">#REF!</definedName>
    <definedName name="E.052">#REF!</definedName>
    <definedName name="E.080" localSheetId="0">#REF!</definedName>
    <definedName name="E.080">#REF!</definedName>
    <definedName name="E.082" localSheetId="0">#REF!</definedName>
    <definedName name="E.082">#REF!</definedName>
    <definedName name="E.084" localSheetId="0">#REF!</definedName>
    <definedName name="E.084">#REF!</definedName>
    <definedName name="E.087" localSheetId="0">#REF!</definedName>
    <definedName name="E.087">#REF!</definedName>
    <definedName name="E.088" localSheetId="0">#REF!</definedName>
    <definedName name="E.088">#REF!</definedName>
    <definedName name="E.153" localSheetId="0">#REF!</definedName>
    <definedName name="E.153">#REF!</definedName>
    <definedName name="E.157" localSheetId="0">#REF!</definedName>
    <definedName name="E.157">#REF!</definedName>
    <definedName name="E.182" localSheetId="0">#REF!</definedName>
    <definedName name="E.182">#REF!</definedName>
    <definedName name="E.212" localSheetId="0">#REF!</definedName>
    <definedName name="E.212">#REF!</definedName>
    <definedName name="E.221" localSheetId="0">#REF!</definedName>
    <definedName name="E.221">#REF!</definedName>
    <definedName name="E.252" localSheetId="0">#REF!</definedName>
    <definedName name="E.252">#REF!</definedName>
    <definedName name="E.301" localSheetId="0">#REF!</definedName>
    <definedName name="E.301">#REF!</definedName>
    <definedName name="E.341" localSheetId="0">#REF!</definedName>
    <definedName name="E.341">#REF!</definedName>
    <definedName name="E_1" localSheetId="0">#REF!</definedName>
    <definedName name="E_1">#REF!</definedName>
    <definedName name="EEE09REV1">'[62]5-Peralatan'!$AW$16</definedName>
    <definedName name="EEE17REV">'[62]5-Peralatan'!$AW$24</definedName>
    <definedName name="EEE17REV1">'[62]5-Peralatan'!$AW$24</definedName>
    <definedName name="EEX" localSheetId="0">#REF!</definedName>
    <definedName name="EEX">#REF!</definedName>
    <definedName name="EFX" localSheetId="0">#REF!</definedName>
    <definedName name="EFX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mail" localSheetId="0">#REF!</definedName>
    <definedName name="email">#REF!</definedName>
    <definedName name="ENTRANCE" localSheetId="0">#REF!</definedName>
    <definedName name="ENTRANCE">#REF!</definedName>
    <definedName name="eol" localSheetId="0">#REF!</definedName>
    <definedName name="eol">#REF!</definedName>
    <definedName name="epe_1" localSheetId="0">#REF!</definedName>
    <definedName name="epe_1">#REF!</definedName>
    <definedName name="epe_2" localSheetId="0">#REF!</definedName>
    <definedName name="epe_2">#REF!</definedName>
    <definedName name="Eqp_list">'[63]List of Eqp'!$N$14:$O$42</definedName>
    <definedName name="equipment2">[64]Pricing!$A$15:$AB$302</definedName>
    <definedName name="ev_juli">'[65]rincian per proyek'!$A$1:$BA$124</definedName>
    <definedName name="exca" localSheetId="0">#REF!</definedName>
    <definedName name="exca">#REF!</definedName>
    <definedName name="EXCAVATOR" localSheetId="0">#REF!</definedName>
    <definedName name="EXCAVATOR">#REF!</definedName>
    <definedName name="EXCAVATOR311" localSheetId="0">#REF!</definedName>
    <definedName name="EXCAVATOR311">#REF!</definedName>
    <definedName name="EXCAVATOR312" localSheetId="0">#REF!</definedName>
    <definedName name="EXCAVATOR312">#REF!</definedName>
    <definedName name="EXCAVATOR321" localSheetId="0">#REF!</definedName>
    <definedName name="EXCAVATOR321">#REF!</definedName>
    <definedName name="EXTRA" localSheetId="0">#REF!</definedName>
    <definedName name="EXTRA">#REF!</definedName>
    <definedName name="f" localSheetId="0">#REF!</definedName>
    <definedName name="f">#REF!</definedName>
    <definedName name="f92F56" localSheetId="0">[24]dtxl!#REF!</definedName>
    <definedName name="f92F56">[24]dtxl!#REF!</definedName>
    <definedName name="faab" localSheetId="0">#REF!</definedName>
    <definedName name="faab">#REF!</definedName>
    <definedName name="fac" localSheetId="0">#REF!</definedName>
    <definedName name="fac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ax" localSheetId="0">#REF!</definedName>
    <definedName name="fax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fff" localSheetId="0">#REF!</definedName>
    <definedName name="fffff">#REF!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NAL">[41]FINAL!$C$65:$M$128</definedName>
    <definedName name="FINE_AGGREGATE" localSheetId="0">'[38]DAFTAR HARGA'!#REF!</definedName>
    <definedName name="FINE_AGGREGATE">'[38]DAFTAR HARGA'!#REF!</definedName>
    <definedName name="FINISHER" localSheetId="0">#REF!</definedName>
    <definedName name="FINISHER">#REF!</definedName>
    <definedName name="FIRST_FLOOR" localSheetId="0">#REF!</definedName>
    <definedName name="FIRST_FLOOR">#REF!</definedName>
    <definedName name="fiskal" localSheetId="0">#REF!</definedName>
    <definedName name="fiskal">#REF!</definedName>
    <definedName name="FJX" localSheetId="0">#REF!</definedName>
    <definedName name="FJX">#REF!</definedName>
    <definedName name="fkx" localSheetId="0">#REF!</definedName>
    <definedName name="fkx">#REF!</definedName>
    <definedName name="FLATBEDTRUCK" localSheetId="0">#REF!</definedName>
    <definedName name="FLATBEDTRUCK">#REF!</definedName>
    <definedName name="flmh400" localSheetId="0">#REF!</definedName>
    <definedName name="flmh400">#REF!</definedName>
    <definedName name="flx" localSheetId="0">#REF!</definedName>
    <definedName name="flx">#REF!</definedName>
    <definedName name="FO" localSheetId="0">#REF!</definedName>
    <definedName name="FO">#REF!</definedName>
    <definedName name="FOR" localSheetId="0">#REF!</definedName>
    <definedName name="FOR">#REF!</definedName>
    <definedName name="FORM1014" localSheetId="0">[66]Anl.2s.d4e!#REF!</definedName>
    <definedName name="FORM1014">[66]Anl.2s.d4e!#REF!</definedName>
    <definedName name="FORM1015" localSheetId="0">[66]Anl.2s.d4e!#REF!</definedName>
    <definedName name="FORM1015">[66]Anl.2s.d4e!#REF!</definedName>
    <definedName name="FORM21" localSheetId="0">'[67]BD Div-2 sd 7.6'!#REF!</definedName>
    <definedName name="FORM21">'[67]BD Div-2 sd 7.6'!#REF!</definedName>
    <definedName name="FORM22E" localSheetId="0">'[28]BD Div-2'!#REF!</definedName>
    <definedName name="FORM22E">'[28]BD Div-2'!#REF!</definedName>
    <definedName name="FORM22L" localSheetId="0">'[67]BD Div-2 sd 7.6'!#REF!</definedName>
    <definedName name="FORM22L">'[67]BD Div-2 sd 7.6'!#REF!</definedName>
    <definedName name="FORM231" localSheetId="0">'[28]BD Div-2'!#REF!</definedName>
    <definedName name="FORM231">'[28]BD Div-2'!#REF!</definedName>
    <definedName name="FORM232" localSheetId="0">'[28]BD Div-2'!#REF!</definedName>
    <definedName name="FORM232">'[28]BD Div-2'!#REF!</definedName>
    <definedName name="FORM233" localSheetId="0">'[67]BD Div-2 sd 7.6'!#REF!</definedName>
    <definedName name="FORM233">'[67]BD Div-2 sd 7.6'!#REF!</definedName>
    <definedName name="Form234" localSheetId="0">'[28]BD Div-2'!#REF!</definedName>
    <definedName name="Form234">'[28]BD Div-2'!#REF!</definedName>
    <definedName name="Form235" localSheetId="0">'[28]BD Div-2'!#REF!</definedName>
    <definedName name="Form235">'[28]BD Div-2'!#REF!</definedName>
    <definedName name="Form236" localSheetId="0">'[28]BD Div-2'!#REF!</definedName>
    <definedName name="Form236">'[28]BD Div-2'!#REF!</definedName>
    <definedName name="FORM241" localSheetId="0">'[67]BD Div-2 sd 7.6'!#REF!</definedName>
    <definedName name="FORM241">'[67]BD Div-2 sd 7.6'!#REF!</definedName>
    <definedName name="FORM242" localSheetId="0">'[28]BD Div-2'!#REF!</definedName>
    <definedName name="FORM242">'[28]BD Div-2'!#REF!</definedName>
    <definedName name="FORM243" localSheetId="0">'[28]BD Div-2'!#REF!</definedName>
    <definedName name="FORM243">'[28]BD Div-2'!#REF!</definedName>
    <definedName name="FORM311" localSheetId="0">'[68]DIV-3'!#REF!</definedName>
    <definedName name="FORM311">'[68]DIV-3'!#REF!</definedName>
    <definedName name="FORM312" localSheetId="0">'[28]BD Div-3'!#REF!</definedName>
    <definedName name="FORM312">'[28]BD Div-3'!#REF!</definedName>
    <definedName name="FORM313" localSheetId="0">'[28]BD Div-3'!#REF!</definedName>
    <definedName name="FORM313">'[28]BD Div-3'!#REF!</definedName>
    <definedName name="FORM314" localSheetId="0">'[28]BD Div-3'!#REF!</definedName>
    <definedName name="FORM314">'[28]BD Div-3'!#REF!</definedName>
    <definedName name="FORM315" localSheetId="0">'[28]BD Div-3'!#REF!</definedName>
    <definedName name="FORM315">'[28]BD Div-3'!#REF!</definedName>
    <definedName name="FORM319" localSheetId="0">'[68]DIV-3'!#REF!</definedName>
    <definedName name="FORM319">'[68]DIV-3'!#REF!</definedName>
    <definedName name="FORM322" localSheetId="0">'[68]DIV-3'!#REF!</definedName>
    <definedName name="FORM322">'[68]DIV-3'!#REF!</definedName>
    <definedName name="FORM323" localSheetId="0">#REF!</definedName>
    <definedName name="FORM323">#REF!</definedName>
    <definedName name="FORM323L" localSheetId="0">#REF!</definedName>
    <definedName name="FORM323L">#REF!</definedName>
    <definedName name="FORM324" localSheetId="0">'[28]BD Div-3'!#REF!</definedName>
    <definedName name="FORM324">'[28]BD Div-3'!#REF!</definedName>
    <definedName name="FORM331" localSheetId="0">'[68]DIV-3'!#REF!</definedName>
    <definedName name="FORM331">'[68]DIV-3'!#REF!</definedName>
    <definedName name="FORM346" localSheetId="0">'[28]BD Div-3'!#REF!</definedName>
    <definedName name="FORM346">'[28]BD Div-3'!#REF!</definedName>
    <definedName name="FORM421" localSheetId="0">'[28]BD Div-4'!#REF!</definedName>
    <definedName name="FORM421">'[28]BD Div-4'!#REF!</definedName>
    <definedName name="FORM422" localSheetId="0">#REF!</definedName>
    <definedName name="FORM422">#REF!</definedName>
    <definedName name="FORM423" localSheetId="0">'[28]BD Div-4'!#REF!</definedName>
    <definedName name="FORM423">'[28]BD Div-4'!#REF!</definedName>
    <definedName name="FORM424" localSheetId="0">'[28]BD Div-4'!#REF!</definedName>
    <definedName name="FORM424">'[28]BD Div-4'!#REF!</definedName>
    <definedName name="FORM425" localSheetId="0">'[28]BD Div-4'!#REF!</definedName>
    <definedName name="FORM425">'[28]BD Div-4'!#REF!</definedName>
    <definedName name="FORM426" localSheetId="0">'[28]BD Div-4'!#REF!</definedName>
    <definedName name="FORM426">'[28]BD Div-4'!#REF!</definedName>
    <definedName name="FORM427" localSheetId="0">'[28]BD Div-4'!#REF!</definedName>
    <definedName name="FORM427">'[28]BD Div-4'!#REF!</definedName>
    <definedName name="FORM511" localSheetId="0">#REF!</definedName>
    <definedName name="FORM511">#REF!</definedName>
    <definedName name="FORM512" localSheetId="0">#REF!</definedName>
    <definedName name="FORM512">#REF!</definedName>
    <definedName name="FORM521" localSheetId="0">'[28]BD Div-5'!#REF!</definedName>
    <definedName name="FORM521">'[28]BD Div-5'!#REF!</definedName>
    <definedName name="FORM522" localSheetId="0">'[28]BD Div-5'!#REF!</definedName>
    <definedName name="FORM522">'[28]BD Div-5'!#REF!</definedName>
    <definedName name="FORM541" localSheetId="0">'[28]BD Div-5'!#REF!</definedName>
    <definedName name="FORM541">'[28]BD Div-5'!#REF!</definedName>
    <definedName name="FORM542" localSheetId="0">'[28]BD Div-5'!#REF!</definedName>
    <definedName name="FORM542">'[28]BD Div-5'!#REF!</definedName>
    <definedName name="FORM611" localSheetId="0">#REF!</definedName>
    <definedName name="FORM611">#REF!</definedName>
    <definedName name="FORM612" localSheetId="0">#REF!</definedName>
    <definedName name="FORM612">#REF!</definedName>
    <definedName name="FORM621" localSheetId="0">'[28]BD Div-6'!#REF!</definedName>
    <definedName name="FORM621">'[28]BD Div-6'!#REF!</definedName>
    <definedName name="FORM622" localSheetId="0">'[28]BD Div-6'!#REF!</definedName>
    <definedName name="FORM622">'[28]BD Div-6'!#REF!</definedName>
    <definedName name="FORM623" localSheetId="0">'[28]BD Div-6'!#REF!</definedName>
    <definedName name="FORM623">'[28]BD Div-6'!#REF!</definedName>
    <definedName name="FORM631" localSheetId="0">'[28]BD Div-6'!#REF!</definedName>
    <definedName name="FORM631">'[28]BD Div-6'!#REF!</definedName>
    <definedName name="FORM632" localSheetId="0">'[28]BD Div-6'!#REF!</definedName>
    <definedName name="FORM632">'[28]BD Div-6'!#REF!</definedName>
    <definedName name="FORM633" localSheetId="0">'[28]BD Div-6'!#REF!</definedName>
    <definedName name="FORM633">'[28]BD Div-6'!#REF!</definedName>
    <definedName name="FORM634" localSheetId="0">'[28]BD Div-6'!#REF!</definedName>
    <definedName name="FORM634">'[28]BD Div-6'!#REF!</definedName>
    <definedName name="FORM635" localSheetId="0">'[28]BD Div-6'!#REF!</definedName>
    <definedName name="FORM635">'[28]BD Div-6'!#REF!</definedName>
    <definedName name="FORM635A" localSheetId="0">'[28]BD Div-6'!#REF!</definedName>
    <definedName name="FORM635A">'[28]BD Div-6'!#REF!</definedName>
    <definedName name="FORM636" localSheetId="0">#REF!</definedName>
    <definedName name="FORM636">#REF!</definedName>
    <definedName name="FORM641L" localSheetId="0">#REF!</definedName>
    <definedName name="FORM641L">#REF!</definedName>
    <definedName name="FORM642" localSheetId="0">#REF!</definedName>
    <definedName name="FORM642">#REF!</definedName>
    <definedName name="FORM65" localSheetId="0">'[28]BD Div-6'!#REF!</definedName>
    <definedName name="FORM65">'[28]BD Div-6'!#REF!</definedName>
    <definedName name="FORM66PERATA" localSheetId="0">'[28]BD Div-6'!#REF!</definedName>
    <definedName name="FORM66PERATA">'[28]BD Div-6'!#REF!</definedName>
    <definedName name="FORM66PERMUKAAN" localSheetId="0">'[28]BD Div-6'!#REF!</definedName>
    <definedName name="FORM66PERMUKAAN">'[28]BD Div-6'!#REF!</definedName>
    <definedName name="FORM7101" localSheetId="0">'[28]BD Div-7'!#REF!</definedName>
    <definedName name="FORM7101">'[28]BD Div-7'!#REF!</definedName>
    <definedName name="FORM7102" localSheetId="0">'[28]BD Div-7'!#REF!</definedName>
    <definedName name="FORM7102">'[28]BD Div-7'!#REF!</definedName>
    <definedName name="FORM7103" localSheetId="0">'[28]BD Div-7'!#REF!</definedName>
    <definedName name="FORM7103">'[28]BD Div-7'!#REF!</definedName>
    <definedName name="FORM711" localSheetId="0">#REF!</definedName>
    <definedName name="FORM711">#REF!</definedName>
    <definedName name="FORM712" localSheetId="0">'[28]BD Div-7'!#REF!</definedName>
    <definedName name="FORM712">'[28]BD Div-7'!#REF!</definedName>
    <definedName name="FORM713" localSheetId="0">'[68]DIV-7'!#REF!</definedName>
    <definedName name="FORM713">'[68]DIV-7'!#REF!</definedName>
    <definedName name="FORM714" localSheetId="0">#REF!</definedName>
    <definedName name="FORM714">#REF!</definedName>
    <definedName name="FORM715">'[68]DIV-7'!$L$196:$V$256</definedName>
    <definedName name="FORM716" localSheetId="0">'[28]BD Div-7'!#REF!</definedName>
    <definedName name="FORM716">'[28]BD Div-7'!#REF!</definedName>
    <definedName name="FORM717" localSheetId="0">'[28]BD Div-7'!#REF!</definedName>
    <definedName name="FORM717">'[28]BD Div-7'!#REF!</definedName>
    <definedName name="FORM718" localSheetId="0">'[28]BD Div-7'!#REF!</definedName>
    <definedName name="FORM718">'[28]BD Div-7'!#REF!</definedName>
    <definedName name="FORM721" localSheetId="0">#REF!</definedName>
    <definedName name="FORM721">#REF!</definedName>
    <definedName name="FORM731" localSheetId="0">#REF!</definedName>
    <definedName name="FORM731">#REF!</definedName>
    <definedName name="FORM732" localSheetId="0">#REF!</definedName>
    <definedName name="FORM732">#REF!</definedName>
    <definedName name="FORM733" localSheetId="0">#REF!</definedName>
    <definedName name="FORM733">#REF!</definedName>
    <definedName name="FORM734" localSheetId="0">#REF!</definedName>
    <definedName name="FORM734">#REF!</definedName>
    <definedName name="FORM735" localSheetId="0">#REF!</definedName>
    <definedName name="FORM735">#REF!</definedName>
    <definedName name="FORM744" localSheetId="0">'[28]BD Div-7'!#REF!</definedName>
    <definedName name="FORM744">'[28]BD Div-7'!#REF!</definedName>
    <definedName name="FORM745" localSheetId="0">'[28]BD Div-7'!#REF!</definedName>
    <definedName name="FORM745">'[28]BD Div-7'!#REF!</definedName>
    <definedName name="FORM7610" localSheetId="0">'[28]BD Div-7'!#REF!</definedName>
    <definedName name="FORM7610">'[28]BD Div-7'!#REF!</definedName>
    <definedName name="FORM7612a" localSheetId="0">'[28]BD Div-7'!#REF!</definedName>
    <definedName name="FORM7612a">'[28]BD Div-7'!#REF!</definedName>
    <definedName name="FORM7612b" localSheetId="0">'[28]BD Div-7'!#REF!</definedName>
    <definedName name="FORM7612b">'[28]BD Div-7'!#REF!</definedName>
    <definedName name="FORM7612c" localSheetId="0">'[28]BD Div-7'!#REF!</definedName>
    <definedName name="FORM7612c">'[28]BD Div-7'!#REF!</definedName>
    <definedName name="FORM7613a" localSheetId="0">'[28]BD Div-7'!#REF!</definedName>
    <definedName name="FORM7613a">'[28]BD Div-7'!#REF!</definedName>
    <definedName name="FORM7613b" localSheetId="0">'[28]BD Div-7'!#REF!</definedName>
    <definedName name="FORM7613b">'[28]BD Div-7'!#REF!</definedName>
    <definedName name="FORM7613c" localSheetId="0">'[28]BD Div-7'!#REF!</definedName>
    <definedName name="FORM7613c">'[28]BD Div-7'!#REF!</definedName>
    <definedName name="FORM7614a" localSheetId="0">'[28]BD Div-7'!#REF!</definedName>
    <definedName name="FORM7614a">'[28]BD Div-7'!#REF!</definedName>
    <definedName name="FORM7614b" localSheetId="0">'[28]BD Div-7'!#REF!</definedName>
    <definedName name="FORM7614b">'[28]BD Div-7'!#REF!</definedName>
    <definedName name="FORM7614c" localSheetId="0">'[28]BD Div-7'!#REF!</definedName>
    <definedName name="FORM7614c">'[28]BD Div-7'!#REF!</definedName>
    <definedName name="FORM7614d" localSheetId="0">'[28]BD Div-7'!#REF!</definedName>
    <definedName name="FORM7614d">'[28]BD Div-7'!#REF!</definedName>
    <definedName name="FORM7614e" localSheetId="0">'[28]BD Div-7'!#REF!</definedName>
    <definedName name="FORM7614e">'[28]BD Div-7'!#REF!</definedName>
    <definedName name="FORM7618" localSheetId="0">'[28]BD Div-7'!#REF!</definedName>
    <definedName name="FORM7618">'[28]BD Div-7'!#REF!</definedName>
    <definedName name="FORM7619" localSheetId="0">'[28]BD Div-7'!#REF!</definedName>
    <definedName name="FORM7619">'[28]BD Div-7'!#REF!</definedName>
    <definedName name="FORM768" localSheetId="0">'[28]BD Div-7'!#REF!</definedName>
    <definedName name="FORM768">'[28]BD Div-7'!#REF!</definedName>
    <definedName name="FORM769" localSheetId="0">'[28]BD Div-7'!#REF!</definedName>
    <definedName name="FORM769">'[28]BD Div-7'!#REF!</definedName>
    <definedName name="FORM76X" localSheetId="0">'[28]BD Div-7'!#REF!</definedName>
    <definedName name="FORM76X">'[28]BD Div-7'!#REF!</definedName>
    <definedName name="FORM771a" localSheetId="0">#REF!</definedName>
    <definedName name="FORM771a">#REF!</definedName>
    <definedName name="FORM771b" localSheetId="0">#REF!</definedName>
    <definedName name="FORM771b">#REF!</definedName>
    <definedName name="FORM771c" localSheetId="0">#REF!</definedName>
    <definedName name="FORM771c">#REF!</definedName>
    <definedName name="FORM771d" localSheetId="0">#REF!</definedName>
    <definedName name="FORM771d">#REF!</definedName>
    <definedName name="FORM772a" localSheetId="0">#REF!</definedName>
    <definedName name="FORM772a">#REF!</definedName>
    <definedName name="FORM772b" localSheetId="0">#REF!</definedName>
    <definedName name="FORM772b">#REF!</definedName>
    <definedName name="FORM772c" localSheetId="0">#REF!</definedName>
    <definedName name="FORM772c">#REF!</definedName>
    <definedName name="FORM772d" localSheetId="0">#REF!</definedName>
    <definedName name="FORM772d">#REF!</definedName>
    <definedName name="FORM79manual" localSheetId="0">'[68]DIV-7'!#REF!</definedName>
    <definedName name="FORM79manual">'[68]DIV-7'!#REF!</definedName>
    <definedName name="FORM79mekanis" localSheetId="0">'[28]BD Div-7'!#REF!</definedName>
    <definedName name="FORM79mekanis">'[28]BD Div-7'!#REF!</definedName>
    <definedName name="FORM811">'[68]DIV-8'!$L$1:$V$61</definedName>
    <definedName name="FORM812">'[68]DIV-8'!$L$180:$V$240</definedName>
    <definedName name="FORM813" localSheetId="0">'[28]BD Div-8'!#REF!</definedName>
    <definedName name="FORM813">'[28]BD Div-8'!#REF!</definedName>
    <definedName name="FORM814" localSheetId="0">'[28]BD Div-8'!#REF!</definedName>
    <definedName name="FORM814">'[28]BD Div-8'!#REF!</definedName>
    <definedName name="FORM815">'[68]DIV-8'!$L$717:$V$777</definedName>
    <definedName name="FORM817" localSheetId="0">'[28]BD Div-8'!#REF!</definedName>
    <definedName name="FORM817">'[28]BD Div-8'!#REF!</definedName>
    <definedName name="FORM818" localSheetId="0">'[28]BD Div-8'!#REF!</definedName>
    <definedName name="FORM818">'[28]BD Div-8'!#REF!</definedName>
    <definedName name="FORM819" localSheetId="0">'[28]BD Div-8'!#REF!</definedName>
    <definedName name="FORM819">'[28]BD Div-8'!#REF!</definedName>
    <definedName name="FORM82" localSheetId="0">'[28]BD Div-8'!#REF!</definedName>
    <definedName name="FORM82">'[28]BD Div-8'!#REF!</definedName>
    <definedName name="FORM841" localSheetId="0">'[28]BD Div-8'!#REF!</definedName>
    <definedName name="FORM841">'[28]BD Div-8'!#REF!</definedName>
    <definedName name="FORM8410">'[68]DIV-8'!$L$2222:$V$2282</definedName>
    <definedName name="FORM842" localSheetId="0">'[28]BD Div-8'!#REF!</definedName>
    <definedName name="FORM842">'[28]BD Div-8'!#REF!</definedName>
    <definedName name="FORM844" localSheetId="0">'[28]BD Div-8'!#REF!</definedName>
    <definedName name="FORM844">'[28]BD Div-8'!#REF!</definedName>
    <definedName name="FORM845" localSheetId="0">'[28]BD Div-8'!#REF!</definedName>
    <definedName name="FORM845">'[28]BD Div-8'!#REF!</definedName>
    <definedName name="FORM846">'[68]DIV-8'!$L$1978:$V$2038</definedName>
    <definedName name="FORM847">'[68]DIV-8'!$L$2100:$V$2160</definedName>
    <definedName name="FORMGEOTEKSTIL" localSheetId="0">'[28]BD Div-7'!#REF!</definedName>
    <definedName name="FORMGEOTEKSTIL">'[28]BD Div-7'!#REF!</definedName>
    <definedName name="fqfwef" localSheetId="0">'[58]ARP-10'!#REF!</definedName>
    <definedName name="fqfwef">'[58]ARP-10'!#REF!</definedName>
    <definedName name="FR" localSheetId="0">#REF!</definedName>
    <definedName name="FR">#REF!</definedName>
    <definedName name="frc4x10" localSheetId="0">#REF!</definedName>
    <definedName name="frc4x10">#REF!</definedName>
    <definedName name="frc4x1x400" localSheetId="0">#REF!</definedName>
    <definedName name="frc4x1x400">#REF!</definedName>
    <definedName name="frc4x25" localSheetId="0">#REF!</definedName>
    <definedName name="frc4x25">#REF!</definedName>
    <definedName name="frc4x300" localSheetId="0">#REF!</definedName>
    <definedName name="frc4x300">#REF!</definedName>
    <definedName name="frc4x35" localSheetId="0">#REF!</definedName>
    <definedName name="frc4x35">#REF!</definedName>
    <definedName name="frc4x95" localSheetId="0">#REF!</definedName>
    <definedName name="frc4x95">#REF!</definedName>
    <definedName name="frc5x4" localSheetId="0">#REF!</definedName>
    <definedName name="frc5x4">#REF!</definedName>
    <definedName name="frc5x6" localSheetId="0">#REF!</definedName>
    <definedName name="frc5x6">#REF!</definedName>
    <definedName name="fs" localSheetId="0">#REF!</definedName>
    <definedName name="fs">#REF!</definedName>
    <definedName name="FSB" localSheetId="0">#REF!</definedName>
    <definedName name="FSB">#REF!</definedName>
    <definedName name="FST" localSheetId="0">#REF!</definedName>
    <definedName name="FST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LVIMIXER" localSheetId="0">#REF!</definedName>
    <definedName name="FULVIMIXER">#REF!</definedName>
    <definedName name="FURNITURE__FURNISHING" localSheetId="0">#REF!</definedName>
    <definedName name="FURNITURE__FURNISHING">#REF!</definedName>
    <definedName name="G.50.I" localSheetId="0">#REF!</definedName>
    <definedName name="G.50.I">#REF!</definedName>
    <definedName name="G.51.C" localSheetId="0">#REF!</definedName>
    <definedName name="G.51.C">#REF!</definedName>
    <definedName name="G.72" localSheetId="0">#REF!</definedName>
    <definedName name="G.72">#REF!</definedName>
    <definedName name="Gajipeg" localSheetId="0">#REF!</definedName>
    <definedName name="Gajipeg">#REF!</definedName>
    <definedName name="GD" localSheetId="0">#REF!</definedName>
    <definedName name="GD">#REF!</definedName>
    <definedName name="GENSET" localSheetId="0">#REF!</definedName>
    <definedName name="GENSET">#REF!</definedName>
    <definedName name="ghgfjhh">[69]Cover!$A$1</definedName>
    <definedName name="GL" localSheetId="0">#REF!</definedName>
    <definedName name="GL">#REF!</definedName>
    <definedName name="gl3p" localSheetId="0">#REF!</definedName>
    <definedName name="gl3p">#REF!</definedName>
    <definedName name="GLAS" localSheetId="0">[13]Material!#REF!</definedName>
    <definedName name="GLAS">[13]Material!#REF!</definedName>
    <definedName name="glas1" localSheetId="0">[13]Material!#REF!</definedName>
    <definedName name="glas1">[13]Material!#REF!</definedName>
    <definedName name="GLWO" localSheetId="0">[13]Material!#REF!</definedName>
    <definedName name="GLWO">[13]Material!#REF!</definedName>
    <definedName name="govpd15" localSheetId="0">#REF!</definedName>
    <definedName name="govpd15">#REF!</definedName>
    <definedName name="grader" localSheetId="0">#REF!</definedName>
    <definedName name="grader">#REF!</definedName>
    <definedName name="GRAND_PALEMBANG_HOTEL___PALEMBANG" localSheetId="0">#REF!</definedName>
    <definedName name="GRAND_PALEMBANG_HOTEL___PALEMBANG">#REF!</definedName>
    <definedName name="GRAVEL">'[46]An. Quarry'!$A$353:$H$416</definedName>
    <definedName name="grc" localSheetId="0">#REF!</definedName>
    <definedName name="grc">#REF!</definedName>
    <definedName name="GROUND_FLOOR" localSheetId="0">#REF!</definedName>
    <definedName name="GROUND_FLOOR">#REF!</definedName>
    <definedName name="gs_1" localSheetId="0">#REF!</definedName>
    <definedName name="gs_1">#REF!</definedName>
    <definedName name="gs_2" localSheetId="0">#REF!</definedName>
    <definedName name="gs_2">#REF!</definedName>
    <definedName name="gs110g" localSheetId="0">#REF!</definedName>
    <definedName name="gs110g">#REF!</definedName>
    <definedName name="gs14g" localSheetId="0">#REF!</definedName>
    <definedName name="gs14g">#REF!</definedName>
    <definedName name="gs55g" localSheetId="0">#REF!</definedName>
    <definedName name="gs55g">#REF!</definedName>
    <definedName name="gs6g" localSheetId="0">#REF!</definedName>
    <definedName name="gs6g">#REF!</definedName>
    <definedName name="gs80g" localSheetId="0">#REF!</definedName>
    <definedName name="gs80g">#REF!</definedName>
    <definedName name="h" localSheetId="0">#REF!</definedName>
    <definedName name="h">#REF!</definedName>
    <definedName name="H_MOB" localSheetId="0">'[70]Lamp.2,3&amp;4'!#REF!</definedName>
    <definedName name="H_MOB">'[70]Lamp.2,3&amp;4'!#REF!</definedName>
    <definedName name="HAPUS" localSheetId="0">#REF!</definedName>
    <definedName name="HAPUS">#REF!</definedName>
    <definedName name="HARGA">'[46]An. Quarry'!$A$1:$H$62</definedName>
    <definedName name="HARGA_ALAT" localSheetId="0">'[27]U&amp;B'!#REF!</definedName>
    <definedName name="HARGA_ALAT">'[27]U&amp;B'!#REF!</definedName>
    <definedName name="HASIL" localSheetId="0">#REF!</definedName>
    <definedName name="HASIL">#REF!</definedName>
    <definedName name="hdw" localSheetId="0">#REF!</definedName>
    <definedName name="hdw">#REF!</definedName>
    <definedName name="he_1" localSheetId="0">#REF!</definedName>
    <definedName name="he_1">#REF!</definedName>
    <definedName name="he_2" localSheetId="0">#REF!</definedName>
    <definedName name="he_2">#REF!</definedName>
    <definedName name="Heä_soá_laép_xaø_H">1.7</definedName>
    <definedName name="heä_soá_sình_laày" localSheetId="0">#REF!</definedName>
    <definedName name="heä_soá_sình_laày">#REF!</definedName>
    <definedName name="HH15HT" localSheetId="0">'[24]TONGKE-HT'!#REF!</definedName>
    <definedName name="HH15HT">'[24]TONGKE-HT'!#REF!</definedName>
    <definedName name="HH16HT" localSheetId="0">'[24]TONGKE-HT'!#REF!</definedName>
    <definedName name="HH16HT">'[24]TONGKE-HT'!#REF!</definedName>
    <definedName name="HH19HT" localSheetId="0">'[24]TONGKE-HT'!#REF!</definedName>
    <definedName name="HH19HT">'[24]TONGKE-HT'!#REF!</definedName>
    <definedName name="HH20HT" localSheetId="0">'[24]TONGKE-HT'!#REF!</definedName>
    <definedName name="HH20HT">'[24]TONGKE-HT'!#REF!</definedName>
    <definedName name="hil" localSheetId="0">#REF!</definedName>
    <definedName name="hil">#REF!</definedName>
    <definedName name="hitAnalisa">[63]Analisa!$D$5:$BA$647</definedName>
    <definedName name="hitEqp">[63]Analisa!$G$15:$AB$647</definedName>
    <definedName name="hitLab">[63]Analisa!$AL$15:$AT$647</definedName>
    <definedName name="hitMat">[63]Analisa!$AC$15:$AK$647</definedName>
    <definedName name="hitUPA">[63]UPA!$H$7:$N$4425</definedName>
    <definedName name="HOTMIX" localSheetId="0">#REF!</definedName>
    <definedName name="HOTMIX">#REF!</definedName>
    <definedName name="HSCT3">0.1</definedName>
    <definedName name="hsdc1" localSheetId="0">#REF!</definedName>
    <definedName name="hsdc1">#REF!</definedName>
    <definedName name="HSDD" localSheetId="0">[24]phuluc1!#REF!</definedName>
    <definedName name="HSDD">[24]phuluc1!#REF!</definedName>
    <definedName name="HSDN">2.5</definedName>
    <definedName name="HSHH" localSheetId="0">#REF!</definedName>
    <definedName name="HSHH">#REF!</definedName>
    <definedName name="HSHHUT" localSheetId="0">#REF!</definedName>
    <definedName name="HSHHUT">#REF!</definedName>
    <definedName name="hskk1">[24]chitiet!$D$4</definedName>
    <definedName name="HSL" localSheetId="0">[71]Sheet3!#REF!</definedName>
    <definedName name="HSL">[71]Sheet3!#REF!</definedName>
    <definedName name="HSNC">[56]Du_lieu!$C$6</definedName>
    <definedName name="hspt" localSheetId="0">#REF!</definedName>
    <definedName name="hspt">#REF!</definedName>
    <definedName name="HSSL" localSheetId="0">#REF!</definedName>
    <definedName name="HSSL">#REF!</definedName>
    <definedName name="hsut" localSheetId="0">#REF!</definedName>
    <definedName name="hsut">#REF!</definedName>
    <definedName name="HSVC1" localSheetId="0">#REF!</definedName>
    <definedName name="HSVC1">#REF!</definedName>
    <definedName name="HSVC2" localSheetId="0">#REF!</definedName>
    <definedName name="HSVC2">#REF!</definedName>
    <definedName name="HSVC3" localSheetId="0">#REF!</definedName>
    <definedName name="HSVC3">#REF!</definedName>
    <definedName name="hswt" localSheetId="0">#REF!</definedName>
    <definedName name="hswt">#REF!</definedName>
    <definedName name="ht25nc" localSheetId="0">'[24]lam-moi'!#REF!</definedName>
    <definedName name="ht25nc">'[24]lam-moi'!#REF!</definedName>
    <definedName name="ht25vl" localSheetId="0">'[24]lam-moi'!#REF!</definedName>
    <definedName name="ht25vl">'[24]lam-moi'!#REF!</definedName>
    <definedName name="ht325nc" localSheetId="0">'[24]lam-moi'!#REF!</definedName>
    <definedName name="ht325nc">'[24]lam-moi'!#REF!</definedName>
    <definedName name="ht325vl" localSheetId="0">'[24]lam-moi'!#REF!</definedName>
    <definedName name="ht325vl">'[24]lam-moi'!#REF!</definedName>
    <definedName name="ht37k" localSheetId="0">'[24]lam-moi'!#REF!</definedName>
    <definedName name="ht37k">'[24]lam-moi'!#REF!</definedName>
    <definedName name="ht37nc" localSheetId="0">'[24]lam-moi'!#REF!</definedName>
    <definedName name="ht37nc">'[24]lam-moi'!#REF!</definedName>
    <definedName name="ht50nc" localSheetId="0">'[24]lam-moi'!#REF!</definedName>
    <definedName name="ht50nc">'[24]lam-moi'!#REF!</definedName>
    <definedName name="ht50vl" localSheetId="0">'[24]lam-moi'!#REF!</definedName>
    <definedName name="ht50vl">'[24]lam-moi'!#REF!</definedName>
    <definedName name="HTNC" localSheetId="0">#REF!</definedName>
    <definedName name="HTNC">#REF!</definedName>
    <definedName name="HTVL" localSheetId="0">#REF!</definedName>
    <definedName name="HTVL">#REF!</definedName>
    <definedName name="I" localSheetId="0">#REF!</definedName>
    <definedName name="I">#REF!</definedName>
    <definedName name="I2É6" localSheetId="0">[24]chitimc!#REF!</definedName>
    <definedName name="I2É6">[24]chitimc!#REF!</definedName>
    <definedName name="ihb" localSheetId="0">#REF!</definedName>
    <definedName name="ihb">#REF!</definedName>
    <definedName name="ihbl" localSheetId="0">#REF!</definedName>
    <definedName name="ihbl">#REF!</definedName>
    <definedName name="ii" localSheetId="0">#REF!</definedName>
    <definedName name="ii">#REF!</definedName>
    <definedName name="Iinvestasi" localSheetId="0">'[72]lam-moi'!#REF!</definedName>
    <definedName name="Iinvestasi">'[72]lam-moi'!#REF!</definedName>
    <definedName name="incli" localSheetId="0">#REF!</definedName>
    <definedName name="incli">#REF!</definedName>
    <definedName name="IND">'[73]FORM 7'!$F$19</definedName>
    <definedName name="inves" localSheetId="0">#REF!</definedName>
    <definedName name="inves">#REF!</definedName>
    <definedName name="ISO" localSheetId="0">#REF!</definedName>
    <definedName name="ISO">#REF!</definedName>
    <definedName name="ITC" localSheetId="0">#REF!</definedName>
    <definedName name="ITC">#REF!</definedName>
    <definedName name="Item" localSheetId="0">#REF!</definedName>
    <definedName name="Item">#REF!</definedName>
    <definedName name="j" localSheetId="0">#REF!</definedName>
    <definedName name="j">#REF!</definedName>
    <definedName name="JACKHAMMER" localSheetId="0">#REF!</definedName>
    <definedName name="JACKHAMMER">#REF!</definedName>
    <definedName name="jadwal">[74]Scedule!$A$14:$AS$67</definedName>
    <definedName name="JASA" localSheetId="0">#REF!</definedName>
    <definedName name="JASA">#REF!</definedName>
    <definedName name="jbt" localSheetId="0">#REF!</definedName>
    <definedName name="jbt">#REF!</definedName>
    <definedName name="JEFTA" localSheetId="0">#REF!</definedName>
    <definedName name="JEFTA">#REF!</definedName>
    <definedName name="jghjgjhg" localSheetId="0">[75]Cover!#REF!</definedName>
    <definedName name="jghjgjhg">[75]Cover!#REF!</definedName>
    <definedName name="jik" localSheetId="0">#REF!</definedName>
    <definedName name="jik">#REF!</definedName>
    <definedName name="JJ" localSheetId="0">#REF!</definedName>
    <definedName name="JJ">#REF!</definedName>
    <definedName name="jkljlk" localSheetId="0">[76]Cover!#REF!</definedName>
    <definedName name="jkljlk">[76]Cover!#REF!</definedName>
    <definedName name="JML_TOT" localSheetId="0">#REF!</definedName>
    <definedName name="JML_TOT">#REF!</definedName>
    <definedName name="JREHAB" localSheetId="0">#REF!</definedName>
    <definedName name="JREHAB">#REF!</definedName>
    <definedName name="JUDUL" localSheetId="0">#REF!</definedName>
    <definedName name="JUDUL">#REF!</definedName>
    <definedName name="judul_bq" localSheetId="0">[77]SCH!#REF!</definedName>
    <definedName name="judul_bq">[77]SCH!#REF!</definedName>
    <definedName name="k" localSheetId="0">#REF!</definedName>
    <definedName name="k">#REF!</definedName>
    <definedName name="K.110" localSheetId="0">#REF!</definedName>
    <definedName name="K.110">#REF!</definedName>
    <definedName name="K.111" localSheetId="0">#REF!</definedName>
    <definedName name="K.111">#REF!</definedName>
    <definedName name="K.112" localSheetId="0">#REF!</definedName>
    <definedName name="K.112">#REF!</definedName>
    <definedName name="K.113" localSheetId="0">#REF!</definedName>
    <definedName name="K.113">#REF!</definedName>
    <definedName name="K.114" localSheetId="0">#REF!</definedName>
    <definedName name="K.114">#REF!</definedName>
    <definedName name="K.115" localSheetId="0">#REF!</definedName>
    <definedName name="K.115">#REF!</definedName>
    <definedName name="K.116" localSheetId="0">#REF!</definedName>
    <definedName name="K.116">#REF!</definedName>
    <definedName name="K.117" localSheetId="0">#REF!</definedName>
    <definedName name="K.117">#REF!</definedName>
    <definedName name="K.118" localSheetId="0">#REF!</definedName>
    <definedName name="K.118">#REF!</definedName>
    <definedName name="K.121" localSheetId="0">#REF!</definedName>
    <definedName name="K.121">#REF!</definedName>
    <definedName name="K.122" localSheetId="0">#REF!</definedName>
    <definedName name="K.122">#REF!</definedName>
    <definedName name="K.123" localSheetId="0">#REF!</definedName>
    <definedName name="K.123">#REF!</definedName>
    <definedName name="K.124" localSheetId="0">#REF!</definedName>
    <definedName name="K.124">#REF!</definedName>
    <definedName name="K.125" localSheetId="0">#REF!</definedName>
    <definedName name="K.125">#REF!</definedName>
    <definedName name="K.126" localSheetId="0">#REF!</definedName>
    <definedName name="K.126">#REF!</definedName>
    <definedName name="K.127" localSheetId="0">#REF!</definedName>
    <definedName name="K.127">#REF!</definedName>
    <definedName name="K.128" localSheetId="0">#REF!</definedName>
    <definedName name="K.128">#REF!</definedName>
    <definedName name="K.131" localSheetId="0">#REF!</definedName>
    <definedName name="K.131">#REF!</definedName>
    <definedName name="K.132" localSheetId="0">#REF!</definedName>
    <definedName name="K.132">#REF!</definedName>
    <definedName name="K.139" localSheetId="0">#REF!</definedName>
    <definedName name="K.139">#REF!</definedName>
    <definedName name="K.140" localSheetId="0">#REF!</definedName>
    <definedName name="K.140">#REF!</definedName>
    <definedName name="K.152" localSheetId="0">#REF!</definedName>
    <definedName name="K.152">#REF!</definedName>
    <definedName name="K.153" localSheetId="0">#REF!</definedName>
    <definedName name="K.153">#REF!</definedName>
    <definedName name="K.154" localSheetId="0">#REF!</definedName>
    <definedName name="K.154">#REF!</definedName>
    <definedName name="K.155" localSheetId="0">#REF!</definedName>
    <definedName name="K.155">#REF!</definedName>
    <definedName name="K.156" localSheetId="0">#REF!</definedName>
    <definedName name="K.156">#REF!</definedName>
    <definedName name="K.157" localSheetId="0">#REF!</definedName>
    <definedName name="K.157">#REF!</definedName>
    <definedName name="K.158" localSheetId="0">#REF!</definedName>
    <definedName name="K.158">#REF!</definedName>
    <definedName name="K.210" localSheetId="0">#REF!</definedName>
    <definedName name="K.210">#REF!</definedName>
    <definedName name="K.211" localSheetId="0">#REF!</definedName>
    <definedName name="K.211">#REF!</definedName>
    <definedName name="K.220" localSheetId="0">#REF!</definedName>
    <definedName name="K.220">#REF!</definedName>
    <definedName name="K.221" localSheetId="0">#REF!</definedName>
    <definedName name="K.221">#REF!</definedName>
    <definedName name="K.224" localSheetId="0">#REF!</definedName>
    <definedName name="K.224">#REF!</definedName>
    <definedName name="K.225" localSheetId="0">#REF!</definedName>
    <definedName name="K.225">#REF!</definedName>
    <definedName name="K.230" localSheetId="0">#REF!</definedName>
    <definedName name="K.230">#REF!</definedName>
    <definedName name="K.310" localSheetId="0">#REF!</definedName>
    <definedName name="K.310">#REF!</definedName>
    <definedName name="K.311" localSheetId="0">#REF!</definedName>
    <definedName name="K.311">#REF!</definedName>
    <definedName name="K.320" localSheetId="0">#REF!</definedName>
    <definedName name="K.320">#REF!</definedName>
    <definedName name="K.321" localSheetId="0">#REF!</definedName>
    <definedName name="K.321">#REF!</definedName>
    <definedName name="K.341" localSheetId="0">#REF!</definedName>
    <definedName name="K.341">#REF!</definedName>
    <definedName name="K.342" localSheetId="0">#REF!</definedName>
    <definedName name="K.342">#REF!</definedName>
    <definedName name="K.410" localSheetId="0">#REF!</definedName>
    <definedName name="K.410">#REF!</definedName>
    <definedName name="K.411" localSheetId="0">#REF!</definedName>
    <definedName name="K.411">#REF!</definedName>
    <definedName name="K.420" localSheetId="0">#REF!</definedName>
    <definedName name="K.420">#REF!</definedName>
    <definedName name="K.421" localSheetId="0">#REF!</definedName>
    <definedName name="K.421">#REF!</definedName>
    <definedName name="K.422" localSheetId="0">#REF!</definedName>
    <definedName name="K.422">#REF!</definedName>
    <definedName name="K.423" localSheetId="0">#REF!</definedName>
    <definedName name="K.423">#REF!</definedName>
    <definedName name="K.424" localSheetId="0">#REF!</definedName>
    <definedName name="K.424">#REF!</definedName>
    <definedName name="K.510" localSheetId="0">#REF!</definedName>
    <definedName name="K.510">#REF!</definedName>
    <definedName name="K.511" localSheetId="0">#REF!</definedName>
    <definedName name="K.511">#REF!</definedName>
    <definedName name="K.512" localSheetId="0">#REF!</definedName>
    <definedName name="K.512">#REF!</definedName>
    <definedName name="K.513" localSheetId="0">#REF!</definedName>
    <definedName name="K.513">#REF!</definedName>
    <definedName name="K.514" localSheetId="0">#REF!</definedName>
    <definedName name="K.514">#REF!</definedName>
    <definedName name="K.515" localSheetId="0">#REF!</definedName>
    <definedName name="K.515">#REF!</definedName>
    <definedName name="K.516" localSheetId="0">#REF!</definedName>
    <definedName name="K.516">#REF!</definedName>
    <definedName name="K.520" localSheetId="0">#REF!</definedName>
    <definedName name="K.520">#REF!</definedName>
    <definedName name="K.521" localSheetId="0">#REF!</definedName>
    <definedName name="K.521">#REF!</definedName>
    <definedName name="K.522" localSheetId="0">#REF!</definedName>
    <definedName name="K.522">#REF!</definedName>
    <definedName name="K.523" localSheetId="0">#REF!</definedName>
    <definedName name="K.523">#REF!</definedName>
    <definedName name="K.528" localSheetId="0">#REF!</definedName>
    <definedName name="K.528">#REF!</definedName>
    <definedName name="K.610" localSheetId="0">#REF!</definedName>
    <definedName name="K.610">#REF!</definedName>
    <definedName name="K.612" localSheetId="0">#REF!</definedName>
    <definedName name="K.612">#REF!</definedName>
    <definedName name="K.613" localSheetId="0">#REF!</definedName>
    <definedName name="K.613">#REF!</definedName>
    <definedName name="K.614" localSheetId="0">#REF!</definedName>
    <definedName name="K.614">#REF!</definedName>
    <definedName name="K.615" localSheetId="0">#REF!</definedName>
    <definedName name="K.615">#REF!</definedName>
    <definedName name="K.616" localSheetId="0">#REF!</definedName>
    <definedName name="K.616">#REF!</definedName>
    <definedName name="K.617" localSheetId="0">#REF!</definedName>
    <definedName name="K.617">#REF!</definedName>
    <definedName name="K.618" localSheetId="0">#REF!</definedName>
    <definedName name="K.618">#REF!</definedName>
    <definedName name="K.619" localSheetId="0">#REF!</definedName>
    <definedName name="K.619">#REF!</definedName>
    <definedName name="K.620" localSheetId="0">#REF!</definedName>
    <definedName name="K.620">#REF!</definedName>
    <definedName name="K.621" localSheetId="0">#REF!</definedName>
    <definedName name="K.621">#REF!</definedName>
    <definedName name="K.626" localSheetId="0">#REF!</definedName>
    <definedName name="K.626">#REF!</definedName>
    <definedName name="K.631" localSheetId="0">#REF!</definedName>
    <definedName name="K.631">#REF!</definedName>
    <definedName name="K.632" localSheetId="0">#REF!</definedName>
    <definedName name="K.632">#REF!</definedName>
    <definedName name="K.636" localSheetId="0">#REF!</definedName>
    <definedName name="K.636">#REF!</definedName>
    <definedName name="K.637" localSheetId="0">#REF!</definedName>
    <definedName name="K.637">#REF!</definedName>
    <definedName name="K.638" localSheetId="0">#REF!</definedName>
    <definedName name="K.638">#REF!</definedName>
    <definedName name="K.639" localSheetId="0">#REF!</definedName>
    <definedName name="K.639">#REF!</definedName>
    <definedName name="K.640" localSheetId="0">#REF!</definedName>
    <definedName name="K.640">#REF!</definedName>
    <definedName name="K.641.ROB" localSheetId="0">#REF!</definedName>
    <definedName name="K.641.ROB">#REF!</definedName>
    <definedName name="K.705" localSheetId="0">#REF!</definedName>
    <definedName name="K.705">#REF!</definedName>
    <definedName name="K.710" localSheetId="0">#REF!</definedName>
    <definedName name="K.710">#REF!</definedName>
    <definedName name="K.715" localSheetId="0">#REF!</definedName>
    <definedName name="K.715">#REF!</definedName>
    <definedName name="K.719" localSheetId="0">#REF!</definedName>
    <definedName name="K.719">#REF!</definedName>
    <definedName name="K.720" localSheetId="0">#REF!</definedName>
    <definedName name="K.720">#REF!</definedName>
    <definedName name="K.721" localSheetId="0">#REF!</definedName>
    <definedName name="K.721">#REF!</definedName>
    <definedName name="K.722" localSheetId="0">#REF!</definedName>
    <definedName name="K.722">#REF!</definedName>
    <definedName name="K.730" localSheetId="0">#REF!</definedName>
    <definedName name="K.730">#REF!</definedName>
    <definedName name="K.815" localSheetId="0">#REF!</definedName>
    <definedName name="K.815">#REF!</definedName>
    <definedName name="K.855" localSheetId="0">#REF!</definedName>
    <definedName name="K.855">#REF!</definedName>
    <definedName name="K.865" localSheetId="0">#REF!</definedName>
    <definedName name="K.865">#REF!</definedName>
    <definedName name="K.870" localSheetId="0">#REF!</definedName>
    <definedName name="K.870">#REF!</definedName>
    <definedName name="K.875" localSheetId="0">#REF!</definedName>
    <definedName name="K.875">#REF!</definedName>
    <definedName name="K.877" localSheetId="0">#REF!</definedName>
    <definedName name="K.877">#REF!</definedName>
    <definedName name="K.880" localSheetId="0">#REF!</definedName>
    <definedName name="K.880">#REF!</definedName>
    <definedName name="K.885" localSheetId="0">#REF!</definedName>
    <definedName name="K.885">#REF!</definedName>
    <definedName name="K_225" localSheetId="0">[13]Material!#REF!</definedName>
    <definedName name="K_225">[13]Material!#REF!</definedName>
    <definedName name="k2b" localSheetId="0">'[24]THPDMoi  (2)'!#REF!</definedName>
    <definedName name="k2b">'[24]THPDMoi  (2)'!#REF!</definedName>
    <definedName name="KAAY" localSheetId="0">[13]Material!#REF!</definedName>
    <definedName name="KAAY">[13]Material!#REF!</definedName>
    <definedName name="kab" localSheetId="0">#REF!</definedName>
    <definedName name="kab">#REF!</definedName>
    <definedName name="KALA" localSheetId="0">[13]Material!#REF!</definedName>
    <definedName name="KALA">[13]Material!#REF!</definedName>
    <definedName name="KASARHALUS">'[46]Ag Hls &amp; Ksr'!$A$1:$J$90</definedName>
    <definedName name="kbtn20" localSheetId="0">#REF!</definedName>
    <definedName name="kbtn20">#REF!</definedName>
    <definedName name="kbtn30" localSheetId="0">#REF!</definedName>
    <definedName name="kbtn30">#REF!</definedName>
    <definedName name="kcat02">[7]Sheet1!$I$242</definedName>
    <definedName name="kcat07">[7]Sheet1!$I$247</definedName>
    <definedName name="kcat30">[7]Sheet1!$I$255</definedName>
    <definedName name="kcat40">[7]Sheet1!$I$258</definedName>
    <definedName name="kd" localSheetId="0">#REF!</definedName>
    <definedName name="kd">#REF!</definedName>
    <definedName name="KEBAL">[41]KEBALAT!$B$1:$S$73</definedName>
    <definedName name="kebalat">[41]KEBALAT!$B$1:$M$73</definedName>
    <definedName name="Kendaraankant" localSheetId="0">#REF!</definedName>
    <definedName name="Kendaraankant">#REF!</definedName>
    <definedName name="kerba" localSheetId="0">[53]Bhn!#REF!</definedName>
    <definedName name="kerba">[53]Bhn!#REF!</definedName>
    <definedName name="kerbb" localSheetId="0">[53]Bhn!#REF!</definedName>
    <definedName name="kerbb">[53]Bhn!#REF!</definedName>
    <definedName name="kfs" localSheetId="0">#REF!</definedName>
    <definedName name="kfs">#REF!</definedName>
    <definedName name="kgs" localSheetId="0">#REF!</definedName>
    <definedName name="kgs">#REF!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jkll" localSheetId="0">[35]Cover!#REF!</definedName>
    <definedName name="kjkll">[35]Cover!#REF!</definedName>
    <definedName name="kk" localSheetId="0">[29]Material!#REF!</definedName>
    <definedName name="kk">[29]Material!#REF!</definedName>
    <definedName name="kk10a" localSheetId="0">#REF!</definedName>
    <definedName name="kk10a">#REF!</definedName>
    <definedName name="kk16a" localSheetId="0">#REF!</definedName>
    <definedName name="kk16a">#REF!</definedName>
    <definedName name="kkkkkkk" localSheetId="0">[78]Material!#REF!</definedName>
    <definedName name="kkkkkkk">[78]Material!#REF!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an00">[7]Sheet1!$I$291</definedName>
    <definedName name="klan10">[7]Sheet1!$I$296</definedName>
    <definedName name="klan11">[7]Sheet1!$I$297</definedName>
    <definedName name="klan43">[7]Sheet1!$I$300</definedName>
    <definedName name="kldd1p" localSheetId="0">'[24]#REF'!#REF!</definedName>
    <definedName name="kldd1p">'[24]#REF'!#REF!</definedName>
    <definedName name="kldd3p" localSheetId="0">'[24]lam-moi'!#REF!</definedName>
    <definedName name="kldd3p">'[24]lam-moi'!#REF!</definedName>
    <definedName name="kler00" localSheetId="0">#REF!</definedName>
    <definedName name="kler00">#REF!</definedName>
    <definedName name="kler01" localSheetId="0">#REF!</definedName>
    <definedName name="kler01">#REF!</definedName>
    <definedName name="kles00" localSheetId="0">#REF!</definedName>
    <definedName name="kles00">#REF!</definedName>
    <definedName name="kles01" localSheetId="0">#REF!</definedName>
    <definedName name="kles01">#REF!</definedName>
    <definedName name="kles02" localSheetId="0">#REF!</definedName>
    <definedName name="kles02">#REF!</definedName>
    <definedName name="kles03" localSheetId="0">#REF!</definedName>
    <definedName name="kles03">#REF!</definedName>
    <definedName name="kles04" localSheetId="0">#REF!</definedName>
    <definedName name="kles04">#REF!</definedName>
    <definedName name="kles06" localSheetId="0">#REF!</definedName>
    <definedName name="kles06">#REF!</definedName>
    <definedName name="kles07" localSheetId="0">#REF!</definedName>
    <definedName name="kles07">#REF!</definedName>
    <definedName name="klkgkhghjg" localSheetId="0">[69]Cover!#REF!</definedName>
    <definedName name="klkgkhghjg">[69]Cover!#REF!</definedName>
    <definedName name="klp" localSheetId="0">#REF!</definedName>
    <definedName name="klp">#REF!</definedName>
    <definedName name="km" localSheetId="0">#REF!</definedName>
    <definedName name="km">#REF!</definedName>
    <definedName name="kmm" localSheetId="0">#REF!</definedName>
    <definedName name="kmm">#REF!</definedName>
    <definedName name="kmong" localSheetId="0">[24]giathanh1!#REF!</definedName>
    <definedName name="kmong">[24]giathanh1!#REF!</definedName>
    <definedName name="KODE" localSheetId="0">#REF!</definedName>
    <definedName name="KODE">#REF!</definedName>
    <definedName name="KOEF">[79]Analisa!$L$10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k" localSheetId="0">#REF!</definedName>
    <definedName name="koeflingk">#REF!</definedName>
    <definedName name="kof" localSheetId="0">#REF!</definedName>
    <definedName name="kof">#REF!</definedName>
    <definedName name="koling" localSheetId="0">#REF!</definedName>
    <definedName name="koling">#REF!</definedName>
    <definedName name="kota">'[80]Master Edit'!$E$15</definedName>
    <definedName name="kp1ph" localSheetId="0">#REF!</definedName>
    <definedName name="kp1ph">#REF!</definedName>
    <definedName name="kpl">'[81]Master Edit'!$E$11</definedName>
    <definedName name="krs" localSheetId="0">#REF!</definedName>
    <definedName name="krs">#REF!</definedName>
    <definedName name="ksk" localSheetId="0">#REF!</definedName>
    <definedName name="ksk">#REF!</definedName>
    <definedName name="kst" localSheetId="0">#REF!</definedName>
    <definedName name="kst">#REF!</definedName>
    <definedName name="kstr12">[7]Sheet1!$I$421</definedName>
    <definedName name="kstr14">[7]Sheet1!$I$423</definedName>
    <definedName name="kstr16">[7]Sheet1!$I$425</definedName>
    <definedName name="kstr17">[7]Sheet1!$I$426</definedName>
    <definedName name="kstr18">[7]Sheet1!$I$427</definedName>
    <definedName name="kstr19">[7]Sheet1!$I$428</definedName>
    <definedName name="kstr20">[7]Sheet1!$I$429</definedName>
    <definedName name="ksty00">[7]Sheet1!$I$436</definedName>
    <definedName name="ksty01">[7]Sheet1!$I$437</definedName>
    <definedName name="ksty60">[7]Sheet1!$I$458</definedName>
    <definedName name="ktpm" localSheetId="0">#REF!</definedName>
    <definedName name="ktpm">#REF!</definedName>
    <definedName name="KUANTITAS">[15]Sheet1!$A$1:$H$354</definedName>
    <definedName name="KULIT" localSheetId="0">#REF!</definedName>
    <definedName name="KULIT">#REF!</definedName>
    <definedName name="KUSEN__PINTU__JENDELA__ALAT_ALAT_PENGGANTUNG_DAN_CURTAIN_WALL" localSheetId="0">#REF!</definedName>
    <definedName name="KUSEN__PINTU__JENDELA__ALAT_ALAT_PENGGANTUNG_DAN_CURTAIN_WALL">#REF!</definedName>
    <definedName name="kwh1st" localSheetId="0">#REF!</definedName>
    <definedName name="kwh1st">#REF!</definedName>
    <definedName name="kwh3st" localSheetId="0">#REF!</definedName>
    <definedName name="kwh3st">#REF!</definedName>
    <definedName name="ky" localSheetId="0">#REF!</definedName>
    <definedName name="ky">#REF!</definedName>
    <definedName name="l" localSheetId="0">#REF!</definedName>
    <definedName name="l">#REF!</definedName>
    <definedName name="L.061" localSheetId="0">#REF!</definedName>
    <definedName name="L.061">#REF!</definedName>
    <definedName name="L.073" localSheetId="0">#REF!</definedName>
    <definedName name="L.073">#REF!</definedName>
    <definedName name="L.079" localSheetId="0">#REF!</definedName>
    <definedName name="L.079">#REF!</definedName>
    <definedName name="L.081" localSheetId="0">#REF!</definedName>
    <definedName name="L.081">#REF!</definedName>
    <definedName name="L.082" localSheetId="0">#REF!</definedName>
    <definedName name="L.082">#REF!</definedName>
    <definedName name="L.089" localSheetId="0">#REF!</definedName>
    <definedName name="L.089">#REF!</definedName>
    <definedName name="L.091" localSheetId="0">#REF!</definedName>
    <definedName name="L.091">#REF!</definedName>
    <definedName name="L.092" localSheetId="0">#REF!</definedName>
    <definedName name="L.092">#REF!</definedName>
    <definedName name="L.099" localSheetId="0">#REF!</definedName>
    <definedName name="L.099">#REF!</definedName>
    <definedName name="L.101" localSheetId="0">#REF!</definedName>
    <definedName name="L.101">#REF!</definedName>
    <definedName name="L.103" localSheetId="0">#REF!</definedName>
    <definedName name="L.103">#REF!</definedName>
    <definedName name="L.106" localSheetId="0">#REF!</definedName>
    <definedName name="L.106">#REF!</definedName>
    <definedName name="l1ti50" localSheetId="0">#REF!</definedName>
    <definedName name="l1ti50">#REF!</definedName>
    <definedName name="l1ti60" localSheetId="0">#REF!</definedName>
    <definedName name="l1ti60">#REF!</definedName>
    <definedName name="l2ooo1">[7]Sheet1!$I$475</definedName>
    <definedName name="l2ooo2">[7]Sheet1!$I$476</definedName>
    <definedName name="l2ooo3">[7]Sheet1!$I$477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OOO1">[7]Sheet1!$I$478</definedName>
    <definedName name="L3OOO3">[7]Sheet1!$I$480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bour2">[64]Pricing!$AM$15:$AV$302</definedName>
    <definedName name="LAINLAIN">[15]Sheet1!$A$261:$H$353</definedName>
    <definedName name="LANTAI_P3" localSheetId="0">#REF!</definedName>
    <definedName name="LANTAI_P3">#REF!</definedName>
    <definedName name="laooo3">[7]Sheet1!$I$690</definedName>
    <definedName name="LE" localSheetId="0">#REF!</definedName>
    <definedName name="LE">#REF!</definedName>
    <definedName name="leb" localSheetId="0">#REF!</definedName>
    <definedName name="leb">#REF!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l" localSheetId="0">[29]Material!#REF!</definedName>
    <definedName name="ll">[29]Material!#REF!</definedName>
    <definedName name="Lmk" localSheetId="0">#REF!</definedName>
    <definedName name="Lmk">#REF!</definedName>
    <definedName name="LOBBY" localSheetId="0">#REF!</definedName>
    <definedName name="LOBBY">#REF!</definedName>
    <definedName name="LOOO2">[7]Sheet1!$I$479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.010" localSheetId="0">#REF!</definedName>
    <definedName name="M.010">#REF!</definedName>
    <definedName name="M.011" localSheetId="0">#REF!</definedName>
    <definedName name="M.011">#REF!</definedName>
    <definedName name="M.012" localSheetId="0">#REF!</definedName>
    <definedName name="M.012">#REF!</definedName>
    <definedName name="M.0121" localSheetId="0">#REF!</definedName>
    <definedName name="M.0121">#REF!</definedName>
    <definedName name="M.0122" localSheetId="0">#REF!</definedName>
    <definedName name="M.0122">#REF!</definedName>
    <definedName name="M.014" localSheetId="0">#REF!</definedName>
    <definedName name="M.014">#REF!</definedName>
    <definedName name="M.020" localSheetId="0">#REF!</definedName>
    <definedName name="M.020">#REF!</definedName>
    <definedName name="M.022" localSheetId="0">#REF!</definedName>
    <definedName name="M.022">#REF!</definedName>
    <definedName name="M.023" localSheetId="0">#REF!</definedName>
    <definedName name="M.023">#REF!</definedName>
    <definedName name="M.024" localSheetId="0">#REF!</definedName>
    <definedName name="M.024">#REF!</definedName>
    <definedName name="M.025" localSheetId="0">#REF!</definedName>
    <definedName name="M.025">#REF!</definedName>
    <definedName name="M.026" localSheetId="0">#REF!</definedName>
    <definedName name="M.026">#REF!</definedName>
    <definedName name="M.031" localSheetId="0">#REF!</definedName>
    <definedName name="M.031">#REF!</definedName>
    <definedName name="M.033" localSheetId="0">#REF!</definedName>
    <definedName name="M.033">#REF!</definedName>
    <definedName name="M.035" localSheetId="0">#REF!</definedName>
    <definedName name="M.035">#REF!</definedName>
    <definedName name="M.040" localSheetId="0">#REF!</definedName>
    <definedName name="M.040">#REF!</definedName>
    <definedName name="M.041" localSheetId="0">#REF!</definedName>
    <definedName name="M.041">#REF!</definedName>
    <definedName name="M.042" localSheetId="0">#REF!</definedName>
    <definedName name="M.042">#REF!</definedName>
    <definedName name="M.050" localSheetId="0">#REF!</definedName>
    <definedName name="M.050">#REF!</definedName>
    <definedName name="M.061" localSheetId="0">#REF!</definedName>
    <definedName name="M.061">#REF!</definedName>
    <definedName name="M.064" localSheetId="0">#REF!</definedName>
    <definedName name="M.064">#REF!</definedName>
    <definedName name="M.065" localSheetId="0">#REF!</definedName>
    <definedName name="M.065">#REF!</definedName>
    <definedName name="M.080" localSheetId="0">#REF!</definedName>
    <definedName name="M.080">#REF!</definedName>
    <definedName name="M.081" localSheetId="0">#REF!</definedName>
    <definedName name="M.081">#REF!</definedName>
    <definedName name="M.090" localSheetId="0">#REF!</definedName>
    <definedName name="M.090">#REF!</definedName>
    <definedName name="M.162" localSheetId="0">#REF!</definedName>
    <definedName name="M.162">#REF!</definedName>
    <definedName name="M.164" localSheetId="0">#REF!</definedName>
    <definedName name="M.164">#REF!</definedName>
    <definedName name="M.166" localSheetId="0">#REF!</definedName>
    <definedName name="M.166">#REF!</definedName>
    <definedName name="M.167" localSheetId="0">#REF!</definedName>
    <definedName name="M.167">#REF!</definedName>
    <definedName name="M.170" localSheetId="0">#REF!</definedName>
    <definedName name="M.170">#REF!</definedName>
    <definedName name="M.180" localSheetId="0">#REF!</definedName>
    <definedName name="M.180">#REF!</definedName>
    <definedName name="m102bnnc" localSheetId="0">'[24]lam-moi'!#REF!</definedName>
    <definedName name="m102bnnc">'[24]lam-moi'!#REF!</definedName>
    <definedName name="m102bnvl" localSheetId="0">'[24]lam-moi'!#REF!</definedName>
    <definedName name="m102bnvl">'[24]lam-moi'!#REF!</definedName>
    <definedName name="m10aamtc" localSheetId="0">'[24]t-h HA THE'!#REF!</definedName>
    <definedName name="m10aamtc">'[24]t-h HA THE'!#REF!</definedName>
    <definedName name="m10aanc" localSheetId="0">'[24]lam-moi'!#REF!</definedName>
    <definedName name="m10aanc">'[24]lam-moi'!#REF!</definedName>
    <definedName name="m10aavl" localSheetId="0">'[24]lam-moi'!#REF!</definedName>
    <definedName name="m10aavl">'[24]lam-moi'!#REF!</definedName>
    <definedName name="m10anc" localSheetId="0">'[24]lam-moi'!#REF!</definedName>
    <definedName name="m10anc">'[24]lam-moi'!#REF!</definedName>
    <definedName name="m10avl" localSheetId="0">'[24]lam-moi'!#REF!</definedName>
    <definedName name="m10avl">'[24]lam-moi'!#REF!</definedName>
    <definedName name="m10banc" localSheetId="0">'[24]lam-moi'!#REF!</definedName>
    <definedName name="m10banc">'[24]lam-moi'!#REF!</definedName>
    <definedName name="m10bavl" localSheetId="0">'[24]lam-moi'!#REF!</definedName>
    <definedName name="m10bavl">'[24]lam-moi'!#REF!</definedName>
    <definedName name="m122bnnc" localSheetId="0">'[24]lam-moi'!#REF!</definedName>
    <definedName name="m122bnnc">'[24]lam-moi'!#REF!</definedName>
    <definedName name="m122bnvl" localSheetId="0">'[24]lam-moi'!#REF!</definedName>
    <definedName name="m122bnvl">'[24]lam-moi'!#REF!</definedName>
    <definedName name="m12aanc" localSheetId="0">'[24]lam-moi'!#REF!</definedName>
    <definedName name="m12aanc">'[24]lam-moi'!#REF!</definedName>
    <definedName name="m12aavl" localSheetId="0">'[24]lam-moi'!#REF!</definedName>
    <definedName name="m12aavl">'[24]lam-moi'!#REF!</definedName>
    <definedName name="m12anc" localSheetId="0">'[24]lam-moi'!#REF!</definedName>
    <definedName name="m12anc">'[24]lam-moi'!#REF!</definedName>
    <definedName name="m12avl" localSheetId="0">'[24]lam-moi'!#REF!</definedName>
    <definedName name="m12avl">'[24]lam-moi'!#REF!</definedName>
    <definedName name="M12ba3p" localSheetId="0">#REF!</definedName>
    <definedName name="M12ba3p">#REF!</definedName>
    <definedName name="m12banc" localSheetId="0">'[24]lam-moi'!#REF!</definedName>
    <definedName name="m12banc">'[24]lam-moi'!#REF!</definedName>
    <definedName name="m12bavl" localSheetId="0">'[24]lam-moi'!#REF!</definedName>
    <definedName name="m12bavl">'[24]lam-moi'!#REF!</definedName>
    <definedName name="M12bb1p" localSheetId="0">#REF!</definedName>
    <definedName name="M12bb1p">#REF!</definedName>
    <definedName name="m12bbnc" localSheetId="0">'[24]lam-moi'!#REF!</definedName>
    <definedName name="m12bbnc">'[24]lam-moi'!#REF!</definedName>
    <definedName name="m12bbvl" localSheetId="0">'[24]lam-moi'!#REF!</definedName>
    <definedName name="m12bbvl">'[24]lam-moi'!#REF!</definedName>
    <definedName name="M12bnnc" localSheetId="0">'[24]#REF'!#REF!</definedName>
    <definedName name="M12bnnc">'[24]#REF'!#REF!</definedName>
    <definedName name="M12bnvl" localSheetId="0">'[24]#REF'!#REF!</definedName>
    <definedName name="M12bnvl">'[24]#REF'!#REF!</definedName>
    <definedName name="M12cbnc" localSheetId="0">#REF!</definedName>
    <definedName name="M12cbnc">#REF!</definedName>
    <definedName name="M12cbvl" localSheetId="0">#REF!</definedName>
    <definedName name="M12cbvl">#REF!</definedName>
    <definedName name="m142bnnc" localSheetId="0">'[24]lam-moi'!#REF!</definedName>
    <definedName name="m142bnnc">'[24]lam-moi'!#REF!</definedName>
    <definedName name="m142bnvl" localSheetId="0">'[24]lam-moi'!#REF!</definedName>
    <definedName name="m142bnvl">'[24]lam-moi'!#REF!</definedName>
    <definedName name="M14bb1p" localSheetId="0">#REF!</definedName>
    <definedName name="M14bb1p">#REF!</definedName>
    <definedName name="m14bbnc" localSheetId="0">'[24]lam-moi'!#REF!</definedName>
    <definedName name="m14bbnc">'[24]lam-moi'!#REF!</definedName>
    <definedName name="M14bbvc" localSheetId="0">'[24]CHITIET VL-NC-TT -1p'!#REF!</definedName>
    <definedName name="M14bbvc">'[24]CHITIET VL-NC-TT -1p'!#REF!</definedName>
    <definedName name="m14bbvl" localSheetId="0">'[24]lam-moi'!#REF!</definedName>
    <definedName name="m14bbvl">'[24]lam-moi'!#REF!</definedName>
    <definedName name="M8a" localSheetId="0">'[24]THPDMoi  (2)'!#REF!</definedName>
    <definedName name="M8a">'[24]THPDMoi  (2)'!#REF!</definedName>
    <definedName name="M8aa" localSheetId="0">'[24]THPDMoi  (2)'!#REF!</definedName>
    <definedName name="M8aa">'[24]THPDMoi  (2)'!#REF!</definedName>
    <definedName name="m8aanc" localSheetId="0">#REF!</definedName>
    <definedName name="m8aanc">#REF!</definedName>
    <definedName name="m8aavl" localSheetId="0">#REF!</definedName>
    <definedName name="m8aavl">#REF!</definedName>
    <definedName name="m8amtc" localSheetId="0">'[24]t-h HA THE'!#REF!</definedName>
    <definedName name="m8amtc">'[24]t-h HA THE'!#REF!</definedName>
    <definedName name="m8anc" localSheetId="0">'[24]lam-moi'!#REF!</definedName>
    <definedName name="m8anc">'[24]lam-moi'!#REF!</definedName>
    <definedName name="m8avl" localSheetId="0">'[24]lam-moi'!#REF!</definedName>
    <definedName name="m8avl">'[24]lam-moi'!#REF!</definedName>
    <definedName name="Ma3pnc" localSheetId="0">#REF!</definedName>
    <definedName name="Ma3pnc">#REF!</definedName>
    <definedName name="Ma3pvl" localSheetId="0">#REF!</definedName>
    <definedName name="Ma3pvl">#REF!</definedName>
    <definedName name="Maa3pnc" localSheetId="0">#REF!</definedName>
    <definedName name="Maa3pnc">#REF!</definedName>
    <definedName name="Maa3pvl" localSheetId="0">#REF!</definedName>
    <definedName name="Maa3pvl">#REF!</definedName>
    <definedName name="magne" localSheetId="0">#REF!</definedName>
    <definedName name="magne">#REF!</definedName>
    <definedName name="MAKADAM">[20]Vibro_Roller!$F$68:$F$72</definedName>
    <definedName name="MANDOR311" localSheetId="0">#REF!</definedName>
    <definedName name="MANDOR311">#REF!</definedName>
    <definedName name="MANDOR312" localSheetId="0">#REF!</definedName>
    <definedName name="MANDOR312">#REF!</definedName>
    <definedName name="MANDOR33" localSheetId="0">#REF!</definedName>
    <definedName name="MANDOR33">#REF!</definedName>
    <definedName name="MANDOR511" localSheetId="0">#REF!</definedName>
    <definedName name="MANDOR511">#REF!</definedName>
    <definedName name="MANDOR512" localSheetId="0">#REF!</definedName>
    <definedName name="MANDOR512">#REF!</definedName>
    <definedName name="MANDOR521" localSheetId="0">#REF!</definedName>
    <definedName name="MANDOR521">#REF!</definedName>
    <definedName name="MANDOR611" localSheetId="0">#REF!</definedName>
    <definedName name="MANDOR611">#REF!</definedName>
    <definedName name="MANDOR753" localSheetId="0">#REF!</definedName>
    <definedName name="MANDOR753">#REF!</definedName>
    <definedName name="MANDOR818" localSheetId="0">#REF!</definedName>
    <definedName name="MANDOR818">#REF!</definedName>
    <definedName name="MANDOR819" localSheetId="0">#REF!</definedName>
    <definedName name="MANDOR819">#REF!</definedName>
    <definedName name="mark_up" localSheetId="0">#REF!</definedName>
    <definedName name="mark_up">#REF!</definedName>
    <definedName name="MARKUP" localSheetId="0">#REF!</definedName>
    <definedName name="MARKUP">#REF!</definedName>
    <definedName name="mat" localSheetId="0">#REF!</definedName>
    <definedName name="mat">#REF!</definedName>
    <definedName name="MATERIAL_BANTU__BESI_SIKU" localSheetId="0">'[38]DAFTAR HARGA'!#REF!</definedName>
    <definedName name="MATERIAL_BANTU__BESI_SIKU">'[38]DAFTAR HARGA'!#REF!</definedName>
    <definedName name="material2">[64]Pricing!$AC$15:$AL$302</definedName>
    <definedName name="Mba1p" localSheetId="0">#REF!</definedName>
    <definedName name="Mba1p">#REF!</definedName>
    <definedName name="Mba3p" localSheetId="0">#REF!</definedName>
    <definedName name="Mba3p">#REF!</definedName>
    <definedName name="Mbb3p" localSheetId="0">#REF!</definedName>
    <definedName name="Mbb3p">#REF!</definedName>
    <definedName name="mbbm01" localSheetId="0">#REF!</definedName>
    <definedName name="mbbm01">#REF!</definedName>
    <definedName name="mbbm02" localSheetId="0">#REF!</definedName>
    <definedName name="mbbm02">#REF!</definedName>
    <definedName name="mbbm03" localSheetId="0">#REF!</definedName>
    <definedName name="mbbm03">#REF!</definedName>
    <definedName name="mbbm04" localSheetId="0">#REF!</definedName>
    <definedName name="mbbm04">#REF!</definedName>
    <definedName name="mbbm05" localSheetId="0">#REF!</definedName>
    <definedName name="mbbm05">#REF!</definedName>
    <definedName name="mbbm10" localSheetId="0">#REF!</definedName>
    <definedName name="mbbm10">#REF!</definedName>
    <definedName name="mbbm15" localSheetId="0">#REF!</definedName>
    <definedName name="mbbm15">#REF!</definedName>
    <definedName name="mbbm20" localSheetId="0">#REF!</definedName>
    <definedName name="mbbm20">#REF!</definedName>
    <definedName name="Mbn1p" localSheetId="0">#REF!</definedName>
    <definedName name="Mbn1p">#REF!</definedName>
    <definedName name="mbnc" localSheetId="0">'[24]lam-moi'!#REF!</definedName>
    <definedName name="mbnc">'[24]lam-moi'!#REF!</definedName>
    <definedName name="mbvl" localSheetId="0">'[24]lam-moi'!#REF!</definedName>
    <definedName name="mbvl">'[24]lam-moi'!#REF!</definedName>
    <definedName name="ME" localSheetId="0">#REF!</definedName>
    <definedName name="ME">#REF!</definedName>
    <definedName name="MEDIUM_AGGREGATE" localSheetId="0">'[38]DAFTAR HARGA'!#REF!</definedName>
    <definedName name="MEDIUM_AGGREGATE">'[38]DAFTAR HARGA'!#REF!</definedName>
    <definedName name="MENU" localSheetId="0">#REF!</definedName>
    <definedName name="MENU">#REF!</definedName>
    <definedName name="MENUBOQ" localSheetId="0">#REF!</definedName>
    <definedName name="MENUBOQ">#REF!</definedName>
    <definedName name="MIBE" localSheetId="0">[13]Material!#REF!</definedName>
    <definedName name="MIBE">[13]Material!#REF!</definedName>
    <definedName name="MIBE1" localSheetId="0">[13]Material!#REF!</definedName>
    <definedName name="MIBE1">[13]Material!#REF!</definedName>
    <definedName name="minggu">'[82]Lap Mingguan'!$B$68:$G$101</definedName>
    <definedName name="MINOR">[15]Sheet1!$A$231:$H$234</definedName>
    <definedName name="mm" localSheetId="0">#REF!</definedName>
    <definedName name="mm">#REF!</definedName>
    <definedName name="mmm" localSheetId="0">[24]giathanh1!#REF!</definedName>
    <definedName name="mmm">[24]giathanh1!#REF!</definedName>
    <definedName name="MMM17A" localSheetId="0">[28]HSD!#REF!</definedName>
    <definedName name="MMM17A">[28]HSD!#REF!</definedName>
    <definedName name="MMM35A" localSheetId="0">[28]HSD!#REF!</definedName>
    <definedName name="MMM35A">[28]HSD!#REF!</definedName>
    <definedName name="MOBILISASI">[15]Sheet1!$A$13:$H$20</definedName>
    <definedName name="MOTORGRADER321" localSheetId="0">#REF!</definedName>
    <definedName name="MOTORGRADER321">#REF!</definedName>
    <definedName name="MOTORGRADER33" localSheetId="0">#REF!</definedName>
    <definedName name="MOTORGRADER33">#REF!</definedName>
    <definedName name="MOTORGRADER511" localSheetId="0">#REF!</definedName>
    <definedName name="MOTORGRADER511">#REF!</definedName>
    <definedName name="MOTORGRADER512" localSheetId="0">#REF!</definedName>
    <definedName name="MOTORGRADER512">#REF!</definedName>
    <definedName name="MOTORGRADER521" localSheetId="0">#REF!</definedName>
    <definedName name="MOTORGRADER521">#REF!</definedName>
    <definedName name="mp1x25" localSheetId="0">'[24]dongia (2)'!#REF!</definedName>
    <definedName name="mp1x25">'[24]dongia (2)'!#REF!</definedName>
    <definedName name="MQE_1" localSheetId="0">#REF!</definedName>
    <definedName name="MQE_1">#REF!</definedName>
    <definedName name="MQE_2" localSheetId="0">#REF!</definedName>
    <definedName name="MQE_2">#REF!</definedName>
    <definedName name="MTC1P" localSheetId="0">'[24]TONG HOP VL-NC TT'!#REF!</definedName>
    <definedName name="MTC1P">'[24]TONG HOP VL-NC TT'!#REF!</definedName>
    <definedName name="MTC3P" localSheetId="0">'[24]TONG HOP VL-NC TT'!#REF!</definedName>
    <definedName name="MTC3P">'[24]TONG HOP VL-NC TT'!#REF!</definedName>
    <definedName name="MTCHC">[24]TNHCHINH!$K$38</definedName>
    <definedName name="MTCMB" localSheetId="0">'[24]#REF'!#REF!</definedName>
    <definedName name="MTCMB">'[24]#REF'!#REF!</definedName>
    <definedName name="MTMAC12" localSheetId="0">#REF!</definedName>
    <definedName name="MTMAC12">#REF!</definedName>
    <definedName name="mtr" localSheetId="0">'[24]TH XL'!#REF!</definedName>
    <definedName name="mtr">'[24]TH XL'!#REF!</definedName>
    <definedName name="mtram" localSheetId="0">#REF!</definedName>
    <definedName name="mtram">#REF!</definedName>
    <definedName name="MU" localSheetId="0">#REF!</definedName>
    <definedName name="MU">#REF!</definedName>
    <definedName name="MU_alat" localSheetId="0">#REF!</definedName>
    <definedName name="MU_alat">#REF!</definedName>
    <definedName name="MU_bahan" localSheetId="0">#REF!</definedName>
    <definedName name="MU_bahan">#REF!</definedName>
    <definedName name="MU_upah" localSheetId="0">#REF!</definedName>
    <definedName name="MU_upah">#REF!</definedName>
    <definedName name="muars" localSheetId="0">#REF!</definedName>
    <definedName name="muars">#REF!</definedName>
    <definedName name="mubhn" localSheetId="0">#REF!</definedName>
    <definedName name="mubhn">#REF!</definedName>
    <definedName name="mume" localSheetId="0">#REF!</definedName>
    <definedName name="mume">#REF!</definedName>
    <definedName name="muprel" localSheetId="0">#REF!</definedName>
    <definedName name="muprel">#REF!</definedName>
    <definedName name="mustr" localSheetId="0">#REF!</definedName>
    <definedName name="mustr">#REF!</definedName>
    <definedName name="n" localSheetId="0">#REF!</definedName>
    <definedName name="n">#REF!</definedName>
    <definedName name="N_1011" localSheetId="0">'[70]Lamp.2,3&amp;4'!#REF!</definedName>
    <definedName name="N_1011">'[70]Lamp.2,3&amp;4'!#REF!</definedName>
    <definedName name="N_1013" localSheetId="0">'[70]Lamp.2,3&amp;4'!#REF!</definedName>
    <definedName name="N_1013">'[70]Lamp.2,3&amp;4'!#REF!</definedName>
    <definedName name="N_12" localSheetId="0">'[70]Lamp.2,3&amp;4'!#REF!</definedName>
    <definedName name="N_12">'[70]Lamp.2,3&amp;4'!#REF!</definedName>
    <definedName name="N_22" localSheetId="0">'[70]Lamp.2,3&amp;4'!#REF!</definedName>
    <definedName name="N_22">'[70]Lamp.2,3&amp;4'!#REF!</definedName>
    <definedName name="N_233" localSheetId="0">'[70]Lamp.2,3&amp;4'!#REF!</definedName>
    <definedName name="N_233">'[70]Lamp.2,3&amp;4'!#REF!</definedName>
    <definedName name="N_321" localSheetId="0">'[70]Lamp.2,3&amp;4'!#REF!</definedName>
    <definedName name="N_321">'[70]Lamp.2,3&amp;4'!#REF!</definedName>
    <definedName name="N_33" localSheetId="0">'[70]Lamp.2,3&amp;4'!#REF!</definedName>
    <definedName name="N_33">'[70]Lamp.2,3&amp;4'!#REF!</definedName>
    <definedName name="N_34" localSheetId="0">'[70]Lamp.2,3&amp;4'!#REF!</definedName>
    <definedName name="N_34">'[70]Lamp.2,3&amp;4'!#REF!</definedName>
    <definedName name="N_511" localSheetId="0">'[70]Lamp.2,3&amp;4'!#REF!</definedName>
    <definedName name="N_511">'[70]Lamp.2,3&amp;4'!#REF!</definedName>
    <definedName name="N_74" localSheetId="0">'[70]Lamp.2,3&amp;4'!#REF!</definedName>
    <definedName name="N_74">'[70]Lamp.2,3&amp;4'!#REF!</definedName>
    <definedName name="N_753" localSheetId="0">'[70]Lamp.2,3&amp;4'!#REF!</definedName>
    <definedName name="N_753">'[70]Lamp.2,3&amp;4'!#REF!</definedName>
    <definedName name="N1IN">'[24]TONGKE3p '!$U$295</definedName>
    <definedName name="n1pig" localSheetId="0">#REF!</definedName>
    <definedName name="n1pig">#REF!</definedName>
    <definedName name="n1pignc" localSheetId="0">'[24]lam-moi'!#REF!</definedName>
    <definedName name="n1pignc">'[24]lam-moi'!#REF!</definedName>
    <definedName name="n1pigvl" localSheetId="0">'[24]lam-moi'!#REF!</definedName>
    <definedName name="n1pigvl">'[24]lam-moi'!#REF!</definedName>
    <definedName name="n1pind" localSheetId="0">#REF!</definedName>
    <definedName name="n1pind">#REF!</definedName>
    <definedName name="n1pindnc" localSheetId="0">'[24]lam-moi'!#REF!</definedName>
    <definedName name="n1pindnc">'[24]lam-moi'!#REF!</definedName>
    <definedName name="n1pindvl" localSheetId="0">'[24]lam-moi'!#REF!</definedName>
    <definedName name="n1pindvl">'[24]lam-moi'!#REF!</definedName>
    <definedName name="n1ping" localSheetId="0">#REF!</definedName>
    <definedName name="n1ping">#REF!</definedName>
    <definedName name="n1pingnc" localSheetId="0">'[24]lam-moi'!#REF!</definedName>
    <definedName name="n1pingnc">'[24]lam-moi'!#REF!</definedName>
    <definedName name="n1pingvl" localSheetId="0">'[24]lam-moi'!#REF!</definedName>
    <definedName name="n1pingvl">'[24]lam-moi'!#REF!</definedName>
    <definedName name="n1pint" localSheetId="0">#REF!</definedName>
    <definedName name="n1pint">#REF!</definedName>
    <definedName name="n1pintnc" localSheetId="0">'[24]lam-moi'!#REF!</definedName>
    <definedName name="n1pintnc">'[24]lam-moi'!#REF!</definedName>
    <definedName name="n1pintvl" localSheetId="0">'[24]lam-moi'!#REF!</definedName>
    <definedName name="n1pintvl">'[24]lam-moi'!#REF!</definedName>
    <definedName name="n24nc" localSheetId="0">'[24]lam-moi'!#REF!</definedName>
    <definedName name="n24nc">'[24]lam-moi'!#REF!</definedName>
    <definedName name="n24vl" localSheetId="0">'[24]lam-moi'!#REF!</definedName>
    <definedName name="n24vl">'[24]lam-moi'!#REF!</definedName>
    <definedName name="n2mignc" localSheetId="0">'[24]lam-moi'!#REF!</definedName>
    <definedName name="n2mignc">'[24]lam-moi'!#REF!</definedName>
    <definedName name="n2migvl" localSheetId="0">'[24]lam-moi'!#REF!</definedName>
    <definedName name="n2migvl">'[24]lam-moi'!#REF!</definedName>
    <definedName name="n2min1nc" localSheetId="0">'[24]lam-moi'!#REF!</definedName>
    <definedName name="n2min1nc">'[24]lam-moi'!#REF!</definedName>
    <definedName name="n2min1vl" localSheetId="0">'[24]lam-moi'!#REF!</definedName>
    <definedName name="n2min1vl">'[24]lam-moi'!#REF!</definedName>
    <definedName name="NA" localSheetId="0">#REF!</definedName>
    <definedName name="NA">#REF!</definedName>
    <definedName name="nama">'[83]Master Edit'!$D$7</definedName>
    <definedName name="name" localSheetId="0">[77]SCH!#REF!</definedName>
    <definedName name="name">[77]SCH!#REF!</definedName>
    <definedName name="napk">'[80]Master Edit'!$E$13</definedName>
    <definedName name="nc1nc" localSheetId="0">'[24]lam-moi'!#REF!</definedName>
    <definedName name="nc1nc">'[24]lam-moi'!#REF!</definedName>
    <definedName name="nc1p" localSheetId="0">#REF!</definedName>
    <definedName name="nc1p">#REF!</definedName>
    <definedName name="nc1vl" localSheetId="0">'[24]lam-moi'!#REF!</definedName>
    <definedName name="nc1vl">'[24]lam-moi'!#REF!</definedName>
    <definedName name="nc24nc" localSheetId="0">'[24]lam-moi'!#REF!</definedName>
    <definedName name="nc24nc">'[24]lam-moi'!#REF!</definedName>
    <definedName name="nc24vl" localSheetId="0">'[24]lam-moi'!#REF!</definedName>
    <definedName name="nc24vl">'[24]lam-moi'!#REF!</definedName>
    <definedName name="nc3p" localSheetId="0">#REF!</definedName>
    <definedName name="nc3p">#REF!</definedName>
    <definedName name="NCBD100" localSheetId="0">#REF!</definedName>
    <definedName name="NCBD100">#REF!</definedName>
    <definedName name="NCBD200" localSheetId="0">#REF!</definedName>
    <definedName name="NCBD200">#REF!</definedName>
    <definedName name="NCBD250" localSheetId="0">#REF!</definedName>
    <definedName name="NCBD250">#REF!</definedName>
    <definedName name="ncdd" localSheetId="0">'[24]TH XL'!#REF!</definedName>
    <definedName name="ncdd">'[24]TH XL'!#REF!</definedName>
    <definedName name="NCDD2" localSheetId="0">'[24]TH XL'!#REF!</definedName>
    <definedName name="NCDD2">'[24]TH XL'!#REF!</definedName>
    <definedName name="NCHC">[24]TNHCHINH!$J$38</definedName>
    <definedName name="nctr" localSheetId="0">'[24]TH XL'!#REF!</definedName>
    <definedName name="nctr">'[24]TH XL'!#REF!</definedName>
    <definedName name="nctram" localSheetId="0">#REF!</definedName>
    <definedName name="nctram">#REF!</definedName>
    <definedName name="NCVC100" localSheetId="0">#REF!</definedName>
    <definedName name="NCVC100">#REF!</definedName>
    <definedName name="NCVC200" localSheetId="0">#REF!</definedName>
    <definedName name="NCVC200">#REF!</definedName>
    <definedName name="NCVC250" localSheetId="0">#REF!</definedName>
    <definedName name="NCVC250">#REF!</definedName>
    <definedName name="NCVC3P" localSheetId="0">#REF!</definedName>
    <definedName name="NCVC3P">#REF!</definedName>
    <definedName name="nhn" localSheetId="0">#REF!</definedName>
    <definedName name="nhn">#REF!</definedName>
    <definedName name="nhnnc" localSheetId="0">'[24]lam-moi'!#REF!</definedName>
    <definedName name="nhnnc">'[24]lam-moi'!#REF!</definedName>
    <definedName name="nhnvl" localSheetId="0">'[24]lam-moi'!#REF!</definedName>
    <definedName name="nhnvl">'[24]lam-moi'!#REF!</definedName>
    <definedName name="nig" localSheetId="0">#REF!</definedName>
    <definedName name="nig">#REF!</definedName>
    <definedName name="NIG13p">'[24]TONGKE3p '!$T$295</definedName>
    <definedName name="nig1p" localSheetId="0">#REF!</definedName>
    <definedName name="nig1p">#REF!</definedName>
    <definedName name="nig3p" localSheetId="0">#REF!</definedName>
    <definedName name="nig3p">#REF!</definedName>
    <definedName name="nightnc" localSheetId="0">[24]gtrinh!#REF!</definedName>
    <definedName name="nightnc">[24]gtrinh!#REF!</definedName>
    <definedName name="nightvl" localSheetId="0">[24]gtrinh!#REF!</definedName>
    <definedName name="nightvl">[24]gtrinh!#REF!</definedName>
    <definedName name="nignc1p" localSheetId="0">#REF!</definedName>
    <definedName name="nignc1p">#REF!</definedName>
    <definedName name="nignc3p">'[24]CHITIET VL-NC'!$G$107</definedName>
    <definedName name="nigvl1p" localSheetId="0">#REF!</definedName>
    <definedName name="nigvl1p">#REF!</definedName>
    <definedName name="nigvl3p">'[24]CHITIET VL-NC'!$G$99</definedName>
    <definedName name="nin" localSheetId="0">#REF!</definedName>
    <definedName name="nin">#REF!</definedName>
    <definedName name="nin14nc3p" localSheetId="0">#REF!</definedName>
    <definedName name="nin14nc3p">#REF!</definedName>
    <definedName name="nin14vl3p" localSheetId="0">#REF!</definedName>
    <definedName name="nin14vl3p">#REF!</definedName>
    <definedName name="nin1903p" localSheetId="0">#REF!</definedName>
    <definedName name="nin1903p">#REF!</definedName>
    <definedName name="nin190nc" localSheetId="0">'[24]lam-moi'!#REF!</definedName>
    <definedName name="nin190nc">'[24]lam-moi'!#REF!</definedName>
    <definedName name="nin190nc3p" localSheetId="0">#REF!</definedName>
    <definedName name="nin190nc3p">#REF!</definedName>
    <definedName name="nin190vl" localSheetId="0">'[24]lam-moi'!#REF!</definedName>
    <definedName name="nin190vl">'[24]lam-moi'!#REF!</definedName>
    <definedName name="nin190vl3p" localSheetId="0">#REF!</definedName>
    <definedName name="nin190vl3p">#REF!</definedName>
    <definedName name="nin1pnc" localSheetId="0">'[24]lam-moi'!#REF!</definedName>
    <definedName name="nin1pnc">'[24]lam-moi'!#REF!</definedName>
    <definedName name="nin1pvl" localSheetId="0">'[24]lam-moi'!#REF!</definedName>
    <definedName name="nin1pvl">'[24]lam-moi'!#REF!</definedName>
    <definedName name="nin2903p" localSheetId="0">#REF!</definedName>
    <definedName name="nin2903p">#REF!</definedName>
    <definedName name="nin290nc3p" localSheetId="0">#REF!</definedName>
    <definedName name="nin290nc3p">#REF!</definedName>
    <definedName name="nin290vl3p" localSheetId="0">#REF!</definedName>
    <definedName name="nin290vl3p">#REF!</definedName>
    <definedName name="nin3p" localSheetId="0">#REF!</definedName>
    <definedName name="nin3p">#REF!</definedName>
    <definedName name="nind" localSheetId="0">#REF!</definedName>
    <definedName name="nind">#REF!</definedName>
    <definedName name="nind1p" localSheetId="0">#REF!</definedName>
    <definedName name="nind1p">#REF!</definedName>
    <definedName name="nind3p" localSheetId="0">#REF!</definedName>
    <definedName name="nind3p">#REF!</definedName>
    <definedName name="nindnc" localSheetId="0">'[24]lam-moi'!#REF!</definedName>
    <definedName name="nindnc">'[24]lam-moi'!#REF!</definedName>
    <definedName name="nindnc1p" localSheetId="0">#REF!</definedName>
    <definedName name="nindnc1p">#REF!</definedName>
    <definedName name="nindnc3p" localSheetId="0">#REF!</definedName>
    <definedName name="nindnc3p">#REF!</definedName>
    <definedName name="nindvl" localSheetId="0">'[24]lam-moi'!#REF!</definedName>
    <definedName name="nindvl">'[24]lam-moi'!#REF!</definedName>
    <definedName name="nindvl1p" localSheetId="0">#REF!</definedName>
    <definedName name="nindvl1p">#REF!</definedName>
    <definedName name="nindvl3p" localSheetId="0">#REF!</definedName>
    <definedName name="nindvl3p">#REF!</definedName>
    <definedName name="ning1p" localSheetId="0">#REF!</definedName>
    <definedName name="ning1p">#REF!</definedName>
    <definedName name="ningnc1p" localSheetId="0">#REF!</definedName>
    <definedName name="ningnc1p">#REF!</definedName>
    <definedName name="ningvl1p" localSheetId="0">#REF!</definedName>
    <definedName name="ningvl1p">#REF!</definedName>
    <definedName name="ninnc" localSheetId="0">'[24]lam-moi'!#REF!</definedName>
    <definedName name="ninnc">'[24]lam-moi'!#REF!</definedName>
    <definedName name="ninnc3p" localSheetId="0">#REF!</definedName>
    <definedName name="ninnc3p">#REF!</definedName>
    <definedName name="nint1p" localSheetId="0">#REF!</definedName>
    <definedName name="nint1p">#REF!</definedName>
    <definedName name="nintnc1p" localSheetId="0">#REF!</definedName>
    <definedName name="nintnc1p">#REF!</definedName>
    <definedName name="nintvl1p" localSheetId="0">#REF!</definedName>
    <definedName name="nintvl1p">#REF!</definedName>
    <definedName name="ninvl" localSheetId="0">'[24]lam-moi'!#REF!</definedName>
    <definedName name="ninvl">'[24]lam-moi'!#REF!</definedName>
    <definedName name="ninvl3p" localSheetId="0">#REF!</definedName>
    <definedName name="ninvl3p">#REF!</definedName>
    <definedName name="nl" localSheetId="0">#REF!</definedName>
    <definedName name="nl">#REF!</definedName>
    <definedName name="NL12nc" localSheetId="0">'[24]#REF'!#REF!</definedName>
    <definedName name="NL12nc">'[24]#REF'!#REF!</definedName>
    <definedName name="NL12vl" localSheetId="0">'[24]#REF'!#REF!</definedName>
    <definedName name="NL12vl">'[24]#REF'!#REF!</definedName>
    <definedName name="nl1p" localSheetId="0">#REF!</definedName>
    <definedName name="nl1p">#REF!</definedName>
    <definedName name="nl3p" localSheetId="0">#REF!</definedName>
    <definedName name="nl3p">#REF!</definedName>
    <definedName name="nlht" localSheetId="0">'[24]THPDMoi  (2)'!#REF!</definedName>
    <definedName name="nlht">'[24]THPDMoi  (2)'!#REF!</definedName>
    <definedName name="nlmtc" localSheetId="0">'[24]t-h HA THE'!#REF!</definedName>
    <definedName name="nlmtc">'[24]t-h HA THE'!#REF!</definedName>
    <definedName name="nlnc" localSheetId="0">'[24]lam-moi'!#REF!</definedName>
    <definedName name="nlnc">'[24]lam-moi'!#REF!</definedName>
    <definedName name="nlnc3p" localSheetId="0">#REF!</definedName>
    <definedName name="nlnc3p">#REF!</definedName>
    <definedName name="nlnc3pha" localSheetId="0">#REF!</definedName>
    <definedName name="nlnc3pha">#REF!</definedName>
    <definedName name="NLTK1p" localSheetId="0">#REF!</definedName>
    <definedName name="NLTK1p">#REF!</definedName>
    <definedName name="nlvl" localSheetId="0">'[24]lam-moi'!#REF!</definedName>
    <definedName name="nlvl">'[24]lam-moi'!#REF!</definedName>
    <definedName name="nlvl1">[24]chitiet!$G$302</definedName>
    <definedName name="nlvl3p" localSheetId="0">#REF!</definedName>
    <definedName name="nlvl3p">#REF!</definedName>
    <definedName name="nn" localSheetId="0">#REF!</definedName>
    <definedName name="nn">#REF!</definedName>
    <definedName name="nn1p" localSheetId="0">#REF!</definedName>
    <definedName name="nn1p">#REF!</definedName>
    <definedName name="nn3p" localSheetId="0">#REF!</definedName>
    <definedName name="nn3p">#REF!</definedName>
    <definedName name="nnnc" localSheetId="0">'[24]lam-moi'!#REF!</definedName>
    <definedName name="nnnc">'[24]lam-moi'!#REF!</definedName>
    <definedName name="nnnc3p" localSheetId="0">#REF!</definedName>
    <definedName name="nnnc3p">#REF!</definedName>
    <definedName name="nnvl" localSheetId="0">'[24]lam-moi'!#REF!</definedName>
    <definedName name="nnvl">'[24]lam-moi'!#REF!</definedName>
    <definedName name="nnvl3p" localSheetId="0">#REF!</definedName>
    <definedName name="nnvl3p">#REF!</definedName>
    <definedName name="nop" localSheetId="0">#REF!</definedName>
    <definedName name="nop">#REF!</definedName>
    <definedName name="NOUM" localSheetId="0">[13]Material!#REF!</definedName>
    <definedName name="NOUM">[13]Material!#REF!</definedName>
    <definedName name="np" localSheetId="0">#REF!</definedName>
    <definedName name="np">#REF!</definedName>
    <definedName name="npak_1" localSheetId="0">#REF!</definedName>
    <definedName name="npak_1">#REF!</definedName>
    <definedName name="npak_2" localSheetId="0">#REF!</definedName>
    <definedName name="npak_2">#REF!</definedName>
    <definedName name="npro_1" localSheetId="0">#REF!</definedName>
    <definedName name="npro_1">#REF!</definedName>
    <definedName name="npro_2" localSheetId="0">#REF!</definedName>
    <definedName name="npro_2">#REF!</definedName>
    <definedName name="nuoc">[57]gvl!$N$38</definedName>
    <definedName name="nx" localSheetId="0">'[24]THPDMoi  (2)'!#REF!</definedName>
    <definedName name="nx">'[24]THPDMoi  (2)'!#REF!</definedName>
    <definedName name="nxmtc" localSheetId="0">'[24]t-h HA THE'!#REF!</definedName>
    <definedName name="nxmtc">'[24]t-h HA THE'!#REF!</definedName>
    <definedName name="nyfgby3x6lt" localSheetId="0">#REF!</definedName>
    <definedName name="nyfgby3x6lt">#REF!</definedName>
    <definedName name="nyfgby4x6lt" localSheetId="0">#REF!</definedName>
    <definedName name="nyfgby4x6lt">#REF!</definedName>
    <definedName name="nyfgby4x95" localSheetId="0">#REF!</definedName>
    <definedName name="nyfgby4x95">#REF!</definedName>
    <definedName name="nyfgby5x6lt" localSheetId="0">#REF!</definedName>
    <definedName name="nyfgby5x6lt">#REF!</definedName>
    <definedName name="nym3x2.5flt" localSheetId="0">#REF!</definedName>
    <definedName name="nym3x2.5flt">#REF!</definedName>
    <definedName name="nyy11x1x500" localSheetId="0">#REF!</definedName>
    <definedName name="nyy11x1x500">#REF!</definedName>
    <definedName name="nyy14x1x500" localSheetId="0">#REF!</definedName>
    <definedName name="nyy14x1x500">#REF!</definedName>
    <definedName name="nyy16x1x500" localSheetId="0">#REF!</definedName>
    <definedName name="nyy16x1x500">#REF!</definedName>
    <definedName name="nyy18x1x500" localSheetId="0">#REF!</definedName>
    <definedName name="nyy18x1x500">#REF!</definedName>
    <definedName name="nyy21x1x500" localSheetId="0">#REF!</definedName>
    <definedName name="nyy21x1x500">#REF!</definedName>
    <definedName name="nyy25x1x500" localSheetId="0">#REF!</definedName>
    <definedName name="nyy25x1x500">#REF!</definedName>
    <definedName name="nyy2x4x16" localSheetId="0">#REF!</definedName>
    <definedName name="nyy2x4x16">#REF!</definedName>
    <definedName name="nyy3x6" localSheetId="0">#REF!</definedName>
    <definedName name="nyy3x6">#REF!</definedName>
    <definedName name="nyy4x10" localSheetId="0">#REF!</definedName>
    <definedName name="nyy4x10">#REF!</definedName>
    <definedName name="nyy4x120" localSheetId="0">#REF!</definedName>
    <definedName name="nyy4x120">#REF!</definedName>
    <definedName name="nyy4x16" localSheetId="0">#REF!</definedName>
    <definedName name="nyy4x16">#REF!</definedName>
    <definedName name="nyy4x185" localSheetId="0">#REF!</definedName>
    <definedName name="nyy4x185">#REF!</definedName>
    <definedName name="nyy4x1x300" localSheetId="0">#REF!</definedName>
    <definedName name="nyy4x1x300">#REF!</definedName>
    <definedName name="nyy4x1x400" localSheetId="0">#REF!</definedName>
    <definedName name="nyy4x1x400">#REF!</definedName>
    <definedName name="nyy4x1x500" localSheetId="0">#REF!</definedName>
    <definedName name="nyy4x1x500">#REF!</definedName>
    <definedName name="nyy4x25" localSheetId="0">#REF!</definedName>
    <definedName name="nyy4x25">#REF!</definedName>
    <definedName name="nyy4x50" localSheetId="0">#REF!</definedName>
    <definedName name="nyy4x50">#REF!</definedName>
    <definedName name="nyy4x70" localSheetId="0">#REF!</definedName>
    <definedName name="nyy4x70">#REF!</definedName>
    <definedName name="nyy4x95" localSheetId="0">#REF!</definedName>
    <definedName name="nyy4x95">#REF!</definedName>
    <definedName name="nyy5x4" localSheetId="0">#REF!</definedName>
    <definedName name="nyy5x4">#REF!</definedName>
    <definedName name="nyy5x6" localSheetId="0">#REF!</definedName>
    <definedName name="nyy5x6">#REF!</definedName>
    <definedName name="nyy7x1x300" localSheetId="0">#REF!</definedName>
    <definedName name="nyy7x1x300">#REF!</definedName>
    <definedName name="nyy7x1x500" localSheetId="0">#REF!</definedName>
    <definedName name="nyy7x1x500">#REF!</definedName>
    <definedName name="oksand" localSheetId="0">#REF!</definedName>
    <definedName name="oksand">#REF!</definedName>
    <definedName name="operasi" localSheetId="0">#REF!</definedName>
    <definedName name="operasi">#REF!</definedName>
    <definedName name="OPERATING_EQUIPMENT" localSheetId="0">#REF!</definedName>
    <definedName name="OPERATING_EQUIPMENT">#REF!</definedName>
    <definedName name="osc" localSheetId="0">'[24]THPDMoi  (2)'!#REF!</definedName>
    <definedName name="osc">'[24]THPDMoi  (2)'!#REF!</definedName>
    <definedName name="ot" localSheetId="0">#REF!</definedName>
    <definedName name="ot">#REF!</definedName>
    <definedName name="owell" localSheetId="0">#REF!</definedName>
    <definedName name="owell">#REF!</definedName>
    <definedName name="P" localSheetId="0">#REF!</definedName>
    <definedName name="P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bf100" localSheetId="0">#REF!</definedName>
    <definedName name="pabf100">#REF!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4" localSheetId="0">#REF!</definedName>
    <definedName name="pabf4">#REF!</definedName>
    <definedName name="pabf6" localSheetId="0">#REF!</definedName>
    <definedName name="pabf6">#REF!</definedName>
    <definedName name="pabf65" localSheetId="0">#REF!</definedName>
    <definedName name="pabf65">#REF!</definedName>
    <definedName name="pabf80" localSheetId="0">#REF!</definedName>
    <definedName name="pabf80">#REF!</definedName>
    <definedName name="PABL_1" localSheetId="0">[13]Material!#REF!</definedName>
    <definedName name="PABL_1">[13]Material!#REF!</definedName>
    <definedName name="PABL_2" localSheetId="0">[13]Material!#REF!</definedName>
    <definedName name="PABL_2">[13]Material!#REF!</definedName>
    <definedName name="PABL_3" localSheetId="0">[13]Material!#REF!</definedName>
    <definedName name="PABL_3">[13]Material!#REF!</definedName>
    <definedName name="pabl2a" localSheetId="0">[78]Material!#REF!</definedName>
    <definedName name="pabl2a">[78]Material!#REF!</definedName>
    <definedName name="pabl2a1" localSheetId="0">[29]Material!#REF!</definedName>
    <definedName name="pabl2a1">[29]Material!#REF!</definedName>
    <definedName name="pag" localSheetId="0">#REF!</definedName>
    <definedName name="pag">#REF!</definedName>
    <definedName name="pagu">'[80]Master Edit'!$E$16</definedName>
    <definedName name="pak_1" localSheetId="0">#REF!</definedName>
    <definedName name="pak_1">#REF!</definedName>
    <definedName name="pak_2" localSheetId="0">#REF!</definedName>
    <definedName name="pak_2">#REF!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50" localSheetId="0">#REF!</definedName>
    <definedName name="pakf150">#REF!</definedName>
    <definedName name="pakf80" localSheetId="0">#REF!</definedName>
    <definedName name="pakf80">#REF!</definedName>
    <definedName name="PASIR">'[46]An. Quarry'!$A$63:$H$126</definedName>
    <definedName name="PASIRURUG">'[46]An. Quarry'!$A$480:$H$542</definedName>
    <definedName name="PB" localSheetId="0">#REF!</definedName>
    <definedName name="PB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C" localSheetId="0">#REF!</definedName>
    <definedName name="PC">#REF!</definedName>
    <definedName name="PC0000">[7]Sheet1!$E$26</definedName>
    <definedName name="pdt" localSheetId="0">#REF!</definedName>
    <definedName name="pdt">#REF!</definedName>
    <definedName name="PE" localSheetId="0">#REF!</definedName>
    <definedName name="PE">#REF!</definedName>
    <definedName name="PECF" localSheetId="0">#REF!</definedName>
    <definedName name="PECF">#REF!</definedName>
    <definedName name="PECL" localSheetId="0">#REF!</definedName>
    <definedName name="PECL">#REF!</definedName>
    <definedName name="PEDESTRIAN818" localSheetId="0">#REF!</definedName>
    <definedName name="PEDESTRIAN818">#REF!</definedName>
    <definedName name="PEDESTRIANROLLER" localSheetId="0">#REF!</definedName>
    <definedName name="PEDESTRIANROLLER">#REF!</definedName>
    <definedName name="PEK" localSheetId="0">#REF!</definedName>
    <definedName name="PEK">#REF!</definedName>
    <definedName name="PEKERJA311" localSheetId="0">#REF!</definedName>
    <definedName name="PEKERJA311">#REF!</definedName>
    <definedName name="PEKERJA312" localSheetId="0">#REF!</definedName>
    <definedName name="PEKERJA312">#REF!</definedName>
    <definedName name="PEKERJA33" localSheetId="0">#REF!</definedName>
    <definedName name="PEKERJA33">#REF!</definedName>
    <definedName name="PEKERJA511" localSheetId="0">#REF!</definedName>
    <definedName name="PEKERJA511">#REF!</definedName>
    <definedName name="PEKERJA512" localSheetId="0">#REF!</definedName>
    <definedName name="PEKERJA512">#REF!</definedName>
    <definedName name="PEKERJA521" localSheetId="0">#REF!</definedName>
    <definedName name="PEKERJA521">#REF!</definedName>
    <definedName name="PEKERJA611" localSheetId="0">#REF!</definedName>
    <definedName name="PEKERJA611">#REF!</definedName>
    <definedName name="PEKERJA753" localSheetId="0">#REF!</definedName>
    <definedName name="PEKERJA753">#REF!</definedName>
    <definedName name="PEKERJA818" localSheetId="0">#REF!</definedName>
    <definedName name="PEKERJA818">#REF!</definedName>
    <definedName name="PEKERJA819" localSheetId="0">#REF!</definedName>
    <definedName name="PEKERJA819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masaran" localSheetId="0">#REF!</definedName>
    <definedName name="Pemasaran">#REF!</definedName>
    <definedName name="Pembongkaran">[84]NP!$L$841:$V$901</definedName>
    <definedName name="PENTAP" localSheetId="0">#REF!</definedName>
    <definedName name="PENTAP">#REF!</definedName>
    <definedName name="Peralatanktr" localSheetId="0">#REF!</definedName>
    <definedName name="Peralatanktr">#REF!</definedName>
    <definedName name="PERCENT" localSheetId="0">#REF!</definedName>
    <definedName name="PERCENT">#REF!</definedName>
    <definedName name="Perktr" localSheetId="0">#REF!</definedName>
    <definedName name="Perktr">#REF!</definedName>
    <definedName name="Perlengkapanktr" localSheetId="0">#REF!</definedName>
    <definedName name="Perlengkapanktr">#REF!</definedName>
    <definedName name="personil" localSheetId="0">#REF!</definedName>
    <definedName name="personil">#REF!</definedName>
    <definedName name="PETC" localSheetId="0">#REF!</definedName>
    <definedName name="PETC">#REF!</definedName>
    <definedName name="pgc" localSheetId="0">#REF!</definedName>
    <definedName name="pgc">#REF!</definedName>
    <definedName name="pilih_Breakdown" localSheetId="0">[77]SCH!#REF!</definedName>
    <definedName name="pilih_Breakdown">[77]SCH!#REF!</definedName>
    <definedName name="PL" localSheetId="0">#REF!</definedName>
    <definedName name="PL">#REF!</definedName>
    <definedName name="plot_boq_noelmuti" localSheetId="0">[85]Volume!#REF!</definedName>
    <definedName name="plot_boq_noelmuti">[85]Volume!#REF!</definedName>
    <definedName name="plum" localSheetId="0">#REF!</definedName>
    <definedName name="plum">#REF!</definedName>
    <definedName name="pnepiezo" localSheetId="0">#REF!</definedName>
    <definedName name="pnepiezo">#REF!</definedName>
    <definedName name="pp_1" localSheetId="0">#REF!</definedName>
    <definedName name="pp_1">#REF!</definedName>
    <definedName name="pp_2" localSheetId="0">#REF!</definedName>
    <definedName name="pp_2">#REF!</definedName>
    <definedName name="pp_3" localSheetId="0">#REF!</definedName>
    <definedName name="pp_3">#REF!</definedName>
    <definedName name="pp_4" localSheetId="0">#REF!</definedName>
    <definedName name="pp_4">#REF!</definedName>
    <definedName name="pp_5" localSheetId="0">#REF!</definedName>
    <definedName name="pp_5">#REF!</definedName>
    <definedName name="pp_6" localSheetId="0">#REF!</definedName>
    <definedName name="pp_6">#REF!</definedName>
    <definedName name="pph" localSheetId="0">#REF!</definedName>
    <definedName name="pph">#REF!</definedName>
    <definedName name="ppn" localSheetId="0">#REF!</definedName>
    <definedName name="ppn">#REF!</definedName>
    <definedName name="PRIME_COAT" localSheetId="0">'[38]DAFTAR HARGA'!#REF!</definedName>
    <definedName name="PRIME_COAT">'[38]DAFTAR HARGA'!#REF!</definedName>
    <definedName name="_xlnm.Print_Area" localSheetId="0">'nama ma'!$C$1:$J$48</definedName>
    <definedName name="_xlnm.Print_Area">#REF!</definedName>
    <definedName name="PRINT_AREA_MI" localSheetId="0">#REF!</definedName>
    <definedName name="PRINT_AREA_MI">#REF!</definedName>
    <definedName name="Print_Area_MI1">'[86]BQ-1A'!$A$1:$I$820</definedName>
    <definedName name="_xlnm.Print_Titles">#N/A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op" localSheetId="0">#REF!</definedName>
    <definedName name="prop">#REF!</definedName>
    <definedName name="prov" localSheetId="0">#REF!</definedName>
    <definedName name="prov">#REF!</definedName>
    <definedName name="prs" localSheetId="0">#REF!</definedName>
    <definedName name="prs">#REF!</definedName>
    <definedName name="PS" localSheetId="0">#REF!</definedName>
    <definedName name="PS">#REF!</definedName>
    <definedName name="psrt">'[83]Master Edit'!$D$9</definedName>
    <definedName name="PTNC">'[24]DON GIA'!$G$227</definedName>
    <definedName name="pu" localSheetId="0">#REF!</definedName>
    <definedName name="pu">#REF!</definedName>
    <definedName name="PUSAT">'[15]L-4a,b'!$A$1</definedName>
    <definedName name="pvcf100" localSheetId="0">[10]SAP!#REF!</definedName>
    <definedName name="pvcf100">[10]SAP!#REF!</definedName>
    <definedName name="pvcf150" localSheetId="0">[10]SAP!#REF!</definedName>
    <definedName name="pvcf150">[10]SAP!#REF!</definedName>
    <definedName name="pvcf200" localSheetId="0">[10]SAP!#REF!</definedName>
    <definedName name="pvcf200">[10]SAP!#REF!</definedName>
    <definedName name="pvcf65" localSheetId="0">[10]SAP!#REF!</definedName>
    <definedName name="pvcf65">[10]SAP!#REF!</definedName>
    <definedName name="pvcf80" localSheetId="0">[10]SAP!#REF!</definedName>
    <definedName name="pvcf80">[10]SAP!#REF!</definedName>
    <definedName name="Q" localSheetId="0">[24]giathanh1!#REF!</definedName>
    <definedName name="Q">[24]giathanh1!#REF!</definedName>
    <definedName name="QQQ" localSheetId="0">'[72]lam-moi'!#REF!</definedName>
    <definedName name="QQQ">'[72]lam-moi'!#REF!</definedName>
    <definedName name="RA" localSheetId="0">#REF!</definedName>
    <definedName name="RA">#REF!</definedName>
    <definedName name="ra11p" localSheetId="0">#REF!</definedName>
    <definedName name="ra11p">#REF!</definedName>
    <definedName name="ra13p" localSheetId="0">#REF!</definedName>
    <definedName name="ra13p">#REF!</definedName>
    <definedName name="RAB" localSheetId="0">#REF!</definedName>
    <definedName name="RAB">#REF!</definedName>
    <definedName name="RAB_APBD" localSheetId="0">#REF!</definedName>
    <definedName name="RAB_APBD">#REF!</definedName>
    <definedName name="RAB_APBN" localSheetId="0">#REF!</definedName>
    <definedName name="RAB_APBN">#REF!</definedName>
    <definedName name="rab_polen">[87]boq!$A$540:$I$604</definedName>
    <definedName name="rack1" localSheetId="0">'[24]THPDMoi  (2)'!#REF!</definedName>
    <definedName name="rack1">'[24]THPDMoi  (2)'!#REF!</definedName>
    <definedName name="rack2" localSheetId="0">'[24]THPDMoi  (2)'!#REF!</definedName>
    <definedName name="rack2">'[24]THPDMoi  (2)'!#REF!</definedName>
    <definedName name="rack3" localSheetId="0">'[24]THPDMoi  (2)'!#REF!</definedName>
    <definedName name="rack3">'[24]THPDMoi  (2)'!#REF!</definedName>
    <definedName name="rack4" localSheetId="0">'[24]THPDMoi  (2)'!#REF!</definedName>
    <definedName name="rack4">'[24]THPDMoi  (2)'!#REF!</definedName>
    <definedName name="RAP" localSheetId="0">#REF!</definedName>
    <definedName name="RAP">#REF!</definedName>
    <definedName name="RATE" localSheetId="0">#REF!</definedName>
    <definedName name="RATE">#REF!</definedName>
    <definedName name="REAL" localSheetId="0">#REF!</definedName>
    <definedName name="REAL">#REF!</definedName>
    <definedName name="RECAP" localSheetId="0">#REF!</definedName>
    <definedName name="RECAP">#REF!</definedName>
    <definedName name="ref" localSheetId="0">#REF!</definedName>
    <definedName name="ref">#REF!</definedName>
    <definedName name="Rego" localSheetId="0">#REF!</definedName>
    <definedName name="Rego">#REF!</definedName>
    <definedName name="REKAP">'[15]L-4a,b'!$A$1:$I$48</definedName>
    <definedName name="REKAP_ANALISA" localSheetId="0">#REF!</definedName>
    <definedName name="REKAP_ANALISA">#REF!</definedName>
    <definedName name="REKBILBAKA" localSheetId="0">[51]REKAP!#REF!</definedName>
    <definedName name="REKBILBAKA">[51]REKAP!#REF!</definedName>
    <definedName name="renc_agst">'[88]rincian per proyek'!$A$1:$IV$132</definedName>
    <definedName name="rencjan">'[89]form evaluasi'!$A$1:$AD$231</definedName>
    <definedName name="rep" localSheetId="0">#REF!</definedName>
    <definedName name="rep">#REF!</definedName>
    <definedName name="RINCIANSEWA" localSheetId="0">#REF!</definedName>
    <definedName name="RINCIANSEWA">#REF!</definedName>
    <definedName name="RINCIANSEWA2" localSheetId="0">#REF!</definedName>
    <definedName name="RINCIANSEWA2">#REF!</definedName>
    <definedName name="RL" localSheetId="0">#REF!</definedName>
    <definedName name="RL">#REF!</definedName>
    <definedName name="Rl_Agst">'[90]rincian per proyek'!$A$1:$BC$142</definedName>
    <definedName name="Rl_sept" localSheetId="0">#REF!</definedName>
    <definedName name="Rl_sept">#REF!</definedName>
    <definedName name="RN" localSheetId="0">#REF!</definedName>
    <definedName name="RN">#REF!</definedName>
    <definedName name="RNRLRKAC" localSheetId="0">#REF!</definedName>
    <definedName name="RNRLRKAC">#REF!</definedName>
    <definedName name="rnsept">'[91]rincian per proyek'!$A$3:$AE$148</definedName>
    <definedName name="ROUND" localSheetId="0">#REF!</definedName>
    <definedName name="ROUND">#REF!</definedName>
    <definedName name="RPRATE" localSheetId="0">#REF!</definedName>
    <definedName name="RPRATE">#REF!</definedName>
    <definedName name="RTL" localSheetId="0">#REF!</definedName>
    <definedName name="RTL">#REF!</definedName>
    <definedName name="Rucika_Wavin" localSheetId="0">#REF!</definedName>
    <definedName name="Rucika_Wavin">#REF!</definedName>
    <definedName name="rukan_a" localSheetId="0">[92]TOWN!#REF!</definedName>
    <definedName name="rukan_a">[92]TOWN!#REF!</definedName>
    <definedName name="rukan_aa" localSheetId="0">[92]TOWN!#REF!</definedName>
    <definedName name="rukan_aa">[92]TOWN!#REF!</definedName>
    <definedName name="rukan_b" localSheetId="0">[92]TOWN!#REF!</definedName>
    <definedName name="rukan_b">[92]TOWN!#REF!</definedName>
    <definedName name="rukan_c" localSheetId="0">[92]TOWN!#REF!</definedName>
    <definedName name="rukan_c">[92]TOWN!#REF!</definedName>
    <definedName name="rukan_cc" localSheetId="0">[92]TOWN!#REF!</definedName>
    <definedName name="rukan_cc">[92]TOWN!#REF!</definedName>
    <definedName name="rukan_d" localSheetId="0">[92]TOWN!#REF!</definedName>
    <definedName name="rukan_d">[92]TOWN!#REF!</definedName>
    <definedName name="rukan_dd" localSheetId="0">[92]TOWN!#REF!</definedName>
    <definedName name="rukan_dd">[92]TOWN!#REF!</definedName>
    <definedName name="rukan_e" localSheetId="0">[92]TOWN!#REF!</definedName>
    <definedName name="rukan_e">[92]TOWN!#REF!</definedName>
    <definedName name="rukan_ee" localSheetId="0">[92]TOWN!#REF!</definedName>
    <definedName name="rukan_ee">[92]TOWN!#REF!</definedName>
    <definedName name="RUTIN" localSheetId="0">[15]Sheet1!#REF!</definedName>
    <definedName name="RUTIN">[15]Sheet1!#REF!</definedName>
    <definedName name="S" localSheetId="0">#REF!</definedName>
    <definedName name="S">#REF!</definedName>
    <definedName name="SAH" localSheetId="0">#REF!</definedName>
    <definedName name="SAH">#REF!</definedName>
    <definedName name="salah" localSheetId="0">#REF!</definedName>
    <definedName name="salah">#REF!</definedName>
    <definedName name="sap" localSheetId="0">'[68]DIV-3'!#REF!</definedName>
    <definedName name="sap">'[68]DIV-3'!#REF!</definedName>
    <definedName name="sat">[93]baladewa!$A$1:$N$65536,[93]baladewa!$A$9:$IV$14</definedName>
    <definedName name="sban10" localSheetId="0">#REF!</definedName>
    <definedName name="sban10">#REF!</definedName>
    <definedName name="sban11" localSheetId="0">#REF!</definedName>
    <definedName name="sban11">#REF!</definedName>
    <definedName name="sban12" localSheetId="0">#REF!</definedName>
    <definedName name="sban12">#REF!</definedName>
    <definedName name="sban18" localSheetId="0">#REF!</definedName>
    <definedName name="sban18">#REF!</definedName>
    <definedName name="sban20" localSheetId="0">#REF!</definedName>
    <definedName name="sban20">#REF!</definedName>
    <definedName name="sban21" localSheetId="0">#REF!</definedName>
    <definedName name="sban21">#REF!</definedName>
    <definedName name="sban22" localSheetId="0">#REF!</definedName>
    <definedName name="sban22">#REF!</definedName>
    <definedName name="sban23" localSheetId="0">#REF!</definedName>
    <definedName name="sban23">#REF!</definedName>
    <definedName name="sban31" localSheetId="0">#REF!</definedName>
    <definedName name="sban31">#REF!</definedName>
    <definedName name="sber52" localSheetId="0">#REF!</definedName>
    <definedName name="sber52">#REF!</definedName>
    <definedName name="sber55" localSheetId="0">#REF!</definedName>
    <definedName name="sber55">#REF!</definedName>
    <definedName name="sber62" localSheetId="0">#REF!</definedName>
    <definedName name="sber62">#REF!</definedName>
    <definedName name="sc" localSheetId="0">#REF!</definedName>
    <definedName name="sc">#REF!</definedName>
    <definedName name="scc" localSheetId="0">#REF!</definedName>
    <definedName name="scc">#REF!</definedName>
    <definedName name="scd" localSheetId="0">#REF!</definedName>
    <definedName name="scd">#REF!</definedName>
    <definedName name="scedu" localSheetId="0">#REF!</definedName>
    <definedName name="scedu">#REF!</definedName>
    <definedName name="sd3p" localSheetId="0">'[24]lam-moi'!#REF!</definedName>
    <definedName name="sd3p">'[24]lam-moi'!#REF!</definedName>
    <definedName name="sdfgfhjkj" localSheetId="0">[69]Cover!#REF!</definedName>
    <definedName name="sdfgfhjkj">[69]Cover!#REF!</definedName>
    <definedName name="SDMONG" localSheetId="0">#REF!</definedName>
    <definedName name="SDMONG">#REF!</definedName>
    <definedName name="SetPlate" localSheetId="0">#REF!</definedName>
    <definedName name="SetPlate">#REF!</definedName>
    <definedName name="sewaluar" localSheetId="0">#REF!</definedName>
    <definedName name="sewaluar">#REF!</definedName>
    <definedName name="sfvd100" localSheetId="0">#REF!</definedName>
    <definedName name="sfvd100">#REF!</definedName>
    <definedName name="sg" localSheetId="0">#REF!</definedName>
    <definedName name="sg">#REF!</definedName>
    <definedName name="sgnc" localSheetId="0">[24]gtrinh!#REF!</definedName>
    <definedName name="sgnc">[24]gtrinh!#REF!</definedName>
    <definedName name="sgvl" localSheetId="0">[24]gtrinh!#REF!</definedName>
    <definedName name="sgvl">[24]gtrinh!#REF!</definedName>
    <definedName name="SHEEP">[20]Vibro_Roller!$F$79:$F$85</definedName>
    <definedName name="SHORTLIST" localSheetId="0">#REF!</definedName>
    <definedName name="SHORTLIST">#REF!</definedName>
    <definedName name="sht" localSheetId="0">'[24]THPDMoi  (2)'!#REF!</definedName>
    <definedName name="sht">'[24]THPDMoi  (2)'!#REF!</definedName>
    <definedName name="sht3p" localSheetId="0">'[24]lam-moi'!#REF!</definedName>
    <definedName name="sht3p">'[24]lam-moi'!#REF!</definedName>
    <definedName name="SIRTU">'[46]An. Quarry'!$A$417:$H$479</definedName>
    <definedName name="SK" localSheetId="0">#REF!</definedName>
    <definedName name="SK">#REF!</definedName>
    <definedName name="skem_jak1" localSheetId="0">[94]Volume!#REF!</definedName>
    <definedName name="skem_jak1">[94]Volume!#REF!</definedName>
    <definedName name="sks">'[81]Master Edit'!$E$22</definedName>
    <definedName name="SL_CRD" localSheetId="0">#REF!</definedName>
    <definedName name="SL_CRD">#REF!</definedName>
    <definedName name="SL_CRS" localSheetId="0">#REF!</definedName>
    <definedName name="SL_CRS">#REF!</definedName>
    <definedName name="SL_CS" localSheetId="0">#REF!</definedName>
    <definedName name="SL_CS">#REF!</definedName>
    <definedName name="SL_DD" localSheetId="0">#REF!</definedName>
    <definedName name="SL_DD">#REF!</definedName>
    <definedName name="smob01" localSheetId="0">#REF!</definedName>
    <definedName name="smob01">#REF!</definedName>
    <definedName name="smob10" localSheetId="0">#REF!</definedName>
    <definedName name="smob10">#REF!</definedName>
    <definedName name="smob11" localSheetId="0">#REF!</definedName>
    <definedName name="smob11">#REF!</definedName>
    <definedName name="SMOF" localSheetId="0">#REF!</definedName>
    <definedName name="SMOF">#REF!</definedName>
    <definedName name="SMOL" localSheetId="0">#REF!</definedName>
    <definedName name="SMOL">#REF!</definedName>
    <definedName name="SO" localSheetId="0">#REF!</definedName>
    <definedName name="SO">#REF!</definedName>
    <definedName name="soc3p" localSheetId="0">#REF!</definedName>
    <definedName name="soc3p">#REF!</definedName>
    <definedName name="SOIL">[20]Vibro_Roller!$F$86:$F$87</definedName>
    <definedName name="spen" localSheetId="0">'[68]DIV-7'!#REF!</definedName>
    <definedName name="spen">'[68]DIV-7'!#REF!</definedName>
    <definedName name="spen2" localSheetId="0">'[68]DIV-7'!#REF!</definedName>
    <definedName name="spen2">'[68]DIV-7'!#REF!</definedName>
    <definedName name="spk1p" localSheetId="0">'[24]#REF'!#REF!</definedName>
    <definedName name="spk1p">'[24]#REF'!#REF!</definedName>
    <definedName name="spk3p" localSheetId="0">'[24]lam-moi'!#REF!</definedName>
    <definedName name="spk3p">'[24]lam-moi'!#REF!</definedName>
    <definedName name="SPPK" localSheetId="0">#REF!</definedName>
    <definedName name="SPPK">#REF!</definedName>
    <definedName name="SPRAYER" localSheetId="0">#REF!</definedName>
    <definedName name="SPRAYER">#REF!</definedName>
    <definedName name="ssdt01" localSheetId="0">#REF!</definedName>
    <definedName name="ssdt01">#REF!</definedName>
    <definedName name="ssdz03" localSheetId="0">#REF!</definedName>
    <definedName name="ssdz03">#REF!</definedName>
    <definedName name="ssdz05" localSheetId="0">#REF!</definedName>
    <definedName name="ssdz05">#REF!</definedName>
    <definedName name="ssdz06" localSheetId="0">#REF!</definedName>
    <definedName name="ssdz06">#REF!</definedName>
    <definedName name="ssex01" localSheetId="0">#REF!</definedName>
    <definedName name="ssex01">#REF!</definedName>
    <definedName name="ssex02" localSheetId="0">#REF!</definedName>
    <definedName name="ssex02">#REF!</definedName>
    <definedName name="ssmg01" localSheetId="0">#REF!</definedName>
    <definedName name="ssmg01">#REF!</definedName>
    <definedName name="ssss" localSheetId="0">#REF!</definedName>
    <definedName name="ssss">#REF!</definedName>
    <definedName name="sstr01" localSheetId="0">#REF!</definedName>
    <definedName name="sstr01">#REF!</definedName>
    <definedName name="ssvc01" localSheetId="0">#REF!</definedName>
    <definedName name="ssvc01">#REF!</definedName>
    <definedName name="ssver54" localSheetId="0">#REF!</definedName>
    <definedName name="ssver54">#REF!</definedName>
    <definedName name="sswl01" localSheetId="0">#REF!</definedName>
    <definedName name="sswl01">#REF!</definedName>
    <definedName name="sswl04" localSheetId="0">#REF!</definedName>
    <definedName name="sswl04">#REF!</definedName>
    <definedName name="sswl06" localSheetId="0">#REF!</definedName>
    <definedName name="sswl06">#REF!</definedName>
    <definedName name="sswt01" localSheetId="0">#REF!</definedName>
    <definedName name="sswt01">#REF!</definedName>
    <definedName name="st" localSheetId="0">#REF!</definedName>
    <definedName name="st">#REF!</definedName>
    <definedName name="st3p" localSheetId="0">'[24]lam-moi'!#REF!</definedName>
    <definedName name="st3p">'[24]lam-moi'!#REF!</definedName>
    <definedName name="STDE" localSheetId="0">[13]Material!#REF!</definedName>
    <definedName name="STDE">[13]Material!#REF!</definedName>
    <definedName name="stde1" localSheetId="0">[78]Material!#REF!</definedName>
    <definedName name="stde1">[78]Material!#REF!</definedName>
    <definedName name="stde11" localSheetId="0">[29]Material!#REF!</definedName>
    <definedName name="stde11">[29]Material!#REF!</definedName>
    <definedName name="STONECRUSHER" localSheetId="0">#REF!</definedName>
    <definedName name="STONECRUSHER">#REF!</definedName>
    <definedName name="STOP" localSheetId="0">#REF!</definedName>
    <definedName name="STOP">#REF!</definedName>
    <definedName name="STOPE" localSheetId="0">#REF!</definedName>
    <definedName name="STOPE">#REF!</definedName>
    <definedName name="stpiezo" localSheetId="0">#REF!</definedName>
    <definedName name="stpiezo">#REF!</definedName>
    <definedName name="STRUK" localSheetId="0">#REF!</definedName>
    <definedName name="STRUK">#REF!</definedName>
    <definedName name="STRUKTUR">[15]Sheet1!$A$130:$H$230</definedName>
    <definedName name="sum" localSheetId="0">[13]Material!#REF!</definedName>
    <definedName name="sum">[13]Material!#REF!</definedName>
    <definedName name="Sumda" localSheetId="0">#REF!</definedName>
    <definedName name="Sumda">#REF!</definedName>
    <definedName name="Sumda1">[95]Sumda1!$B$8:$E$80</definedName>
    <definedName name="Sumda2" localSheetId="0">#REF!</definedName>
    <definedName name="Sumda2">#REF!</definedName>
    <definedName name="SUMDA3">[96]Sumda1!$B$6:$E$114</definedName>
    <definedName name="SUMDACAD">[67]Sumda1!$B$6:$E$157</definedName>
    <definedName name="summary" localSheetId="0">#REF!</definedName>
    <definedName name="summary">#REF!</definedName>
    <definedName name="T" localSheetId="0">#REF!</definedName>
    <definedName name="T">#REF!</definedName>
    <definedName name="t101p" localSheetId="0">#REF!</definedName>
    <definedName name="t101p">#REF!</definedName>
    <definedName name="t103p" localSheetId="0">#REF!</definedName>
    <definedName name="t103p">#REF!</definedName>
    <definedName name="t105mnc" localSheetId="0">'[24]thao-go'!#REF!</definedName>
    <definedName name="t105mnc">'[24]thao-go'!#REF!</definedName>
    <definedName name="t10m" localSheetId="0">'[24]lam-moi'!#REF!</definedName>
    <definedName name="t10m">'[24]lam-moi'!#REF!</definedName>
    <definedName name="t10nc" localSheetId="0">'[24]lam-moi'!#REF!</definedName>
    <definedName name="t10nc">'[24]lam-moi'!#REF!</definedName>
    <definedName name="t10nc1p" localSheetId="0">#REF!</definedName>
    <definedName name="t10nc1p">#REF!</definedName>
    <definedName name="t10ncm" localSheetId="0">'[24]lam-moi'!#REF!</definedName>
    <definedName name="t10ncm">'[24]lam-moi'!#REF!</definedName>
    <definedName name="t10vl" localSheetId="0">'[24]lam-moi'!#REF!</definedName>
    <definedName name="t10vl">'[24]lam-moi'!#REF!</definedName>
    <definedName name="t10vl1p" localSheetId="0">#REF!</definedName>
    <definedName name="t10vl1p">#REF!</definedName>
    <definedName name="t121p" localSheetId="0">#REF!</definedName>
    <definedName name="t121p">#REF!</definedName>
    <definedName name="t123p" localSheetId="0">#REF!</definedName>
    <definedName name="t123p">#REF!</definedName>
    <definedName name="t12m" localSheetId="0">'[24]lam-moi'!#REF!</definedName>
    <definedName name="t12m">'[24]lam-moi'!#REF!</definedName>
    <definedName name="t12mnc" localSheetId="0">'[24]thao-go'!#REF!</definedName>
    <definedName name="t12mnc">'[24]thao-go'!#REF!</definedName>
    <definedName name="t12nc" localSheetId="0">'[24]lam-moi'!#REF!</definedName>
    <definedName name="t12nc">'[24]lam-moi'!#REF!</definedName>
    <definedName name="t12nc3p">'[24]CHITIET VL-NC'!$G$38</definedName>
    <definedName name="t12ncm" localSheetId="0">'[24]lam-moi'!#REF!</definedName>
    <definedName name="t12ncm">'[24]lam-moi'!#REF!</definedName>
    <definedName name="t12vl" localSheetId="0">'[24]lam-moi'!#REF!</definedName>
    <definedName name="t12vl">'[24]lam-moi'!#REF!</definedName>
    <definedName name="t12vl3p">'[24]CHITIET VL-NC'!$G$34</definedName>
    <definedName name="t141p" localSheetId="0">#REF!</definedName>
    <definedName name="t141p">#REF!</definedName>
    <definedName name="t143p" localSheetId="0">#REF!</definedName>
    <definedName name="t143p">#REF!</definedName>
    <definedName name="t14m" localSheetId="0">'[24]lam-moi'!#REF!</definedName>
    <definedName name="t14m">'[24]lam-moi'!#REF!</definedName>
    <definedName name="t14mnc" localSheetId="0">'[24]thao-go'!#REF!</definedName>
    <definedName name="t14mnc">'[24]thao-go'!#REF!</definedName>
    <definedName name="t14nc" localSheetId="0">'[24]lam-moi'!#REF!</definedName>
    <definedName name="t14nc">'[24]lam-moi'!#REF!</definedName>
    <definedName name="t14nc3p" localSheetId="0">#REF!</definedName>
    <definedName name="t14nc3p">#REF!</definedName>
    <definedName name="t14ncm" localSheetId="0">'[24]lam-moi'!#REF!</definedName>
    <definedName name="t14ncm">'[24]lam-moi'!#REF!</definedName>
    <definedName name="T14vc" localSheetId="0">'[24]CHITIET VL-NC-TT -1p'!#REF!</definedName>
    <definedName name="T14vc">'[24]CHITIET VL-NC-TT -1p'!#REF!</definedName>
    <definedName name="t14vl" localSheetId="0">'[24]lam-moi'!#REF!</definedName>
    <definedName name="t14vl">'[24]lam-moi'!#REF!</definedName>
    <definedName name="t14vl3p" localSheetId="0">#REF!</definedName>
    <definedName name="t14vl3p">#REF!</definedName>
    <definedName name="T203P" localSheetId="0">[24]VC!#REF!</definedName>
    <definedName name="T203P">[24]VC!#REF!</definedName>
    <definedName name="t20m" localSheetId="0">'[24]lam-moi'!#REF!</definedName>
    <definedName name="t20m">'[24]lam-moi'!#REF!</definedName>
    <definedName name="t20ncm" localSheetId="0">'[24]lam-moi'!#REF!</definedName>
    <definedName name="t20ncm">'[24]lam-moi'!#REF!</definedName>
    <definedName name="t7m" localSheetId="0">'[24]THPDMoi  (2)'!#REF!</definedName>
    <definedName name="t7m">'[24]THPDMoi  (2)'!#REF!</definedName>
    <definedName name="t7nc" localSheetId="0">'[24]lam-moi'!#REF!</definedName>
    <definedName name="t7nc">'[24]lam-moi'!#REF!</definedName>
    <definedName name="t7vl" localSheetId="0">'[24]lam-moi'!#REF!</definedName>
    <definedName name="t7vl">'[24]lam-moi'!#REF!</definedName>
    <definedName name="t84mnc" localSheetId="0">'[24]thao-go'!#REF!</definedName>
    <definedName name="t84mnc">'[24]thao-go'!#REF!</definedName>
    <definedName name="t8m" localSheetId="0">'[24]THPDMoi  (2)'!#REF!</definedName>
    <definedName name="t8m">'[24]THPDMoi  (2)'!#REF!</definedName>
    <definedName name="t8nc" localSheetId="0">'[24]lam-moi'!#REF!</definedName>
    <definedName name="t8nc">'[24]lam-moi'!#REF!</definedName>
    <definedName name="t8vl" localSheetId="0">'[24]lam-moi'!#REF!</definedName>
    <definedName name="t8vl">'[24]lam-moi'!#REF!</definedName>
    <definedName name="ta" localSheetId="0">#REF!</definedName>
    <definedName name="ta">#REF!</definedName>
    <definedName name="TAB_ALAT" localSheetId="0">#REF!</definedName>
    <definedName name="TAB_ALAT">#REF!</definedName>
    <definedName name="TABEL" localSheetId="0">#REF!</definedName>
    <definedName name="TABEL">#REF!</definedName>
    <definedName name="TACK_COAT" localSheetId="0">'[38]DAFTAR HARGA'!#REF!</definedName>
    <definedName name="TACK_COAT">'[38]DAFTAR HARGA'!#REF!</definedName>
    <definedName name="TAI" localSheetId="0">'[31]DIV-7'!#REF!</definedName>
    <definedName name="TAI">'[31]DIV-7'!#REF!</definedName>
    <definedName name="TAMPER" localSheetId="0">#REF!</definedName>
    <definedName name="TAMPER">#REF!</definedName>
    <definedName name="TAMPING">[20]Vibro_Roller!$F$88:$F$90</definedName>
    <definedName name="TANAH">[15]Sheet1!$A$41:$H$59</definedName>
    <definedName name="tandem" localSheetId="0">#REF!</definedName>
    <definedName name="tandem">#REF!</definedName>
    <definedName name="TANDEMROLLER" localSheetId="0">#REF!</definedName>
    <definedName name="TANDEMROLLER">#REF!</definedName>
    <definedName name="tanki" localSheetId="0">#REF!</definedName>
    <definedName name="tanki">#REF!</definedName>
    <definedName name="tawg16" localSheetId="0">#REF!</definedName>
    <definedName name="tawg16">#REF!</definedName>
    <definedName name="tbdd1p" localSheetId="0">'[24]lam-moi'!#REF!</definedName>
    <definedName name="tbdd1p">'[24]lam-moi'!#REF!</definedName>
    <definedName name="tbdd3p" localSheetId="0">'[24]lam-moi'!#REF!</definedName>
    <definedName name="tbdd3p">'[24]lam-moi'!#REF!</definedName>
    <definedName name="tbddsdl" localSheetId="0">'[24]lam-moi'!#REF!</definedName>
    <definedName name="tbddsdl">'[24]lam-moi'!#REF!</definedName>
    <definedName name="TBI" localSheetId="0">'[24]TH XL'!#REF!</definedName>
    <definedName name="TBI">'[24]TH XL'!#REF!</definedName>
    <definedName name="tbtr" localSheetId="0">'[24]TH XL'!#REF!</definedName>
    <definedName name="tbtr">'[24]TH XL'!#REF!</definedName>
    <definedName name="tbtram" localSheetId="0">#REF!</definedName>
    <definedName name="tbtram">#REF!</definedName>
    <definedName name="TC" localSheetId="0">#REF!</definedName>
    <definedName name="TC">#REF!</definedName>
    <definedName name="TC_NHANH1" localSheetId="0">#REF!</definedName>
    <definedName name="TC_NHANH1">#REF!</definedName>
    <definedName name="tcxxnc" localSheetId="0">'[24]thao-go'!#REF!</definedName>
    <definedName name="tcxxnc">'[24]thao-go'!#REF!</definedName>
    <definedName name="td" localSheetId="0">'[24]THPDMoi  (2)'!#REF!</definedName>
    <definedName name="td">'[24]THPDMoi  (2)'!#REF!</definedName>
    <definedName name="td10vl" localSheetId="0">'[24]#REF'!#REF!</definedName>
    <definedName name="td10vl">'[24]#REF'!#REF!</definedName>
    <definedName name="td12nc" localSheetId="0">'[24]#REF'!#REF!</definedName>
    <definedName name="td12nc">'[24]#REF'!#REF!</definedName>
    <definedName name="td1cnc" localSheetId="0">'[24]lam-moi'!#REF!</definedName>
    <definedName name="td1cnc">'[24]lam-moi'!#REF!</definedName>
    <definedName name="td1cvl" localSheetId="0">'[24]lam-moi'!#REF!</definedName>
    <definedName name="td1cvl">'[24]lam-moi'!#REF!</definedName>
    <definedName name="td1p" localSheetId="0">#REF!</definedName>
    <definedName name="td1p">#REF!</definedName>
    <definedName name="TD1pnc" localSheetId="0">'[24]CHITIET VL-NC-TT -1p'!#REF!</definedName>
    <definedName name="TD1pnc">'[24]CHITIET VL-NC-TT -1p'!#REF!</definedName>
    <definedName name="TD1pvl" localSheetId="0">'[24]CHITIET VL-NC-TT -1p'!#REF!</definedName>
    <definedName name="TD1pvl">'[24]CHITIET VL-NC-TT -1p'!#REF!</definedName>
    <definedName name="td3p" localSheetId="0">#REF!</definedName>
    <definedName name="td3p">#REF!</definedName>
    <definedName name="tdc84nc" localSheetId="0">'[24]thao-go'!#REF!</definedName>
    <definedName name="tdc84nc">'[24]thao-go'!#REF!</definedName>
    <definedName name="tdcnc" localSheetId="0">'[24]thao-go'!#REF!</definedName>
    <definedName name="tdcnc">'[24]thao-go'!#REF!</definedName>
    <definedName name="tdgnc" localSheetId="0">'[24]lam-moi'!#REF!</definedName>
    <definedName name="tdgnc">'[24]lam-moi'!#REF!</definedName>
    <definedName name="tdgvl" localSheetId="0">'[24]lam-moi'!#REF!</definedName>
    <definedName name="tdgvl">'[24]lam-moi'!#REF!</definedName>
    <definedName name="tdhtnc" localSheetId="0">'[24]lam-moi'!#REF!</definedName>
    <definedName name="tdhtnc">'[24]lam-moi'!#REF!</definedName>
    <definedName name="tdhtvl" localSheetId="0">'[24]lam-moi'!#REF!</definedName>
    <definedName name="tdhtvl">'[24]lam-moi'!#REF!</definedName>
    <definedName name="tdnc" localSheetId="0">[24]gtrinh!#REF!</definedName>
    <definedName name="tdnc">[24]gtrinh!#REF!</definedName>
    <definedName name="tdnc1p" localSheetId="0">#REF!</definedName>
    <definedName name="tdnc1p">#REF!</definedName>
    <definedName name="tdnc3p">'[24]CHITIET VL-NC'!$G$28</definedName>
    <definedName name="tdt1pnc" localSheetId="0">[24]gtrinh!#REF!</definedName>
    <definedName name="tdt1pnc">[24]gtrinh!#REF!</definedName>
    <definedName name="tdt1pvl" localSheetId="0">[24]gtrinh!#REF!</definedName>
    <definedName name="tdt1pvl">[24]gtrinh!#REF!</definedName>
    <definedName name="tdt2cnc" localSheetId="0">'[24]lam-moi'!#REF!</definedName>
    <definedName name="tdt2cnc">'[24]lam-moi'!#REF!</definedName>
    <definedName name="tdt2cvl" localSheetId="0">[24]chitiet!#REF!</definedName>
    <definedName name="tdt2cvl">[24]chitiet!#REF!</definedName>
    <definedName name="tdtr2cnc" localSheetId="0">#REF!</definedName>
    <definedName name="tdtr2cnc">#REF!</definedName>
    <definedName name="tdtr2cvl" localSheetId="0">#REF!</definedName>
    <definedName name="tdtr2cvl">#REF!</definedName>
    <definedName name="tdtrnc" localSheetId="0">[24]gtrinh!#REF!</definedName>
    <definedName name="tdtrnc">[24]gtrinh!#REF!</definedName>
    <definedName name="tdtrvl" localSheetId="0">[24]gtrinh!#REF!</definedName>
    <definedName name="tdtrvl">[24]gtrinh!#REF!</definedName>
    <definedName name="tdvl" localSheetId="0">[24]gtrinh!#REF!</definedName>
    <definedName name="tdvl">[24]gtrinh!#REF!</definedName>
    <definedName name="tdvl1p" localSheetId="0">#REF!</definedName>
    <definedName name="tdvl1p">#REF!</definedName>
    <definedName name="tdvl3p">'[24]CHITIET VL-NC'!$G$23</definedName>
    <definedName name="terbilang" localSheetId="0">'[97]Modal Kerja'!#REF!</definedName>
    <definedName name="terbilang">'[97]Modal Kerja'!#REF!</definedName>
    <definedName name="tgl" localSheetId="0">#REF!</definedName>
    <definedName name="tgl">#REF!</definedName>
    <definedName name="th3x15" localSheetId="0">[24]giathanh1!#REF!</definedName>
    <definedName name="th3x15">[24]giathanh1!#REF!</definedName>
    <definedName name="ThanhXuan110" localSheetId="0">'[98]KH-Q1,Q2,01'!#REF!</definedName>
    <definedName name="ThanhXuan110">'[98]KH-Q1,Q2,01'!#REF!</definedName>
    <definedName name="THGO1pnc" localSheetId="0">#REF!</definedName>
    <definedName name="THGO1pnc">#REF!</definedName>
    <definedName name="thht" localSheetId="0">#REF!</definedName>
    <definedName name="thht">#REF!</definedName>
    <definedName name="THKP160" localSheetId="0">'[24]dongia (2)'!#REF!</definedName>
    <definedName name="THKP160">'[24]dongia (2)'!#REF!</definedName>
    <definedName name="thkp3" localSheetId="0">#REF!</definedName>
    <definedName name="thkp3">#REF!</definedName>
    <definedName name="THREEWHEELROLLER" localSheetId="0">#REF!</definedName>
    <definedName name="THREEWHEELROLLER">#REF!</definedName>
    <definedName name="thtr15" localSheetId="0">[24]giathanh1!#REF!</definedName>
    <definedName name="thtr15">[24]giathanh1!#REF!</definedName>
    <definedName name="thtt" localSheetId="0">#REF!</definedName>
    <definedName name="thtt">#REF!</definedName>
    <definedName name="TI" localSheetId="0">#REF!</definedName>
    <definedName name="TI">#REF!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iepdia">[24]Tiepdia!$A:$IV</definedName>
    <definedName name="TIRE">[20]Vibro_Roller!$F$73:$F$78</definedName>
    <definedName name="TIREROLLER" localSheetId="0">#REF!</definedName>
    <definedName name="TIREROLLER">#REF!</definedName>
    <definedName name="tjrtyj" localSheetId="0">'[58]ARP-10'!#REF!</definedName>
    <definedName name="tjrtyj">'[58]ARP-10'!#REF!</definedName>
    <definedName name="TK" localSheetId="0">#REF!</definedName>
    <definedName name="TK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a2x18iac" localSheetId="0">#REF!</definedName>
    <definedName name="tla2x18iac">#REF!</definedName>
    <definedName name="tla2x18iacbimc" localSheetId="0">#REF!</definedName>
    <definedName name="tla2x18iacbimc">#REF!</definedName>
    <definedName name="TLAC120" localSheetId="0">#REF!</definedName>
    <definedName name="TLAC120">#REF!</definedName>
    <definedName name="TLAC35" localSheetId="0">#REF!</definedName>
    <definedName name="TLAC35">#REF!</definedName>
    <definedName name="TLAC50" localSheetId="0">#REF!</definedName>
    <definedName name="TLAC50">#REF!</definedName>
    <definedName name="TLAC70" localSheetId="0">#REF!</definedName>
    <definedName name="TLAC70">#REF!</definedName>
    <definedName name="TLAC95" localSheetId="0">#REF!</definedName>
    <definedName name="TLAC95">#REF!</definedName>
    <definedName name="tlb1x18" localSheetId="0">#REF!</definedName>
    <definedName name="tlb1x18">#REF!</definedName>
    <definedName name="tlb1x36" localSheetId="0">#REF!</definedName>
    <definedName name="tlb1x36">#REF!</definedName>
    <definedName name="tlb1x36bimc" localSheetId="0">#REF!</definedName>
    <definedName name="tlb1x36bimc">#REF!</definedName>
    <definedName name="tlb1x36w" localSheetId="0">#REF!</definedName>
    <definedName name="tlb1x36w">#REF!</definedName>
    <definedName name="tlbk1x36" localSheetId="0">#REF!</definedName>
    <definedName name="tlbk1x36">#REF!</definedName>
    <definedName name="tlbvs2x18" localSheetId="0">#REF!</definedName>
    <definedName name="tlbvs2x18">#REF!</definedName>
    <definedName name="tlbvs2x18bimc" localSheetId="0">#REF!</definedName>
    <definedName name="tlbvs2x18bimc">#REF!</definedName>
    <definedName name="tlc20bimc" localSheetId="0">#REF!</definedName>
    <definedName name="tlc20bimc">#REF!</definedName>
    <definedName name="tlidf250p" localSheetId="0">#REF!</definedName>
    <definedName name="tlidf250p">#REF!</definedName>
    <definedName name="tlp" localSheetId="0">#REF!</definedName>
    <definedName name="tlp">#REF!</definedName>
    <definedName name="tltko2x36" localSheetId="0">#REF!</definedName>
    <definedName name="tltko2x36">#REF!</definedName>
    <definedName name="tltko2x36bimc" localSheetId="0">#REF!</definedName>
    <definedName name="tltko2x36bimc">#REF!</definedName>
    <definedName name="TM" localSheetId="0">#REF!</definedName>
    <definedName name="TM">#REF!</definedName>
    <definedName name="tmp" localSheetId="0">#REF!</definedName>
    <definedName name="tmp">#REF!</definedName>
    <definedName name="tn1pinnc" localSheetId="0">'[24]thao-go'!#REF!</definedName>
    <definedName name="tn1pinnc">'[24]thao-go'!#REF!</definedName>
    <definedName name="tn2mhnnc" localSheetId="0">'[24]thao-go'!#REF!</definedName>
    <definedName name="tn2mhnnc">'[24]thao-go'!#REF!</definedName>
    <definedName name="TNCM" localSheetId="0">'[24]CHITIET VL-NC-TT-3p'!#REF!</definedName>
    <definedName name="TNCM">'[24]CHITIET VL-NC-TT-3p'!#REF!</definedName>
    <definedName name="tnhnnc" localSheetId="0">'[24]thao-go'!#REF!</definedName>
    <definedName name="tnhnnc">'[24]thao-go'!#REF!</definedName>
    <definedName name="tnignc" localSheetId="0">'[24]thao-go'!#REF!</definedName>
    <definedName name="tnignc">'[24]thao-go'!#REF!</definedName>
    <definedName name="tnin190nc" localSheetId="0">'[24]thao-go'!#REF!</definedName>
    <definedName name="tnin190nc">'[24]thao-go'!#REF!</definedName>
    <definedName name="tnlnc" localSheetId="0">'[24]thao-go'!#REF!</definedName>
    <definedName name="tnlnc">'[24]thao-go'!#REF!</definedName>
    <definedName name="tnnnc" localSheetId="0">'[24]thao-go'!#REF!</definedName>
    <definedName name="tnnnc">'[24]thao-go'!#REF!</definedName>
    <definedName name="tot" localSheetId="0">#REF!</definedName>
    <definedName name="tot">#REF!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m" localSheetId="0">#REF!</definedName>
    <definedName name="tpm">#REF!</definedName>
    <definedName name="tr" localSheetId="0">#REF!</definedName>
    <definedName name="tr">#REF!</definedName>
    <definedName name="TR15HT" localSheetId="0">'[24]TONGKE-HT'!#REF!</definedName>
    <definedName name="TR15HT">'[24]TONGKE-HT'!#REF!</definedName>
    <definedName name="TR16HT" localSheetId="0">'[24]TONGKE-HT'!#REF!</definedName>
    <definedName name="TR16HT">'[24]TONGKE-HT'!#REF!</definedName>
    <definedName name="TR19HT" localSheetId="0">'[24]TONGKE-HT'!#REF!</definedName>
    <definedName name="TR19HT">'[24]TONGKE-HT'!#REF!</definedName>
    <definedName name="tr1x15" localSheetId="0">[24]giathanh1!#REF!</definedName>
    <definedName name="tr1x15">[24]giathanh1!#REF!</definedName>
    <definedName name="TR20HT" localSheetId="0">'[24]TONGKE-HT'!#REF!</definedName>
    <definedName name="TR20HT">'[24]TONGKE-HT'!#REF!</definedName>
    <definedName name="tr3x100" localSheetId="0">'[24]dongia (2)'!#REF!</definedName>
    <definedName name="tr3x100">'[24]dongia (2)'!#REF!</definedName>
    <definedName name="TRACKLOADER" localSheetId="0">#REF!</definedName>
    <definedName name="TRACKLOADER">#REF!</definedName>
    <definedName name="TRAILLER" localSheetId="0">#REF!</definedName>
    <definedName name="TRAILLER">#REF!</definedName>
    <definedName name="tram100" localSheetId="0">'[24]dongia (2)'!#REF!</definedName>
    <definedName name="tram100">'[24]dongia (2)'!#REF!</definedName>
    <definedName name="tram1x25" localSheetId="0">'[24]dongia (2)'!#REF!</definedName>
    <definedName name="tram1x25">'[24]dongia (2)'!#REF!</definedName>
    <definedName name="TRIX" localSheetId="0">#REF!</definedName>
    <definedName name="TRIX">#REF!</definedName>
    <definedName name="tru10mtc" localSheetId="0">'[24]t-h HA THE'!#REF!</definedName>
    <definedName name="tru10mtc">'[24]t-h HA THE'!#REF!</definedName>
    <definedName name="tru8mtc" localSheetId="0">'[24]t-h HA THE'!#REF!</definedName>
    <definedName name="tru8mtc">'[24]t-h HA THE'!#REF!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T_1P" localSheetId="0">#REF!</definedName>
    <definedName name="TT_1P">#REF!</definedName>
    <definedName name="TT_3p" localSheetId="0">#REF!</definedName>
    <definedName name="TT_3p">#REF!</definedName>
    <definedName name="tt1pnc" localSheetId="0">'[24]lam-moi'!#REF!</definedName>
    <definedName name="tt1pnc">'[24]lam-moi'!#REF!</definedName>
    <definedName name="tt1pvl" localSheetId="0">'[24]lam-moi'!#REF!</definedName>
    <definedName name="tt1pvl">'[24]lam-moi'!#REF!</definedName>
    <definedName name="tt3pnc" localSheetId="0">'[24]lam-moi'!#REF!</definedName>
    <definedName name="tt3pnc">'[24]lam-moi'!#REF!</definedName>
    <definedName name="tt3pvl" localSheetId="0">'[24]lam-moi'!#REF!</definedName>
    <definedName name="tt3pvl">'[24]lam-moi'!#REF!</definedName>
    <definedName name="ttd" localSheetId="0">#REF!</definedName>
    <definedName name="ttd">#REF!</definedName>
    <definedName name="TTDD">[24]TDTKP!$E$44+[24]TDTKP!$F$44+[24]TDTKP!$G$44</definedName>
    <definedName name="TTDD3P" localSheetId="0">[24]TDTKP1!#REF!</definedName>
    <definedName name="TTDD3P">[24]TDTKP1!#REF!</definedName>
    <definedName name="TTDDCT3p" localSheetId="0">[24]TDTKP1!#REF!</definedName>
    <definedName name="TTDDCT3p">[24]TDTKP1!#REF!</definedName>
    <definedName name="TTK3p">'[24]TONGKE3p '!$C$295</definedName>
    <definedName name="ttronmk" localSheetId="0">#REF!</definedName>
    <definedName name="ttronmk">#REF!</definedName>
    <definedName name="TUKANG753" localSheetId="0">#REF!</definedName>
    <definedName name="TUKANG753">#REF!</definedName>
    <definedName name="tv75nc" localSheetId="0">#REF!</definedName>
    <definedName name="tv75nc">#REF!</definedName>
    <definedName name="tv75vl" localSheetId="0">#REF!</definedName>
    <definedName name="tv75vl">#REF!</definedName>
    <definedName name="tx1pignc" localSheetId="0">'[24]thao-go'!#REF!</definedName>
    <definedName name="tx1pignc">'[24]thao-go'!#REF!</definedName>
    <definedName name="tx1pindnc" localSheetId="0">'[24]thao-go'!#REF!</definedName>
    <definedName name="tx1pindnc">'[24]thao-go'!#REF!</definedName>
    <definedName name="tx1pingnc" localSheetId="0">'[24]thao-go'!#REF!</definedName>
    <definedName name="tx1pingnc">'[24]thao-go'!#REF!</definedName>
    <definedName name="tx1pintnc" localSheetId="0">'[24]thao-go'!#REF!</definedName>
    <definedName name="tx1pintnc">'[24]thao-go'!#REF!</definedName>
    <definedName name="tx1pitnc" localSheetId="0">'[24]thao-go'!#REF!</definedName>
    <definedName name="tx1pitnc">'[24]thao-go'!#REF!</definedName>
    <definedName name="tx2mhnnc" localSheetId="0">'[24]thao-go'!#REF!</definedName>
    <definedName name="tx2mhnnc">'[24]thao-go'!#REF!</definedName>
    <definedName name="tx2mitnc" localSheetId="0">'[24]thao-go'!#REF!</definedName>
    <definedName name="tx2mitnc">'[24]thao-go'!#REF!</definedName>
    <definedName name="txhnnc" localSheetId="0">'[24]thao-go'!#REF!</definedName>
    <definedName name="txhnnc">'[24]thao-go'!#REF!</definedName>
    <definedName name="txig1nc" localSheetId="0">'[24]thao-go'!#REF!</definedName>
    <definedName name="txig1nc">'[24]thao-go'!#REF!</definedName>
    <definedName name="txin190nc" localSheetId="0">'[24]thao-go'!#REF!</definedName>
    <definedName name="txin190nc">'[24]thao-go'!#REF!</definedName>
    <definedName name="txinnc" localSheetId="0">'[24]thao-go'!#REF!</definedName>
    <definedName name="txinnc">'[24]thao-go'!#REF!</definedName>
    <definedName name="txit1nc" localSheetId="0">'[24]thao-go'!#REF!</definedName>
    <definedName name="txit1nc">'[24]thao-go'!#REF!</definedName>
    <definedName name="TYPICAL_FLOOR___7_LEVEL" localSheetId="0">#REF!</definedName>
    <definedName name="TYPICAL_FLOOR___7_LEVEL">#REF!</definedName>
    <definedName name="ubtn" localSheetId="0">#REF!</definedName>
    <definedName name="ubtn">#REF!</definedName>
    <definedName name="ubtn00" localSheetId="0">#REF!</definedName>
    <definedName name="ubtn00">#REF!</definedName>
    <definedName name="ubtn13" localSheetId="0">#REF!</definedName>
    <definedName name="ubtn13">#REF!</definedName>
    <definedName name="ubtn14" localSheetId="0">#REF!</definedName>
    <definedName name="ubtn14">#REF!</definedName>
    <definedName name="ubtn20" localSheetId="0">#REF!</definedName>
    <definedName name="ubtn20">#REF!</definedName>
    <definedName name="ugal01" localSheetId="0">#REF!</definedName>
    <definedName name="ugal01">#REF!</definedName>
    <definedName name="ugal20" localSheetId="0">#REF!</definedName>
    <definedName name="ugal20">#REF!</definedName>
    <definedName name="ulan50" localSheetId="0">#REF!</definedName>
    <definedName name="ulan50">#REF!</definedName>
    <definedName name="UMUM" localSheetId="0">#REF!</definedName>
    <definedName name="UMUM">#REF!</definedName>
    <definedName name="unitprice">[63]Analisa!$B$16:$BG$647</definedName>
    <definedName name="UNME" localSheetId="0">[13]Material!#REF!</definedName>
    <definedName name="UNME">[13]Material!#REF!</definedName>
    <definedName name="UPAH" localSheetId="0">#REF!</definedName>
    <definedName name="UPAH">#REF!</definedName>
    <definedName name="upas00" localSheetId="0">#REF!</definedName>
    <definedName name="upas00">#REF!</definedName>
    <definedName name="upas10" localSheetId="0">#REF!</definedName>
    <definedName name="upas10">#REF!</definedName>
    <definedName name="uphr00" localSheetId="0">#REF!</definedName>
    <definedName name="uphr00">#REF!</definedName>
    <definedName name="uphr01" localSheetId="0">#REF!</definedName>
    <definedName name="uphr01">#REF!</definedName>
    <definedName name="upls02" localSheetId="0">#REF!</definedName>
    <definedName name="upls02">#REF!</definedName>
    <definedName name="upls07" localSheetId="0">#REF!</definedName>
    <definedName name="upls07">#REF!</definedName>
    <definedName name="upto" localSheetId="0">#REF!</definedName>
    <definedName name="upto">#REF!</definedName>
    <definedName name="URAIAN">'[46]BDA-01'!$A$1:$J$363</definedName>
    <definedName name="URAIAN22E" localSheetId="0">'[28]BD Div-2'!#REF!</definedName>
    <definedName name="URAIAN22E">'[28]BD Div-2'!#REF!</definedName>
    <definedName name="URAIAN22L" localSheetId="0">'[46]BDA-01'!#REF!</definedName>
    <definedName name="URAIAN22L">'[46]BDA-01'!#REF!</definedName>
    <definedName name="URAIAN231" localSheetId="0">'[28]BD Div-2'!#REF!</definedName>
    <definedName name="URAIAN231">'[28]BD Div-2'!#REF!</definedName>
    <definedName name="URAIAN233">'[46]BDA-01'!$A$108:$J$363</definedName>
    <definedName name="Uraian234" localSheetId="0">'[28]BD Div-2'!#REF!</definedName>
    <definedName name="Uraian234">'[28]BD Div-2'!#REF!</definedName>
    <definedName name="Uraian235" localSheetId="0">'[28]BD Div-2'!#REF!</definedName>
    <definedName name="Uraian235">'[28]BD Div-2'!#REF!</definedName>
    <definedName name="Uraian236" localSheetId="0">'[67]BD Div-2 sd 7.6'!#REF!</definedName>
    <definedName name="Uraian236">'[67]BD Div-2 sd 7.6'!#REF!</definedName>
    <definedName name="URAIAN241" localSheetId="0">'[67]BD Div-2 sd 7.6'!#REF!</definedName>
    <definedName name="URAIAN241">'[67]BD Div-2 sd 7.6'!#REF!</definedName>
    <definedName name="URAIAN242" localSheetId="0">'[28]BD Div-2'!#REF!</definedName>
    <definedName name="URAIAN242">'[28]BD Div-2'!#REF!</definedName>
    <definedName name="URAIAN243" localSheetId="0">'[28]BD Div-2'!#REF!</definedName>
    <definedName name="URAIAN243">'[28]BD Div-2'!#REF!</definedName>
    <definedName name="Uraian311" localSheetId="0">'[68]DIV-3'!#REF!</definedName>
    <definedName name="Uraian311">'[68]DIV-3'!#REF!</definedName>
    <definedName name="Uraian312" localSheetId="0">'[28]BD Div-3'!#REF!</definedName>
    <definedName name="Uraian312">'[28]BD Div-3'!#REF!</definedName>
    <definedName name="Uraian313" localSheetId="0">'[28]BD Div-3'!#REF!</definedName>
    <definedName name="Uraian313">'[28]BD Div-3'!#REF!</definedName>
    <definedName name="Uraian314" localSheetId="0">'[28]BD Div-3'!#REF!</definedName>
    <definedName name="Uraian314">'[28]BD Div-3'!#REF!</definedName>
    <definedName name="Uraian315" localSheetId="0">'[28]BD Div-3'!#REF!</definedName>
    <definedName name="Uraian315">'[28]BD Div-3'!#REF!</definedName>
    <definedName name="Uraian319" localSheetId="0">'[68]DIV-3'!#REF!</definedName>
    <definedName name="Uraian319">'[68]DIV-3'!#REF!</definedName>
    <definedName name="Uraian322">'[68]DIV-3'!$A$131:$J$131</definedName>
    <definedName name="URAIAN323" localSheetId="0">#REF!</definedName>
    <definedName name="URAIAN323">#REF!</definedName>
    <definedName name="URAIAN323L" localSheetId="0">#REF!</definedName>
    <definedName name="URAIAN323L">#REF!</definedName>
    <definedName name="Uraian324" localSheetId="0">'[68]DIV-3'!#REF!</definedName>
    <definedName name="Uraian324">'[68]DIV-3'!#REF!</definedName>
    <definedName name="Uraian331" localSheetId="0">'[68]DIV-3'!#REF!</definedName>
    <definedName name="Uraian331">'[68]DIV-3'!#REF!</definedName>
    <definedName name="Uraian346" localSheetId="0">'[28]BD Div-3'!#REF!</definedName>
    <definedName name="Uraian346">'[28]BD Div-3'!#REF!</definedName>
    <definedName name="URAIAN421" localSheetId="0">#REF!</definedName>
    <definedName name="URAIAN421">#REF!</definedName>
    <definedName name="URAIAN422" localSheetId="0">#REF!</definedName>
    <definedName name="URAIAN422">#REF!</definedName>
    <definedName name="URAIAN423" localSheetId="0">'[28]BD Div-4'!#REF!</definedName>
    <definedName name="URAIAN423">'[28]BD Div-4'!#REF!</definedName>
    <definedName name="URAIAN424" localSheetId="0">'[28]BD Div-4'!#REF!</definedName>
    <definedName name="URAIAN424">'[28]BD Div-4'!#REF!</definedName>
    <definedName name="URAIAN425" localSheetId="0">'[28]BD Div-4'!#REF!</definedName>
    <definedName name="URAIAN425">'[28]BD Div-4'!#REF!</definedName>
    <definedName name="URAIAN426" localSheetId="0">'[28]BD Div-4'!#REF!</definedName>
    <definedName name="URAIAN426">'[28]BD Div-4'!#REF!</definedName>
    <definedName name="URAIAN427" localSheetId="0">'[28]BD Div-4'!#REF!</definedName>
    <definedName name="URAIAN427">'[28]BD Div-4'!#REF!</definedName>
    <definedName name="URAIAN511" localSheetId="0">#REF!</definedName>
    <definedName name="URAIAN511">#REF!</definedName>
    <definedName name="URAIAN512" localSheetId="0">#REF!</definedName>
    <definedName name="URAIAN512">#REF!</definedName>
    <definedName name="URAIAN521" localSheetId="0">'[28]BD Div-5'!#REF!</definedName>
    <definedName name="URAIAN521">'[28]BD Div-5'!#REF!</definedName>
    <definedName name="URAIAN522" localSheetId="0">'[28]BD Div-5'!#REF!</definedName>
    <definedName name="URAIAN522">'[28]BD Div-5'!#REF!</definedName>
    <definedName name="URAIAN541" localSheetId="0">'[28]BD Div-5'!#REF!</definedName>
    <definedName name="URAIAN541">'[28]BD Div-5'!#REF!</definedName>
    <definedName name="URAIAN542" localSheetId="0">'[28]BD Div-5'!#REF!</definedName>
    <definedName name="URAIAN542">'[28]BD Div-5'!#REF!</definedName>
    <definedName name="URAIAN611" localSheetId="0">#REF!</definedName>
    <definedName name="URAIAN611">#REF!</definedName>
    <definedName name="URAIAN612" localSheetId="0">#REF!</definedName>
    <definedName name="URAIAN612">#REF!</definedName>
    <definedName name="URAIAN621" localSheetId="0">'[28]BD Div-6'!#REF!</definedName>
    <definedName name="URAIAN621">'[28]BD Div-6'!#REF!</definedName>
    <definedName name="URAIAN622" localSheetId="0">'[28]BD Div-6'!#REF!</definedName>
    <definedName name="URAIAN622">'[28]BD Div-6'!#REF!</definedName>
    <definedName name="URAIAN623" localSheetId="0">'[28]BD Div-6'!#REF!</definedName>
    <definedName name="URAIAN623">'[28]BD Div-6'!#REF!</definedName>
    <definedName name="URAIAN631" localSheetId="0">'[28]BD Div-6'!#REF!</definedName>
    <definedName name="URAIAN631">'[28]BD Div-6'!#REF!</definedName>
    <definedName name="URAIAN632" localSheetId="0">'[28]BD Div-6'!#REF!</definedName>
    <definedName name="URAIAN632">'[28]BD Div-6'!#REF!</definedName>
    <definedName name="URAIAN633" localSheetId="0">'[28]BD Div-6'!#REF!</definedName>
    <definedName name="URAIAN633">'[28]BD Div-6'!#REF!</definedName>
    <definedName name="URAIAN634" localSheetId="0">'[28]BD Div-6'!#REF!</definedName>
    <definedName name="URAIAN634">'[28]BD Div-6'!#REF!</definedName>
    <definedName name="URAIAN635" localSheetId="0">'[28]BD Div-6'!#REF!</definedName>
    <definedName name="URAIAN635">'[28]BD Div-6'!#REF!</definedName>
    <definedName name="URAIAN635A" localSheetId="0">'[28]BD Div-6'!#REF!</definedName>
    <definedName name="URAIAN635A">'[28]BD Div-6'!#REF!</definedName>
    <definedName name="URAIAN636" localSheetId="0">#REF!</definedName>
    <definedName name="URAIAN636">#REF!</definedName>
    <definedName name="URAIAN641L" localSheetId="0">#REF!</definedName>
    <definedName name="URAIAN641L">#REF!</definedName>
    <definedName name="URAIAN642" localSheetId="0">#REF!</definedName>
    <definedName name="URAIAN642">#REF!</definedName>
    <definedName name="URAIAN65" localSheetId="0">'[28]BD Div-6'!#REF!</definedName>
    <definedName name="URAIAN65">'[28]BD Div-6'!#REF!</definedName>
    <definedName name="URAIAN66PERATA" localSheetId="0">'[28]BD Div-6'!#REF!</definedName>
    <definedName name="URAIAN66PERATA">'[28]BD Div-6'!#REF!</definedName>
    <definedName name="URAIAN66PERMUKAAN" localSheetId="0">'[28]BD Div-6'!#REF!</definedName>
    <definedName name="URAIAN66PERMUKAAN">'[28]BD Div-6'!#REF!</definedName>
    <definedName name="URAIAN7101" localSheetId="0">'[28]BD Div-7'!#REF!</definedName>
    <definedName name="URAIAN7101">'[28]BD Div-7'!#REF!</definedName>
    <definedName name="URAIAN7102" localSheetId="0">'[28]BD Div-7'!#REF!</definedName>
    <definedName name="URAIAN7102">'[28]BD Div-7'!#REF!</definedName>
    <definedName name="URAIAN7103" localSheetId="0">'[28]BD Div-7'!#REF!</definedName>
    <definedName name="URAIAN7103">'[28]BD Div-7'!#REF!</definedName>
    <definedName name="URAIAN711" localSheetId="0">#REF!</definedName>
    <definedName name="URAIAN711">#REF!</definedName>
    <definedName name="URAIAN712" localSheetId="0">'[28]BD Div-7'!#REF!</definedName>
    <definedName name="URAIAN712">'[28]BD Div-7'!#REF!</definedName>
    <definedName name="URAIAN713">'[68]DIV-7'!$A$195:$J$195</definedName>
    <definedName name="URAIAN714" localSheetId="0">#REF!</definedName>
    <definedName name="URAIAN714">#REF!</definedName>
    <definedName name="URAIAN715">'[68]DIV-7'!$A$201:$J$389</definedName>
    <definedName name="URAIAN716" localSheetId="0">'[28]BD Div-7'!#REF!</definedName>
    <definedName name="URAIAN716">'[28]BD Div-7'!#REF!</definedName>
    <definedName name="URAIAN717" localSheetId="0">'[28]BD Div-7'!#REF!</definedName>
    <definedName name="URAIAN717">'[28]BD Div-7'!#REF!</definedName>
    <definedName name="URAIAN718" localSheetId="0">'[28]BD Div-7'!#REF!</definedName>
    <definedName name="URAIAN718">'[28]BD Div-7'!#REF!</definedName>
    <definedName name="URAIAN721" localSheetId="0">#REF!</definedName>
    <definedName name="URAIAN721">#REF!</definedName>
    <definedName name="URAIAN731" localSheetId="0">#REF!</definedName>
    <definedName name="URAIAN731">#REF!</definedName>
    <definedName name="URAIAN732" localSheetId="0">#REF!</definedName>
    <definedName name="URAIAN732">#REF!</definedName>
    <definedName name="URAIAN733" localSheetId="0">#REF!</definedName>
    <definedName name="URAIAN733">#REF!</definedName>
    <definedName name="URAIAN734" localSheetId="0">#REF!</definedName>
    <definedName name="URAIAN734">#REF!</definedName>
    <definedName name="URAIAN735" localSheetId="0">#REF!</definedName>
    <definedName name="URAIAN735">#REF!</definedName>
    <definedName name="URAIAN744" localSheetId="0">'[28]BD Div-7'!#REF!</definedName>
    <definedName name="URAIAN744">'[28]BD Div-7'!#REF!</definedName>
    <definedName name="URAIAN745" localSheetId="0">'[28]BD Div-7'!#REF!</definedName>
    <definedName name="URAIAN745">'[28]BD Div-7'!#REF!</definedName>
    <definedName name="URAIAN7610" localSheetId="0">'[28]BD Div-7'!#REF!</definedName>
    <definedName name="URAIAN7610">'[28]BD Div-7'!#REF!</definedName>
    <definedName name="URAIAN7612a" localSheetId="0">'[28]BD Div-7'!#REF!</definedName>
    <definedName name="URAIAN7612a">'[28]BD Div-7'!#REF!</definedName>
    <definedName name="URAIAN7612b" localSheetId="0">'[28]BD Div-7'!#REF!</definedName>
    <definedName name="URAIAN7612b">'[28]BD Div-7'!#REF!</definedName>
    <definedName name="URAIAN7612c" localSheetId="0">'[28]BD Div-7'!#REF!</definedName>
    <definedName name="URAIAN7612c">'[28]BD Div-7'!#REF!</definedName>
    <definedName name="URAIAN7613a" localSheetId="0">'[28]BD Div-7'!#REF!</definedName>
    <definedName name="URAIAN7613a">'[28]BD Div-7'!#REF!</definedName>
    <definedName name="URAIAN7613b" localSheetId="0">'[28]BD Div-7'!#REF!</definedName>
    <definedName name="URAIAN7613b">'[28]BD Div-7'!#REF!</definedName>
    <definedName name="URAIAN7613c" localSheetId="0">'[28]BD Div-7'!#REF!</definedName>
    <definedName name="URAIAN7613c">'[28]BD Div-7'!#REF!</definedName>
    <definedName name="URAIAN7614a" localSheetId="0">'[28]BD Div-7'!#REF!</definedName>
    <definedName name="URAIAN7614a">'[28]BD Div-7'!#REF!</definedName>
    <definedName name="URAIAN7614b" localSheetId="0">'[28]BD Div-7'!#REF!</definedName>
    <definedName name="URAIAN7614b">'[28]BD Div-7'!#REF!</definedName>
    <definedName name="URAIAN7614d" localSheetId="0">'[28]BD Div-7'!#REF!</definedName>
    <definedName name="URAIAN7614d">'[28]BD Div-7'!#REF!</definedName>
    <definedName name="URAIAN7614e" localSheetId="0">'[28]BD Div-7'!#REF!</definedName>
    <definedName name="URAIAN7614e">'[28]BD Div-7'!#REF!</definedName>
    <definedName name="URAIAN7618" localSheetId="0">'[28]BD Div-7'!#REF!</definedName>
    <definedName name="URAIAN7618">'[28]BD Div-7'!#REF!</definedName>
    <definedName name="URAIAN7619" localSheetId="0">'[68]DIV-7'!#REF!</definedName>
    <definedName name="URAIAN7619">'[68]DIV-7'!#REF!</definedName>
    <definedName name="URAIAN768" localSheetId="0">'[28]BD Div-7'!#REF!</definedName>
    <definedName name="URAIAN768">'[28]BD Div-7'!#REF!</definedName>
    <definedName name="URAIAN769" localSheetId="0">'[28]BD Div-7'!#REF!</definedName>
    <definedName name="URAIAN769">'[28]BD Div-7'!#REF!</definedName>
    <definedName name="URAIAN76x" localSheetId="0">'[28]BD Div-7'!#REF!</definedName>
    <definedName name="URAIAN76x">'[28]BD Div-7'!#REF!</definedName>
    <definedName name="URAIAN771a" localSheetId="0">#REF!</definedName>
    <definedName name="URAIAN771a">#REF!</definedName>
    <definedName name="URAIAN771b" localSheetId="0">#REF!</definedName>
    <definedName name="URAIAN771b">#REF!</definedName>
    <definedName name="URAIAN771c" localSheetId="0">#REF!</definedName>
    <definedName name="URAIAN771c">#REF!</definedName>
    <definedName name="URAIAN771d" localSheetId="0">#REF!</definedName>
    <definedName name="URAIAN771d">#REF!</definedName>
    <definedName name="URAIAN772a" localSheetId="0">#REF!</definedName>
    <definedName name="URAIAN772a">#REF!</definedName>
    <definedName name="URAIAN772b" localSheetId="0">#REF!</definedName>
    <definedName name="URAIAN772b">#REF!</definedName>
    <definedName name="URAIAN772c" localSheetId="0">#REF!</definedName>
    <definedName name="URAIAN772c">#REF!</definedName>
    <definedName name="URAIAN772d" localSheetId="0">#REF!</definedName>
    <definedName name="URAIAN772d">#REF!</definedName>
    <definedName name="URAIAN79manual" localSheetId="0">'[68]DIV-7'!#REF!</definedName>
    <definedName name="URAIAN79manual">'[68]DIV-7'!#REF!</definedName>
    <definedName name="URAIAN79mekanis" localSheetId="0">'[28]BD Div-7'!#REF!</definedName>
    <definedName name="URAIAN79mekanis">'[28]BD Div-7'!#REF!</definedName>
    <definedName name="URAIAN811">'[68]DIV-8'!$A$1:$J$179</definedName>
    <definedName name="URAIAN812">'[68]DIV-8'!$A$180:$J$358</definedName>
    <definedName name="URAIAN813" localSheetId="0">'[28]BD Div-8'!#REF!</definedName>
    <definedName name="URAIAN813">'[28]BD Div-8'!#REF!</definedName>
    <definedName name="URAIAN814" localSheetId="0">'[28]BD Div-8'!#REF!</definedName>
    <definedName name="URAIAN814">'[28]BD Div-8'!#REF!</definedName>
    <definedName name="URAIAN815">'[68]DIV-8'!$A$717:$J$895</definedName>
    <definedName name="URAIAN817" localSheetId="0">'[28]BD Div-8'!#REF!</definedName>
    <definedName name="URAIAN817">'[28]BD Div-8'!#REF!</definedName>
    <definedName name="URAIAN818" localSheetId="0">'[28]BD Div-8'!#REF!</definedName>
    <definedName name="URAIAN818">'[28]BD Div-8'!#REF!</definedName>
    <definedName name="URAIAN819" localSheetId="0">'[28]BD Div-8'!#REF!</definedName>
    <definedName name="URAIAN819">'[28]BD Div-8'!#REF!</definedName>
    <definedName name="URAIAN82" localSheetId="0">'[28]BD Div-8'!#REF!</definedName>
    <definedName name="URAIAN82">'[28]BD Div-8'!#REF!</definedName>
    <definedName name="Uraian841" localSheetId="0">'[28]BD Div-8'!#REF!</definedName>
    <definedName name="Uraian841">'[28]BD Div-8'!#REF!</definedName>
    <definedName name="Uraian8410">'[68]DIV-8'!$A$2222:$J$2343</definedName>
    <definedName name="Uraian842" localSheetId="0">'[28]BD Div-8'!#REF!</definedName>
    <definedName name="Uraian842">'[28]BD Div-8'!#REF!</definedName>
    <definedName name="Uraian844" localSheetId="0">'[28]BD Div-8'!#REF!</definedName>
    <definedName name="Uraian844">'[28]BD Div-8'!#REF!</definedName>
    <definedName name="Uraian845">'[68]DIV-8'!$A$1856:$J$1977</definedName>
    <definedName name="Uraian846">'[68]DIV-8'!$A$1978:$J$2099</definedName>
    <definedName name="Uraian847">'[68]DIV-8'!$A$2100:$J$2221</definedName>
    <definedName name="URAIANGEOTEKSTIL" localSheetId="0">'[28]BD Div-7'!#REF!</definedName>
    <definedName name="URAIANGEOTEKSTIL">'[28]BD Div-7'!#REF!</definedName>
    <definedName name="urug20" localSheetId="0">#REF!</definedName>
    <definedName name="urug20">#REF!</definedName>
    <definedName name="USD" localSheetId="0">#REF!</definedName>
    <definedName name="USD">#REF!</definedName>
    <definedName name="UTAIAN7614c" localSheetId="0">'[28]BD Div-7'!#REF!</definedName>
    <definedName name="UTAIAN7614c">'[28]BD Div-7'!#REF!</definedName>
    <definedName name="utkDC">[63]Analisa!$B$15:$BA$647</definedName>
    <definedName name="utkSumm">[63]BOQ!$C$12:$R$950</definedName>
    <definedName name="utkUPA">[63]Analisa!$A$15:$BG$647</definedName>
    <definedName name="utnh12">[7]Sheet1!$I$674</definedName>
    <definedName name="V" localSheetId="0">#REF!</definedName>
    <definedName name="V">#REF!</definedName>
    <definedName name="VCDD3p" localSheetId="0">'[24]KPVC-BD '!#REF!</definedName>
    <definedName name="VCDD3p">'[24]KPVC-BD '!#REF!</definedName>
    <definedName name="VCHT" localSheetId="0">#REF!</definedName>
    <definedName name="VCHT">#REF!</definedName>
    <definedName name="VCTT" localSheetId="0">#REF!</definedName>
    <definedName name="VCTT">#REF!</definedName>
    <definedName name="VCVBT1">'[24]VCV-BE-TONG'!$G$11</definedName>
    <definedName name="VCVBT2">'[24]VCV-BE-TONG'!$G$17</definedName>
    <definedName name="vd" localSheetId="0">#REF!</definedName>
    <definedName name="vd">#REF!</definedName>
    <definedName name="vd3p" localSheetId="0">#REF!</definedName>
    <definedName name="vd3p">#REF!</definedName>
    <definedName name="vibro" localSheetId="0">#REF!</definedName>
    <definedName name="vibro">#REF!</definedName>
    <definedName name="VIBROROLLER" localSheetId="0">#REF!</definedName>
    <definedName name="VIBROROLLER">#REF!</definedName>
    <definedName name="VIBROROLLER321" localSheetId="0">#REF!</definedName>
    <definedName name="VIBROROLLER321">#REF!</definedName>
    <definedName name="VIBROROLLER33" localSheetId="0">#REF!</definedName>
    <definedName name="VIBROROLLER33">#REF!</definedName>
    <definedName name="VIBROROLLER511" localSheetId="0">#REF!</definedName>
    <definedName name="VIBROROLLER511">#REF!</definedName>
    <definedName name="VIBROROLLER512" localSheetId="0">#REF!</definedName>
    <definedName name="VIBROROLLER512">#REF!</definedName>
    <definedName name="VIBROROLLER521" localSheetId="0">#REF!</definedName>
    <definedName name="VIBROROLLER521">#REF!</definedName>
    <definedName name="vl1p" localSheetId="0">#REF!</definedName>
    <definedName name="vl1p">#REF!</definedName>
    <definedName name="vl3p" localSheetId="0">#REF!</definedName>
    <definedName name="vl3p">#REF!</definedName>
    <definedName name="vldd" localSheetId="0">'[24]TH XL'!#REF!</definedName>
    <definedName name="vldd">'[24]TH XL'!#REF!</definedName>
    <definedName name="vldn400" localSheetId="0">#REF!</definedName>
    <definedName name="vldn400">#REF!</definedName>
    <definedName name="vldn600" localSheetId="0">#REF!</definedName>
    <definedName name="vldn600">#REF!</definedName>
    <definedName name="VLHC">[24]TNHCHINH!$I$38</definedName>
    <definedName name="vltr" localSheetId="0">'[24]TH XL'!#REF!</definedName>
    <definedName name="vltr">'[24]TH XL'!#REF!</definedName>
    <definedName name="vltram" localSheetId="0">#REF!</definedName>
    <definedName name="vltram">#REF!</definedName>
    <definedName name="vntf100" localSheetId="0">#REF!</definedName>
    <definedName name="vntf100">#REF!</definedName>
    <definedName name="vntf80" localSheetId="0">#REF!</definedName>
    <definedName name="vntf80">#REF!</definedName>
    <definedName name="VR" localSheetId="0">#REF!</definedName>
    <definedName name="VR">#REF!</definedName>
    <definedName name="vr3p" localSheetId="0">#REF!</definedName>
    <definedName name="vr3p">#REF!</definedName>
    <definedName name="vt1pbs" localSheetId="0">'[24]lam-moi'!#REF!</definedName>
    <definedName name="vt1pbs">'[24]lam-moi'!#REF!</definedName>
    <definedName name="vtbs" localSheetId="0">'[24]lam-moi'!#REF!</definedName>
    <definedName name="vtbs">'[24]lam-moi'!#REF!</definedName>
    <definedName name="W" localSheetId="0">#REF!</definedName>
    <definedName name="W">#REF!</definedName>
    <definedName name="WA" localSheetId="0">#REF!</definedName>
    <definedName name="WA">#REF!</definedName>
    <definedName name="wajib" localSheetId="0">#REF!</definedName>
    <definedName name="wajib">#REF!</definedName>
    <definedName name="WATE" localSheetId="0">[13]Material!#REF!</definedName>
    <definedName name="WATE">[13]Material!#REF!</definedName>
    <definedName name="WATERPUMP" localSheetId="0">#REF!</definedName>
    <definedName name="WATERPUMP">#REF!</definedName>
    <definedName name="WATERTANK33" localSheetId="0">#REF!</definedName>
    <definedName name="WATERTANK33">#REF!</definedName>
    <definedName name="WATERTANK511" localSheetId="0">#REF!</definedName>
    <definedName name="WATERTANK511">#REF!</definedName>
    <definedName name="WATERTANK512" localSheetId="0">#REF!</definedName>
    <definedName name="WATERTANK512">#REF!</definedName>
    <definedName name="WATERTANK521" localSheetId="0">#REF!</definedName>
    <definedName name="WATERTANK521">#REF!</definedName>
    <definedName name="WATERTANKER" localSheetId="0">#REF!</definedName>
    <definedName name="WATERTANKER">#REF!</definedName>
    <definedName name="WHEELLOADER" localSheetId="0">#REF!</definedName>
    <definedName name="WHEELLOADER">#REF!</definedName>
    <definedName name="WHELLLOADER511" localSheetId="0">#REF!</definedName>
    <definedName name="WHELLLOADER511">#REF!</definedName>
    <definedName name="WHELLLOADER512" localSheetId="0">#REF!</definedName>
    <definedName name="WHELLLOADER512">#REF!</definedName>
    <definedName name="WHELLLOADER521" localSheetId="0">#REF!</definedName>
    <definedName name="WHELLLOADER521">#REF!</definedName>
    <definedName name="WL" localSheetId="0">#REF!</definedName>
    <definedName name="WL">#REF!</definedName>
    <definedName name="wls" localSheetId="0">[10]SAP!#REF!</definedName>
    <definedName name="wls">[10]SAP!#REF!</definedName>
    <definedName name="Workitem">[63]BOQ!$H$11:$N$950</definedName>
    <definedName name="WR" localSheetId="0">#REF!</definedName>
    <definedName name="WR">#REF!</definedName>
    <definedName name="wrn.chi._.tiÆt." hidden="1">{#N/A,#N/A,FALSE,"Chi tiÆt"}</definedName>
    <definedName name="WT" localSheetId="0">#REF!</definedName>
    <definedName name="WT">#REF!</definedName>
    <definedName name="wtc" localSheetId="0">#REF!</definedName>
    <definedName name="wtc">#REF!</definedName>
    <definedName name="WW" localSheetId="0">#REF!</definedName>
    <definedName name="WW">#REF!</definedName>
    <definedName name="x" localSheetId="0">#REF!</definedName>
    <definedName name="x">#REF!</definedName>
    <definedName name="x17dnc" localSheetId="0">[24]chitiet!#REF!</definedName>
    <definedName name="x17dnc">[24]chitiet!#REF!</definedName>
    <definedName name="x17dvl" localSheetId="0">[24]chitiet!#REF!</definedName>
    <definedName name="x17dvl">[24]chitiet!#REF!</definedName>
    <definedName name="x17knc" localSheetId="0">[24]chitiet!#REF!</definedName>
    <definedName name="x17knc">[24]chitiet!#REF!</definedName>
    <definedName name="x17kvl" localSheetId="0">[24]chitiet!#REF!</definedName>
    <definedName name="x17kvl">[24]chitiet!#REF!</definedName>
    <definedName name="X1pFCOnc" localSheetId="0">'[24]CHITIET VL-NC-TT -1p'!#REF!</definedName>
    <definedName name="X1pFCOnc">'[24]CHITIET VL-NC-TT -1p'!#REF!</definedName>
    <definedName name="X1pFCOvc" localSheetId="0">'[24]CHITIET VL-NC-TT -1p'!#REF!</definedName>
    <definedName name="X1pFCOvc">'[24]CHITIET VL-NC-TT -1p'!#REF!</definedName>
    <definedName name="X1pFCOvl" localSheetId="0">'[24]CHITIET VL-NC-TT -1p'!#REF!</definedName>
    <definedName name="X1pFCOvl">'[24]CHITIET VL-NC-TT -1p'!#REF!</definedName>
    <definedName name="x1pignc" localSheetId="0">'[24]lam-moi'!#REF!</definedName>
    <definedName name="x1pignc">'[24]lam-moi'!#REF!</definedName>
    <definedName name="X1pIGvc" localSheetId="0">'[24]CHITIET VL-NC-TT -1p'!#REF!</definedName>
    <definedName name="X1pIGvc">'[24]CHITIET VL-NC-TT -1p'!#REF!</definedName>
    <definedName name="x1pigvl" localSheetId="0">'[24]lam-moi'!#REF!</definedName>
    <definedName name="x1pigvl">'[24]lam-moi'!#REF!</definedName>
    <definedName name="x1pind" localSheetId="0">#REF!</definedName>
    <definedName name="x1pind">#REF!</definedName>
    <definedName name="x1pindnc" localSheetId="0">'[24]lam-moi'!#REF!</definedName>
    <definedName name="x1pindnc">'[24]lam-moi'!#REF!</definedName>
    <definedName name="x1pindvl" localSheetId="0">'[24]lam-moi'!#REF!</definedName>
    <definedName name="x1pindvl">'[24]lam-moi'!#REF!</definedName>
    <definedName name="x1ping" localSheetId="0">#REF!</definedName>
    <definedName name="x1ping">#REF!</definedName>
    <definedName name="x1pingnc" localSheetId="0">'[24]lam-moi'!#REF!</definedName>
    <definedName name="x1pingnc">'[24]lam-moi'!#REF!</definedName>
    <definedName name="x1pingvl" localSheetId="0">'[24]lam-moi'!#REF!</definedName>
    <definedName name="x1pingvl">'[24]lam-moi'!#REF!</definedName>
    <definedName name="x1pint" localSheetId="0">#REF!</definedName>
    <definedName name="x1pint">#REF!</definedName>
    <definedName name="x1pintnc" localSheetId="0">'[24]lam-moi'!#REF!</definedName>
    <definedName name="x1pintnc">'[24]lam-moi'!#REF!</definedName>
    <definedName name="X1pINTvc" localSheetId="0">'[24]CHITIET VL-NC-TT -1p'!#REF!</definedName>
    <definedName name="X1pINTvc">'[24]CHITIET VL-NC-TT -1p'!#REF!</definedName>
    <definedName name="x1pintvl" localSheetId="0">'[24]lam-moi'!#REF!</definedName>
    <definedName name="x1pintvl">'[24]lam-moi'!#REF!</definedName>
    <definedName name="x1pitnc" localSheetId="0">'[24]lam-moi'!#REF!</definedName>
    <definedName name="x1pitnc">'[24]lam-moi'!#REF!</definedName>
    <definedName name="X1pITvc" localSheetId="0">'[24]CHITIET VL-NC-TT -1p'!#REF!</definedName>
    <definedName name="X1pITvc">'[24]CHITIET VL-NC-TT -1p'!#REF!</definedName>
    <definedName name="x1pitvl" localSheetId="0">'[24]lam-moi'!#REF!</definedName>
    <definedName name="x1pitvl">'[24]lam-moi'!#REF!</definedName>
    <definedName name="x20knc" localSheetId="0">[24]chitiet!#REF!</definedName>
    <definedName name="x20knc">[24]chitiet!#REF!</definedName>
    <definedName name="x20kvl" localSheetId="0">[24]chitiet!#REF!</definedName>
    <definedName name="x20kvl">[24]chitiet!#REF!</definedName>
    <definedName name="x22knc" localSheetId="0">[24]chitiet!#REF!</definedName>
    <definedName name="x22knc">[24]chitiet!#REF!</definedName>
    <definedName name="x22kvl" localSheetId="0">[24]chitiet!#REF!</definedName>
    <definedName name="x22kvl">[24]chitiet!#REF!</definedName>
    <definedName name="x2mig1nc" localSheetId="0">'[24]lam-moi'!#REF!</definedName>
    <definedName name="x2mig1nc">'[24]lam-moi'!#REF!</definedName>
    <definedName name="x2mig1vl" localSheetId="0">'[24]lam-moi'!#REF!</definedName>
    <definedName name="x2mig1vl">'[24]lam-moi'!#REF!</definedName>
    <definedName name="x2min1nc" localSheetId="0">'[24]lam-moi'!#REF!</definedName>
    <definedName name="x2min1nc">'[24]lam-moi'!#REF!</definedName>
    <definedName name="x2min1vl" localSheetId="0">'[24]lam-moi'!#REF!</definedName>
    <definedName name="x2min1vl">'[24]lam-moi'!#REF!</definedName>
    <definedName name="x2mit1vl" localSheetId="0">'[24]lam-moi'!#REF!</definedName>
    <definedName name="x2mit1vl">'[24]lam-moi'!#REF!</definedName>
    <definedName name="x2mitnc" localSheetId="0">'[24]lam-moi'!#REF!</definedName>
    <definedName name="x2mitnc">'[24]lam-moi'!#REF!</definedName>
    <definedName name="XCCT">0.5</definedName>
    <definedName name="xdsnc" localSheetId="0">[24]gtrinh!#REF!</definedName>
    <definedName name="xdsnc">[24]gtrinh!#REF!</definedName>
    <definedName name="xdsvl" localSheetId="0">[24]gtrinh!#REF!</definedName>
    <definedName name="xdsvl">[24]gtrinh!#REF!</definedName>
    <definedName name="xfco" localSheetId="0">#REF!</definedName>
    <definedName name="xfco">#REF!</definedName>
    <definedName name="xfco3p" localSheetId="0">#REF!</definedName>
    <definedName name="xfco3p">#REF!</definedName>
    <definedName name="xfconc" localSheetId="0">'[24]lam-moi'!#REF!</definedName>
    <definedName name="xfconc">'[24]lam-moi'!#REF!</definedName>
    <definedName name="xfconc3p">'[24]CHITIET VL-NC'!$G$94</definedName>
    <definedName name="xfcotnc" localSheetId="0">#REF!</definedName>
    <definedName name="xfcotnc">#REF!</definedName>
    <definedName name="xfcotvl" localSheetId="0">#REF!</definedName>
    <definedName name="xfcotvl">#REF!</definedName>
    <definedName name="xfcovl" localSheetId="0">'[24]lam-moi'!#REF!</definedName>
    <definedName name="xfcovl">'[24]lam-moi'!#REF!</definedName>
    <definedName name="xfcovl3p">'[24]CHITIET VL-NC'!$G$90</definedName>
    <definedName name="xfnc" localSheetId="0">'[24]lam-moi'!#REF!</definedName>
    <definedName name="xfnc">'[24]lam-moi'!#REF!</definedName>
    <definedName name="xfvl" localSheetId="0">'[24]lam-moi'!#REF!</definedName>
    <definedName name="xfvl">'[24]lam-moi'!#REF!</definedName>
    <definedName name="xhn" localSheetId="0">#REF!</definedName>
    <definedName name="xhn">#REF!</definedName>
    <definedName name="xhnnc" localSheetId="0">'[24]lam-moi'!#REF!</definedName>
    <definedName name="xhnnc">'[24]lam-moi'!#REF!</definedName>
    <definedName name="xhnvl" localSheetId="0">'[24]lam-moi'!#REF!</definedName>
    <definedName name="xhnvl">'[24]lam-moi'!#REF!</definedName>
    <definedName name="xig" localSheetId="0">#REF!</definedName>
    <definedName name="xig">#REF!</definedName>
    <definedName name="xig1" localSheetId="0">#REF!</definedName>
    <definedName name="xig1">#REF!</definedName>
    <definedName name="xig1nc" localSheetId="0">'[24]lam-moi'!#REF!</definedName>
    <definedName name="xig1nc">'[24]lam-moi'!#REF!</definedName>
    <definedName name="xig1p" localSheetId="0">#REF!</definedName>
    <definedName name="xig1p">#REF!</definedName>
    <definedName name="xig1pnc" localSheetId="0">'[24]lam-moi'!#REF!</definedName>
    <definedName name="xig1pnc">'[24]lam-moi'!#REF!</definedName>
    <definedName name="xig1pvl" localSheetId="0">'[24]lam-moi'!#REF!</definedName>
    <definedName name="xig1pvl">'[24]lam-moi'!#REF!</definedName>
    <definedName name="xig1vl" localSheetId="0">'[24]lam-moi'!#REF!</definedName>
    <definedName name="xig1vl">'[24]lam-moi'!#REF!</definedName>
    <definedName name="xig2nc" localSheetId="0">'[24]lam-moi'!#REF!</definedName>
    <definedName name="xig2nc">'[24]lam-moi'!#REF!</definedName>
    <definedName name="xig2vl" localSheetId="0">'[24]lam-moi'!#REF!</definedName>
    <definedName name="xig2vl">'[24]lam-moi'!#REF!</definedName>
    <definedName name="xig3p" localSheetId="0">#REF!</definedName>
    <definedName name="xig3p">#REF!</definedName>
    <definedName name="xiggnc">'[24]CHITIET VL-NC'!$G$57</definedName>
    <definedName name="xiggvl">'[24]CHITIET VL-NC'!$G$53</definedName>
    <definedName name="xignc" localSheetId="0">'[24]lam-moi'!#REF!</definedName>
    <definedName name="xignc">'[24]lam-moi'!#REF!</definedName>
    <definedName name="xignc3p" localSheetId="0">#REF!</definedName>
    <definedName name="xignc3p">#REF!</definedName>
    <definedName name="xigvl" localSheetId="0">'[24]lam-moi'!#REF!</definedName>
    <definedName name="xigvl">'[24]lam-moi'!#REF!</definedName>
    <definedName name="xigvl3p" localSheetId="0">#REF!</definedName>
    <definedName name="xigvl3p">#REF!</definedName>
    <definedName name="xin" localSheetId="0">#REF!</definedName>
    <definedName name="xin">#REF!</definedName>
    <definedName name="xin190" localSheetId="0">#REF!</definedName>
    <definedName name="xin190">#REF!</definedName>
    <definedName name="xin1903p" localSheetId="0">#REF!</definedName>
    <definedName name="xin1903p">#REF!</definedName>
    <definedName name="xin190nc" localSheetId="0">'[24]lam-moi'!#REF!</definedName>
    <definedName name="xin190nc">'[24]lam-moi'!#REF!</definedName>
    <definedName name="xin190nc3p">'[24]CHITIET VL-NC'!$G$76</definedName>
    <definedName name="xin190vl" localSheetId="0">'[24]lam-moi'!#REF!</definedName>
    <definedName name="xin190vl">'[24]lam-moi'!#REF!</definedName>
    <definedName name="xin190vl3p">'[24]CHITIET VL-NC'!$G$72</definedName>
    <definedName name="xin2903p" localSheetId="0">#REF!</definedName>
    <definedName name="xin2903p">#REF!</definedName>
    <definedName name="xin290nc3p" localSheetId="0">#REF!</definedName>
    <definedName name="xin290nc3p">#REF!</definedName>
    <definedName name="xin290vl3p" localSheetId="0">#REF!</definedName>
    <definedName name="xin290vl3p">#REF!</definedName>
    <definedName name="xin3p" localSheetId="0">#REF!</definedName>
    <definedName name="xin3p">#REF!</definedName>
    <definedName name="xin901nc" localSheetId="0">'[24]lam-moi'!#REF!</definedName>
    <definedName name="xin901nc">'[24]lam-moi'!#REF!</definedName>
    <definedName name="xin901vl" localSheetId="0">'[24]lam-moi'!#REF!</definedName>
    <definedName name="xin901vl">'[24]lam-moi'!#REF!</definedName>
    <definedName name="xind" localSheetId="0">#REF!</definedName>
    <definedName name="xind">#REF!</definedName>
    <definedName name="xind1p" localSheetId="0">#REF!</definedName>
    <definedName name="xind1p">#REF!</definedName>
    <definedName name="xind1pnc" localSheetId="0">'[24]lam-moi'!#REF!</definedName>
    <definedName name="xind1pnc">'[24]lam-moi'!#REF!</definedName>
    <definedName name="xind1pvl" localSheetId="0">'[24]lam-moi'!#REF!</definedName>
    <definedName name="xind1pvl">'[24]lam-moi'!#REF!</definedName>
    <definedName name="xind3p" localSheetId="0">#REF!</definedName>
    <definedName name="xind3p">#REF!</definedName>
    <definedName name="xindnc" localSheetId="0">'[24]lam-moi'!#REF!</definedName>
    <definedName name="xindnc">'[24]lam-moi'!#REF!</definedName>
    <definedName name="xindnc1p" localSheetId="0">#REF!</definedName>
    <definedName name="xindnc1p">#REF!</definedName>
    <definedName name="xindnc3p">'[24]CHITIET VL-NC'!$G$85</definedName>
    <definedName name="xindvl" localSheetId="0">'[24]lam-moi'!#REF!</definedName>
    <definedName name="xindvl">'[24]lam-moi'!#REF!</definedName>
    <definedName name="xindvl1p" localSheetId="0">#REF!</definedName>
    <definedName name="xindvl1p">#REF!</definedName>
    <definedName name="xindvl3p">'[24]CHITIET VL-NC'!$G$80</definedName>
    <definedName name="xing1p" localSheetId="0">#REF!</definedName>
    <definedName name="xing1p">#REF!</definedName>
    <definedName name="xing1pnc" localSheetId="0">'[24]lam-moi'!#REF!</definedName>
    <definedName name="xing1pnc">'[24]lam-moi'!#REF!</definedName>
    <definedName name="xing1pvl" localSheetId="0">'[24]lam-moi'!#REF!</definedName>
    <definedName name="xing1pvl">'[24]lam-moi'!#REF!</definedName>
    <definedName name="xingnc1p" localSheetId="0">#REF!</definedName>
    <definedName name="xingnc1p">#REF!</definedName>
    <definedName name="xingvl1p" localSheetId="0">#REF!</definedName>
    <definedName name="xingvl1p">#REF!</definedName>
    <definedName name="xinnc" localSheetId="0">'[24]lam-moi'!#REF!</definedName>
    <definedName name="xinnc">'[24]lam-moi'!#REF!</definedName>
    <definedName name="xinnc3p" localSheetId="0">#REF!</definedName>
    <definedName name="xinnc3p">#REF!</definedName>
    <definedName name="xint1p" localSheetId="0">#REF!</definedName>
    <definedName name="xint1p">#REF!</definedName>
    <definedName name="xinvl" localSheetId="0">'[24]lam-moi'!#REF!</definedName>
    <definedName name="xinvl">'[24]lam-moi'!#REF!</definedName>
    <definedName name="xinvl3p" localSheetId="0">#REF!</definedName>
    <definedName name="xinvl3p">#REF!</definedName>
    <definedName name="xit" localSheetId="0">#REF!</definedName>
    <definedName name="xit">#REF!</definedName>
    <definedName name="xit1" localSheetId="0">#REF!</definedName>
    <definedName name="xit1">#REF!</definedName>
    <definedName name="xit1nc" localSheetId="0">'[24]lam-moi'!#REF!</definedName>
    <definedName name="xit1nc">'[24]lam-moi'!#REF!</definedName>
    <definedName name="xit1p" localSheetId="0">#REF!</definedName>
    <definedName name="xit1p">#REF!</definedName>
    <definedName name="xit1pnc" localSheetId="0">'[24]lam-moi'!#REF!</definedName>
    <definedName name="xit1pnc">'[24]lam-moi'!#REF!</definedName>
    <definedName name="xit1pvl" localSheetId="0">'[24]lam-moi'!#REF!</definedName>
    <definedName name="xit1pvl">'[24]lam-moi'!#REF!</definedName>
    <definedName name="xit1vl" localSheetId="0">'[24]lam-moi'!#REF!</definedName>
    <definedName name="xit1vl">'[24]lam-moi'!#REF!</definedName>
    <definedName name="xit2nc" localSheetId="0">'[24]lam-moi'!#REF!</definedName>
    <definedName name="xit2nc">'[24]lam-moi'!#REF!</definedName>
    <definedName name="xit2nc3p" localSheetId="0">#REF!</definedName>
    <definedName name="xit2nc3p">#REF!</definedName>
    <definedName name="xit2vl" localSheetId="0">'[24]lam-moi'!#REF!</definedName>
    <definedName name="xit2vl">'[24]lam-moi'!#REF!</definedName>
    <definedName name="xit2vl3p" localSheetId="0">#REF!</definedName>
    <definedName name="xit2vl3p">#REF!</definedName>
    <definedName name="xit3p" localSheetId="0">#REF!</definedName>
    <definedName name="xit3p">#REF!</definedName>
    <definedName name="xitnc" localSheetId="0">'[24]lam-moi'!#REF!</definedName>
    <definedName name="xitnc">'[24]lam-moi'!#REF!</definedName>
    <definedName name="xitnc3p" localSheetId="0">#REF!</definedName>
    <definedName name="xitnc3p">#REF!</definedName>
    <definedName name="xittnc">'[24]CHITIET VL-NC'!$G$48</definedName>
    <definedName name="xittvl">'[24]CHITIET VL-NC'!$G$44</definedName>
    <definedName name="xitvl" localSheetId="0">'[24]lam-moi'!#REF!</definedName>
    <definedName name="xitvl">'[24]lam-moi'!#REF!</definedName>
    <definedName name="xitvl3p" localSheetId="0">#REF!</definedName>
    <definedName name="xitvl3p">#REF!</definedName>
    <definedName name="xm">[57]gvl!$N$16</definedName>
    <definedName name="xr1nc" localSheetId="0">'[24]lam-moi'!#REF!</definedName>
    <definedName name="xr1nc">'[24]lam-moi'!#REF!</definedName>
    <definedName name="xr1vl" localSheetId="0">'[24]lam-moi'!#REF!</definedName>
    <definedName name="xr1vl">'[24]lam-moi'!#REF!</definedName>
    <definedName name="xtr3pnc" localSheetId="0">[24]gtrinh!#REF!</definedName>
    <definedName name="xtr3pnc">[24]gtrinh!#REF!</definedName>
    <definedName name="xtr3pvl" localSheetId="0">[24]gtrinh!#REF!</definedName>
    <definedName name="xtr3pvl">[24]gtrinh!#REF!</definedName>
    <definedName name="yen" localSheetId="0">#REF!</definedName>
    <definedName name="yen">#REF!</definedName>
    <definedName name="yj" localSheetId="0">'[58]arp-3a'!#REF!</definedName>
    <definedName name="yj">'[58]arp-3a'!#REF!</definedName>
    <definedName name="Z" localSheetId="0">#REF!</definedName>
    <definedName name="Z">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H13" i="2"/>
  <c r="G13" i="2"/>
  <c r="S12" i="2"/>
  <c r="H11" i="2" l="1"/>
  <c r="G11" i="2"/>
  <c r="H7" i="2" l="1"/>
  <c r="G7" i="2"/>
  <c r="F7" i="2"/>
  <c r="J30" i="2" l="1"/>
  <c r="K30" i="2"/>
  <c r="H21" i="2"/>
  <c r="H22" i="2"/>
  <c r="H23" i="2"/>
  <c r="H24" i="2"/>
  <c r="H25" i="2"/>
  <c r="H26" i="2"/>
  <c r="H27" i="2"/>
  <c r="H28" i="2"/>
  <c r="H29" i="2"/>
  <c r="H20" i="2"/>
  <c r="G21" i="2"/>
  <c r="G22" i="2"/>
  <c r="G23" i="2"/>
  <c r="D23" i="2" s="1"/>
  <c r="G24" i="2"/>
  <c r="G25" i="2"/>
  <c r="G26" i="2"/>
  <c r="D26" i="2" s="1"/>
  <c r="G27" i="2"/>
  <c r="G28" i="2"/>
  <c r="G29" i="2"/>
  <c r="G20" i="2"/>
  <c r="F21" i="2"/>
  <c r="F22" i="2"/>
  <c r="D22" i="2" s="1"/>
  <c r="F23" i="2"/>
  <c r="F24" i="2"/>
  <c r="F25" i="2"/>
  <c r="F26" i="2"/>
  <c r="F27" i="2"/>
  <c r="F28" i="2"/>
  <c r="F29" i="2"/>
  <c r="F20" i="2"/>
  <c r="D20" i="2" s="1"/>
  <c r="E20" i="2"/>
  <c r="E29" i="2"/>
  <c r="D29" i="2" s="1"/>
  <c r="E28" i="2"/>
  <c r="E27" i="2"/>
  <c r="D27" i="2" s="1"/>
  <c r="E26" i="2"/>
  <c r="E25" i="2"/>
  <c r="D25" i="2" s="1"/>
  <c r="E24" i="2"/>
  <c r="E23" i="2"/>
  <c r="E22" i="2"/>
  <c r="E21" i="2"/>
  <c r="D24" i="2" l="1"/>
  <c r="D21" i="2"/>
  <c r="D28" i="2"/>
  <c r="D5" i="2" l="1"/>
  <c r="AS428" i="1"/>
  <c r="H10" i="2"/>
  <c r="G10" i="2"/>
  <c r="F10" i="2"/>
  <c r="H349" i="1" l="1"/>
  <c r="AD555" i="1" l="1"/>
  <c r="AE555" i="1" s="1"/>
  <c r="J553" i="1"/>
  <c r="I553" i="1"/>
  <c r="H553" i="1"/>
  <c r="G553" i="1"/>
  <c r="J552" i="1"/>
  <c r="I552" i="1"/>
  <c r="H552" i="1"/>
  <c r="E552" i="1"/>
  <c r="AK551" i="1"/>
  <c r="F551" i="1"/>
  <c r="AD551" i="1" s="1"/>
  <c r="AE551" i="1" s="1"/>
  <c r="E550" i="1"/>
  <c r="J549" i="1"/>
  <c r="J550" i="1" s="1"/>
  <c r="I549" i="1"/>
  <c r="H549" i="1"/>
  <c r="G549" i="1"/>
  <c r="J548" i="1"/>
  <c r="I548" i="1"/>
  <c r="H548" i="1"/>
  <c r="G548" i="1"/>
  <c r="G46" i="1" s="1"/>
  <c r="J547" i="1"/>
  <c r="I547" i="1"/>
  <c r="H547" i="1"/>
  <c r="G547" i="1"/>
  <c r="J546" i="1"/>
  <c r="I546" i="1"/>
  <c r="H546" i="1"/>
  <c r="G546" i="1"/>
  <c r="E546" i="1"/>
  <c r="E44" i="1" s="1"/>
  <c r="AK545" i="1"/>
  <c r="F545" i="1"/>
  <c r="AD545" i="1" s="1"/>
  <c r="AE545" i="1" s="1"/>
  <c r="F544" i="1"/>
  <c r="AD544" i="1" s="1"/>
  <c r="AE544" i="1" s="1"/>
  <c r="F543" i="1"/>
  <c r="AD543" i="1" s="1"/>
  <c r="AE543" i="1" s="1"/>
  <c r="F542" i="1"/>
  <c r="AD542" i="1" s="1"/>
  <c r="AE542" i="1" s="1"/>
  <c r="F541" i="1"/>
  <c r="AD541" i="1" s="1"/>
  <c r="AE541" i="1" s="1"/>
  <c r="AD539" i="1"/>
  <c r="AE539" i="1" s="1"/>
  <c r="J538" i="1"/>
  <c r="I538" i="1"/>
  <c r="H538" i="1"/>
  <c r="G538" i="1"/>
  <c r="E538" i="1"/>
  <c r="F537" i="1"/>
  <c r="AD537" i="1" s="1"/>
  <c r="AE537" i="1" s="1"/>
  <c r="F536" i="1"/>
  <c r="AD536" i="1" s="1"/>
  <c r="AE536" i="1" s="1"/>
  <c r="F535" i="1"/>
  <c r="F534" i="1"/>
  <c r="AD534" i="1" s="1"/>
  <c r="AE534" i="1" s="1"/>
  <c r="AD533" i="1"/>
  <c r="AE533" i="1" s="1"/>
  <c r="E531" i="1"/>
  <c r="F530" i="1"/>
  <c r="F529" i="1"/>
  <c r="AD529" i="1" s="1"/>
  <c r="AE529" i="1" s="1"/>
  <c r="F528" i="1"/>
  <c r="AD528" i="1" s="1"/>
  <c r="AE528" i="1" s="1"/>
  <c r="F527" i="1"/>
  <c r="AD527" i="1" s="1"/>
  <c r="AE527" i="1" s="1"/>
  <c r="F526" i="1"/>
  <c r="AD526" i="1" s="1"/>
  <c r="AE526" i="1" s="1"/>
  <c r="F525" i="1"/>
  <c r="AD525" i="1" s="1"/>
  <c r="AE525" i="1" s="1"/>
  <c r="AL524" i="1"/>
  <c r="F524" i="1"/>
  <c r="AD524" i="1" s="1"/>
  <c r="AE524" i="1" s="1"/>
  <c r="F523" i="1"/>
  <c r="AD523" i="1" s="1"/>
  <c r="AE523" i="1" s="1"/>
  <c r="J522" i="1"/>
  <c r="J531" i="1" s="1"/>
  <c r="I522" i="1"/>
  <c r="I531" i="1" s="1"/>
  <c r="H522" i="1"/>
  <c r="H531" i="1" s="1"/>
  <c r="G522" i="1"/>
  <c r="F522" i="1" s="1"/>
  <c r="F521" i="1"/>
  <c r="AD521" i="1" s="1"/>
  <c r="AE521" i="1" s="1"/>
  <c r="F520" i="1"/>
  <c r="K519" i="1"/>
  <c r="F519" i="1"/>
  <c r="F518" i="1"/>
  <c r="F517" i="1"/>
  <c r="AD517" i="1" s="1"/>
  <c r="AE517" i="1" s="1"/>
  <c r="F516" i="1"/>
  <c r="F515" i="1"/>
  <c r="AD515" i="1" s="1"/>
  <c r="AE515" i="1" s="1"/>
  <c r="F514" i="1"/>
  <c r="AD514" i="1" s="1"/>
  <c r="AE514" i="1" s="1"/>
  <c r="I513" i="1"/>
  <c r="G513" i="1"/>
  <c r="G39" i="1" s="1"/>
  <c r="E513" i="1"/>
  <c r="F512" i="1"/>
  <c r="AD512" i="1" s="1"/>
  <c r="AE512" i="1" s="1"/>
  <c r="F511" i="1"/>
  <c r="AD511" i="1" s="1"/>
  <c r="AE511" i="1" s="1"/>
  <c r="K510" i="1"/>
  <c r="F510" i="1"/>
  <c r="AD510" i="1" s="1"/>
  <c r="AE510" i="1" s="1"/>
  <c r="F509" i="1"/>
  <c r="AD509" i="1" s="1"/>
  <c r="AE509" i="1" s="1"/>
  <c r="F508" i="1"/>
  <c r="AD508" i="1" s="1"/>
  <c r="AE508" i="1" s="1"/>
  <c r="AI507" i="1"/>
  <c r="AI508" i="1" s="1"/>
  <c r="AH507" i="1"/>
  <c r="AH508" i="1" s="1"/>
  <c r="F507" i="1"/>
  <c r="AD507" i="1" s="1"/>
  <c r="AE507" i="1" s="1"/>
  <c r="F506" i="1"/>
  <c r="AD506" i="1" s="1"/>
  <c r="AE506" i="1" s="1"/>
  <c r="AG505" i="1"/>
  <c r="AD505" i="1"/>
  <c r="AB505" i="1"/>
  <c r="AF505" i="1" s="1"/>
  <c r="J505" i="1"/>
  <c r="AL507" i="1" s="1"/>
  <c r="AL508" i="1" s="1"/>
  <c r="I505" i="1"/>
  <c r="AJ507" i="1" s="1"/>
  <c r="AJ508" i="1" s="1"/>
  <c r="H505" i="1"/>
  <c r="H513" i="1" s="1"/>
  <c r="G505" i="1"/>
  <c r="AG504" i="1"/>
  <c r="AF504" i="1"/>
  <c r="AE504" i="1"/>
  <c r="AD504" i="1"/>
  <c r="AC504" i="1"/>
  <c r="AB504" i="1"/>
  <c r="F504" i="1"/>
  <c r="K512" i="1" s="1"/>
  <c r="AE503" i="1"/>
  <c r="F503" i="1"/>
  <c r="AE502" i="1"/>
  <c r="AE501" i="1"/>
  <c r="K501" i="1"/>
  <c r="AE500" i="1"/>
  <c r="AE499" i="1"/>
  <c r="AE498" i="1"/>
  <c r="G498" i="1"/>
  <c r="H498" i="1" s="1"/>
  <c r="I498" i="1" s="1"/>
  <c r="J498" i="1" s="1"/>
  <c r="AE497" i="1"/>
  <c r="AE496" i="1"/>
  <c r="AE495" i="1"/>
  <c r="AE494" i="1"/>
  <c r="AE493" i="1"/>
  <c r="AE492" i="1"/>
  <c r="AE491" i="1"/>
  <c r="AE490" i="1"/>
  <c r="AE489" i="1"/>
  <c r="AE488" i="1"/>
  <c r="AD486" i="1"/>
  <c r="AE486" i="1" s="1"/>
  <c r="AD484" i="1"/>
  <c r="AE484" i="1" s="1"/>
  <c r="J483" i="1"/>
  <c r="I483" i="1"/>
  <c r="H483" i="1"/>
  <c r="G483" i="1"/>
  <c r="E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AD478" i="1"/>
  <c r="AE478" i="1" s="1"/>
  <c r="J478" i="1"/>
  <c r="I478" i="1"/>
  <c r="H478" i="1"/>
  <c r="G478" i="1"/>
  <c r="AG477" i="1"/>
  <c r="K477" i="1"/>
  <c r="E477" i="1"/>
  <c r="E35" i="1" s="1"/>
  <c r="AK35" i="1" s="1"/>
  <c r="AH476" i="1"/>
  <c r="R476" i="1"/>
  <c r="F476" i="1"/>
  <c r="AK477" i="1" s="1"/>
  <c r="AM475" i="1"/>
  <c r="AN475" i="1" s="1"/>
  <c r="R475" i="1"/>
  <c r="F475" i="1"/>
  <c r="AD475" i="1" s="1"/>
  <c r="AE475" i="1" s="1"/>
  <c r="AM474" i="1"/>
  <c r="AN474" i="1" s="1"/>
  <c r="F474" i="1"/>
  <c r="AD474" i="1" s="1"/>
  <c r="AE474" i="1" s="1"/>
  <c r="AH473" i="1"/>
  <c r="AI473" i="1" s="1"/>
  <c r="AJ473" i="1" s="1"/>
  <c r="AL473" i="1" s="1"/>
  <c r="R473" i="1"/>
  <c r="F473" i="1"/>
  <c r="AM472" i="1"/>
  <c r="AN472" i="1" s="1"/>
  <c r="F472" i="1"/>
  <c r="AD472" i="1" s="1"/>
  <c r="AE472" i="1" s="1"/>
  <c r="AI471" i="1"/>
  <c r="AJ471" i="1" s="1"/>
  <c r="AL471" i="1" s="1"/>
  <c r="AH471" i="1"/>
  <c r="R471" i="1"/>
  <c r="F471" i="1"/>
  <c r="AL470" i="1"/>
  <c r="AJ470" i="1"/>
  <c r="AH470" i="1"/>
  <c r="AI470" i="1" s="1"/>
  <c r="AM470" i="1" s="1"/>
  <c r="AN470" i="1" s="1"/>
  <c r="R470" i="1"/>
  <c r="F470" i="1"/>
  <c r="AH469" i="1"/>
  <c r="R469" i="1"/>
  <c r="F469" i="1"/>
  <c r="F468" i="1"/>
  <c r="AD468" i="1" s="1"/>
  <c r="AE468" i="1" s="1"/>
  <c r="R467" i="1"/>
  <c r="F467" i="1"/>
  <c r="R466" i="1"/>
  <c r="F466" i="1"/>
  <c r="R465" i="1"/>
  <c r="F465" i="1"/>
  <c r="K466" i="1" s="1"/>
  <c r="F464" i="1"/>
  <c r="R463" i="1"/>
  <c r="F463" i="1"/>
  <c r="K462" i="1"/>
  <c r="J462" i="1"/>
  <c r="J477" i="1" s="1"/>
  <c r="I462" i="1"/>
  <c r="I477" i="1" s="1"/>
  <c r="H462" i="1"/>
  <c r="H477" i="1" s="1"/>
  <c r="G462" i="1"/>
  <c r="F462" i="1" s="1"/>
  <c r="R461" i="1"/>
  <c r="F461" i="1"/>
  <c r="R460" i="1"/>
  <c r="K460" i="1"/>
  <c r="F460" i="1"/>
  <c r="K459" i="1" s="1"/>
  <c r="J459" i="1"/>
  <c r="I459" i="1"/>
  <c r="H459" i="1"/>
  <c r="G459" i="1"/>
  <c r="F459" i="1"/>
  <c r="AD459" i="1" s="1"/>
  <c r="AE459" i="1" s="1"/>
  <c r="AD458" i="1"/>
  <c r="AE458" i="1" s="1"/>
  <c r="J458" i="1"/>
  <c r="I458" i="1"/>
  <c r="H458" i="1"/>
  <c r="G458" i="1"/>
  <c r="K457" i="1"/>
  <c r="J457" i="1"/>
  <c r="I457" i="1"/>
  <c r="H457" i="1"/>
  <c r="G457" i="1"/>
  <c r="G34" i="1" s="1"/>
  <c r="AG34" i="1" s="1"/>
  <c r="E457" i="1"/>
  <c r="R456" i="1"/>
  <c r="F456" i="1"/>
  <c r="F455" i="1"/>
  <c r="R454" i="1"/>
  <c r="F454" i="1"/>
  <c r="R453" i="1"/>
  <c r="F453" i="1"/>
  <c r="R452" i="1"/>
  <c r="F452" i="1"/>
  <c r="R451" i="1"/>
  <c r="F451" i="1"/>
  <c r="R450" i="1"/>
  <c r="F450" i="1"/>
  <c r="R449" i="1"/>
  <c r="F449" i="1"/>
  <c r="R448" i="1"/>
  <c r="F448" i="1"/>
  <c r="R447" i="1"/>
  <c r="F447" i="1"/>
  <c r="R446" i="1"/>
  <c r="F446" i="1"/>
  <c r="AD445" i="1"/>
  <c r="AE445" i="1" s="1"/>
  <c r="AD444" i="1"/>
  <c r="AE444" i="1" s="1"/>
  <c r="K443" i="1"/>
  <c r="K444" i="1" s="1"/>
  <c r="J443" i="1"/>
  <c r="I443" i="1"/>
  <c r="H443" i="1"/>
  <c r="G443" i="1"/>
  <c r="E443" i="1"/>
  <c r="F442" i="1"/>
  <c r="AD442" i="1" s="1"/>
  <c r="AE442" i="1" s="1"/>
  <c r="F441" i="1"/>
  <c r="AD441" i="1" s="1"/>
  <c r="AE441" i="1" s="1"/>
  <c r="AD440" i="1"/>
  <c r="AE440" i="1" s="1"/>
  <c r="F440" i="1"/>
  <c r="F439" i="1"/>
  <c r="AD439" i="1" s="1"/>
  <c r="AE439" i="1" s="1"/>
  <c r="F438" i="1"/>
  <c r="K438" i="1" s="1"/>
  <c r="AD437" i="1"/>
  <c r="AE437" i="1" s="1"/>
  <c r="L437" i="1"/>
  <c r="K437" i="1"/>
  <c r="F437" i="1"/>
  <c r="F436" i="1"/>
  <c r="AD436" i="1" s="1"/>
  <c r="AE436" i="1" s="1"/>
  <c r="F435" i="1"/>
  <c r="AD435" i="1" s="1"/>
  <c r="AE435" i="1" s="1"/>
  <c r="F434" i="1"/>
  <c r="AD434" i="1" s="1"/>
  <c r="AE434" i="1" s="1"/>
  <c r="AD433" i="1"/>
  <c r="AE433" i="1" s="1"/>
  <c r="F433" i="1"/>
  <c r="F432" i="1"/>
  <c r="F431" i="1"/>
  <c r="AD431" i="1" s="1"/>
  <c r="AE431" i="1" s="1"/>
  <c r="AD430" i="1"/>
  <c r="AE430" i="1" s="1"/>
  <c r="E429" i="1"/>
  <c r="J426" i="1"/>
  <c r="J429" i="1" s="1"/>
  <c r="R428" i="1"/>
  <c r="K428" i="1"/>
  <c r="F428" i="1"/>
  <c r="F427" i="1"/>
  <c r="AD427" i="1" s="1"/>
  <c r="AE427" i="1" s="1"/>
  <c r="K426" i="1"/>
  <c r="F425" i="1"/>
  <c r="AD425" i="1" s="1"/>
  <c r="AE425" i="1" s="1"/>
  <c r="F424" i="1"/>
  <c r="AD424" i="1" s="1"/>
  <c r="AE424" i="1" s="1"/>
  <c r="F423" i="1"/>
  <c r="AD423" i="1" s="1"/>
  <c r="AE423" i="1" s="1"/>
  <c r="AD422" i="1"/>
  <c r="AE422" i="1" s="1"/>
  <c r="F422" i="1"/>
  <c r="F421" i="1"/>
  <c r="AD421" i="1" s="1"/>
  <c r="AE421" i="1" s="1"/>
  <c r="F420" i="1"/>
  <c r="AD420" i="1" s="1"/>
  <c r="AE420" i="1" s="1"/>
  <c r="F419" i="1"/>
  <c r="AD419" i="1" s="1"/>
  <c r="AE419" i="1" s="1"/>
  <c r="F418" i="1"/>
  <c r="AD418" i="1" s="1"/>
  <c r="AE418" i="1" s="1"/>
  <c r="AE417" i="1"/>
  <c r="F417" i="1"/>
  <c r="AD417" i="1" s="1"/>
  <c r="R416" i="1"/>
  <c r="K416" i="1"/>
  <c r="F416" i="1"/>
  <c r="K415" i="1"/>
  <c r="F415" i="1"/>
  <c r="AD415" i="1" s="1"/>
  <c r="AE415" i="1" s="1"/>
  <c r="R414" i="1"/>
  <c r="F414" i="1"/>
  <c r="F413" i="1"/>
  <c r="AD413" i="1" s="1"/>
  <c r="AE413" i="1" s="1"/>
  <c r="J412" i="1"/>
  <c r="I412" i="1"/>
  <c r="H412" i="1"/>
  <c r="G412" i="1"/>
  <c r="J411" i="1"/>
  <c r="I411" i="1"/>
  <c r="H411" i="1"/>
  <c r="G411" i="1"/>
  <c r="J410" i="1"/>
  <c r="I410" i="1"/>
  <c r="H410" i="1"/>
  <c r="G410" i="1"/>
  <c r="AK409" i="1"/>
  <c r="AE409" i="1"/>
  <c r="AD409" i="1"/>
  <c r="AD408" i="1"/>
  <c r="AE408" i="1" s="1"/>
  <c r="E407" i="1"/>
  <c r="E31" i="1" s="1"/>
  <c r="AK31" i="1" s="1"/>
  <c r="R406" i="1"/>
  <c r="F406" i="1"/>
  <c r="F405" i="1"/>
  <c r="AD405" i="1" s="1"/>
  <c r="AE405" i="1" s="1"/>
  <c r="J404" i="1"/>
  <c r="I404" i="1"/>
  <c r="H404" i="1"/>
  <c r="F404" i="1" s="1"/>
  <c r="AD404" i="1" s="1"/>
  <c r="AE404" i="1" s="1"/>
  <c r="G404" i="1"/>
  <c r="F403" i="1"/>
  <c r="AD403" i="1" s="1"/>
  <c r="AE403" i="1" s="1"/>
  <c r="J402" i="1"/>
  <c r="I402" i="1"/>
  <c r="H402" i="1"/>
  <c r="G402" i="1"/>
  <c r="F402" i="1" s="1"/>
  <c r="AD402" i="1" s="1"/>
  <c r="AE402" i="1" s="1"/>
  <c r="AD401" i="1"/>
  <c r="AE401" i="1" s="1"/>
  <c r="J401" i="1"/>
  <c r="I401" i="1"/>
  <c r="H401" i="1"/>
  <c r="G401" i="1"/>
  <c r="F401" i="1" s="1"/>
  <c r="J400" i="1"/>
  <c r="I400" i="1"/>
  <c r="H400" i="1"/>
  <c r="F400" i="1" s="1"/>
  <c r="AD400" i="1" s="1"/>
  <c r="AE400" i="1" s="1"/>
  <c r="G400" i="1"/>
  <c r="J399" i="1"/>
  <c r="I399" i="1"/>
  <c r="H399" i="1"/>
  <c r="G399" i="1"/>
  <c r="F398" i="1"/>
  <c r="AD398" i="1" s="1"/>
  <c r="AE398" i="1" s="1"/>
  <c r="K397" i="1"/>
  <c r="J397" i="1"/>
  <c r="J407" i="1" s="1"/>
  <c r="I397" i="1"/>
  <c r="I407" i="1" s="1"/>
  <c r="H397" i="1"/>
  <c r="H407" i="1" s="1"/>
  <c r="G397" i="1"/>
  <c r="G407" i="1" s="1"/>
  <c r="AE396" i="1"/>
  <c r="AD396" i="1"/>
  <c r="AL395" i="1"/>
  <c r="AL396" i="1" s="1"/>
  <c r="AD395" i="1"/>
  <c r="AE395" i="1" s="1"/>
  <c r="E394" i="1"/>
  <c r="R393" i="1"/>
  <c r="K393" i="1"/>
  <c r="F393" i="1"/>
  <c r="AD392" i="1"/>
  <c r="AE392" i="1" s="1"/>
  <c r="R392" i="1"/>
  <c r="F392" i="1"/>
  <c r="R391" i="1"/>
  <c r="F391" i="1"/>
  <c r="AD391" i="1" s="1"/>
  <c r="AE391" i="1" s="1"/>
  <c r="AD390" i="1"/>
  <c r="AE390" i="1" s="1"/>
  <c r="R390" i="1"/>
  <c r="F390" i="1"/>
  <c r="R389" i="1"/>
  <c r="F389" i="1"/>
  <c r="AD389" i="1" s="1"/>
  <c r="AE389" i="1" s="1"/>
  <c r="R388" i="1"/>
  <c r="F388" i="1"/>
  <c r="AD388" i="1" s="1"/>
  <c r="AE388" i="1" s="1"/>
  <c r="AD387" i="1"/>
  <c r="AE387" i="1" s="1"/>
  <c r="R387" i="1"/>
  <c r="R386" i="1"/>
  <c r="F386" i="1"/>
  <c r="AD385" i="1"/>
  <c r="AE385" i="1" s="1"/>
  <c r="F385" i="1"/>
  <c r="G384" i="1"/>
  <c r="H384" i="1" s="1"/>
  <c r="I384" i="1" s="1"/>
  <c r="J384" i="1" s="1"/>
  <c r="AL383" i="1"/>
  <c r="AL384" i="1" s="1"/>
  <c r="H383" i="1"/>
  <c r="I383" i="1" s="1"/>
  <c r="J383" i="1" s="1"/>
  <c r="AM382" i="1"/>
  <c r="AM383" i="1" s="1"/>
  <c r="H382" i="1"/>
  <c r="I382" i="1" s="1"/>
  <c r="G381" i="1"/>
  <c r="H380" i="1"/>
  <c r="I380" i="1" s="1"/>
  <c r="J380" i="1" s="1"/>
  <c r="G380" i="1"/>
  <c r="H379" i="1"/>
  <c r="I379" i="1" s="1"/>
  <c r="J379" i="1" s="1"/>
  <c r="G379" i="1"/>
  <c r="AL378" i="1"/>
  <c r="I378" i="1"/>
  <c r="J378" i="1" s="1"/>
  <c r="F378" i="1" s="1"/>
  <c r="AD378" i="1" s="1"/>
  <c r="AE378" i="1" s="1"/>
  <c r="H377" i="1"/>
  <c r="I377" i="1" s="1"/>
  <c r="G377" i="1"/>
  <c r="G394" i="1" s="1"/>
  <c r="G30" i="1" s="1"/>
  <c r="AG30" i="1" s="1"/>
  <c r="AD376" i="1"/>
  <c r="AE376" i="1" s="1"/>
  <c r="F376" i="1"/>
  <c r="AE375" i="1"/>
  <c r="AD375" i="1"/>
  <c r="AD374" i="1"/>
  <c r="AE374" i="1" s="1"/>
  <c r="E373" i="1"/>
  <c r="E29" i="1" s="1"/>
  <c r="AK29" i="1" s="1"/>
  <c r="R372" i="1"/>
  <c r="F372" i="1"/>
  <c r="F371" i="1"/>
  <c r="AN371" i="1" s="1"/>
  <c r="F370" i="1"/>
  <c r="AD370" i="1" s="1"/>
  <c r="AE370" i="1" s="1"/>
  <c r="J369" i="1"/>
  <c r="I369" i="1"/>
  <c r="H369" i="1"/>
  <c r="R368" i="1"/>
  <c r="F368" i="1"/>
  <c r="F367" i="1"/>
  <c r="AD367" i="1" s="1"/>
  <c r="AE367" i="1" s="1"/>
  <c r="F366" i="1"/>
  <c r="AN366" i="1" s="1"/>
  <c r="J365" i="1"/>
  <c r="J373" i="1" s="1"/>
  <c r="I365" i="1"/>
  <c r="H365" i="1"/>
  <c r="G365" i="1"/>
  <c r="F364" i="1"/>
  <c r="AD364" i="1" s="1"/>
  <c r="AE364" i="1" s="1"/>
  <c r="F363" i="1"/>
  <c r="AD363" i="1" s="1"/>
  <c r="AE363" i="1" s="1"/>
  <c r="AD362" i="1"/>
  <c r="AE362" i="1" s="1"/>
  <c r="AE361" i="1"/>
  <c r="AD361" i="1"/>
  <c r="AD360" i="1"/>
  <c r="AE360" i="1" s="1"/>
  <c r="G360" i="1"/>
  <c r="H360" i="1" s="1"/>
  <c r="I360" i="1" s="1"/>
  <c r="J360" i="1" s="1"/>
  <c r="AD359" i="1"/>
  <c r="AE359" i="1" s="1"/>
  <c r="AD358" i="1"/>
  <c r="AE358" i="1" s="1"/>
  <c r="AD357" i="1"/>
  <c r="AE357" i="1" s="1"/>
  <c r="AD355" i="1"/>
  <c r="AE355" i="1" s="1"/>
  <c r="AE354" i="1"/>
  <c r="AD354" i="1"/>
  <c r="R352" i="1"/>
  <c r="F352" i="1"/>
  <c r="F351" i="1"/>
  <c r="G350" i="1"/>
  <c r="E350" i="1"/>
  <c r="J349" i="1"/>
  <c r="J350" i="1" s="1"/>
  <c r="I349" i="1"/>
  <c r="I350" i="1" s="1"/>
  <c r="H350" i="1"/>
  <c r="R348" i="1"/>
  <c r="F348" i="1"/>
  <c r="R347" i="1"/>
  <c r="F347" i="1"/>
  <c r="F346" i="1"/>
  <c r="J345" i="1"/>
  <c r="I345" i="1"/>
  <c r="H345" i="1"/>
  <c r="G345" i="1"/>
  <c r="J344" i="1"/>
  <c r="I344" i="1"/>
  <c r="H344" i="1"/>
  <c r="G344" i="1"/>
  <c r="F344" i="1" s="1"/>
  <c r="J343" i="1"/>
  <c r="I343" i="1"/>
  <c r="H343" i="1"/>
  <c r="G343" i="1"/>
  <c r="AS342" i="1"/>
  <c r="G340" i="1" s="1"/>
  <c r="E342" i="1"/>
  <c r="F341" i="1"/>
  <c r="F339" i="1"/>
  <c r="J338" i="1"/>
  <c r="I338" i="1"/>
  <c r="H338" i="1"/>
  <c r="G338" i="1"/>
  <c r="E338" i="1"/>
  <c r="F337" i="1"/>
  <c r="R336" i="1"/>
  <c r="F336" i="1"/>
  <c r="J334" i="1"/>
  <c r="I334" i="1"/>
  <c r="H334" i="1"/>
  <c r="G334" i="1"/>
  <c r="E334" i="1"/>
  <c r="F333" i="1"/>
  <c r="R332" i="1"/>
  <c r="F332" i="1"/>
  <c r="F331" i="1"/>
  <c r="J330" i="1"/>
  <c r="I330" i="1"/>
  <c r="H330" i="1"/>
  <c r="G330" i="1"/>
  <c r="E330" i="1"/>
  <c r="R329" i="1"/>
  <c r="F329" i="1"/>
  <c r="F328" i="1"/>
  <c r="F327" i="1"/>
  <c r="F326" i="1"/>
  <c r="J325" i="1"/>
  <c r="I325" i="1"/>
  <c r="H325" i="1"/>
  <c r="G325" i="1"/>
  <c r="E325" i="1"/>
  <c r="F324" i="1"/>
  <c r="R323" i="1"/>
  <c r="F323" i="1"/>
  <c r="F322" i="1"/>
  <c r="F321" i="1"/>
  <c r="F320" i="1"/>
  <c r="F319" i="1"/>
  <c r="F318" i="1"/>
  <c r="E317" i="1"/>
  <c r="J316" i="1"/>
  <c r="J317" i="1" s="1"/>
  <c r="I316" i="1"/>
  <c r="I317" i="1" s="1"/>
  <c r="H316" i="1"/>
  <c r="H317" i="1" s="1"/>
  <c r="G316" i="1"/>
  <c r="R315" i="1"/>
  <c r="F315" i="1"/>
  <c r="R314" i="1"/>
  <c r="F314" i="1"/>
  <c r="R313" i="1"/>
  <c r="F313" i="1"/>
  <c r="R312" i="1"/>
  <c r="F312" i="1"/>
  <c r="R311" i="1"/>
  <c r="K311" i="1"/>
  <c r="F311" i="1"/>
  <c r="K309" i="1"/>
  <c r="AK307" i="1"/>
  <c r="AG307" i="1"/>
  <c r="K306" i="1"/>
  <c r="AL305" i="1"/>
  <c r="AJ305" i="1"/>
  <c r="AI305" i="1"/>
  <c r="AH305" i="1"/>
  <c r="AM305" i="1" s="1"/>
  <c r="AN305" i="1" s="1"/>
  <c r="R305" i="1"/>
  <c r="F305" i="1"/>
  <c r="AL304" i="1"/>
  <c r="AJ304" i="1"/>
  <c r="AI304" i="1"/>
  <c r="AH304" i="1"/>
  <c r="AM304" i="1" s="1"/>
  <c r="AN304" i="1" s="1"/>
  <c r="R304" i="1"/>
  <c r="F304" i="1"/>
  <c r="F303" i="1"/>
  <c r="AM302" i="1"/>
  <c r="AN302" i="1" s="1"/>
  <c r="K302" i="1"/>
  <c r="F302" i="1"/>
  <c r="AL301" i="1"/>
  <c r="AJ301" i="1"/>
  <c r="AI301" i="1"/>
  <c r="AH301" i="1"/>
  <c r="AM301" i="1" s="1"/>
  <c r="AN301" i="1" s="1"/>
  <c r="R301" i="1"/>
  <c r="K301" i="1"/>
  <c r="J301" i="1"/>
  <c r="I301" i="1"/>
  <c r="H301" i="1"/>
  <c r="F301" i="1" s="1"/>
  <c r="G301" i="1"/>
  <c r="AM300" i="1"/>
  <c r="AN300" i="1" s="1"/>
  <c r="AL300" i="1"/>
  <c r="AJ300" i="1"/>
  <c r="AI300" i="1"/>
  <c r="AH300" i="1"/>
  <c r="K300" i="1"/>
  <c r="J300" i="1"/>
  <c r="I300" i="1"/>
  <c r="H300" i="1"/>
  <c r="G300" i="1"/>
  <c r="AL299" i="1"/>
  <c r="AI299" i="1"/>
  <c r="K299" i="1"/>
  <c r="J299" i="1"/>
  <c r="I299" i="1"/>
  <c r="H299" i="1"/>
  <c r="G299" i="1"/>
  <c r="R299" i="1" s="1"/>
  <c r="F299" i="1"/>
  <c r="AM298" i="1"/>
  <c r="AN298" i="1" s="1"/>
  <c r="F298" i="1"/>
  <c r="AM297" i="1"/>
  <c r="AN297" i="1" s="1"/>
  <c r="F297" i="1"/>
  <c r="AL296" i="1"/>
  <c r="AJ296" i="1"/>
  <c r="AI296" i="1"/>
  <c r="AH296" i="1"/>
  <c r="AM296" i="1" s="1"/>
  <c r="AN296" i="1" s="1"/>
  <c r="R296" i="1"/>
  <c r="J296" i="1"/>
  <c r="I296" i="1"/>
  <c r="H296" i="1"/>
  <c r="G296" i="1"/>
  <c r="F296" i="1" s="1"/>
  <c r="F295" i="1"/>
  <c r="E295" i="1"/>
  <c r="AL294" i="1"/>
  <c r="AJ294" i="1"/>
  <c r="AI294" i="1"/>
  <c r="AH294" i="1"/>
  <c r="R294" i="1"/>
  <c r="K294" i="1"/>
  <c r="F294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 s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I290" i="1" s="1"/>
  <c r="H291" i="1"/>
  <c r="H290" i="1" s="1"/>
  <c r="G291" i="1"/>
  <c r="K290" i="1"/>
  <c r="J290" i="1"/>
  <c r="E290" i="1"/>
  <c r="AM289" i="1"/>
  <c r="AN289" i="1" s="1"/>
  <c r="K289" i="1"/>
  <c r="F289" i="1"/>
  <c r="AL288" i="1"/>
  <c r="J288" i="1"/>
  <c r="I288" i="1"/>
  <c r="AJ288" i="1" s="1"/>
  <c r="H288" i="1"/>
  <c r="AI288" i="1" s="1"/>
  <c r="G288" i="1"/>
  <c r="AS287" i="1"/>
  <c r="AL287" i="1"/>
  <c r="AJ287" i="1"/>
  <c r="AI287" i="1"/>
  <c r="AH287" i="1"/>
  <c r="R287" i="1"/>
  <c r="F287" i="1"/>
  <c r="AS286" i="1"/>
  <c r="AL286" i="1"/>
  <c r="AJ286" i="1"/>
  <c r="AI286" i="1"/>
  <c r="AH286" i="1"/>
  <c r="J286" i="1"/>
  <c r="I286" i="1"/>
  <c r="H286" i="1"/>
  <c r="H278" i="1" s="1"/>
  <c r="G286" i="1"/>
  <c r="G278" i="1" s="1"/>
  <c r="AS285" i="1"/>
  <c r="AI285" i="1"/>
  <c r="AM285" i="1" s="1"/>
  <c r="AN285" i="1" s="1"/>
  <c r="R285" i="1"/>
  <c r="K285" i="1"/>
  <c r="F285" i="1"/>
  <c r="AS284" i="1"/>
  <c r="AL284" i="1"/>
  <c r="AJ284" i="1"/>
  <c r="AI284" i="1"/>
  <c r="AH284" i="1"/>
  <c r="R284" i="1"/>
  <c r="K284" i="1"/>
  <c r="F284" i="1"/>
  <c r="AS283" i="1"/>
  <c r="AL283" i="1"/>
  <c r="AJ283" i="1"/>
  <c r="AI283" i="1"/>
  <c r="AH283" i="1"/>
  <c r="AM283" i="1" s="1"/>
  <c r="AN283" i="1" s="1"/>
  <c r="R283" i="1"/>
  <c r="F283" i="1"/>
  <c r="AS282" i="1"/>
  <c r="AM282" i="1"/>
  <c r="AN282" i="1" s="1"/>
  <c r="F282" i="1"/>
  <c r="AS281" i="1"/>
  <c r="AL281" i="1"/>
  <c r="AM281" i="1" s="1"/>
  <c r="AN281" i="1" s="1"/>
  <c r="AJ281" i="1"/>
  <c r="AI281" i="1"/>
  <c r="AH281" i="1"/>
  <c r="R281" i="1"/>
  <c r="K281" i="1"/>
  <c r="F281" i="1"/>
  <c r="AS280" i="1"/>
  <c r="AL280" i="1"/>
  <c r="AJ280" i="1"/>
  <c r="AI280" i="1"/>
  <c r="AH280" i="1"/>
  <c r="R280" i="1"/>
  <c r="K280" i="1"/>
  <c r="F280" i="1"/>
  <c r="AT279" i="1"/>
  <c r="AS279" i="1"/>
  <c r="AL279" i="1"/>
  <c r="AJ279" i="1"/>
  <c r="AI279" i="1"/>
  <c r="AH279" i="1"/>
  <c r="R279" i="1"/>
  <c r="K279" i="1"/>
  <c r="F279" i="1"/>
  <c r="J278" i="1"/>
  <c r="I278" i="1"/>
  <c r="E278" i="1"/>
  <c r="AL277" i="1"/>
  <c r="AJ277" i="1"/>
  <c r="AI277" i="1"/>
  <c r="AH277" i="1"/>
  <c r="R277" i="1"/>
  <c r="K277" i="1"/>
  <c r="J277" i="1"/>
  <c r="I277" i="1"/>
  <c r="H277" i="1"/>
  <c r="G277" i="1"/>
  <c r="F277" i="1" s="1"/>
  <c r="G274" i="1"/>
  <c r="H274" i="1" s="1"/>
  <c r="I274" i="1" s="1"/>
  <c r="J274" i="1" s="1"/>
  <c r="AM273" i="1"/>
  <c r="AN272" i="1"/>
  <c r="AL272" i="1"/>
  <c r="J227" i="1"/>
  <c r="I227" i="1"/>
  <c r="H227" i="1"/>
  <c r="G227" i="1"/>
  <c r="F226" i="1"/>
  <c r="F225" i="1"/>
  <c r="F224" i="1"/>
  <c r="F223" i="1"/>
  <c r="F222" i="1"/>
  <c r="J219" i="1"/>
  <c r="I219" i="1"/>
  <c r="H219" i="1"/>
  <c r="G219" i="1"/>
  <c r="E219" i="1"/>
  <c r="F218" i="1"/>
  <c r="F217" i="1"/>
  <c r="F216" i="1"/>
  <c r="F215" i="1"/>
  <c r="J212" i="1"/>
  <c r="I212" i="1"/>
  <c r="H212" i="1"/>
  <c r="G212" i="1"/>
  <c r="E212" i="1"/>
  <c r="F211" i="1"/>
  <c r="F210" i="1"/>
  <c r="F209" i="1"/>
  <c r="F208" i="1"/>
  <c r="F207" i="1"/>
  <c r="F206" i="1"/>
  <c r="F205" i="1"/>
  <c r="F204" i="1"/>
  <c r="F203" i="1"/>
  <c r="J200" i="1"/>
  <c r="I200" i="1"/>
  <c r="H200" i="1"/>
  <c r="G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J185" i="1"/>
  <c r="I185" i="1"/>
  <c r="H185" i="1"/>
  <c r="G185" i="1"/>
  <c r="E185" i="1"/>
  <c r="F184" i="1"/>
  <c r="F183" i="1"/>
  <c r="F182" i="1"/>
  <c r="F181" i="1"/>
  <c r="F180" i="1"/>
  <c r="F179" i="1"/>
  <c r="F178" i="1"/>
  <c r="J175" i="1"/>
  <c r="I175" i="1"/>
  <c r="H175" i="1"/>
  <c r="G175" i="1"/>
  <c r="F174" i="1"/>
  <c r="F173" i="1"/>
  <c r="F172" i="1"/>
  <c r="F171" i="1"/>
  <c r="F170" i="1"/>
  <c r="F169" i="1"/>
  <c r="K167" i="1"/>
  <c r="K166" i="1"/>
  <c r="F162" i="1"/>
  <c r="F161" i="1"/>
  <c r="J160" i="1"/>
  <c r="I160" i="1"/>
  <c r="H160" i="1"/>
  <c r="G160" i="1"/>
  <c r="F159" i="1"/>
  <c r="F158" i="1"/>
  <c r="J156" i="1"/>
  <c r="I156" i="1"/>
  <c r="H156" i="1"/>
  <c r="G156" i="1"/>
  <c r="F155" i="1"/>
  <c r="F154" i="1"/>
  <c r="J152" i="1"/>
  <c r="I152" i="1"/>
  <c r="H152" i="1"/>
  <c r="G152" i="1"/>
  <c r="E152" i="1"/>
  <c r="E163" i="1" s="1"/>
  <c r="E14" i="1" s="1"/>
  <c r="F151" i="1"/>
  <c r="F150" i="1"/>
  <c r="F149" i="1"/>
  <c r="G145" i="1"/>
  <c r="E145" i="1"/>
  <c r="N144" i="1"/>
  <c r="K144" i="1"/>
  <c r="F144" i="1"/>
  <c r="F143" i="1"/>
  <c r="F142" i="1"/>
  <c r="N141" i="1"/>
  <c r="K141" i="1"/>
  <c r="J141" i="1"/>
  <c r="J145" i="1" s="1"/>
  <c r="I141" i="1"/>
  <c r="I145" i="1" s="1"/>
  <c r="H141" i="1"/>
  <c r="F140" i="1"/>
  <c r="J138" i="1"/>
  <c r="I138" i="1"/>
  <c r="H138" i="1"/>
  <c r="G138" i="1"/>
  <c r="F137" i="1"/>
  <c r="F136" i="1"/>
  <c r="F135" i="1"/>
  <c r="F134" i="1"/>
  <c r="F133" i="1"/>
  <c r="F132" i="1"/>
  <c r="F131" i="1"/>
  <c r="F130" i="1"/>
  <c r="F129" i="1"/>
  <c r="K127" i="1"/>
  <c r="G127" i="1"/>
  <c r="E127" i="1"/>
  <c r="F126" i="1"/>
  <c r="J125" i="1"/>
  <c r="I125" i="1"/>
  <c r="H125" i="1"/>
  <c r="N124" i="1"/>
  <c r="K124" i="1"/>
  <c r="J124" i="1"/>
  <c r="I124" i="1"/>
  <c r="H124" i="1"/>
  <c r="N123" i="1"/>
  <c r="K123" i="1"/>
  <c r="J123" i="1"/>
  <c r="I123" i="1"/>
  <c r="F123" i="1" s="1"/>
  <c r="H123" i="1"/>
  <c r="N122" i="1"/>
  <c r="K122" i="1"/>
  <c r="J122" i="1"/>
  <c r="I122" i="1"/>
  <c r="H122" i="1"/>
  <c r="F121" i="1"/>
  <c r="N120" i="1"/>
  <c r="K120" i="1"/>
  <c r="J120" i="1"/>
  <c r="I120" i="1"/>
  <c r="H120" i="1"/>
  <c r="N119" i="1"/>
  <c r="K118" i="1"/>
  <c r="G118" i="1"/>
  <c r="E118" i="1"/>
  <c r="N117" i="1"/>
  <c r="K117" i="1"/>
  <c r="F117" i="1"/>
  <c r="N116" i="1"/>
  <c r="K116" i="1"/>
  <c r="J116" i="1"/>
  <c r="I116" i="1"/>
  <c r="H116" i="1"/>
  <c r="N115" i="1"/>
  <c r="F115" i="1"/>
  <c r="N114" i="1"/>
  <c r="K114" i="1"/>
  <c r="F114" i="1"/>
  <c r="N113" i="1"/>
  <c r="K113" i="1"/>
  <c r="J113" i="1"/>
  <c r="I113" i="1"/>
  <c r="H113" i="1"/>
  <c r="F112" i="1"/>
  <c r="N111" i="1"/>
  <c r="K111" i="1"/>
  <c r="J111" i="1"/>
  <c r="I111" i="1"/>
  <c r="I118" i="1" s="1"/>
  <c r="H111" i="1"/>
  <c r="J107" i="1"/>
  <c r="I107" i="1"/>
  <c r="H107" i="1"/>
  <c r="G107" i="1"/>
  <c r="F106" i="1"/>
  <c r="F105" i="1"/>
  <c r="F104" i="1"/>
  <c r="F103" i="1"/>
  <c r="F102" i="1"/>
  <c r="F101" i="1"/>
  <c r="F100" i="1"/>
  <c r="F99" i="1"/>
  <c r="F98" i="1"/>
  <c r="J95" i="1"/>
  <c r="I95" i="1"/>
  <c r="H95" i="1"/>
  <c r="G95" i="1"/>
  <c r="F94" i="1"/>
  <c r="F93" i="1"/>
  <c r="F92" i="1"/>
  <c r="F91" i="1"/>
  <c r="F90" i="1"/>
  <c r="F89" i="1"/>
  <c r="F88" i="1"/>
  <c r="F87" i="1"/>
  <c r="F86" i="1"/>
  <c r="F85" i="1"/>
  <c r="F84" i="1"/>
  <c r="F83" i="1"/>
  <c r="F79" i="1"/>
  <c r="F78" i="1"/>
  <c r="F77" i="1"/>
  <c r="F76" i="1"/>
  <c r="J75" i="1"/>
  <c r="I75" i="1"/>
  <c r="H75" i="1"/>
  <c r="G75" i="1"/>
  <c r="F74" i="1"/>
  <c r="F73" i="1"/>
  <c r="J71" i="1"/>
  <c r="I71" i="1"/>
  <c r="H71" i="1"/>
  <c r="G71" i="1"/>
  <c r="F70" i="1"/>
  <c r="F69" i="1"/>
  <c r="F67" i="1"/>
  <c r="I64" i="1"/>
  <c r="I9" i="1" s="1"/>
  <c r="G64" i="1"/>
  <c r="G9" i="1" s="1"/>
  <c r="E64" i="1"/>
  <c r="E9" i="1" s="1"/>
  <c r="F63" i="1"/>
  <c r="F62" i="1"/>
  <c r="F61" i="1"/>
  <c r="K60" i="1"/>
  <c r="F60" i="1"/>
  <c r="AL59" i="1"/>
  <c r="AK59" i="1" s="1"/>
  <c r="J59" i="1"/>
  <c r="J64" i="1" s="1"/>
  <c r="J9" i="1" s="1"/>
  <c r="I59" i="1"/>
  <c r="H59" i="1"/>
  <c r="H64" i="1" s="1"/>
  <c r="H9" i="1" s="1"/>
  <c r="F58" i="1"/>
  <c r="K57" i="1"/>
  <c r="M56" i="1"/>
  <c r="L64" i="1" s="1"/>
  <c r="M64" i="1" s="1"/>
  <c r="K56" i="1"/>
  <c r="G55" i="1"/>
  <c r="H55" i="1" s="1"/>
  <c r="I55" i="1" s="1"/>
  <c r="J55" i="1" s="1"/>
  <c r="J46" i="1"/>
  <c r="I46" i="1"/>
  <c r="H46" i="1"/>
  <c r="E46" i="1"/>
  <c r="F45" i="1"/>
  <c r="J44" i="1"/>
  <c r="I44" i="1"/>
  <c r="H44" i="1"/>
  <c r="F42" i="1"/>
  <c r="J41" i="1"/>
  <c r="I41" i="1"/>
  <c r="H41" i="1"/>
  <c r="E39" i="1"/>
  <c r="J36" i="1"/>
  <c r="I36" i="1"/>
  <c r="H36" i="1"/>
  <c r="E34" i="1"/>
  <c r="AK34" i="1" s="1"/>
  <c r="G33" i="1"/>
  <c r="AG33" i="1" s="1"/>
  <c r="E33" i="1"/>
  <c r="AK33" i="1" s="1"/>
  <c r="E32" i="1"/>
  <c r="AK32" i="1" s="1"/>
  <c r="G31" i="1"/>
  <c r="AG31" i="1" s="1"/>
  <c r="E30" i="1"/>
  <c r="AK30" i="1" s="1"/>
  <c r="J24" i="1"/>
  <c r="I24" i="1"/>
  <c r="H24" i="1"/>
  <c r="G24" i="1"/>
  <c r="E24" i="1"/>
  <c r="F23" i="1"/>
  <c r="F22" i="1"/>
  <c r="F21" i="1"/>
  <c r="F20" i="1"/>
  <c r="F19" i="1"/>
  <c r="F18" i="1"/>
  <c r="AL17" i="1"/>
  <c r="AL25" i="1" s="1"/>
  <c r="F15" i="1"/>
  <c r="F12" i="1"/>
  <c r="F11" i="1"/>
  <c r="F10" i="1"/>
  <c r="M7" i="1"/>
  <c r="N7" i="1" s="1"/>
  <c r="O7" i="1" s="1"/>
  <c r="P7" i="1" s="1"/>
  <c r="G7" i="1"/>
  <c r="H7" i="1" s="1"/>
  <c r="I7" i="1" s="1"/>
  <c r="J7" i="1" s="1"/>
  <c r="H163" i="1" l="1"/>
  <c r="H14" i="1" s="1"/>
  <c r="F160" i="1"/>
  <c r="F75" i="1"/>
  <c r="F152" i="1"/>
  <c r="F175" i="1"/>
  <c r="F552" i="1"/>
  <c r="AD552" i="1" s="1"/>
  <c r="AE552" i="1" s="1"/>
  <c r="F482" i="1"/>
  <c r="AD482" i="1" s="1"/>
  <c r="AE482" i="1" s="1"/>
  <c r="R369" i="1"/>
  <c r="F411" i="1"/>
  <c r="AD411" i="1" s="1"/>
  <c r="AE411" i="1" s="1"/>
  <c r="F338" i="1"/>
  <c r="AL336" i="1" s="1"/>
  <c r="F350" i="1"/>
  <c r="I373" i="1"/>
  <c r="F379" i="1"/>
  <c r="AD379" i="1" s="1"/>
  <c r="AE379" i="1" s="1"/>
  <c r="F410" i="1"/>
  <c r="AD410" i="1" s="1"/>
  <c r="AE410" i="1" s="1"/>
  <c r="F412" i="1"/>
  <c r="AD412" i="1" s="1"/>
  <c r="AE412" i="1" s="1"/>
  <c r="AD371" i="1"/>
  <c r="AE371" i="1" s="1"/>
  <c r="I127" i="1"/>
  <c r="I146" i="1" s="1"/>
  <c r="F141" i="1"/>
  <c r="F145" i="1" s="1"/>
  <c r="F125" i="1"/>
  <c r="J118" i="1"/>
  <c r="F122" i="1"/>
  <c r="AM277" i="1"/>
  <c r="AN277" i="1" s="1"/>
  <c r="N118" i="1"/>
  <c r="F124" i="1"/>
  <c r="H127" i="1"/>
  <c r="AM299" i="1"/>
  <c r="AN299" i="1" s="1"/>
  <c r="F113" i="1"/>
  <c r="J127" i="1"/>
  <c r="AM286" i="1"/>
  <c r="AN286" i="1" s="1"/>
  <c r="F59" i="1"/>
  <c r="F64" i="1" s="1"/>
  <c r="AM279" i="1"/>
  <c r="AN279" i="1" s="1"/>
  <c r="F111" i="1"/>
  <c r="F116" i="1"/>
  <c r="AM280" i="1"/>
  <c r="AN280" i="1" s="1"/>
  <c r="AM294" i="1"/>
  <c r="AN294" i="1" s="1"/>
  <c r="AO294" i="1" s="1"/>
  <c r="AO296" i="1" s="1"/>
  <c r="AO297" i="1" s="1"/>
  <c r="G342" i="1"/>
  <c r="I340" i="1"/>
  <c r="I342" i="1" s="1"/>
  <c r="I353" i="1" s="1"/>
  <c r="H340" i="1"/>
  <c r="H342" i="1" s="1"/>
  <c r="F325" i="1"/>
  <c r="AD366" i="1"/>
  <c r="AE366" i="1" s="1"/>
  <c r="AL366" i="1"/>
  <c r="AM366" i="1"/>
  <c r="F380" i="1"/>
  <c r="AD380" i="1" s="1"/>
  <c r="AE380" i="1" s="1"/>
  <c r="AM371" i="1"/>
  <c r="F457" i="1"/>
  <c r="F34" i="1" s="1"/>
  <c r="AD438" i="1"/>
  <c r="AE438" i="1" s="1"/>
  <c r="E532" i="1"/>
  <c r="E540" i="1" s="1"/>
  <c r="F483" i="1"/>
  <c r="AD483" i="1" s="1"/>
  <c r="AE483" i="1" s="1"/>
  <c r="F46" i="1"/>
  <c r="F477" i="1"/>
  <c r="AJ454" i="1" s="1"/>
  <c r="AJ455" i="1" s="1"/>
  <c r="F547" i="1"/>
  <c r="AD547" i="1" s="1"/>
  <c r="AE547" i="1" s="1"/>
  <c r="H550" i="1"/>
  <c r="AK39" i="1"/>
  <c r="F481" i="1"/>
  <c r="AD481" i="1" s="1"/>
  <c r="AE481" i="1" s="1"/>
  <c r="K507" i="1"/>
  <c r="G550" i="1"/>
  <c r="G552" i="1" s="1"/>
  <c r="F553" i="1"/>
  <c r="AD553" i="1" s="1"/>
  <c r="AE553" i="1" s="1"/>
  <c r="E40" i="1"/>
  <c r="E41" i="1" s="1"/>
  <c r="F479" i="1"/>
  <c r="AD479" i="1" s="1"/>
  <c r="AE479" i="1" s="1"/>
  <c r="F538" i="1"/>
  <c r="AD538" i="1" s="1"/>
  <c r="AE538" i="1" s="1"/>
  <c r="I550" i="1"/>
  <c r="I532" i="1"/>
  <c r="I540" i="1" s="1"/>
  <c r="F546" i="1"/>
  <c r="F330" i="1"/>
  <c r="E353" i="1"/>
  <c r="E28" i="1" s="1"/>
  <c r="AK28" i="1" s="1"/>
  <c r="F334" i="1"/>
  <c r="I163" i="1"/>
  <c r="F24" i="1"/>
  <c r="G80" i="1"/>
  <c r="H80" i="1"/>
  <c r="F107" i="1"/>
  <c r="F219" i="1"/>
  <c r="I307" i="1"/>
  <c r="F278" i="1"/>
  <c r="G146" i="1"/>
  <c r="G13" i="1" s="1"/>
  <c r="I80" i="1"/>
  <c r="F95" i="1"/>
  <c r="F156" i="1"/>
  <c r="F163" i="1" s="1"/>
  <c r="F227" i="1"/>
  <c r="J307" i="1"/>
  <c r="E307" i="1"/>
  <c r="E27" i="1" s="1"/>
  <c r="G163" i="1"/>
  <c r="AO298" i="1"/>
  <c r="AO299" i="1" s="1"/>
  <c r="AO300" i="1" s="1"/>
  <c r="AO301" i="1" s="1"/>
  <c r="AO302" i="1" s="1"/>
  <c r="AO304" i="1" s="1"/>
  <c r="AO305" i="1" s="1"/>
  <c r="F212" i="1"/>
  <c r="J80" i="1"/>
  <c r="F71" i="1"/>
  <c r="F80" i="1" s="1"/>
  <c r="F138" i="1"/>
  <c r="E146" i="1"/>
  <c r="E13" i="1" s="1"/>
  <c r="E16" i="1" s="1"/>
  <c r="E25" i="1" s="1"/>
  <c r="J163" i="1"/>
  <c r="J14" i="1" s="1"/>
  <c r="F185" i="1"/>
  <c r="F200" i="1"/>
  <c r="I14" i="1"/>
  <c r="F9" i="1"/>
  <c r="G14" i="1"/>
  <c r="AM508" i="1"/>
  <c r="F120" i="1"/>
  <c r="F288" i="1"/>
  <c r="AH288" i="1"/>
  <c r="AM288" i="1" s="1"/>
  <c r="AN288" i="1" s="1"/>
  <c r="R288" i="1"/>
  <c r="AL335" i="1"/>
  <c r="F443" i="1"/>
  <c r="AI311" i="1"/>
  <c r="AI314" i="1" s="1"/>
  <c r="G44" i="1"/>
  <c r="H118" i="1"/>
  <c r="H145" i="1"/>
  <c r="AJ311" i="1"/>
  <c r="AJ314" i="1" s="1"/>
  <c r="F316" i="1"/>
  <c r="F317" i="1" s="1"/>
  <c r="F343" i="1"/>
  <c r="H373" i="1"/>
  <c r="J377" i="1"/>
  <c r="F377" i="1" s="1"/>
  <c r="F399" i="1"/>
  <c r="AD399" i="1" s="1"/>
  <c r="AE399" i="1" s="1"/>
  <c r="G531" i="1"/>
  <c r="H307" i="1"/>
  <c r="AL311" i="1"/>
  <c r="AL314" i="1" s="1"/>
  <c r="AM287" i="1"/>
  <c r="AN287" i="1" s="1"/>
  <c r="F300" i="1"/>
  <c r="H353" i="1"/>
  <c r="F345" i="1"/>
  <c r="H381" i="1"/>
  <c r="F480" i="1"/>
  <c r="AD480" i="1" s="1"/>
  <c r="AE480" i="1" s="1"/>
  <c r="F549" i="1"/>
  <c r="AD549" i="1" s="1"/>
  <c r="AE549" i="1" s="1"/>
  <c r="AM284" i="1"/>
  <c r="AN284" i="1" s="1"/>
  <c r="F293" i="1"/>
  <c r="AM471" i="1"/>
  <c r="AN471" i="1" s="1"/>
  <c r="F531" i="1"/>
  <c r="J382" i="1"/>
  <c r="F382" i="1" s="1"/>
  <c r="AD382" i="1" s="1"/>
  <c r="AE382" i="1" s="1"/>
  <c r="AM473" i="1"/>
  <c r="AN473" i="1" s="1"/>
  <c r="AI476" i="1"/>
  <c r="AJ476" i="1" s="1"/>
  <c r="AL476" i="1" s="1"/>
  <c r="F286" i="1"/>
  <c r="R286" i="1"/>
  <c r="F291" i="1"/>
  <c r="G290" i="1"/>
  <c r="F290" i="1" s="1"/>
  <c r="H532" i="1"/>
  <c r="H540" i="1" s="1"/>
  <c r="AT522" i="1"/>
  <c r="AD522" i="1"/>
  <c r="AE522" i="1" s="1"/>
  <c r="R300" i="1"/>
  <c r="J340" i="1"/>
  <c r="J342" i="1" s="1"/>
  <c r="J353" i="1" s="1"/>
  <c r="G373" i="1"/>
  <c r="G29" i="1" s="1"/>
  <c r="AG29" i="1" s="1"/>
  <c r="G477" i="1"/>
  <c r="J513" i="1"/>
  <c r="J532" i="1" s="1"/>
  <c r="J540" i="1" s="1"/>
  <c r="G317" i="1"/>
  <c r="G353" i="1" s="1"/>
  <c r="G28" i="1" s="1"/>
  <c r="AG28" i="1" s="1"/>
  <c r="AL371" i="1"/>
  <c r="F397" i="1"/>
  <c r="G426" i="1"/>
  <c r="F505" i="1"/>
  <c r="F513" i="1" s="1"/>
  <c r="F365" i="1"/>
  <c r="F373" i="1" s="1"/>
  <c r="F29" i="1" s="1"/>
  <c r="H426" i="1"/>
  <c r="H429" i="1" s="1"/>
  <c r="AD432" i="1"/>
  <c r="AE432" i="1" s="1"/>
  <c r="R462" i="1"/>
  <c r="AD516" i="1"/>
  <c r="AE516" i="1" s="1"/>
  <c r="I426" i="1"/>
  <c r="I429" i="1" s="1"/>
  <c r="AI469" i="1"/>
  <c r="AJ469" i="1" s="1"/>
  <c r="AL469" i="1" s="1"/>
  <c r="AD535" i="1"/>
  <c r="AE535" i="1" s="1"/>
  <c r="F383" i="1"/>
  <c r="AD383" i="1" s="1"/>
  <c r="AE383" i="1" s="1"/>
  <c r="F384" i="1"/>
  <c r="AD384" i="1" s="1"/>
  <c r="AE384" i="1" s="1"/>
  <c r="AK485" i="1"/>
  <c r="F548" i="1"/>
  <c r="I13" i="1" l="1"/>
  <c r="I16" i="1" s="1"/>
  <c r="I25" i="1" s="1"/>
  <c r="I37" i="1" s="1"/>
  <c r="I43" i="1" s="1"/>
  <c r="I47" i="1" s="1"/>
  <c r="I165" i="1"/>
  <c r="I230" i="1" s="1"/>
  <c r="E165" i="1"/>
  <c r="E230" i="1" s="1"/>
  <c r="G165" i="1"/>
  <c r="G230" i="1" s="1"/>
  <c r="F14" i="1"/>
  <c r="K9" i="1" s="1"/>
  <c r="J146" i="1"/>
  <c r="J13" i="1" s="1"/>
  <c r="J16" i="1" s="1"/>
  <c r="J25" i="1" s="1"/>
  <c r="J37" i="1" s="1"/>
  <c r="J43" i="1" s="1"/>
  <c r="J47" i="1" s="1"/>
  <c r="F228" i="1"/>
  <c r="F127" i="1"/>
  <c r="F118" i="1"/>
  <c r="AM307" i="1"/>
  <c r="E485" i="1"/>
  <c r="E487" i="1" s="1"/>
  <c r="E554" i="1" s="1"/>
  <c r="R340" i="1"/>
  <c r="E36" i="1"/>
  <c r="AK36" i="1" s="1"/>
  <c r="AL365" i="1"/>
  <c r="AN365" i="1"/>
  <c r="F35" i="1"/>
  <c r="AM469" i="1"/>
  <c r="AN469" i="1" s="1"/>
  <c r="AO469" i="1" s="1"/>
  <c r="AO470" i="1" s="1"/>
  <c r="AD546" i="1"/>
  <c r="AE546" i="1" s="1"/>
  <c r="F44" i="1"/>
  <c r="H146" i="1"/>
  <c r="F307" i="1"/>
  <c r="K310" i="1" s="1"/>
  <c r="AK27" i="1"/>
  <c r="F146" i="1"/>
  <c r="F165" i="1" s="1"/>
  <c r="F230" i="1" s="1"/>
  <c r="F532" i="1"/>
  <c r="AD513" i="1"/>
  <c r="AE513" i="1" s="1"/>
  <c r="F39" i="1"/>
  <c r="F27" i="1"/>
  <c r="F550" i="1"/>
  <c r="AD550" i="1" s="1"/>
  <c r="AE550" i="1" s="1"/>
  <c r="AD548" i="1"/>
  <c r="AE548" i="1" s="1"/>
  <c r="AD377" i="1"/>
  <c r="AE377" i="1" s="1"/>
  <c r="R426" i="1"/>
  <c r="G429" i="1"/>
  <c r="G32" i="1" s="1"/>
  <c r="AG32" i="1" s="1"/>
  <c r="F426" i="1"/>
  <c r="F429" i="1" s="1"/>
  <c r="F407" i="1"/>
  <c r="AD397" i="1"/>
  <c r="AE397" i="1" s="1"/>
  <c r="AD531" i="1"/>
  <c r="AE531" i="1" s="1"/>
  <c r="F40" i="1"/>
  <c r="AM315" i="1"/>
  <c r="AH311" i="1"/>
  <c r="AH314" i="1" s="1"/>
  <c r="AM314" i="1" s="1"/>
  <c r="I381" i="1"/>
  <c r="H394" i="1"/>
  <c r="H485" i="1" s="1"/>
  <c r="G532" i="1"/>
  <c r="G540" i="1" s="1"/>
  <c r="G40" i="1"/>
  <c r="G41" i="1" s="1"/>
  <c r="AO471" i="1"/>
  <c r="AO472" i="1" s="1"/>
  <c r="AO473" i="1" s="1"/>
  <c r="G307" i="1"/>
  <c r="AD443" i="1"/>
  <c r="AE443" i="1" s="1"/>
  <c r="F33" i="1"/>
  <c r="F340" i="1"/>
  <c r="F342" i="1" s="1"/>
  <c r="F353" i="1" s="1"/>
  <c r="F28" i="1" s="1"/>
  <c r="AM476" i="1"/>
  <c r="AN476" i="1" s="1"/>
  <c r="G16" i="1"/>
  <c r="G25" i="1" s="1"/>
  <c r="L230" i="1"/>
  <c r="AM365" i="1"/>
  <c r="AD365" i="1"/>
  <c r="AE365" i="1" s="1"/>
  <c r="G35" i="1"/>
  <c r="AG35" i="1" s="1"/>
  <c r="AN307" i="1"/>
  <c r="AO277" i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J165" i="1" l="1"/>
  <c r="J230" i="1" s="1"/>
  <c r="M230" i="1" s="1"/>
  <c r="K231" i="1" s="1"/>
  <c r="AL4" i="1"/>
  <c r="AJ5" i="1" s="1"/>
  <c r="F41" i="1"/>
  <c r="K165" i="1"/>
  <c r="E37" i="1"/>
  <c r="E43" i="1" s="1"/>
  <c r="E47" i="1" s="1"/>
  <c r="E49" i="1" s="1"/>
  <c r="G485" i="1"/>
  <c r="G487" i="1" s="1"/>
  <c r="G554" i="1" s="1"/>
  <c r="AO476" i="1"/>
  <c r="E490" i="1"/>
  <c r="H13" i="1"/>
  <c r="H165" i="1"/>
  <c r="H230" i="1" s="1"/>
  <c r="H487" i="1" s="1"/>
  <c r="F540" i="1"/>
  <c r="AD540" i="1" s="1"/>
  <c r="AE540" i="1" s="1"/>
  <c r="AD532" i="1"/>
  <c r="AE532" i="1" s="1"/>
  <c r="K230" i="1"/>
  <c r="R307" i="1"/>
  <c r="AG308" i="1"/>
  <c r="G27" i="1"/>
  <c r="J381" i="1"/>
  <c r="J394" i="1" s="1"/>
  <c r="J485" i="1" s="1"/>
  <c r="J487" i="1" s="1"/>
  <c r="I394" i="1"/>
  <c r="I485" i="1" s="1"/>
  <c r="I487" i="1" s="1"/>
  <c r="AD407" i="1"/>
  <c r="AE407" i="1" s="1"/>
  <c r="F31" i="1"/>
  <c r="F32" i="1"/>
  <c r="AK47" i="1" l="1"/>
  <c r="E556" i="1"/>
  <c r="H554" i="1"/>
  <c r="F13" i="1"/>
  <c r="F16" i="1" s="1"/>
  <c r="F25" i="1" s="1"/>
  <c r="H16" i="1"/>
  <c r="H25" i="1" s="1"/>
  <c r="H37" i="1" s="1"/>
  <c r="H43" i="1" s="1"/>
  <c r="H47" i="1" s="1"/>
  <c r="J490" i="1"/>
  <c r="J554" i="1"/>
  <c r="G36" i="1"/>
  <c r="AG27" i="1"/>
  <c r="K27" i="1"/>
  <c r="I490" i="1"/>
  <c r="I554" i="1"/>
  <c r="F381" i="1"/>
  <c r="H49" i="1" l="1"/>
  <c r="H556" i="1"/>
  <c r="H490" i="1"/>
  <c r="I556" i="1"/>
  <c r="I49" i="1"/>
  <c r="AD381" i="1"/>
  <c r="AE381" i="1" s="1"/>
  <c r="F394" i="1"/>
  <c r="AG36" i="1"/>
  <c r="G37" i="1"/>
  <c r="J556" i="1"/>
  <c r="J49" i="1"/>
  <c r="G43" i="1" l="1"/>
  <c r="G47" i="1" s="1"/>
  <c r="AG37" i="1"/>
  <c r="G490" i="1"/>
  <c r="K385" i="1"/>
  <c r="K394" i="1" s="1"/>
  <c r="F30" i="1"/>
  <c r="F36" i="1" s="1"/>
  <c r="F485" i="1"/>
  <c r="G556" i="1" l="1"/>
  <c r="G49" i="1"/>
  <c r="AD485" i="1"/>
  <c r="F487" i="1"/>
  <c r="AL36" i="1"/>
  <c r="F37" i="1"/>
  <c r="F43" i="1" s="1"/>
  <c r="F47" i="1" s="1"/>
  <c r="AL41" i="1"/>
  <c r="AL40" i="1" s="1"/>
  <c r="AG485" i="1" l="1"/>
  <c r="AE485" i="1"/>
  <c r="F554" i="1"/>
  <c r="AD554" i="1" s="1"/>
  <c r="AE554" i="1" s="1"/>
  <c r="AD487" i="1"/>
  <c r="AE487" i="1" s="1"/>
  <c r="F556" i="1" l="1"/>
  <c r="AD556" i="1" s="1"/>
  <c r="AE556" i="1" s="1"/>
  <c r="F49" i="1"/>
</calcChain>
</file>

<file path=xl/sharedStrings.xml><?xml version="1.0" encoding="utf-8"?>
<sst xmlns="http://schemas.openxmlformats.org/spreadsheetml/2006/main" count="846" uniqueCount="559">
  <si>
    <t>PT PRIMA TERMINAL PETI KEMAS</t>
  </si>
  <si>
    <t>RINCIAN LAPORAN LABA RUGI</t>
  </si>
  <si>
    <t>USULAN RKAP  TAHUN 2021</t>
  </si>
  <si>
    <t>NO.</t>
  </si>
  <si>
    <t>URAIAN</t>
  </si>
  <si>
    <t>RKAP 
TAHUN
2020</t>
  </si>
  <si>
    <t>USULAN RKAP TAHUN 
2021</t>
  </si>
  <si>
    <t xml:space="preserve">TRW-I </t>
  </si>
  <si>
    <t xml:space="preserve">TRW-II </t>
  </si>
  <si>
    <t>TRW-III</t>
  </si>
  <si>
    <t xml:space="preserve">TRW-IV </t>
  </si>
  <si>
    <t>3</t>
  </si>
  <si>
    <t>Verifikasi dan Adjusmen</t>
  </si>
  <si>
    <t>I.</t>
  </si>
  <si>
    <t>PENDAPATAN OPERASI</t>
  </si>
  <si>
    <t>PENDAPATAN PUSAT PELY.KAPAL</t>
  </si>
  <si>
    <t>PENDAPATAN PUSAT PELY.BARANG</t>
  </si>
  <si>
    <t>PENDAPATAN PUSAT PELY.PENGSH.ALAT</t>
  </si>
  <si>
    <t>PENDAPATAN PUSAT PELY.TERMINAL</t>
  </si>
  <si>
    <t>PEND. PUSAT PELY.TERMINAL PETI KEMAS</t>
  </si>
  <si>
    <t>4199</t>
  </si>
  <si>
    <t>PEND. USAHA RUPA-RUPA</t>
  </si>
  <si>
    <t>PENDAPATAN  PUSAT PELY.PENGSH.TBAL</t>
  </si>
  <si>
    <t xml:space="preserve">  JUMLAH PENDAPATAN  USAHA</t>
  </si>
  <si>
    <t>II</t>
  </si>
  <si>
    <t xml:space="preserve">  REDUKSI PENDAPATAN USAHA</t>
  </si>
  <si>
    <t>RED.PEND. PELYANANAN KAPAL</t>
  </si>
  <si>
    <t>RED.PEND. PELYANANAN BARANG</t>
  </si>
  <si>
    <t>RED.PEND. PELY.PENGUSAHAAN ALAT</t>
  </si>
  <si>
    <t>RED.PEND. PELAYANAN TERMINAL</t>
  </si>
  <si>
    <t>RED.PEND. PELY. TERMINAL PETI KEMAS</t>
  </si>
  <si>
    <t>RED.PEND. PELY.PENGUSAHAAN TBAL</t>
  </si>
  <si>
    <t xml:space="preserve">  JUMLAH  REDUKSI PENDAPATAN </t>
  </si>
  <si>
    <t>JUMLAH PENDAPATAN USAHA NETTO</t>
  </si>
  <si>
    <t>III.</t>
  </si>
  <si>
    <t>BEBAN OPERASI</t>
  </si>
  <si>
    <t>BEBAN PEGAWAI</t>
  </si>
  <si>
    <t>5105</t>
  </si>
  <si>
    <t>BEBAN BAHAN</t>
  </si>
  <si>
    <t>5110</t>
  </si>
  <si>
    <t>BEBAN PEMELIHARAAN</t>
  </si>
  <si>
    <t>5125</t>
  </si>
  <si>
    <t>BEBAN PENYUSUTAN DAN AMORTISASI</t>
  </si>
  <si>
    <t>5130</t>
  </si>
  <si>
    <t>BEBAN ASURANSI</t>
  </si>
  <si>
    <t>5115</t>
  </si>
  <si>
    <t>BEBAN SEWA</t>
  </si>
  <si>
    <t>5135</t>
  </si>
  <si>
    <t>BEBAN KERJA SAMA MITRA USAHA (KSMU)</t>
  </si>
  <si>
    <t>5166</t>
  </si>
  <si>
    <t>BEBAN ADMINSITRASI KANTOR</t>
  </si>
  <si>
    <t>5149</t>
  </si>
  <si>
    <t>BEBAN UMUM</t>
  </si>
  <si>
    <t>JUMLAH  BEBAN PRA OPERASI</t>
  </si>
  <si>
    <t>LABA/( RUGI ) USAHA</t>
  </si>
  <si>
    <t>IV.</t>
  </si>
  <si>
    <t>PENDAPATAN DAN BEBAN DI LUAR USAHA</t>
  </si>
  <si>
    <t>PENDAPATAN DI LUAR USAHA</t>
  </si>
  <si>
    <t>BEBAN DI LUAR USAHA</t>
  </si>
  <si>
    <t>SELISIH  PEND. &amp; BEBAN DI LUAR USAHA</t>
  </si>
  <si>
    <t>7220</t>
  </si>
  <si>
    <t xml:space="preserve">POS-POS LUAR BIASA </t>
  </si>
  <si>
    <t>LABA/( RUGI ) SEBELUM PAJAK</t>
  </si>
  <si>
    <t>7110</t>
  </si>
  <si>
    <t>PENDAPATAN (BEBAN) PAJAK KINI</t>
  </si>
  <si>
    <t>PENDAPATAN (BEBAN) PAJAK TANGGUHAN</t>
  </si>
  <si>
    <t>8100</t>
  </si>
  <si>
    <t>BAGIAN LABA (RUGI) KEPENTIGAN NON PENGENDALI</t>
  </si>
  <si>
    <t xml:space="preserve">  LABA/(RUGI) SETELAH PAJAK</t>
  </si>
  <si>
    <t>I</t>
  </si>
  <si>
    <t xml:space="preserve">  PENDAPATAN OPERASI</t>
  </si>
  <si>
    <t>4101</t>
  </si>
  <si>
    <t xml:space="preserve">  01. Sub PPL L a b u h</t>
  </si>
  <si>
    <t>4101050000</t>
  </si>
  <si>
    <t xml:space="preserve">  02. Sub PPL Penambatan </t>
  </si>
  <si>
    <t xml:space="preserve">  03. Sub PPL Pemanduan</t>
  </si>
  <si>
    <t xml:space="preserve">  04. Sub PPL Penundaan</t>
  </si>
  <si>
    <t xml:space="preserve">  05. Sub PPL Air Kapal</t>
  </si>
  <si>
    <t xml:space="preserve">  99. Sub PPL Kapal Lainnya</t>
  </si>
  <si>
    <t>Jumlah 4101</t>
  </si>
  <si>
    <t xml:space="preserve"> </t>
  </si>
  <si>
    <t xml:space="preserve">  01. Sub PPL D e r m a g a</t>
  </si>
  <si>
    <t xml:space="preserve">  02. Sub PPL G u d a n g</t>
  </si>
  <si>
    <t xml:space="preserve">        01.  Pengusahaan</t>
  </si>
  <si>
    <t xml:space="preserve">        02.  Persewaan </t>
  </si>
  <si>
    <t>Jumlah 702.02</t>
  </si>
  <si>
    <t xml:space="preserve">  03. Sub PPL Lapangan </t>
  </si>
  <si>
    <t>Jumlah 702.03.</t>
  </si>
  <si>
    <t xml:space="preserve">  04. Sub PPL Overbrengen</t>
  </si>
  <si>
    <t xml:space="preserve">  05. Sub PPL Terminal Operator</t>
  </si>
  <si>
    <t xml:space="preserve">  06. Sub PPL Pipanisasi</t>
  </si>
  <si>
    <t xml:space="preserve">  99. Sub PPL Pelayanan Barang Lainnya</t>
  </si>
  <si>
    <t>Jumlah 4103</t>
  </si>
  <si>
    <t xml:space="preserve">  01. Sub PPL Pengusahaan Kran Darat</t>
  </si>
  <si>
    <t xml:space="preserve">  02. Sub PPL Pengusahaan Kran Apung</t>
  </si>
  <si>
    <t xml:space="preserve">  03. Sub PPL Pengusahaan Forklift</t>
  </si>
  <si>
    <t xml:space="preserve">  04. Sub PPL Pengusahaan Head Truck</t>
  </si>
  <si>
    <t xml:space="preserve">  05. Sub PPL Pengusahaan C h a s i s</t>
  </si>
  <si>
    <t xml:space="preserve">  06. Sub PPL Pengusahaan Tongkang</t>
  </si>
  <si>
    <t xml:space="preserve">  07. Sub PPL Pengusahaan B K M P</t>
  </si>
  <si>
    <t xml:space="preserve">  08. Sub PPL Pengusahaan Towing Tracktor</t>
  </si>
  <si>
    <t xml:space="preserve">  09. Sub PPL Pengusahaan Timbangan</t>
  </si>
  <si>
    <t xml:space="preserve">  10. Sub PPL Pengusahaan Reception Facilities</t>
  </si>
  <si>
    <t xml:space="preserve">  11. Sub PPL Pengusahaan Alat P M K </t>
  </si>
  <si>
    <t xml:space="preserve">  99. Sub PPL Pengusahaan Alat Lainnya</t>
  </si>
  <si>
    <t>Jumlah 4122</t>
  </si>
  <si>
    <t xml:space="preserve">  01. Sub PPL Stevedoring</t>
  </si>
  <si>
    <t xml:space="preserve">  02. Sub PPL Cargodoring</t>
  </si>
  <si>
    <t xml:space="preserve">  03. Sub PPL Overbringen</t>
  </si>
  <si>
    <t xml:space="preserve">  04. Sub PPL Receiving/Delivery</t>
  </si>
  <si>
    <t xml:space="preserve">  05. Sub PPL B/M Peti Kemas</t>
  </si>
  <si>
    <t xml:space="preserve">  06. Sub PPL Penyewaan Alat</t>
  </si>
  <si>
    <t xml:space="preserve">  07. Sub PPL Reefer Container</t>
  </si>
  <si>
    <t xml:space="preserve">  08. Sub PPL Pendpt. RO RO</t>
  </si>
  <si>
    <t xml:space="preserve">  99. Sub.PPL.Kegiatan lainnya</t>
  </si>
  <si>
    <t>4102010000</t>
  </si>
  <si>
    <t xml:space="preserve">  01. Sub PPL Operasi Kapal</t>
  </si>
  <si>
    <t xml:space="preserve">        01. Captive Cargo</t>
  </si>
  <si>
    <t xml:space="preserve">        02. Transhipment</t>
  </si>
  <si>
    <t xml:space="preserve">        03. Shifting</t>
  </si>
  <si>
    <t xml:space="preserve">        04. Uncontainerized</t>
  </si>
  <si>
    <t xml:space="preserve">        05. Over Height/Weight/Lenght</t>
  </si>
  <si>
    <t xml:space="preserve">        06. Buku/Tutup Palka</t>
  </si>
  <si>
    <t xml:space="preserve">        07. Pembatalan Muatan</t>
  </si>
  <si>
    <t>Jumlah 4102.01</t>
  </si>
  <si>
    <t xml:space="preserve">  02. Sub PPL Operasi Lapangan </t>
  </si>
  <si>
    <t xml:space="preserve">        01. Lift On / Of</t>
  </si>
  <si>
    <t xml:space="preserve">        02. Relokasi Alat</t>
  </si>
  <si>
    <t xml:space="preserve">        03. Gerakan Extra</t>
  </si>
  <si>
    <t xml:space="preserve">        04. Reefer Container</t>
  </si>
  <si>
    <t xml:space="preserve">        05. Penumpukan Container</t>
  </si>
  <si>
    <t xml:space="preserve">        06. Behandle</t>
  </si>
  <si>
    <t xml:space="preserve">        07. Haulage/Trucking</t>
  </si>
  <si>
    <t>Jumlah 4102.02</t>
  </si>
  <si>
    <t xml:space="preserve">  03. Sub PPL Operasi CFS</t>
  </si>
  <si>
    <t xml:space="preserve">        01. Stuffing</t>
  </si>
  <si>
    <t xml:space="preserve">        02. Stripping</t>
  </si>
  <si>
    <t xml:space="preserve">        03. Receiving</t>
  </si>
  <si>
    <t xml:space="preserve">        04. Delivery</t>
  </si>
  <si>
    <t xml:space="preserve">        05. Penumpukan Barang</t>
  </si>
  <si>
    <t xml:space="preserve">        06. Persewaan CFS ( Lumpsum )</t>
  </si>
  <si>
    <t xml:space="preserve">        07. T u s l a h</t>
  </si>
  <si>
    <t xml:space="preserve">        08. Rubah Status</t>
  </si>
  <si>
    <t xml:space="preserve">        09. Pengusahaan Alat</t>
  </si>
  <si>
    <t>Jumlah 4102.03</t>
  </si>
  <si>
    <t xml:space="preserve">  99. Sub PPL Operasi Lainnya</t>
  </si>
  <si>
    <t xml:space="preserve">        01. D e r m a g a</t>
  </si>
  <si>
    <t xml:space="preserve">        02. Pas Pelabuhan</t>
  </si>
  <si>
    <t xml:space="preserve">        03. Repair Container</t>
  </si>
  <si>
    <t xml:space="preserve">        04. Cleaning Container</t>
  </si>
  <si>
    <t xml:space="preserve">        05. Lainnya</t>
  </si>
  <si>
    <t>Jumlah 4102.99</t>
  </si>
  <si>
    <t>Jumlah 4102</t>
  </si>
  <si>
    <t>PENDAPATAN  USAHA RUPA-RUPA</t>
  </si>
  <si>
    <t xml:space="preserve">   Pendapatan Usaha Rupa Rupa-Produksi Kontribusi</t>
  </si>
  <si>
    <t xml:space="preserve">       01. Daratan     </t>
  </si>
  <si>
    <t xml:space="preserve">       02. Perairan</t>
  </si>
  <si>
    <t>Jumlah 706.01</t>
  </si>
  <si>
    <t xml:space="preserve">  02. Sub PPL B a n g u n a n </t>
  </si>
  <si>
    <t xml:space="preserve">       01. G e d u n g</t>
  </si>
  <si>
    <t xml:space="preserve">       02. R u a n g a n </t>
  </si>
  <si>
    <t>Jumlah 706.02</t>
  </si>
  <si>
    <t xml:space="preserve">  03. Sub PPL Air Minum</t>
  </si>
  <si>
    <t xml:space="preserve">       01. Diusahakan sendiri</t>
  </si>
  <si>
    <t xml:space="preserve">       02. Pihak ketiga</t>
  </si>
  <si>
    <t>Jumlah 706.03</t>
  </si>
  <si>
    <t xml:space="preserve">  04. Sub PPL Pengusahaan Listrik</t>
  </si>
  <si>
    <t xml:space="preserve">  99. Sub.PPL TBAL Lainnya</t>
  </si>
  <si>
    <t>Jumlah 4199</t>
  </si>
  <si>
    <t>4901</t>
  </si>
  <si>
    <t xml:space="preserve">  06. Sub PPL Jasa Kapal Lainnya</t>
  </si>
  <si>
    <t>Jumlah 4901</t>
  </si>
  <si>
    <t>4903</t>
  </si>
  <si>
    <t xml:space="preserve">  06. Sub PPL  Pipanisasi</t>
  </si>
  <si>
    <t>Jumlah 4903</t>
  </si>
  <si>
    <t>4910</t>
  </si>
  <si>
    <t xml:space="preserve">  04. Sub PPL Pengusahaan Truck</t>
  </si>
  <si>
    <t xml:space="preserve">  07. Sub PPL Pengusahaan Towing Tracktor</t>
  </si>
  <si>
    <t xml:space="preserve">  08. Sub PPL Pengusahaan Timbangan</t>
  </si>
  <si>
    <t xml:space="preserve">  09. Sub PPL Pengusahaan Wheal Loader</t>
  </si>
  <si>
    <t xml:space="preserve">  10. Sub PPL Reception Facilities</t>
  </si>
  <si>
    <t>Jumlah 4910</t>
  </si>
  <si>
    <t>Jumlah 754</t>
  </si>
  <si>
    <t>Jumlah 755</t>
  </si>
  <si>
    <t xml:space="preserve">  01. Sub PPL T a n a h</t>
  </si>
  <si>
    <t xml:space="preserve">  04. Sub PPL Listrik</t>
  </si>
  <si>
    <t xml:space="preserve">  99. Sub PPL TBAL Lainnya</t>
  </si>
  <si>
    <t>Jumlah 756</t>
  </si>
  <si>
    <t>JUMLAH PENDAPATAN  USAHA NETTO</t>
  </si>
  <si>
    <t>(Dalam rIbuan Rupiah)</t>
  </si>
  <si>
    <t>RKAP TAHUN 
2018</t>
  </si>
  <si>
    <t>Total</t>
  </si>
  <si>
    <t>trw II</t>
  </si>
  <si>
    <t>trw III</t>
  </si>
  <si>
    <t>trw IV</t>
  </si>
  <si>
    <t>Usulan RKAP 2016</t>
  </si>
  <si>
    <t>Trw-I</t>
  </si>
  <si>
    <t>Trw-II</t>
  </si>
  <si>
    <t>Trw-III</t>
  </si>
  <si>
    <t>Trw-IV</t>
  </si>
  <si>
    <t>Sub. Total</t>
  </si>
  <si>
    <t>Selisih</t>
  </si>
  <si>
    <t>Saldo</t>
  </si>
  <si>
    <t>5101010000</t>
  </si>
  <si>
    <t xml:space="preserve">  01. Penghasilan Merit  Pegawai</t>
  </si>
  <si>
    <t>Naik 10 %</t>
  </si>
  <si>
    <t>5101020000</t>
  </si>
  <si>
    <t xml:space="preserve">  02. Tunjangan Pegawai</t>
  </si>
  <si>
    <t xml:space="preserve">      01. Perumahan</t>
  </si>
  <si>
    <t xml:space="preserve">      02. Telepon/Komunikasi</t>
  </si>
  <si>
    <t xml:space="preserve">      03. Jabatan</t>
  </si>
  <si>
    <t xml:space="preserve">      04. Kemahalan</t>
  </si>
  <si>
    <t xml:space="preserve">      05. Transport/BBM</t>
  </si>
  <si>
    <t xml:space="preserve">      06. Cuti</t>
  </si>
  <si>
    <t xml:space="preserve">      07. Hari Raya/THR</t>
  </si>
  <si>
    <t xml:space="preserve">      08. Insentif Prestasi</t>
  </si>
  <si>
    <t xml:space="preserve">      09. Kenderaan</t>
  </si>
  <si>
    <t>5101030000</t>
  </si>
  <si>
    <t xml:space="preserve">  03. Lembur/Insentif</t>
  </si>
  <si>
    <t>5101040000</t>
  </si>
  <si>
    <t xml:space="preserve">  04. Bonus/Jasa Produksi/Apresiasi</t>
  </si>
  <si>
    <t>sama dengan Tahun 2020</t>
  </si>
  <si>
    <t>5101050000</t>
  </si>
  <si>
    <t xml:space="preserve">  05.Beban pegawai lainnya</t>
  </si>
  <si>
    <t xml:space="preserve">      01. Gaji Ke 13</t>
  </si>
  <si>
    <t xml:space="preserve">      02. Uang Duka/Kematian</t>
  </si>
  <si>
    <t xml:space="preserve">      99. Lain-lain</t>
  </si>
  <si>
    <t>5303010000</t>
  </si>
  <si>
    <t xml:space="preserve">  06.Beban penghasilan Direksi/Komisaris</t>
  </si>
  <si>
    <t xml:space="preserve">  07.Beban tunjangan Direksi/Komisaris</t>
  </si>
  <si>
    <t>5303030000</t>
  </si>
  <si>
    <t xml:space="preserve">      01. Beban Perumahan</t>
  </si>
  <si>
    <t xml:space="preserve">      02. Beban Utilitas</t>
  </si>
  <si>
    <t xml:space="preserve">      03. Beban Cuti</t>
  </si>
  <si>
    <t xml:space="preserve">      04. Beban THR</t>
  </si>
  <si>
    <t xml:space="preserve">      05. Beban Transport</t>
  </si>
  <si>
    <t xml:space="preserve">      06. Beban Komunikasi</t>
  </si>
  <si>
    <t xml:space="preserve">      99. Beban Lainnya</t>
  </si>
  <si>
    <t xml:space="preserve">  05.Beban Tunjangan PPh Pasal 21</t>
  </si>
  <si>
    <t>5101090000</t>
  </si>
  <si>
    <t xml:space="preserve">      01. Beban tunjangan PPh Psl 21 Pegawai</t>
  </si>
  <si>
    <t>5303050000</t>
  </si>
  <si>
    <t xml:space="preserve">      02. Beban Tunjangan PPh Psl 21 Direksi/Komisaris</t>
  </si>
  <si>
    <t>Jumlah 5101</t>
  </si>
  <si>
    <t xml:space="preserve">  01. Bahan Bakar</t>
  </si>
  <si>
    <t>5105010200</t>
  </si>
  <si>
    <t xml:space="preserve">        01. Kenderaan</t>
  </si>
  <si>
    <t xml:space="preserve">        02. Kapal Pandu/Tunda</t>
  </si>
  <si>
    <t xml:space="preserve">        03. Alat Fasilitas Pelabuhan</t>
  </si>
  <si>
    <t xml:space="preserve">        04. Instalasi Fasilitas Pelabuhan</t>
  </si>
  <si>
    <t>5105010100</t>
  </si>
  <si>
    <t xml:space="preserve">        05. G e n s e t</t>
  </si>
  <si>
    <t xml:space="preserve">        99. Bahan  Bakar Lainnya</t>
  </si>
  <si>
    <t>Jumlah 510501</t>
  </si>
  <si>
    <t xml:space="preserve">  02. Bahan Pelumas</t>
  </si>
  <si>
    <t>5105020000</t>
  </si>
  <si>
    <t>Jumlah 510502</t>
  </si>
  <si>
    <t xml:space="preserve">  03. Bahan Makanan</t>
  </si>
  <si>
    <t xml:space="preserve">        01. Makanan di Kapal</t>
  </si>
  <si>
    <t xml:space="preserve">        02. Makanan di R S P </t>
  </si>
  <si>
    <t>5105030000</t>
  </si>
  <si>
    <t xml:space="preserve">        03. Makanan di Kantor</t>
  </si>
  <si>
    <t>Jumlah 510503</t>
  </si>
  <si>
    <t xml:space="preserve">  04. Bahan  A i r  </t>
  </si>
  <si>
    <t>5105040000</t>
  </si>
  <si>
    <t xml:space="preserve">        01. Umum ( Kantor)</t>
  </si>
  <si>
    <t xml:space="preserve">        02. Operasional</t>
  </si>
  <si>
    <t>Jumlah 510504</t>
  </si>
  <si>
    <t xml:space="preserve">  05. Bahan Listrik</t>
  </si>
  <si>
    <t>5105050000</t>
  </si>
  <si>
    <t>Jumlah 510505</t>
  </si>
  <si>
    <t xml:space="preserve">  06. Bahan Telepone dan Ijin Frekuansi</t>
  </si>
  <si>
    <t>5105060000</t>
  </si>
  <si>
    <t>Internet Telkom</t>
  </si>
  <si>
    <t>Internet Nusanet</t>
  </si>
  <si>
    <t>Jumlah 510506</t>
  </si>
  <si>
    <t xml:space="preserve">  07. Bahan Obat-Obatan dan bahan Medis</t>
  </si>
  <si>
    <t xml:space="preserve">  08. Bahan Pas Pelabuhan</t>
  </si>
  <si>
    <t xml:space="preserve">  09. Bahan Pemadam kebakaran (PMK)</t>
  </si>
  <si>
    <t xml:space="preserve">  10. Bahan Perlengkapan</t>
  </si>
  <si>
    <t>5166060000</t>
  </si>
  <si>
    <t xml:space="preserve">       01. Umum ( Kantor)</t>
  </si>
  <si>
    <t>5105100000</t>
  </si>
  <si>
    <t xml:space="preserve">       02. Operasional</t>
  </si>
  <si>
    <t xml:space="preserve">       03. Kerja (Teknik)</t>
  </si>
  <si>
    <t>Jumlah 510510</t>
  </si>
  <si>
    <t>5105110000</t>
  </si>
  <si>
    <t xml:space="preserve">  11. Bahan Relokasi Aktiva Tetap dan Inventaris</t>
  </si>
  <si>
    <t>5105990000</t>
  </si>
  <si>
    <t xml:space="preserve">  12. Bahan Bahan Lainnya</t>
  </si>
  <si>
    <t>Jumlah 5105</t>
  </si>
  <si>
    <t>RKAP TAHUN 
2017</t>
  </si>
  <si>
    <t>5110020000</t>
  </si>
  <si>
    <t xml:space="preserve">  01. Pem. Bangunan Faspel</t>
  </si>
  <si>
    <t>5110030000</t>
  </si>
  <si>
    <t xml:space="preserve">  02. Pem. K a p a l</t>
  </si>
  <si>
    <t>5110040000</t>
  </si>
  <si>
    <t xml:space="preserve">  03. Pem. Alat Faspel</t>
  </si>
  <si>
    <t>5110050000</t>
  </si>
  <si>
    <t xml:space="preserve">  04. Pem. Instalasi Faspel</t>
  </si>
  <si>
    <t>5110060000</t>
  </si>
  <si>
    <t xml:space="preserve">  05. Pem. T a n a h</t>
  </si>
  <si>
    <t>5110070000</t>
  </si>
  <si>
    <t xml:space="preserve">  06. Pem. Jalan dan Bangunan</t>
  </si>
  <si>
    <t>5110080000</t>
  </si>
  <si>
    <t xml:space="preserve">  07. Pem. P e r a l a t a n</t>
  </si>
  <si>
    <t>5110090000</t>
  </si>
  <si>
    <t xml:space="preserve">  08. Pem. K e n d e r a a n</t>
  </si>
  <si>
    <t>5110100000</t>
  </si>
  <si>
    <t xml:space="preserve">  09. Pem. E m p l a s m e n</t>
  </si>
  <si>
    <t>5110990000</t>
  </si>
  <si>
    <t xml:space="preserve">  99. Pemeliharaan Lainnya</t>
  </si>
  <si>
    <t>Jumlah 5110</t>
  </si>
  <si>
    <t>5120010000</t>
  </si>
  <si>
    <t xml:space="preserve">  01. Peny. Properti Investasi</t>
  </si>
  <si>
    <t>5125020000</t>
  </si>
  <si>
    <t xml:space="preserve">  02. Peny. Bangunan Faspel</t>
  </si>
  <si>
    <t>5125030000</t>
  </si>
  <si>
    <t xml:space="preserve">  03. Peny. K a p a l</t>
  </si>
  <si>
    <t>5125040000</t>
  </si>
  <si>
    <t xml:space="preserve">  04. Peny. Alat Faspel</t>
  </si>
  <si>
    <t>5125050000</t>
  </si>
  <si>
    <t xml:space="preserve">  05. Peny. Instalasi Faspel</t>
  </si>
  <si>
    <t>5125070000</t>
  </si>
  <si>
    <t xml:space="preserve">  06. Peny. Jalan dan Bangunan</t>
  </si>
  <si>
    <t>5125080000</t>
  </si>
  <si>
    <t xml:space="preserve">  07. Peny. P e r a l a t a n</t>
  </si>
  <si>
    <t>5125090000</t>
  </si>
  <si>
    <t xml:space="preserve">  08. Peny. K e n d e r a a n</t>
  </si>
  <si>
    <t>5125100000</t>
  </si>
  <si>
    <t xml:space="preserve">  09. Peny. E m p l a s m e n</t>
  </si>
  <si>
    <t>5127300000</t>
  </si>
  <si>
    <t xml:space="preserve">  10. Amort Beban Pengerukan dan Alur Pelayaran</t>
  </si>
  <si>
    <t>5127500000</t>
  </si>
  <si>
    <t xml:space="preserve">  11. Amort.Beban Konsultan unt Penelitian dan Pengembangan</t>
  </si>
  <si>
    <t xml:space="preserve">  12. Amort.Beban Pendidikan Litbang ,Pascasarjana</t>
  </si>
  <si>
    <t xml:space="preserve">  13. Amort.Beban Litbang  Yang Dilaksanakan Sendiri</t>
  </si>
  <si>
    <t xml:space="preserve">  14. Amort Beban Pengurusan Hak Atas Tanah</t>
  </si>
  <si>
    <t xml:space="preserve">  15. Amort Beban Pendirian Perusahaan</t>
  </si>
  <si>
    <t xml:space="preserve">  16. Amort Beban Pemeliharaan Aktiva Tetap</t>
  </si>
  <si>
    <t xml:space="preserve">  17. Amort Beban Pengurusan Aktiva tatap Leasing</t>
  </si>
  <si>
    <t>5127990000</t>
  </si>
  <si>
    <t xml:space="preserve">  99. Amort.Beban Lainnya</t>
  </si>
  <si>
    <t>dermaga</t>
  </si>
  <si>
    <t>Jumlah 5125</t>
  </si>
  <si>
    <t>cy</t>
  </si>
  <si>
    <t>5130020000</t>
  </si>
  <si>
    <t xml:space="preserve">  01. Asuransi Bangunan Faspel</t>
  </si>
  <si>
    <t>5130030000</t>
  </si>
  <si>
    <t xml:space="preserve">  02. Asuransi K a p a l</t>
  </si>
  <si>
    <t>5130040000</t>
  </si>
  <si>
    <t xml:space="preserve">  03. Asuransi Alat Faspel</t>
  </si>
  <si>
    <t>5130050000</t>
  </si>
  <si>
    <t xml:space="preserve">  04. Asuransi Instalasi Faspel</t>
  </si>
  <si>
    <t>5130070000</t>
  </si>
  <si>
    <t xml:space="preserve">  05. Asuransi Jalan dan Bangunan</t>
  </si>
  <si>
    <t>5130080000</t>
  </si>
  <si>
    <t xml:space="preserve">  06. Asuransi Peralatan</t>
  </si>
  <si>
    <t>5130090000</t>
  </si>
  <si>
    <t xml:space="preserve">  07. Asuransi Kenderaan</t>
  </si>
  <si>
    <t>5130100000</t>
  </si>
  <si>
    <t xml:space="preserve">  08. Asuransi E m p l a s m e n</t>
  </si>
  <si>
    <t>5130200000</t>
  </si>
  <si>
    <t xml:space="preserve">  09. Asuransi Kecelakaan Kerja</t>
  </si>
  <si>
    <t>5130990000</t>
  </si>
  <si>
    <t xml:space="preserve">  99. Asuransi Lainnya</t>
  </si>
  <si>
    <t>Jumlah 5130</t>
  </si>
  <si>
    <t xml:space="preserve">  01. Bangunan Faspel</t>
  </si>
  <si>
    <t xml:space="preserve">  02. K a p a l</t>
  </si>
  <si>
    <t xml:space="preserve">  03. Alat Faspel</t>
  </si>
  <si>
    <t>5115050000</t>
  </si>
  <si>
    <t xml:space="preserve">  04. Instalasi Faspel</t>
  </si>
  <si>
    <t>5115070000</t>
  </si>
  <si>
    <t xml:space="preserve">  05. Jalan dan Bangunan</t>
  </si>
  <si>
    <t>5115080000</t>
  </si>
  <si>
    <t xml:space="preserve">  06. Peralatan</t>
  </si>
  <si>
    <t xml:space="preserve">  </t>
  </si>
  <si>
    <t>5115090000</t>
  </si>
  <si>
    <t xml:space="preserve">  07. Kenderaan</t>
  </si>
  <si>
    <t xml:space="preserve">  08. E m p l a s m e n</t>
  </si>
  <si>
    <t xml:space="preserve">  09. Tanah</t>
  </si>
  <si>
    <t xml:space="preserve">  10. Upah buruh/tenaga kerja</t>
  </si>
  <si>
    <t xml:space="preserve">  11. Operator gudang/lapangan</t>
  </si>
  <si>
    <t xml:space="preserve">  12. Jala lambung/barang</t>
  </si>
  <si>
    <t xml:space="preserve">  13. Peralatan PMK</t>
  </si>
  <si>
    <t xml:space="preserve">  14. Peralatan utk kegiatan BM</t>
  </si>
  <si>
    <t xml:space="preserve">  15. Peraalatan untuk lift on/off BM peti kemas</t>
  </si>
  <si>
    <t xml:space="preserve">  16. Honorarium kegiatan B/M</t>
  </si>
  <si>
    <t>5115200000</t>
  </si>
  <si>
    <t xml:space="preserve">  17. Tenaga Kerja dan Adm</t>
  </si>
  <si>
    <t>IT Support</t>
  </si>
  <si>
    <t>5115450000</t>
  </si>
  <si>
    <t xml:space="preserve">  18. Peralatan komputer</t>
  </si>
  <si>
    <t>Monitor cctv</t>
  </si>
  <si>
    <t>5115990000</t>
  </si>
  <si>
    <t xml:space="preserve">  99. Lainnya</t>
  </si>
  <si>
    <t>Jumlah 5115</t>
  </si>
  <si>
    <t>5135010000</t>
  </si>
  <si>
    <t xml:space="preserve">  02. KSMU K a p a l</t>
  </si>
  <si>
    <t>5135030000</t>
  </si>
  <si>
    <t xml:space="preserve">  03. KSMU Alat-alat  Faspel</t>
  </si>
  <si>
    <t>5135050000</t>
  </si>
  <si>
    <t xml:space="preserve">  04. KSMU Instalasi Faspel</t>
  </si>
  <si>
    <t>5135060000</t>
  </si>
  <si>
    <t xml:space="preserve">  09. KSMU T a n a h</t>
  </si>
  <si>
    <t xml:space="preserve">  06. KSMU Jalan d an Bangunan</t>
  </si>
  <si>
    <t xml:space="preserve">  07. KSMU Peralatan</t>
  </si>
  <si>
    <t xml:space="preserve">  08. KSMU Kendaraan</t>
  </si>
  <si>
    <t xml:space="preserve">  09. KSMU Empalsement</t>
  </si>
  <si>
    <t xml:space="preserve">  10. Penggunaan Buruh dan Tenaga Kerja</t>
  </si>
  <si>
    <t>5135990000</t>
  </si>
  <si>
    <t xml:space="preserve">  99. KSMU Lainnya</t>
  </si>
  <si>
    <t>Jumlah 5135</t>
  </si>
  <si>
    <t>5166010000</t>
  </si>
  <si>
    <t xml:space="preserve">  01. Cetak dan Foto Copy</t>
  </si>
  <si>
    <t>5166020000</t>
  </si>
  <si>
    <t xml:space="preserve">  02. Kertas dan Alat-alat Tulis</t>
  </si>
  <si>
    <t>5166030000</t>
  </si>
  <si>
    <t xml:space="preserve">  03. Pengiriman Surat </t>
  </si>
  <si>
    <t>5166040000</t>
  </si>
  <si>
    <t xml:space="preserve">  04. Srt Kabar Majalah, Buletin dan Buku</t>
  </si>
  <si>
    <t>5166050000</t>
  </si>
  <si>
    <t xml:space="preserve">  05. Ruangan dan Peralatan Rapat</t>
  </si>
  <si>
    <t>5199020000</t>
  </si>
  <si>
    <t xml:space="preserve">  06. Jamuan Rapat</t>
  </si>
  <si>
    <t>5199030000</t>
  </si>
  <si>
    <t xml:space="preserve">  07. Rumah Tangga</t>
  </si>
  <si>
    <t>5355010000</t>
  </si>
  <si>
    <t xml:space="preserve">  08. Pemeriksaan/Audit Eksternal</t>
  </si>
  <si>
    <t>5355050000</t>
  </si>
  <si>
    <t xml:space="preserve">  09. Penanganan Perkara</t>
  </si>
  <si>
    <t>5127150000</t>
  </si>
  <si>
    <t xml:space="preserve">  10. Sertifikasi HPL</t>
  </si>
  <si>
    <t>5166070000</t>
  </si>
  <si>
    <t xml:space="preserve">  99. Adminsitasi Kantor Lainnya</t>
  </si>
  <si>
    <t>Jumlah 5166</t>
  </si>
  <si>
    <t>5149000000</t>
  </si>
  <si>
    <t xml:space="preserve">  01. Perjalanan Dinas</t>
  </si>
  <si>
    <t>5207000000</t>
  </si>
  <si>
    <t xml:space="preserve">  06. Promosi/Pemasaran</t>
  </si>
  <si>
    <t xml:space="preserve">  07. I k l a n</t>
  </si>
  <si>
    <t>5137010000</t>
  </si>
  <si>
    <t xml:space="preserve">  08. Pajak Bumi dan Bangunan</t>
  </si>
  <si>
    <t xml:space="preserve">  11. Klaim</t>
  </si>
  <si>
    <t>5355020000</t>
  </si>
  <si>
    <t xml:space="preserve">  12. Konsultan</t>
  </si>
  <si>
    <t>5199040000</t>
  </si>
  <si>
    <t xml:space="preserve">  13. Olah Raga dan Kesenian</t>
  </si>
  <si>
    <t>5143010000</t>
  </si>
  <si>
    <t xml:space="preserve">  14. Pakaian Dinas</t>
  </si>
  <si>
    <t>5143020000</t>
  </si>
  <si>
    <t xml:space="preserve">  15. Pakaian Kerja</t>
  </si>
  <si>
    <t>5140010000</t>
  </si>
  <si>
    <t xml:space="preserve">  16. Pendidikan dan Latihan</t>
  </si>
  <si>
    <t>5164010000</t>
  </si>
  <si>
    <t xml:space="preserve">  17. Bantuan Sosial</t>
  </si>
  <si>
    <t>5147010000</t>
  </si>
  <si>
    <t xml:space="preserve">  18. Perawatan Kesehatan Pegawai Aktif</t>
  </si>
  <si>
    <t>5199010000</t>
  </si>
  <si>
    <t xml:space="preserve">  19. Perjalanan Pindah/Mutasi</t>
  </si>
  <si>
    <t>5102000000</t>
  </si>
  <si>
    <t xml:space="preserve">  20. Imbalan Pasca Kerja Pegawai Aktif</t>
  </si>
  <si>
    <t xml:space="preserve">  21. Kontribusi Kepada Pihak Lain</t>
  </si>
  <si>
    <t xml:space="preserve">  22. Pengembangan Usaha</t>
  </si>
  <si>
    <t>5199990000</t>
  </si>
  <si>
    <t xml:space="preserve">  99. Umum Lainnya</t>
  </si>
  <si>
    <t>Jumlah 5149</t>
  </si>
  <si>
    <t>BEBAN BANK</t>
  </si>
  <si>
    <t xml:space="preserve"> 01. Pajak Final Jasa Giro dan Deposito</t>
  </si>
  <si>
    <t xml:space="preserve"> 02. Administrasi Bank</t>
  </si>
  <si>
    <t xml:space="preserve"> 03. Bunga Pinjaman</t>
  </si>
  <si>
    <t>Jumlah 09</t>
  </si>
  <si>
    <t xml:space="preserve">  JUMLAH  BEBAN OPERASI </t>
  </si>
  <si>
    <t xml:space="preserve">  LABA/( RUGI ) SEBELUM PAJAK</t>
  </si>
  <si>
    <t>IV</t>
  </si>
  <si>
    <t xml:space="preserve">  PENDAPATAN/BIAYA DILUAR USAHA</t>
  </si>
  <si>
    <t>6100</t>
  </si>
  <si>
    <t>PENDAPATAN DILUAR USAHA</t>
  </si>
  <si>
    <t>6190010000</t>
  </si>
  <si>
    <t xml:space="preserve">  01. Laba Selisih Kurs Pembukuan</t>
  </si>
  <si>
    <t>6108000000</t>
  </si>
  <si>
    <t xml:space="preserve">  02. Bunga Deposito </t>
  </si>
  <si>
    <t>6102000000</t>
  </si>
  <si>
    <t xml:space="preserve">  03. Jasa Giro</t>
  </si>
  <si>
    <t>6101000000</t>
  </si>
  <si>
    <t xml:space="preserve">  04. Denda</t>
  </si>
  <si>
    <t>6127310000</t>
  </si>
  <si>
    <t xml:space="preserve">  05. Laba Peng/Penj.Aktiva Tetap/Kertas Berharga</t>
  </si>
  <si>
    <t>6109010000</t>
  </si>
  <si>
    <t xml:space="preserve">  06. Penj. Blanko/Dok.Tender/Adminiustrasi</t>
  </si>
  <si>
    <t>6140000000</t>
  </si>
  <si>
    <t xml:space="preserve">  07. Deviden</t>
  </si>
  <si>
    <t>6199000000</t>
  </si>
  <si>
    <t xml:space="preserve">  08. Bagian Laba Asosiasi</t>
  </si>
  <si>
    <t xml:space="preserve">  09. Royalti/Kontribusi</t>
  </si>
  <si>
    <t xml:space="preserve">  99. Lainnya (koreksi BYMAD thn 2014)</t>
  </si>
  <si>
    <t>Jumlah 6100</t>
  </si>
  <si>
    <t>6200</t>
  </si>
  <si>
    <t>BEBAN DILUAR USAHA</t>
  </si>
  <si>
    <t>6290010000</t>
  </si>
  <si>
    <t xml:space="preserve">  01. Selisih Kurs Pembukuan</t>
  </si>
  <si>
    <t>6215010000</t>
  </si>
  <si>
    <t xml:space="preserve">  02. Rugi Penjualan Kertas Berharga</t>
  </si>
  <si>
    <t>6202000000</t>
  </si>
  <si>
    <t xml:space="preserve">  03. Pajak Final Giro dan Deposito</t>
  </si>
  <si>
    <t>6299000000</t>
  </si>
  <si>
    <t xml:space="preserve">  04. Pajak Final Sewa Tanah dan Bangunan</t>
  </si>
  <si>
    <t>6201000000</t>
  </si>
  <si>
    <t xml:space="preserve">  05. Jasa Administrasi Bank</t>
  </si>
  <si>
    <t>6211000000</t>
  </si>
  <si>
    <t xml:space="preserve">  06. Biaya Materai</t>
  </si>
  <si>
    <t>6301200000</t>
  </si>
  <si>
    <t xml:space="preserve">  07. Bunga Pinjaman</t>
  </si>
  <si>
    <t>6225310000</t>
  </si>
  <si>
    <t xml:space="preserve">  08. Rugi Penjualan  Aktiva Tatap</t>
  </si>
  <si>
    <t>6225110000</t>
  </si>
  <si>
    <t xml:space="preserve">  09. Beban Penjualan Persediaan dan Aset Tetap</t>
  </si>
  <si>
    <t xml:space="preserve"> 10. Beban Rugi Perusahaan Asosiasi</t>
  </si>
  <si>
    <t>5301990000</t>
  </si>
  <si>
    <t xml:space="preserve">  11. Imbalan Pasca Kerja Pensiun</t>
  </si>
  <si>
    <t>5301080000</t>
  </si>
  <si>
    <t xml:space="preserve">  12. Pengobatan Pensiun</t>
  </si>
  <si>
    <t xml:space="preserve">  13. Beban Penugasan</t>
  </si>
  <si>
    <t>5337030000</t>
  </si>
  <si>
    <t xml:space="preserve">  14. Denda dan Kekurangan Pajak</t>
  </si>
  <si>
    <t xml:space="preserve">  99. Diluar Usaha lainnya</t>
  </si>
  <si>
    <t>Jumlah 6200</t>
  </si>
  <si>
    <t xml:space="preserve">  LABA/( RUGI ) DILUAR USAHA (6100-6200)</t>
  </si>
  <si>
    <t>9000</t>
  </si>
  <si>
    <t xml:space="preserve">  POS-POS LUAR BIASA </t>
  </si>
  <si>
    <t xml:space="preserve">  01. Rugi / Laba Selisih Kurs Devaluasi/Apresiasi</t>
  </si>
  <si>
    <t xml:space="preserve">  02. Rugi / Laba karena Bencana Alam</t>
  </si>
  <si>
    <t xml:space="preserve">  99. Pos-pos Luar Biasa Lainnya</t>
  </si>
  <si>
    <t>Jumlah 900</t>
  </si>
  <si>
    <t>Pendapatan Pajak Tangguhan</t>
  </si>
  <si>
    <t>7000</t>
  </si>
  <si>
    <t xml:space="preserve">  BEBAN (MANFAAT) PAJAK PENGHASILAN</t>
  </si>
  <si>
    <t xml:space="preserve">  01. Beban Pajak Kini (Tahun Berjalan)</t>
  </si>
  <si>
    <t>7110100000</t>
  </si>
  <si>
    <t xml:space="preserve">        01. Perusahaan</t>
  </si>
  <si>
    <t xml:space="preserve">        02. Anak Perusahaan</t>
  </si>
  <si>
    <t>Jumlah 71101</t>
  </si>
  <si>
    <t xml:space="preserve">  02. Beban Pajak Tangguhan</t>
  </si>
  <si>
    <t>7220100000</t>
  </si>
  <si>
    <t>Jumlah 72201</t>
  </si>
  <si>
    <t>Bagian Laba (Rugi) Kepentingan Non Pengendali</t>
  </si>
  <si>
    <t>Jumlah 8100</t>
  </si>
  <si>
    <t>USULAN RKAP 2021</t>
  </si>
  <si>
    <t>TRW I</t>
  </si>
  <si>
    <t>TRW II</t>
  </si>
  <si>
    <t>TRW III</t>
  </si>
  <si>
    <t>TRW IV</t>
  </si>
  <si>
    <t>KETERANGAN</t>
  </si>
  <si>
    <t xml:space="preserve">  06. Bahan Telepone dan Ijin Frekuensi</t>
  </si>
  <si>
    <t>Internet Telkom dan Nusanet</t>
  </si>
  <si>
    <t>Petugas Monitor CCTV dan IT Support</t>
  </si>
  <si>
    <t>?</t>
  </si>
  <si>
    <t>Pembelian Barrier, Kertas Thermal dll</t>
  </si>
  <si>
    <t xml:space="preserve">Kontrak Pemeliharaan 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</si>
</sst>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_);\(0\)"/>
    <numFmt numFmtId="167" formatCode="_-* #,##0_-;\-* #,##0_-;_-* &quot;-&quot;??_-;_-@_-"/>
    <numFmt numFmtId="168" formatCode="_(* #,##0_);_(* \(#,##0\);_(* &quot;-&quot;_);_(@_)"/>
    <numFmt numFmtId="169" formatCode="_(* #,##0.00_);_(* \(#,##0.00\);_(* &quot;-&quot;_);_(@_)"/>
    <numFmt numFmtId="170" formatCode="_(* #,##0.0_);_(* \(#,##0.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0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9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2"/>
      <name val="Calibri"/>
      <family val="2"/>
      <scheme val="minor"/>
    </font>
    <font>
      <b/>
      <i/>
      <sz val="10"/>
      <color theme="1"/>
      <name val="Arial Narrow"/>
      <family val="2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0"/>
      <name val="Calibri"/>
      <family val="2"/>
      <scheme val="minor"/>
    </font>
    <font>
      <sz val="12"/>
      <name val="Comic Sans MS"/>
      <family val="4"/>
    </font>
    <font>
      <b/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68" fontId="13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53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4" fillId="0" borderId="0" xfId="1" applyNumberFormat="1" applyFont="1" applyFill="1" applyBorder="1"/>
    <xf numFmtId="49" fontId="7" fillId="0" borderId="0" xfId="0" applyNumberFormat="1" applyFont="1"/>
    <xf numFmtId="0" fontId="7" fillId="0" borderId="0" xfId="0" applyFont="1"/>
    <xf numFmtId="37" fontId="8" fillId="0" borderId="0" xfId="1" applyNumberFormat="1" applyFont="1" applyFill="1" applyBorder="1" applyAlignment="1">
      <alignment horizontal="right"/>
    </xf>
    <xf numFmtId="37" fontId="8" fillId="0" borderId="0" xfId="1" applyNumberFormat="1" applyFont="1" applyFill="1" applyBorder="1" applyAlignment="1"/>
    <xf numFmtId="165" fontId="6" fillId="0" borderId="0" xfId="1" applyNumberFormat="1" applyFont="1" applyFill="1"/>
    <xf numFmtId="165" fontId="6" fillId="0" borderId="0" xfId="0" applyNumberFormat="1" applyFont="1"/>
    <xf numFmtId="37" fontId="4" fillId="2" borderId="0" xfId="1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0" fontId="6" fillId="2" borderId="0" xfId="0" applyFont="1" applyFill="1"/>
    <xf numFmtId="165" fontId="6" fillId="2" borderId="0" xfId="0" applyNumberFormat="1" applyFont="1" applyFill="1"/>
    <xf numFmtId="164" fontId="3" fillId="2" borderId="0" xfId="0" applyNumberFormat="1" applyFont="1" applyFill="1"/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37" fontId="6" fillId="2" borderId="4" xfId="1" quotePrefix="1" applyNumberFormat="1" applyFont="1" applyFill="1" applyBorder="1" applyAlignment="1">
      <alignment horizontal="center" vertical="center" wrapText="1"/>
    </xf>
    <xf numFmtId="37" fontId="6" fillId="2" borderId="4" xfId="1" applyNumberFormat="1" applyFont="1" applyFill="1" applyBorder="1" applyAlignment="1">
      <alignment horizontal="center" vertical="center" wrapText="1"/>
    </xf>
    <xf numFmtId="37" fontId="6" fillId="2" borderId="0" xfId="1" applyNumberFormat="1" applyFont="1" applyFill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166" fontId="7" fillId="0" borderId="2" xfId="0" applyNumberFormat="1" applyFont="1" applyBorder="1" applyAlignment="1">
      <alignment vertical="top" wrapText="1"/>
    </xf>
    <xf numFmtId="165" fontId="7" fillId="0" borderId="7" xfId="1" applyNumberFormat="1" applyFont="1" applyFill="1" applyBorder="1" applyAlignment="1" applyProtection="1">
      <alignment vertical="top" wrapText="1"/>
    </xf>
    <xf numFmtId="165" fontId="7" fillId="0" borderId="0" xfId="1" applyNumberFormat="1" applyFont="1" applyFill="1" applyBorder="1" applyAlignment="1" applyProtection="1">
      <alignment vertical="top" wrapText="1"/>
    </xf>
    <xf numFmtId="165" fontId="3" fillId="0" borderId="0" xfId="1" applyNumberFormat="1" applyFont="1" applyFill="1"/>
    <xf numFmtId="0" fontId="6" fillId="0" borderId="0" xfId="0" applyFont="1" applyAlignment="1">
      <alignment horizontal="center" wrapText="1"/>
    </xf>
    <xf numFmtId="0" fontId="3" fillId="3" borderId="0" xfId="0" applyFont="1" applyFill="1"/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/>
    <xf numFmtId="165" fontId="7" fillId="3" borderId="7" xfId="1" applyNumberFormat="1" applyFont="1" applyFill="1" applyBorder="1" applyAlignment="1" applyProtection="1">
      <alignment vertical="top" wrapText="1"/>
    </xf>
    <xf numFmtId="165" fontId="7" fillId="3" borderId="0" xfId="1" applyNumberFormat="1" applyFont="1" applyFill="1" applyBorder="1" applyAlignment="1" applyProtection="1">
      <alignment vertical="top" wrapText="1"/>
    </xf>
    <xf numFmtId="165" fontId="3" fillId="3" borderId="0" xfId="1" applyNumberFormat="1" applyFont="1" applyFill="1"/>
    <xf numFmtId="0" fontId="6" fillId="3" borderId="0" xfId="0" applyFont="1" applyFill="1"/>
    <xf numFmtId="49" fontId="7" fillId="0" borderId="6" xfId="0" applyNumberFormat="1" applyFont="1" applyBorder="1" applyAlignment="1">
      <alignment horizontal="center"/>
    </xf>
    <xf numFmtId="0" fontId="7" fillId="0" borderId="6" xfId="0" applyFont="1" applyBorder="1"/>
    <xf numFmtId="0" fontId="8" fillId="0" borderId="6" xfId="0" applyFont="1" applyBorder="1" applyAlignment="1">
      <alignment horizontal="center"/>
    </xf>
    <xf numFmtId="165" fontId="7" fillId="0" borderId="4" xfId="1" applyNumberFormat="1" applyFont="1" applyFill="1" applyBorder="1" applyAlignment="1" applyProtection="1">
      <alignment vertical="top" wrapText="1"/>
    </xf>
    <xf numFmtId="0" fontId="9" fillId="0" borderId="6" xfId="0" applyFont="1" applyBorder="1"/>
    <xf numFmtId="164" fontId="7" fillId="0" borderId="6" xfId="1" applyFont="1" applyFill="1" applyBorder="1" applyAlignment="1" applyProtection="1">
      <alignment vertical="top" wrapText="1"/>
    </xf>
    <xf numFmtId="165" fontId="7" fillId="0" borderId="6" xfId="1" applyNumberFormat="1" applyFont="1" applyFill="1" applyBorder="1" applyAlignment="1" applyProtection="1">
      <alignment vertical="top" wrapText="1"/>
    </xf>
    <xf numFmtId="164" fontId="6" fillId="0" borderId="0" xfId="1" applyFont="1" applyFill="1"/>
    <xf numFmtId="164" fontId="7" fillId="0" borderId="4" xfId="1" applyFont="1" applyFill="1" applyBorder="1" applyAlignment="1" applyProtection="1">
      <alignment vertical="top" wrapText="1"/>
    </xf>
    <xf numFmtId="49" fontId="7" fillId="0" borderId="6" xfId="0" applyNumberFormat="1" applyFont="1" applyBorder="1"/>
    <xf numFmtId="0" fontId="9" fillId="0" borderId="6" xfId="0" applyFont="1" applyBorder="1" applyAlignment="1">
      <alignment horizontal="center"/>
    </xf>
    <xf numFmtId="164" fontId="6" fillId="0" borderId="0" xfId="0" applyNumberFormat="1" applyFont="1"/>
    <xf numFmtId="37" fontId="7" fillId="0" borderId="6" xfId="1" applyNumberFormat="1" applyFont="1" applyFill="1" applyBorder="1" applyProtection="1"/>
    <xf numFmtId="165" fontId="7" fillId="0" borderId="6" xfId="1" applyNumberFormat="1" applyFont="1" applyFill="1" applyBorder="1" applyProtection="1"/>
    <xf numFmtId="165" fontId="7" fillId="0" borderId="0" xfId="1" applyNumberFormat="1" applyFont="1" applyFill="1" applyBorder="1" applyProtection="1"/>
    <xf numFmtId="165" fontId="3" fillId="0" borderId="0" xfId="0" applyNumberFormat="1" applyFont="1"/>
    <xf numFmtId="49" fontId="7" fillId="0" borderId="6" xfId="1" quotePrefix="1" applyNumberFormat="1" applyFont="1" applyFill="1" applyBorder="1" applyAlignment="1">
      <alignment horizontal="center"/>
    </xf>
    <xf numFmtId="165" fontId="7" fillId="0" borderId="8" xfId="1" applyNumberFormat="1" applyFont="1" applyFill="1" applyBorder="1" applyAlignment="1" applyProtection="1">
      <alignment vertical="top" wrapText="1"/>
    </xf>
    <xf numFmtId="165" fontId="7" fillId="0" borderId="8" xfId="1" applyNumberFormat="1" applyFont="1" applyFill="1" applyBorder="1" applyProtection="1"/>
    <xf numFmtId="37" fontId="7" fillId="0" borderId="7" xfId="1" applyNumberFormat="1" applyFont="1" applyFill="1" applyBorder="1" applyProtection="1"/>
    <xf numFmtId="37" fontId="7" fillId="0" borderId="0" xfId="1" applyNumberFormat="1" applyFont="1" applyFill="1" applyBorder="1" applyProtection="1"/>
    <xf numFmtId="165" fontId="7" fillId="4" borderId="7" xfId="1" applyNumberFormat="1" applyFont="1" applyFill="1" applyBorder="1" applyAlignment="1" applyProtection="1">
      <alignment vertical="top" wrapText="1"/>
    </xf>
    <xf numFmtId="164" fontId="7" fillId="0" borderId="7" xfId="1" applyFont="1" applyFill="1" applyBorder="1" applyProtection="1"/>
    <xf numFmtId="164" fontId="7" fillId="0" borderId="0" xfId="1" applyFont="1" applyFill="1" applyBorder="1" applyProtection="1"/>
    <xf numFmtId="165" fontId="7" fillId="0" borderId="7" xfId="1" applyNumberFormat="1" applyFont="1" applyFill="1" applyBorder="1" applyProtection="1"/>
    <xf numFmtId="164" fontId="7" fillId="0" borderId="8" xfId="1" applyFont="1" applyFill="1" applyBorder="1" applyAlignment="1" applyProtection="1">
      <alignment vertical="top" wrapText="1"/>
    </xf>
    <xf numFmtId="0" fontId="3" fillId="0" borderId="1" xfId="0" applyFont="1" applyBorder="1"/>
    <xf numFmtId="49" fontId="7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9" fillId="0" borderId="4" xfId="1" applyNumberFormat="1" applyFont="1" applyFill="1" applyBorder="1" applyAlignment="1" applyProtection="1">
      <alignment vertical="top" wrapText="1"/>
    </xf>
    <xf numFmtId="165" fontId="9" fillId="0" borderId="4" xfId="1" applyNumberFormat="1" applyFont="1" applyFill="1" applyBorder="1" applyProtection="1"/>
    <xf numFmtId="37" fontId="7" fillId="0" borderId="9" xfId="1" applyNumberFormat="1" applyFont="1" applyFill="1" applyBorder="1" applyProtection="1"/>
    <xf numFmtId="165" fontId="7" fillId="0" borderId="9" xfId="1" applyNumberFormat="1" applyFont="1" applyFill="1" applyBorder="1" applyProtection="1"/>
    <xf numFmtId="37" fontId="7" fillId="0" borderId="4" xfId="1" applyNumberFormat="1" applyFont="1" applyFill="1" applyBorder="1" applyProtection="1"/>
    <xf numFmtId="0" fontId="10" fillId="0" borderId="3" xfId="0" applyFont="1" applyBorder="1" applyAlignment="1">
      <alignment horizontal="center"/>
    </xf>
    <xf numFmtId="37" fontId="7" fillId="0" borderId="2" xfId="1" applyNumberFormat="1" applyFont="1" applyFill="1" applyBorder="1" applyAlignment="1" applyProtection="1"/>
    <xf numFmtId="164" fontId="7" fillId="0" borderId="6" xfId="1" applyFont="1" applyFill="1" applyBorder="1" applyAlignment="1" applyProtection="1"/>
    <xf numFmtId="165" fontId="7" fillId="0" borderId="6" xfId="1" applyNumberFormat="1" applyFont="1" applyFill="1" applyBorder="1" applyAlignment="1" applyProtection="1"/>
    <xf numFmtId="165" fontId="7" fillId="0" borderId="10" xfId="1" applyNumberFormat="1" applyFont="1" applyFill="1" applyBorder="1" applyAlignment="1" applyProtection="1"/>
    <xf numFmtId="37" fontId="7" fillId="0" borderId="6" xfId="1" applyNumberFormat="1" applyFont="1" applyFill="1" applyBorder="1" applyAlignment="1" applyProtection="1"/>
    <xf numFmtId="37" fontId="7" fillId="0" borderId="0" xfId="1" applyNumberFormat="1" applyFont="1" applyFill="1" applyBorder="1" applyAlignment="1" applyProtection="1"/>
    <xf numFmtId="165" fontId="7" fillId="0" borderId="11" xfId="1" applyNumberFormat="1" applyFont="1" applyFill="1" applyBorder="1" applyAlignment="1" applyProtection="1">
      <alignment vertical="top" wrapText="1"/>
    </xf>
    <xf numFmtId="37" fontId="7" fillId="0" borderId="8" xfId="1" applyNumberFormat="1" applyFont="1" applyFill="1" applyBorder="1" applyProtection="1"/>
    <xf numFmtId="37" fontId="7" fillId="0" borderId="10" xfId="1" applyNumberFormat="1" applyFont="1" applyFill="1" applyBorder="1" applyProtection="1"/>
    <xf numFmtId="165" fontId="7" fillId="0" borderId="10" xfId="1" applyNumberFormat="1" applyFont="1" applyFill="1" applyBorder="1" applyProtection="1"/>
    <xf numFmtId="0" fontId="11" fillId="0" borderId="6" xfId="0" applyFont="1" applyBorder="1" applyAlignment="1">
      <alignment horizontal="center"/>
    </xf>
    <xf numFmtId="165" fontId="7" fillId="0" borderId="4" xfId="1" applyNumberFormat="1" applyFont="1" applyFill="1" applyBorder="1" applyProtection="1"/>
    <xf numFmtId="164" fontId="7" fillId="0" borderId="12" xfId="1" applyFont="1" applyFill="1" applyBorder="1" applyAlignment="1" applyProtection="1">
      <alignment vertical="top" wrapText="1"/>
    </xf>
    <xf numFmtId="165" fontId="7" fillId="0" borderId="13" xfId="1" applyNumberFormat="1" applyFont="1" applyFill="1" applyBorder="1" applyAlignment="1" applyProtection="1">
      <alignment vertical="top" wrapText="1"/>
    </xf>
    <xf numFmtId="165" fontId="7" fillId="0" borderId="13" xfId="1" applyNumberFormat="1" applyFont="1" applyFill="1" applyBorder="1" applyProtection="1"/>
    <xf numFmtId="164" fontId="7" fillId="0" borderId="11" xfId="1" applyFont="1" applyFill="1" applyBorder="1" applyProtection="1"/>
    <xf numFmtId="0" fontId="7" fillId="0" borderId="3" xfId="0" applyFont="1" applyBorder="1" applyAlignment="1">
      <alignment horizontal="left"/>
    </xf>
    <xf numFmtId="165" fontId="7" fillId="0" borderId="10" xfId="1" applyNumberFormat="1" applyFont="1" applyFill="1" applyBorder="1" applyAlignment="1" applyProtection="1">
      <alignment vertical="top" wrapText="1"/>
    </xf>
    <xf numFmtId="164" fontId="7" fillId="0" borderId="6" xfId="1" applyFont="1" applyFill="1" applyBorder="1" applyProtection="1"/>
    <xf numFmtId="164" fontId="7" fillId="0" borderId="7" xfId="1" applyFont="1" applyFill="1" applyBorder="1" applyAlignment="1" applyProtection="1">
      <alignment vertical="top" wrapText="1"/>
    </xf>
    <xf numFmtId="49" fontId="7" fillId="0" borderId="4" xfId="0" applyNumberFormat="1" applyFont="1" applyBorder="1"/>
    <xf numFmtId="0" fontId="7" fillId="0" borderId="9" xfId="0" applyFont="1" applyBorder="1"/>
    <xf numFmtId="165" fontId="7" fillId="0" borderId="3" xfId="1" applyNumberFormat="1" applyFont="1" applyFill="1" applyBorder="1" applyProtection="1"/>
    <xf numFmtId="49" fontId="7" fillId="0" borderId="0" xfId="0" applyNumberFormat="1" applyFont="1" applyAlignment="1">
      <alignment horizontal="center"/>
    </xf>
    <xf numFmtId="37" fontId="7" fillId="0" borderId="0" xfId="1" applyNumberFormat="1" applyFont="1" applyFill="1" applyBorder="1" applyAlignment="1"/>
    <xf numFmtId="167" fontId="7" fillId="0" borderId="0" xfId="1" applyNumberFormat="1" applyFont="1" applyFill="1" applyBorder="1" applyAlignment="1"/>
    <xf numFmtId="169" fontId="12" fillId="0" borderId="0" xfId="2" applyNumberFormat="1" applyFont="1" applyFill="1" applyBorder="1" applyAlignment="1"/>
    <xf numFmtId="165" fontId="7" fillId="0" borderId="0" xfId="1" applyNumberFormat="1" applyFont="1" applyFill="1" applyBorder="1" applyAlignment="1"/>
    <xf numFmtId="0" fontId="8" fillId="0" borderId="0" xfId="0" applyFont="1"/>
    <xf numFmtId="167" fontId="7" fillId="0" borderId="0" xfId="1" applyNumberFormat="1" applyFont="1" applyFill="1"/>
    <xf numFmtId="165" fontId="7" fillId="0" borderId="0" xfId="1" applyNumberFormat="1" applyFont="1" applyFill="1"/>
    <xf numFmtId="165" fontId="3" fillId="2" borderId="0" xfId="1" applyNumberFormat="1" applyFont="1" applyFill="1"/>
    <xf numFmtId="49" fontId="7" fillId="0" borderId="11" xfId="0" applyNumberFormat="1" applyFont="1" applyBorder="1" applyAlignment="1">
      <alignment horizontal="center"/>
    </xf>
    <xf numFmtId="0" fontId="8" fillId="0" borderId="11" xfId="0" applyFont="1" applyBorder="1"/>
    <xf numFmtId="167" fontId="7" fillId="0" borderId="11" xfId="1" applyNumberFormat="1" applyFont="1" applyFill="1" applyBorder="1" applyAlignment="1"/>
    <xf numFmtId="165" fontId="7" fillId="0" borderId="7" xfId="1" applyNumberFormat="1" applyFont="1" applyFill="1" applyBorder="1" applyAlignment="1"/>
    <xf numFmtId="165" fontId="7" fillId="5" borderId="0" xfId="1" applyNumberFormat="1" applyFont="1" applyFill="1" applyBorder="1" applyAlignment="1"/>
    <xf numFmtId="168" fontId="7" fillId="0" borderId="6" xfId="4" applyFont="1" applyFill="1" applyBorder="1"/>
    <xf numFmtId="167" fontId="7" fillId="0" borderId="14" xfId="1" applyNumberFormat="1" applyFont="1" applyFill="1" applyBorder="1" applyAlignment="1"/>
    <xf numFmtId="49" fontId="7" fillId="0" borderId="6" xfId="4" applyNumberFormat="1" applyFont="1" applyFill="1" applyBorder="1" applyAlignment="1">
      <alignment horizontal="center"/>
    </xf>
    <xf numFmtId="167" fontId="7" fillId="0" borderId="14" xfId="1" applyNumberFormat="1" applyFont="1" applyFill="1" applyBorder="1"/>
    <xf numFmtId="49" fontId="7" fillId="3" borderId="6" xfId="4" quotePrefix="1" applyNumberFormat="1" applyFont="1" applyFill="1" applyBorder="1" applyAlignment="1">
      <alignment horizontal="center"/>
    </xf>
    <xf numFmtId="168" fontId="7" fillId="3" borderId="6" xfId="4" applyFont="1" applyFill="1" applyBorder="1"/>
    <xf numFmtId="167" fontId="7" fillId="3" borderId="14" xfId="1" applyNumberFormat="1" applyFont="1" applyFill="1" applyBorder="1"/>
    <xf numFmtId="165" fontId="6" fillId="3" borderId="0" xfId="1" applyNumberFormat="1" applyFont="1" applyFill="1"/>
    <xf numFmtId="167" fontId="7" fillId="0" borderId="6" xfId="1" applyNumberFormat="1" applyFont="1" applyFill="1" applyBorder="1"/>
    <xf numFmtId="168" fontId="7" fillId="0" borderId="6" xfId="4" applyFont="1" applyFill="1" applyBorder="1" applyAlignment="1">
      <alignment horizontal="center"/>
    </xf>
    <xf numFmtId="167" fontId="7" fillId="0" borderId="4" xfId="1" applyNumberFormat="1" applyFont="1" applyFill="1" applyBorder="1"/>
    <xf numFmtId="165" fontId="7" fillId="0" borderId="4" xfId="1" applyNumberFormat="1" applyFont="1" applyFill="1" applyBorder="1"/>
    <xf numFmtId="165" fontId="7" fillId="0" borderId="0" xfId="1" applyNumberFormat="1" applyFont="1" applyFill="1" applyBorder="1"/>
    <xf numFmtId="167" fontId="7" fillId="0" borderId="6" xfId="1" applyNumberFormat="1" applyFont="1" applyFill="1" applyBorder="1" applyAlignment="1"/>
    <xf numFmtId="165" fontId="7" fillId="0" borderId="6" xfId="1" applyNumberFormat="1" applyFont="1" applyFill="1" applyBorder="1" applyAlignment="1"/>
    <xf numFmtId="165" fontId="7" fillId="0" borderId="7" xfId="1" applyNumberFormat="1" applyFont="1" applyFill="1" applyBorder="1"/>
    <xf numFmtId="167" fontId="7" fillId="0" borderId="15" xfId="1" applyNumberFormat="1" applyFont="1" applyFill="1" applyBorder="1"/>
    <xf numFmtId="168" fontId="7" fillId="0" borderId="6" xfId="4" applyFont="1" applyFill="1" applyBorder="1" applyAlignment="1">
      <alignment horizontal="right"/>
    </xf>
    <xf numFmtId="168" fontId="7" fillId="0" borderId="4" xfId="4" applyFont="1" applyFill="1" applyBorder="1" applyAlignment="1">
      <alignment horizontal="center"/>
    </xf>
    <xf numFmtId="165" fontId="7" fillId="0" borderId="6" xfId="1" applyNumberFormat="1" applyFont="1" applyFill="1" applyBorder="1"/>
    <xf numFmtId="168" fontId="7" fillId="0" borderId="11" xfId="4" applyFont="1" applyFill="1" applyBorder="1"/>
    <xf numFmtId="49" fontId="7" fillId="3" borderId="6" xfId="4" applyNumberFormat="1" applyFont="1" applyFill="1" applyBorder="1" applyAlignment="1">
      <alignment horizontal="center"/>
    </xf>
    <xf numFmtId="165" fontId="7" fillId="3" borderId="8" xfId="1" applyNumberFormat="1" applyFont="1" applyFill="1" applyBorder="1" applyAlignment="1" applyProtection="1">
      <alignment vertical="top" wrapText="1"/>
    </xf>
    <xf numFmtId="49" fontId="7" fillId="0" borderId="3" xfId="4" applyNumberFormat="1" applyFont="1" applyFill="1" applyBorder="1" applyAlignment="1">
      <alignment horizontal="center"/>
    </xf>
    <xf numFmtId="168" fontId="7" fillId="0" borderId="3" xfId="4" applyFont="1" applyFill="1" applyBorder="1" applyAlignment="1">
      <alignment horizontal="right"/>
    </xf>
    <xf numFmtId="165" fontId="7" fillId="0" borderId="2" xfId="1" applyNumberFormat="1" applyFont="1" applyFill="1" applyBorder="1" applyAlignment="1"/>
    <xf numFmtId="167" fontId="7" fillId="0" borderId="2" xfId="1" applyNumberFormat="1" applyFont="1" applyFill="1" applyBorder="1" applyAlignment="1"/>
    <xf numFmtId="167" fontId="7" fillId="0" borderId="16" xfId="1" applyNumberFormat="1" applyFont="1" applyFill="1" applyBorder="1"/>
    <xf numFmtId="168" fontId="7" fillId="0" borderId="10" xfId="4" applyFont="1" applyFill="1" applyBorder="1"/>
    <xf numFmtId="168" fontId="7" fillId="0" borderId="3" xfId="4" applyFont="1" applyFill="1" applyBorder="1" applyAlignment="1">
      <alignment horizontal="center"/>
    </xf>
    <xf numFmtId="167" fontId="7" fillId="0" borderId="3" xfId="1" applyNumberFormat="1" applyFont="1" applyFill="1" applyBorder="1" applyAlignment="1"/>
    <xf numFmtId="165" fontId="7" fillId="0" borderId="3" xfId="1" applyNumberFormat="1" applyFont="1" applyFill="1" applyBorder="1" applyAlignment="1"/>
    <xf numFmtId="168" fontId="8" fillId="0" borderId="4" xfId="4" applyFont="1" applyFill="1" applyBorder="1" applyAlignment="1">
      <alignment horizontal="center"/>
    </xf>
    <xf numFmtId="167" fontId="7" fillId="0" borderId="4" xfId="1" applyNumberFormat="1" applyFont="1" applyFill="1" applyBorder="1" applyAlignment="1">
      <alignment vertical="center"/>
    </xf>
    <xf numFmtId="165" fontId="7" fillId="0" borderId="4" xfId="1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8" fontId="8" fillId="0" borderId="6" xfId="4" applyFont="1" applyFill="1" applyBorder="1" applyAlignment="1">
      <alignment horizontal="center"/>
    </xf>
    <xf numFmtId="167" fontId="7" fillId="0" borderId="6" xfId="1" applyNumberFormat="1" applyFont="1" applyFill="1" applyBorder="1" applyAlignment="1">
      <alignment vertical="center"/>
    </xf>
    <xf numFmtId="165" fontId="7" fillId="0" borderId="6" xfId="1" applyNumberFormat="1" applyFont="1" applyFill="1" applyBorder="1" applyAlignment="1">
      <alignment vertical="center"/>
    </xf>
    <xf numFmtId="168" fontId="8" fillId="0" borderId="6" xfId="4" applyFont="1" applyFill="1" applyBorder="1"/>
    <xf numFmtId="167" fontId="7" fillId="0" borderId="4" xfId="1" applyNumberFormat="1" applyFont="1" applyFill="1" applyBorder="1" applyAlignment="1"/>
    <xf numFmtId="165" fontId="7" fillId="0" borderId="4" xfId="1" applyNumberFormat="1" applyFont="1" applyFill="1" applyBorder="1" applyAlignment="1"/>
    <xf numFmtId="49" fontId="7" fillId="0" borderId="17" xfId="4" applyNumberFormat="1" applyFont="1" applyFill="1" applyBorder="1" applyAlignment="1">
      <alignment horizontal="center"/>
    </xf>
    <xf numFmtId="49" fontId="7" fillId="0" borderId="4" xfId="4" applyNumberFormat="1" applyFont="1" applyFill="1" applyBorder="1" applyAlignment="1">
      <alignment horizontal="center"/>
    </xf>
    <xf numFmtId="49" fontId="7" fillId="0" borderId="6" xfId="4" applyNumberFormat="1" applyFont="1" applyFill="1" applyBorder="1"/>
    <xf numFmtId="168" fontId="7" fillId="0" borderId="17" xfId="4" applyFont="1" applyFill="1" applyBorder="1" applyAlignment="1">
      <alignment horizontal="center"/>
    </xf>
    <xf numFmtId="49" fontId="7" fillId="0" borderId="4" xfId="4" applyNumberFormat="1" applyFont="1" applyFill="1" applyBorder="1"/>
    <xf numFmtId="165" fontId="7" fillId="5" borderId="0" xfId="1" applyNumberFormat="1" applyFont="1" applyFill="1" applyBorder="1"/>
    <xf numFmtId="49" fontId="7" fillId="0" borderId="0" xfId="4" applyNumberFormat="1" applyFont="1" applyFill="1" applyBorder="1"/>
    <xf numFmtId="168" fontId="7" fillId="0" borderId="0" xfId="4" applyFont="1" applyFill="1" applyBorder="1" applyAlignment="1">
      <alignment horizontal="center"/>
    </xf>
    <xf numFmtId="167" fontId="7" fillId="0" borderId="0" xfId="1" applyNumberFormat="1" applyFont="1" applyFill="1" applyBorder="1"/>
    <xf numFmtId="165" fontId="7" fillId="4" borderId="0" xfId="1" applyNumberFormat="1" applyFont="1" applyFill="1" applyBorder="1"/>
    <xf numFmtId="168" fontId="7" fillId="0" borderId="0" xfId="2" applyFont="1" applyFill="1" applyBorder="1"/>
    <xf numFmtId="49" fontId="7" fillId="0" borderId="1" xfId="4" applyNumberFormat="1" applyFont="1" applyFill="1" applyBorder="1"/>
    <xf numFmtId="168" fontId="7" fillId="0" borderId="1" xfId="4" applyFont="1" applyFill="1" applyBorder="1" applyAlignment="1">
      <alignment horizontal="center"/>
    </xf>
    <xf numFmtId="167" fontId="7" fillId="0" borderId="1" xfId="1" applyNumberFormat="1" applyFont="1" applyFill="1" applyBorder="1"/>
    <xf numFmtId="165" fontId="7" fillId="0" borderId="1" xfId="1" applyNumberFormat="1" applyFont="1" applyFill="1" applyBorder="1"/>
    <xf numFmtId="37" fontId="4" fillId="0" borderId="0" xfId="1" applyNumberFormat="1" applyFont="1" applyFill="1" applyBorder="1" applyAlignment="1">
      <alignment horizontal="center" vertical="center" wrapText="1"/>
    </xf>
    <xf numFmtId="37" fontId="6" fillId="0" borderId="0" xfId="1" applyNumberFormat="1" applyFont="1" applyFill="1" applyBorder="1" applyAlignment="1">
      <alignment horizontal="center" vertical="center" wrapText="1"/>
    </xf>
    <xf numFmtId="49" fontId="9" fillId="0" borderId="11" xfId="4" applyNumberFormat="1" applyFont="1" applyFill="1" applyBorder="1" applyAlignment="1">
      <alignment horizontal="center"/>
    </xf>
    <xf numFmtId="168" fontId="9" fillId="0" borderId="18" xfId="4" applyFont="1" applyFill="1" applyBorder="1"/>
    <xf numFmtId="49" fontId="7" fillId="0" borderId="6" xfId="1" quotePrefix="1" applyNumberFormat="1" applyFont="1" applyFill="1" applyBorder="1" applyAlignment="1">
      <alignment horizontal="right"/>
    </xf>
    <xf numFmtId="168" fontId="9" fillId="0" borderId="6" xfId="4" applyFont="1" applyFill="1" applyBorder="1"/>
    <xf numFmtId="165" fontId="6" fillId="0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67" fontId="9" fillId="0" borderId="14" xfId="1" applyNumberFormat="1" applyFont="1" applyFill="1" applyBorder="1" applyProtection="1"/>
    <xf numFmtId="165" fontId="7" fillId="0" borderId="7" xfId="1" applyNumberFormat="1" applyFont="1" applyFill="1" applyBorder="1" applyAlignment="1" applyProtection="1">
      <alignment wrapText="1"/>
    </xf>
    <xf numFmtId="165" fontId="7" fillId="0" borderId="0" xfId="1" applyNumberFormat="1" applyFont="1" applyFill="1" applyBorder="1" applyAlignment="1" applyProtection="1">
      <alignment wrapText="1"/>
    </xf>
    <xf numFmtId="165" fontId="3" fillId="0" borderId="14" xfId="1" applyNumberFormat="1" applyFont="1" applyFill="1" applyBorder="1"/>
    <xf numFmtId="165" fontId="3" fillId="0" borderId="6" xfId="1" applyNumberFormat="1" applyFont="1" applyFill="1" applyBorder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7" fontId="14" fillId="4" borderId="14" xfId="1" applyNumberFormat="1" applyFont="1" applyFill="1" applyBorder="1" applyProtection="1"/>
    <xf numFmtId="165" fontId="14" fillId="4" borderId="7" xfId="1" applyNumberFormat="1" applyFont="1" applyFill="1" applyBorder="1" applyAlignment="1" applyProtection="1">
      <alignment wrapText="1"/>
    </xf>
    <xf numFmtId="167" fontId="14" fillId="4" borderId="14" xfId="1" applyNumberFormat="1" applyFont="1" applyFill="1" applyBorder="1"/>
    <xf numFmtId="167" fontId="3" fillId="0" borderId="0" xfId="0" applyNumberFormat="1" applyFont="1"/>
    <xf numFmtId="165" fontId="3" fillId="0" borderId="0" xfId="1" applyNumberFormat="1" applyFont="1" applyFill="1" applyBorder="1"/>
    <xf numFmtId="164" fontId="3" fillId="0" borderId="0" xfId="1" applyFont="1" applyFill="1"/>
    <xf numFmtId="165" fontId="6" fillId="0" borderId="0" xfId="1" applyNumberFormat="1" applyFont="1" applyFill="1" applyBorder="1"/>
    <xf numFmtId="167" fontId="15" fillId="4" borderId="14" xfId="1" applyNumberFormat="1" applyFont="1" applyFill="1" applyBorder="1" applyProtection="1"/>
    <xf numFmtId="168" fontId="14" fillId="4" borderId="6" xfId="4" applyFont="1" applyFill="1" applyBorder="1"/>
    <xf numFmtId="165" fontId="6" fillId="0" borderId="0" xfId="1" applyNumberFormat="1" applyFont="1" applyFill="1" applyBorder="1" applyAlignment="1" applyProtection="1">
      <alignment wrapText="1"/>
    </xf>
    <xf numFmtId="168" fontId="14" fillId="4" borderId="17" xfId="4" applyFont="1" applyFill="1" applyBorder="1" applyAlignment="1">
      <alignment horizontal="right"/>
    </xf>
    <xf numFmtId="167" fontId="14" fillId="4" borderId="3" xfId="1" applyNumberFormat="1" applyFont="1" applyFill="1" applyBorder="1"/>
    <xf numFmtId="167" fontId="14" fillId="4" borderId="3" xfId="1" applyNumberFormat="1" applyFont="1" applyFill="1" applyBorder="1" applyAlignment="1"/>
    <xf numFmtId="168" fontId="15" fillId="4" borderId="4" xfId="4" applyFont="1" applyFill="1" applyBorder="1" applyAlignment="1">
      <alignment horizontal="center"/>
    </xf>
    <xf numFmtId="167" fontId="15" fillId="4" borderId="4" xfId="1" applyNumberFormat="1" applyFont="1" applyFill="1" applyBorder="1"/>
    <xf numFmtId="165" fontId="9" fillId="0" borderId="0" xfId="1" applyNumberFormat="1" applyFont="1" applyFill="1" applyBorder="1" applyAlignment="1"/>
    <xf numFmtId="165" fontId="4" fillId="0" borderId="0" xfId="0" applyNumberFormat="1" applyFont="1"/>
    <xf numFmtId="165" fontId="9" fillId="0" borderId="4" xfId="1" applyNumberFormat="1" applyFont="1" applyFill="1" applyBorder="1"/>
    <xf numFmtId="168" fontId="14" fillId="4" borderId="17" xfId="4" applyFont="1" applyFill="1" applyBorder="1"/>
    <xf numFmtId="167" fontId="14" fillId="4" borderId="6" xfId="1" applyNumberFormat="1" applyFont="1" applyFill="1" applyBorder="1" applyAlignment="1"/>
    <xf numFmtId="165" fontId="14" fillId="4" borderId="6" xfId="1" applyNumberFormat="1" applyFont="1" applyFill="1" applyBorder="1" applyAlignment="1" applyProtection="1">
      <alignment wrapText="1"/>
    </xf>
    <xf numFmtId="168" fontId="15" fillId="4" borderId="6" xfId="4" applyFont="1" applyFill="1" applyBorder="1"/>
    <xf numFmtId="167" fontId="14" fillId="4" borderId="12" xfId="1" applyNumberFormat="1" applyFont="1" applyFill="1" applyBorder="1" applyAlignment="1"/>
    <xf numFmtId="167" fontId="14" fillId="4" borderId="6" xfId="1" applyNumberFormat="1" applyFont="1" applyFill="1" applyBorder="1" applyProtection="1"/>
    <xf numFmtId="165" fontId="14" fillId="4" borderId="11" xfId="1" applyNumberFormat="1" applyFont="1" applyFill="1" applyBorder="1" applyAlignment="1" applyProtection="1">
      <alignment wrapText="1"/>
    </xf>
    <xf numFmtId="168" fontId="14" fillId="4" borderId="6" xfId="4" applyFont="1" applyFill="1" applyBorder="1" applyAlignment="1">
      <alignment horizontal="right"/>
    </xf>
    <xf numFmtId="167" fontId="14" fillId="4" borderId="4" xfId="1" applyNumberFormat="1" applyFont="1" applyFill="1" applyBorder="1"/>
    <xf numFmtId="165" fontId="14" fillId="4" borderId="4" xfId="1" applyNumberFormat="1" applyFont="1" applyFill="1" applyBorder="1" applyAlignment="1"/>
    <xf numFmtId="165" fontId="14" fillId="4" borderId="19" xfId="1" applyNumberFormat="1" applyFont="1" applyFill="1" applyBorder="1" applyAlignment="1" applyProtection="1">
      <alignment wrapText="1"/>
    </xf>
    <xf numFmtId="168" fontId="14" fillId="3" borderId="6" xfId="4" applyFont="1" applyFill="1" applyBorder="1"/>
    <xf numFmtId="167" fontId="14" fillId="3" borderId="14" xfId="1" applyNumberFormat="1" applyFont="1" applyFill="1" applyBorder="1" applyProtection="1"/>
    <xf numFmtId="165" fontId="14" fillId="3" borderId="7" xfId="1" applyNumberFormat="1" applyFont="1" applyFill="1" applyBorder="1" applyAlignment="1" applyProtection="1">
      <alignment wrapText="1"/>
    </xf>
    <xf numFmtId="167" fontId="14" fillId="3" borderId="14" xfId="1" applyNumberFormat="1" applyFont="1" applyFill="1" applyBorder="1"/>
    <xf numFmtId="165" fontId="7" fillId="3" borderId="0" xfId="1" applyNumberFormat="1" applyFont="1" applyFill="1" applyBorder="1" applyAlignment="1" applyProtection="1">
      <alignment wrapText="1"/>
    </xf>
    <xf numFmtId="165" fontId="3" fillId="3" borderId="14" xfId="1" applyNumberFormat="1" applyFont="1" applyFill="1" applyBorder="1"/>
    <xf numFmtId="165" fontId="3" fillId="3" borderId="6" xfId="1" applyNumberFormat="1" applyFont="1" applyFill="1" applyBorder="1"/>
    <xf numFmtId="168" fontId="3" fillId="3" borderId="0" xfId="2" applyFont="1" applyFill="1"/>
    <xf numFmtId="168" fontId="3" fillId="0" borderId="0" xfId="2" applyFont="1" applyFill="1"/>
    <xf numFmtId="168" fontId="3" fillId="0" borderId="0" xfId="0" applyNumberFormat="1" applyFont="1"/>
    <xf numFmtId="167" fontId="14" fillId="4" borderId="16" xfId="1" applyNumberFormat="1" applyFont="1" applyFill="1" applyBorder="1"/>
    <xf numFmtId="165" fontId="15" fillId="4" borderId="4" xfId="1" applyNumberFormat="1" applyFont="1" applyFill="1" applyBorder="1" applyAlignment="1"/>
    <xf numFmtId="168" fontId="14" fillId="4" borderId="3" xfId="4" applyFont="1" applyFill="1" applyBorder="1"/>
    <xf numFmtId="165" fontId="14" fillId="4" borderId="3" xfId="1" applyNumberFormat="1" applyFont="1" applyFill="1" applyBorder="1" applyAlignment="1" applyProtection="1">
      <alignment vertical="top" wrapText="1"/>
    </xf>
    <xf numFmtId="165" fontId="3" fillId="0" borderId="20" xfId="1" applyNumberFormat="1" applyFont="1" applyFill="1" applyBorder="1"/>
    <xf numFmtId="49" fontId="7" fillId="0" borderId="0" xfId="4" applyNumberFormat="1" applyFont="1" applyFill="1" applyBorder="1" applyAlignment="1">
      <alignment horizontal="center"/>
    </xf>
    <xf numFmtId="168" fontId="14" fillId="4" borderId="0" xfId="4" applyFont="1" applyFill="1" applyBorder="1"/>
    <xf numFmtId="167" fontId="14" fillId="4" borderId="0" xfId="1" applyNumberFormat="1" applyFont="1" applyFill="1" applyBorder="1" applyAlignment="1"/>
    <xf numFmtId="165" fontId="14" fillId="4" borderId="0" xfId="1" applyNumberFormat="1" applyFont="1" applyFill="1" applyBorder="1" applyAlignment="1" applyProtection="1">
      <alignment vertical="top" wrapText="1"/>
    </xf>
    <xf numFmtId="165" fontId="3" fillId="0" borderId="10" xfId="1" applyNumberFormat="1" applyFont="1" applyFill="1" applyBorder="1"/>
    <xf numFmtId="168" fontId="7" fillId="0" borderId="0" xfId="4" applyFont="1" applyFill="1" applyBorder="1"/>
    <xf numFmtId="165" fontId="7" fillId="0" borderId="19" xfId="1" applyNumberFormat="1" applyFont="1" applyFill="1" applyBorder="1" applyAlignment="1" applyProtection="1">
      <alignment vertical="top" wrapText="1"/>
    </xf>
    <xf numFmtId="49" fontId="7" fillId="0" borderId="6" xfId="4" applyNumberFormat="1" applyFont="1" applyFill="1" applyBorder="1" applyAlignment="1">
      <alignment horizontal="right"/>
    </xf>
    <xf numFmtId="165" fontId="14" fillId="4" borderId="7" xfId="1" applyNumberFormat="1" applyFont="1" applyFill="1" applyBorder="1" applyAlignment="1" applyProtection="1">
      <alignment vertical="top" wrapText="1"/>
    </xf>
    <xf numFmtId="49" fontId="7" fillId="0" borderId="4" xfId="4" applyNumberFormat="1" applyFont="1" applyFill="1" applyBorder="1" applyAlignment="1">
      <alignment horizontal="right"/>
    </xf>
    <xf numFmtId="167" fontId="14" fillId="4" borderId="11" xfId="1" applyNumberFormat="1" applyFont="1" applyFill="1" applyBorder="1" applyAlignment="1"/>
    <xf numFmtId="165" fontId="16" fillId="0" borderId="0" xfId="1" applyNumberFormat="1" applyFont="1" applyFill="1"/>
    <xf numFmtId="167" fontId="14" fillId="4" borderId="19" xfId="1" applyNumberFormat="1" applyFont="1" applyFill="1" applyBorder="1"/>
    <xf numFmtId="167" fontId="14" fillId="4" borderId="14" xfId="1" applyNumberFormat="1" applyFont="1" applyFill="1" applyBorder="1" applyAlignment="1"/>
    <xf numFmtId="43" fontId="14" fillId="3" borderId="14" xfId="1" applyNumberFormat="1" applyFont="1" applyFill="1" applyBorder="1"/>
    <xf numFmtId="165" fontId="3" fillId="3" borderId="0" xfId="0" applyNumberFormat="1" applyFont="1" applyFill="1"/>
    <xf numFmtId="164" fontId="14" fillId="3" borderId="14" xfId="1" applyFont="1" applyFill="1" applyBorder="1"/>
    <xf numFmtId="167" fontId="14" fillId="3" borderId="6" xfId="1" applyNumberFormat="1" applyFont="1" applyFill="1" applyBorder="1" applyProtection="1"/>
    <xf numFmtId="168" fontId="14" fillId="4" borderId="6" xfId="4" applyFont="1" applyFill="1" applyBorder="1" applyAlignment="1">
      <alignment horizontal="center"/>
    </xf>
    <xf numFmtId="167" fontId="14" fillId="4" borderId="6" xfId="1" applyNumberFormat="1" applyFont="1" applyFill="1" applyBorder="1"/>
    <xf numFmtId="168" fontId="15" fillId="4" borderId="6" xfId="4" applyFont="1" applyFill="1" applyBorder="1" applyAlignment="1">
      <alignment horizontal="left"/>
    </xf>
    <xf numFmtId="165" fontId="14" fillId="4" borderId="14" xfId="1" applyNumberFormat="1" applyFont="1" applyFill="1" applyBorder="1" applyProtection="1"/>
    <xf numFmtId="49" fontId="7" fillId="3" borderId="6" xfId="4" applyNumberFormat="1" applyFont="1" applyFill="1" applyBorder="1" applyAlignment="1">
      <alignment horizontal="right"/>
    </xf>
    <xf numFmtId="165" fontId="14" fillId="3" borderId="14" xfId="1" applyNumberFormat="1" applyFont="1" applyFill="1" applyBorder="1" applyProtection="1"/>
    <xf numFmtId="41" fontId="14" fillId="3" borderId="14" xfId="1" applyNumberFormat="1" applyFont="1" applyFill="1" applyBorder="1"/>
    <xf numFmtId="165" fontId="6" fillId="3" borderId="0" xfId="0" applyNumberFormat="1" applyFont="1" applyFill="1"/>
    <xf numFmtId="41" fontId="3" fillId="3" borderId="0" xfId="0" applyNumberFormat="1" applyFont="1" applyFill="1"/>
    <xf numFmtId="41" fontId="3" fillId="0" borderId="0" xfId="0" applyNumberFormat="1" applyFont="1"/>
    <xf numFmtId="165" fontId="14" fillId="4" borderId="6" xfId="1" applyNumberFormat="1" applyFont="1" applyFill="1" applyBorder="1" applyProtection="1"/>
    <xf numFmtId="165" fontId="15" fillId="4" borderId="4" xfId="1" applyNumberFormat="1" applyFont="1" applyFill="1" applyBorder="1"/>
    <xf numFmtId="165" fontId="9" fillId="0" borderId="0" xfId="1" applyNumberFormat="1" applyFont="1" applyFill="1" applyBorder="1"/>
    <xf numFmtId="170" fontId="3" fillId="0" borderId="0" xfId="1" applyNumberFormat="1" applyFont="1" applyFill="1"/>
    <xf numFmtId="165" fontId="14" fillId="4" borderId="19" xfId="1" applyNumberFormat="1" applyFont="1" applyFill="1" applyBorder="1" applyAlignment="1" applyProtection="1">
      <alignment vertical="top" wrapText="1"/>
    </xf>
    <xf numFmtId="165" fontId="14" fillId="4" borderId="11" xfId="1" applyNumberFormat="1" applyFont="1" applyFill="1" applyBorder="1" applyAlignment="1" applyProtection="1">
      <alignment vertical="top" wrapText="1"/>
    </xf>
    <xf numFmtId="165" fontId="7" fillId="5" borderId="0" xfId="1" applyNumberFormat="1" applyFont="1" applyFill="1" applyBorder="1" applyAlignment="1" applyProtection="1">
      <alignment vertical="top" wrapText="1"/>
    </xf>
    <xf numFmtId="165" fontId="14" fillId="4" borderId="4" xfId="1" applyNumberFormat="1" applyFont="1" applyFill="1" applyBorder="1"/>
    <xf numFmtId="164" fontId="3" fillId="0" borderId="0" xfId="0" applyNumberFormat="1" applyFont="1"/>
    <xf numFmtId="167" fontId="14" fillId="4" borderId="2" xfId="1" applyNumberFormat="1" applyFont="1" applyFill="1" applyBorder="1" applyAlignment="1"/>
    <xf numFmtId="167" fontId="14" fillId="4" borderId="4" xfId="1" applyNumberFormat="1" applyFont="1" applyFill="1" applyBorder="1" applyAlignment="1"/>
    <xf numFmtId="165" fontId="14" fillId="4" borderId="4" xfId="1" applyNumberFormat="1" applyFont="1" applyFill="1" applyBorder="1" applyAlignment="1" applyProtection="1">
      <alignment vertical="top" wrapText="1"/>
    </xf>
    <xf numFmtId="168" fontId="17" fillId="4" borderId="4" xfId="4" applyFont="1" applyFill="1" applyBorder="1" applyAlignment="1">
      <alignment horizontal="center"/>
    </xf>
    <xf numFmtId="167" fontId="9" fillId="0" borderId="0" xfId="1" applyNumberFormat="1" applyFont="1" applyFill="1" applyBorder="1"/>
    <xf numFmtId="168" fontId="14" fillId="4" borderId="21" xfId="4" applyFont="1" applyFill="1" applyBorder="1"/>
    <xf numFmtId="167" fontId="15" fillId="4" borderId="6" xfId="1" applyNumberFormat="1" applyFont="1" applyFill="1" applyBorder="1" applyAlignment="1"/>
    <xf numFmtId="167" fontId="9" fillId="0" borderId="0" xfId="1" applyNumberFormat="1" applyFont="1" applyFill="1" applyBorder="1" applyAlignment="1"/>
    <xf numFmtId="168" fontId="17" fillId="4" borderId="9" xfId="4" applyFont="1" applyFill="1" applyBorder="1" applyAlignment="1">
      <alignment horizontal="center"/>
    </xf>
    <xf numFmtId="165" fontId="15" fillId="4" borderId="9" xfId="1" applyNumberFormat="1" applyFont="1" applyFill="1" applyBorder="1"/>
    <xf numFmtId="49" fontId="7" fillId="0" borderId="4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67" fontId="7" fillId="0" borderId="9" xfId="1" applyNumberFormat="1" applyFont="1" applyFill="1" applyBorder="1"/>
    <xf numFmtId="167" fontId="7" fillId="0" borderId="5" xfId="1" applyNumberFormat="1" applyFont="1" applyFill="1" applyBorder="1"/>
    <xf numFmtId="165" fontId="3" fillId="0" borderId="22" xfId="1" applyNumberFormat="1" applyFont="1" applyFill="1" applyBorder="1"/>
    <xf numFmtId="0" fontId="8" fillId="0" borderId="0" xfId="0" applyFont="1" applyAlignment="1">
      <alignment horizontal="center"/>
    </xf>
    <xf numFmtId="169" fontId="7" fillId="0" borderId="0" xfId="2" applyNumberFormat="1" applyFont="1" applyFill="1" applyBorder="1"/>
    <xf numFmtId="164" fontId="7" fillId="0" borderId="0" xfId="1" applyFont="1" applyFill="1" applyBorder="1"/>
    <xf numFmtId="49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7" fontId="7" fillId="0" borderId="10" xfId="1" applyNumberFormat="1" applyFont="1" applyFill="1" applyBorder="1"/>
    <xf numFmtId="168" fontId="7" fillId="0" borderId="6" xfId="0" applyNumberFormat="1" applyFont="1" applyBorder="1" applyAlignment="1">
      <alignment horizontal="center"/>
    </xf>
    <xf numFmtId="168" fontId="7" fillId="0" borderId="0" xfId="0" applyNumberFormat="1" applyFont="1" applyAlignment="1">
      <alignment horizontal="center"/>
    </xf>
    <xf numFmtId="165" fontId="3" fillId="0" borderId="12" xfId="1" applyNumberFormat="1" applyFont="1" applyFill="1" applyBorder="1"/>
    <xf numFmtId="168" fontId="8" fillId="0" borderId="10" xfId="4" applyFont="1" applyFill="1" applyBorder="1"/>
    <xf numFmtId="167" fontId="7" fillId="0" borderId="23" xfId="1" applyNumberFormat="1" applyFont="1" applyFill="1" applyBorder="1" applyAlignment="1"/>
    <xf numFmtId="165" fontId="7" fillId="0" borderId="14" xfId="1" applyNumberFormat="1" applyFont="1" applyFill="1" applyBorder="1"/>
    <xf numFmtId="165" fontId="19" fillId="0" borderId="0" xfId="3" applyNumberFormat="1" applyFont="1" applyFill="1" applyAlignment="1" applyProtection="1"/>
    <xf numFmtId="165" fontId="6" fillId="5" borderId="0" xfId="1" applyNumberFormat="1" applyFont="1" applyFill="1"/>
    <xf numFmtId="43" fontId="3" fillId="0" borderId="0" xfId="0" applyNumberFormat="1" applyFont="1"/>
    <xf numFmtId="49" fontId="7" fillId="0" borderId="17" xfId="4" applyNumberFormat="1" applyFont="1" applyFill="1" applyBorder="1"/>
    <xf numFmtId="165" fontId="7" fillId="0" borderId="3" xfId="1" applyNumberFormat="1" applyFont="1" applyFill="1" applyBorder="1"/>
    <xf numFmtId="37" fontId="7" fillId="0" borderId="0" xfId="1" applyNumberFormat="1" applyFont="1" applyFill="1" applyBorder="1"/>
    <xf numFmtId="168" fontId="7" fillId="0" borderId="4" xfId="4" applyFont="1" applyFill="1" applyBorder="1" applyAlignment="1">
      <alignment horizontal="left"/>
    </xf>
    <xf numFmtId="37" fontId="7" fillId="0" borderId="6" xfId="1" applyNumberFormat="1" applyFont="1" applyFill="1" applyBorder="1"/>
    <xf numFmtId="168" fontId="8" fillId="0" borderId="24" xfId="4" applyFont="1" applyFill="1" applyBorder="1" applyAlignment="1">
      <alignment horizontal="center"/>
    </xf>
    <xf numFmtId="168" fontId="7" fillId="0" borderId="6" xfId="4" applyFont="1" applyFill="1" applyBorder="1" applyAlignment="1">
      <alignment horizontal="left"/>
    </xf>
    <xf numFmtId="37" fontId="7" fillId="0" borderId="14" xfId="1" applyNumberFormat="1" applyFont="1" applyFill="1" applyBorder="1"/>
    <xf numFmtId="167" fontId="7" fillId="0" borderId="19" xfId="1" applyNumberFormat="1" applyFont="1" applyFill="1" applyBorder="1"/>
    <xf numFmtId="49" fontId="7" fillId="0" borderId="6" xfId="4" quotePrefix="1" applyNumberFormat="1" applyFont="1" applyFill="1" applyBorder="1" applyAlignment="1">
      <alignment horizontal="center"/>
    </xf>
    <xf numFmtId="168" fontId="8" fillId="0" borderId="3" xfId="4" applyFont="1" applyFill="1" applyBorder="1"/>
    <xf numFmtId="165" fontId="20" fillId="0" borderId="0" xfId="1" applyNumberFormat="1" applyFont="1" applyFill="1"/>
    <xf numFmtId="165" fontId="8" fillId="0" borderId="0" xfId="1" applyNumberFormat="1" applyFont="1" applyFill="1" applyBorder="1"/>
    <xf numFmtId="165" fontId="7" fillId="0" borderId="0" xfId="0" applyNumberFormat="1" applyFont="1"/>
    <xf numFmtId="49" fontId="22" fillId="0" borderId="0" xfId="5" applyNumberFormat="1" applyFont="1" applyAlignment="1">
      <alignment vertical="center" wrapText="1"/>
    </xf>
    <xf numFmtId="0" fontId="22" fillId="0" borderId="0" xfId="5" applyFont="1" applyAlignment="1">
      <alignment horizontal="center"/>
    </xf>
    <xf numFmtId="167" fontId="22" fillId="0" borderId="0" xfId="1" applyNumberFormat="1" applyFont="1" applyFill="1" applyBorder="1" applyAlignment="1">
      <alignment horizontal="center" vertical="center"/>
    </xf>
    <xf numFmtId="49" fontId="3" fillId="0" borderId="0" xfId="0" applyNumberFormat="1" applyFont="1"/>
    <xf numFmtId="49" fontId="22" fillId="0" borderId="0" xfId="5" applyNumberFormat="1" applyFont="1" applyAlignment="1">
      <alignment horizontal="center" vertical="center" wrapText="1"/>
    </xf>
    <xf numFmtId="167" fontId="22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49" fontId="7" fillId="0" borderId="0" xfId="0" quotePrefix="1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167" fontId="3" fillId="0" borderId="0" xfId="1" applyNumberFormat="1" applyFont="1" applyFill="1" applyBorder="1"/>
    <xf numFmtId="167" fontId="3" fillId="0" borderId="0" xfId="1" applyNumberFormat="1" applyFont="1" applyFill="1"/>
    <xf numFmtId="168" fontId="9" fillId="0" borderId="0" xfId="4" applyFont="1" applyFill="1" applyBorder="1" applyAlignment="1">
      <alignment horizontal="center"/>
    </xf>
    <xf numFmtId="168" fontId="9" fillId="0" borderId="0" xfId="4" applyFont="1" applyFill="1" applyBorder="1"/>
    <xf numFmtId="49" fontId="7" fillId="0" borderId="0" xfId="6" quotePrefix="1" applyNumberFormat="1" applyFont="1" applyFill="1" applyBorder="1" applyAlignment="1">
      <alignment horizontal="right"/>
    </xf>
    <xf numFmtId="168" fontId="15" fillId="0" borderId="0" xfId="4" applyFont="1" applyFill="1" applyBorder="1"/>
    <xf numFmtId="168" fontId="14" fillId="0" borderId="0" xfId="4" applyFont="1" applyFill="1" applyBorder="1"/>
    <xf numFmtId="167" fontId="0" fillId="0" borderId="0" xfId="0" applyNumberFormat="1"/>
    <xf numFmtId="1" fontId="2" fillId="0" borderId="0" xfId="7" applyNumberFormat="1" applyFont="1" applyBorder="1" applyAlignment="1">
      <alignment horizontal="center"/>
    </xf>
    <xf numFmtId="41" fontId="0" fillId="0" borderId="0" xfId="0" applyNumberFormat="1"/>
    <xf numFmtId="41" fontId="0" fillId="0" borderId="0" xfId="7" applyFont="1" applyBorder="1"/>
    <xf numFmtId="0" fontId="0" fillId="0" borderId="0" xfId="0" applyFill="1" applyBorder="1"/>
    <xf numFmtId="49" fontId="7" fillId="0" borderId="0" xfId="1" quotePrefix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 applyProtection="1">
      <alignment wrapText="1"/>
    </xf>
    <xf numFmtId="167" fontId="14" fillId="0" borderId="0" xfId="1" applyNumberFormat="1" applyFont="1" applyFill="1" applyBorder="1"/>
    <xf numFmtId="0" fontId="2" fillId="0" borderId="0" xfId="0" applyFont="1" applyAlignment="1">
      <alignment horizontal="center"/>
    </xf>
    <xf numFmtId="168" fontId="15" fillId="0" borderId="0" xfId="4" applyFont="1" applyFill="1" applyBorder="1" applyAlignment="1">
      <alignment horizontal="left"/>
    </xf>
    <xf numFmtId="49" fontId="7" fillId="0" borderId="0" xfId="4" applyNumberFormat="1" applyFont="1" applyFill="1" applyBorder="1" applyAlignment="1">
      <alignment horizontal="right"/>
    </xf>
    <xf numFmtId="167" fontId="7" fillId="3" borderId="14" xfId="1" applyNumberFormat="1" applyFont="1" applyFill="1" applyBorder="1" applyProtection="1"/>
    <xf numFmtId="41" fontId="14" fillId="0" borderId="0" xfId="1" applyNumberFormat="1" applyFont="1" applyFill="1" applyBorder="1"/>
    <xf numFmtId="0" fontId="3" fillId="0" borderId="0" xfId="0" applyFont="1" applyAlignment="1">
      <alignment horizontal="right" indent="1"/>
    </xf>
    <xf numFmtId="37" fontId="8" fillId="0" borderId="1" xfId="1" applyNumberFormat="1" applyFont="1" applyFill="1" applyBorder="1" applyAlignment="1">
      <alignment horizontal="right"/>
    </xf>
    <xf numFmtId="49" fontId="4" fillId="2" borderId="2" xfId="1" applyNumberFormat="1" applyFont="1" applyFill="1" applyBorder="1" applyAlignment="1">
      <alignment horizontal="center" vertical="center"/>
    </xf>
    <xf numFmtId="49" fontId="4" fillId="2" borderId="3" xfId="1" applyNumberFormat="1" applyFont="1" applyFill="1" applyBorder="1" applyAlignment="1">
      <alignment horizontal="center" vertical="center"/>
    </xf>
    <xf numFmtId="37" fontId="4" fillId="2" borderId="2" xfId="1" applyNumberFormat="1" applyFont="1" applyFill="1" applyBorder="1" applyAlignment="1">
      <alignment horizontal="center" vertical="center"/>
    </xf>
    <xf numFmtId="37" fontId="4" fillId="2" borderId="3" xfId="1" applyNumberFormat="1" applyFont="1" applyFill="1" applyBorder="1" applyAlignment="1">
      <alignment horizontal="center" vertical="center"/>
    </xf>
    <xf numFmtId="37" fontId="4" fillId="2" borderId="2" xfId="1" applyNumberFormat="1" applyFont="1" applyFill="1" applyBorder="1" applyAlignment="1">
      <alignment horizontal="center" vertical="center" wrapText="1"/>
    </xf>
    <xf numFmtId="37" fontId="4" fillId="2" borderId="3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37" fontId="4" fillId="0" borderId="2" xfId="1" applyNumberFormat="1" applyFont="1" applyFill="1" applyBorder="1" applyAlignment="1">
      <alignment horizontal="center" vertical="center" wrapText="1"/>
    </xf>
    <xf numFmtId="37" fontId="4" fillId="0" borderId="3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65" fontId="6" fillId="0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Fill="1" applyBorder="1"/>
  </cellXfs>
  <cellStyles count="8">
    <cellStyle name="Comma" xfId="1" builtinId="3"/>
    <cellStyle name="Comma [0]" xfId="2" builtinId="6"/>
    <cellStyle name="Comma [0] 10" xfId="4"/>
    <cellStyle name="Comma [0] 2" xfId="7"/>
    <cellStyle name="Comma 2" xfId="6"/>
    <cellStyle name="Hyperlink" xfId="3" builtinId="8"/>
    <cellStyle name="Normal" xfId="0" builtinId="0"/>
    <cellStyle name="Normal_UTPK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84" Type="http://schemas.openxmlformats.org/officeDocument/2006/relationships/externalLink" Target="externalLinks/externalLink82.xml"/><Relationship Id="rId89" Type="http://schemas.openxmlformats.org/officeDocument/2006/relationships/externalLink" Target="externalLinks/externalLink87.xml"/><Relationship Id="rId16" Type="http://schemas.openxmlformats.org/officeDocument/2006/relationships/externalLink" Target="externalLinks/externalLink14.xml"/><Relationship Id="rId107" Type="http://schemas.openxmlformats.org/officeDocument/2006/relationships/externalLink" Target="externalLinks/externalLink105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100.xml"/><Relationship Id="rId5" Type="http://schemas.openxmlformats.org/officeDocument/2006/relationships/externalLink" Target="externalLinks/externalLink3.xml"/><Relationship Id="rId90" Type="http://schemas.openxmlformats.org/officeDocument/2006/relationships/externalLink" Target="externalLinks/externalLink88.xml"/><Relationship Id="rId95" Type="http://schemas.openxmlformats.org/officeDocument/2006/relationships/externalLink" Target="externalLinks/externalLink93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101.xml"/><Relationship Id="rId108" Type="http://schemas.openxmlformats.org/officeDocument/2006/relationships/theme" Target="theme/theme1.xml"/><Relationship Id="rId54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91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9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6" Type="http://schemas.openxmlformats.org/officeDocument/2006/relationships/externalLink" Target="externalLinks/externalLink104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109" Type="http://schemas.openxmlformats.org/officeDocument/2006/relationships/styles" Target="styles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Relationship Id="rId87" Type="http://schemas.openxmlformats.org/officeDocument/2006/relationships/externalLink" Target="externalLinks/externalLink85.xml"/><Relationship Id="rId110" Type="http://schemas.openxmlformats.org/officeDocument/2006/relationships/sharedStrings" Target="sharedStrings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54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3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60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11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RRA1\Project%2000&amp;02\PROJECT\01\15\ESTIMATE\EST-1C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amp-d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PTP-RKAP%202020%20(1)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N%20POE\RKAP%202019\BUKU%20RKAP%202019\RKAP%20TAHUN%202019%20FASE%201%20&amp;%20FASE%202\Pendapatan%20Operasi%20TPK%20Fase%202-Pendapatan-Revisi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AYA%20PEGAWAI%20RKAP%202018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O%20DO%20LIST\RUPS%20PT%20PRIMA%20TERMINAL%20PETIKEMAS\RUPS%20-%20RKAP%20TAHUN%202016\LAMPIRAN%20RKAP%202016\BEBAN%20PEGAWAI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O%20DO%20LIST\RUPS%20PT%20PRIMA%20TERMINAL%20PETIKEMAS\RUPS%20-%20RKAP%20TAHUN%202016\LAMPIRAN%20RKAP%202016\Beban%20Pegawai%20-%20Merit%20(Gaji%20Pokok)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EBAN%20PEGAWA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joko\WINDOWS\TEMP\BOQ%20Permata%20Senayan%2009%20Juni%202003%20R1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nder\RSUD-BA\BQ-RSUD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2\joko\Tender\RSUD-BA\BQ-RSUD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IVISI%20JLN%20&amp;%20JEMBATAN\RAPAT%20TRIWULAN%20I\KEUANGAN\Basir\data\Daftar%20Pegawai\Posisi%202007\Posisi%20Pegawai%20EPC%20Jun-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Bid%20KIDS\OE%20KUTABULUH\Penawaran%20Kuta%20Bulu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Jalintim%20paket%207-is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1\My%20Documents\PEMASARAN\ANALISA%20TEKNIK\ANALISA%20PAK%20JENI\analisa%20jembatan\1-BOQ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\D\PERIGI%20PARIT%20CS\LMP\schedule%20belanti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\D\PERIGI%20PARIT%20CS\LMP\PEMASUKAN%20PENAWARAN\PQ_PDAM%20ASNI%20KT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Fly%20Over%20Amplas%20'07\Penawaran%20Fly%20Over%20Ampla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-%20DATA\e-wido\T%20E%20N%20D%20E%20R\HITDUK\HITAL_CIPU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-3\RUPS%20(RAPAT%20UMUM%20PEMEGANG%20SAHAM)\DIVISI%20JLN%20&amp;%20JEMBATAN\RAPAT%20TRIWULAN%20I\KEUANGAN\Basir\data\Daftar%20Pegawai\Posisi%202007\Posisi%20Pegawai%20EPC%20Jun-200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p1\TEKNIK%20PENGENDALIAN\AMP%20CIKUNIR%202008\TEGUH%20S\PROYEK%20JASA%20MARGA%20CIKAMPEK\SPH%20JASA%20MARGA%20FINAL\TW%20-%20CIKARANG-CKR%20TIMU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%20TENDER%202011\PROV.%20SUMUT\FlyOver%20K-Namu\A%20_RE-BID\FlyOver%20K-Namu\Dokumen%20Lelang\OE_FLy%20Over%20for%2075%20M%20BANGUNAN%20AT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Congviec\Ta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My%20Documents\DATA\PROYEK\BUILDING\Lab-School\Mech_Breakdown_Formul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WINDOWS\TEMP\BOQ%20Permata%20Senayan%2009%20Juni%202003%20R1a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LAPTER%20NAD\Bandara%20SIM\Penawaran%20Bandara%20SIM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BRR%20-%20JP%2003.2\Penawaran%20BRR%20-%20JP%2003.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Tender\RSUD-BA\BQ-RSUD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e%20Pakubuwono\proyek\9903\bq\bq-ars\BQ-PS&amp;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Tol%20Belmera%20'06\OVERLAY%20TOL%20BELMERA\SS%20BELMER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PEMASUKAN%20PENAWARAN\PQ_PDAM%20ASNI%20KT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ata-aji\aji\mabes\Rkk\84%20(%20finish-otis%20)\Tender\RSUD-BA\BQ-RSUD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2003\0301\BQ\townhouse\HG-R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2\29\BQ\M-E\Elektrikal%20&amp;%20Electronic\Price\Daf%20No.3%20Tsuar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43\C\1_Tosan\GEDUNG\2Tangerang\JKMP\Jim%20Candra\Jim%20House%20ref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01.PMT/04.%20LAPORAN%20KEUANGAN/01.%20LAPORAN%20BULANAN/2019/Laporan%20Keuangan%20Anak/PT%20PMP/04.April/REV.LapKeu%20PMP%20April%202019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\ang1\tender\Tol-Margamandala\Penawaran%20Rev%2026-6-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SUMUT\Binjai%20-%20B%20Lawang\OE%20Binjai%20-%20B%20Lawang\3-DIV1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K-J4Y9K81H06\Copy%20Dokumen%20LG\RERE\LELANG\OE%20LBT%202005\OE-LBT%2003A%202005\3-DIV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\02\10\BQ\ME\M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BAKA-LABUH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PROYEK\proyek\Th-2002\0208\bq-ruko\final-wkc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MARKET_2006\1.binMAR2006\BM2006_T_ok\EE_Dadiwuwu_kaburea_abt2005add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WINDOWS\TEMP\AEGELA-GAKO-rev-dokten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Documents%20and%20Settings\bahrul\Local%20Settings\Temp\AEG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enawaran%20Tol%20Belmera%20'07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WINDOWS\TEMP\AEGELA-GAKO-rev-dokten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saris\KNIP\9899\PJ2KT\LELANG98\TERBIL~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A.%20Zahron\Pemasaran%20HK%201a\RSJ\PEKERJAAN%20PEMBANGUNAN%20BPKJ%20TAHAP%201\BoQ\Perhit%20Besi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PLP2\A.%20Zahron\Pemasaran%20HK%201a\RSJ\PEKERJAAN%20PEMBANGUNAN%20BPKJ%20TAHAP%201\BoQ\drive%20D%20Ganessa\GANESSA\DATA%20MASING-MASING\MURSALIN\Perhitungan%20Volume\RAB_Kimpraswi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HAN%20RAKOR%20TRIWULAN%20I%202009\Documents%20and%20Settings\Computer\Desktop\CF%20BIL%20revisi%2019%20juni%202008\Bandara%20Lombok%20REP20-9-07\EE%20FISIK\Flores\SUMBA\Subdit\Boss\Jembatan\Ternate-JBT-AkeTa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JLN_SANGGI-BENGKUA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Tnd_Mempawah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Odi\Excel\JLN%20UTAMA%20R21%20SENTUL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3e\d%20o\D%20O\MANHATTAN\BQ%20ME\BQ-FINAL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ION43\C\1_Tosan\GEDUNG\2Tangerang\JKMP\Analisa%20Bupat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DO-HUONG\GT-BO\TKTC10-8\phong%20nen\DT-THL7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-1\d\Data%20Akhir\ARP\ARP%20PALING%20BARU\jembatan%20lenang%200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kirim%2002-01-07%20EDIT\00.%20Rekap+++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4\Kenari\BQ-A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EE%20FISIK\Flores\SUMBA\Subdit\Boss\Jembatan\Ternate-JBT-AkeTabobol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Jembatan\project\grand%20wisata\JICT\BoQ%20C4%20REV%202%20Dec%2016%2004.rel%20pusa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HS2006\Copy%20of%20PAHS2006%20R2%20draft(MIS)new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yudi\File%20ISO\FC-104_final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kri\Jalintim\Jalintim%20paket%20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Proses\Rakord%20Agustus%202003\form%20eval-juli-0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K-J4Y9K81H06\Copy%20Dokumen%20LG\LAMPIRAN%20UTK%20BAB%20VI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ADB%20Grant%20002-INO%20(4%20JO,%201%20HK)\Penawaran%20Ulee%20Lheue%20Roadworks%202%20Package-6B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schedule%20belantian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2\BQ%20Price\NSC\ME&amp;P-R1\Daf-7%20Telepon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BANG%20-%2011%20A\DOK.%20Lelang\ANALISA-BANG-BOQ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sional2\data%20proses\ARP\Jimbaran-villa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fikri\Jalintim\TENDER\NORMALISASI_KARANG_MUMUS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C\Congviec\Tam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K%20DATA\THN%202006\Prakualifikasi%20Rao-Tongar\01.%20PQ%20Panti%20Rao\PQ\Cab-6%20JABAR\Cimeneng\Form7-8%20Cimeneng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muar%20Lanjutan\Mingguan\PEMUAR\LPP\back%20up%20LMP%20Sosok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7\BQ\ME\Price\Daf%20No.6%20Tsuara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3\02\BQ%20Price\NSC\ME&amp;P-R1\Daf-8%20Sound%20Sistem-KR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yudi\CIPUNEGARA_C2A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\pemasaran\Data%20Yusuf\Tender%202004\MABES-POLRI-JUNI2004\84%20(%20finish-otis%20)\Tender\RSUD-BA\BQ-RSUD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FREE_ANTS\@rouf\WINDOWS\TEMP\Rar$DI00.296\Div~QS\Daan%20Mogot\Ruko%20Daan%20Mogot%20R2a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OST-KUALIFIKASI\EIB-56%20Tanah%20Grogot-Kr.Day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TERI%20DISKUSI%20GM%20DI%20KP\Documents%20and%20Settings\Computer\Desktop\CF%20BIL%20revisi%2019%20juni%202008\Bandara%20Lombok%20REP20-9-07\EE%20FISIK\Flores\SUMBA\Subdit\Boss\Jembatan\Ternate-JBT-AkeTabobol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RA-KUALIFIKASI\JALAN\Rantau%20-%20Kandangan%20(AX-07\Rantau%20-%20Kandangan%20(AX-07)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muar%20Lanjutan\Mingguan\PEMUAR\LPP\LPP-PMR-APRIL2006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IGI%20PARIT%20CS\LMP\JENI\PQ%20PDAM%20TAHAP%20II\PEMASARAN\Dokumen%20Disini%20Tempatnya\PEMASARAN%20WILAYAH%20V%20-%20KALIMANTAN\TAHUN%202005\PROYEK-PROYEK\POST-KUALIFIKASI\PQ\KALIMANTAN%20BARAT\AU%20-%2011-12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My%20Documents\LAP%20HARGA%20SAT\ANL%20HARGA%20SATUAN\EXCEL-PAHS\PANDUAN%20BQ\EE%20FO%20Pamanukan\3-DIV3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EE%20FISIK\Flores\SUMBA\Subdit\Boss\Jembatan\Ternate-JB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bb\My%20Documents\Estimate\Rasuna%20Park%20App\Bill_No_01%20MMC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my%20Market%2005\prO-eXtrn\ktapanGATE-L\noelmuti_kefa\EE_noelmuti_kefa_05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Proses\Rakord%20Agustus%202003\form%20renc-agst-0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s\r%20a%20k%20o%20o%20r\DATA-FINAL\R%20A%20K%20O%20O%20R\Contoh%20Wil-IV\Rakord%20%2002%20Desember%202004\renc-Des-%20200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uksi2\My%20Documents\My%20Documents\form%20eval-sep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masaran3\hery\Tender\RSUD-BA\BQ-RSUD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HKWIL-05\Pengendalian\Data%20Akhir\Rakord%20September%202003\form%20renc-sept-03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TH-2003\0301\BQ\townhouse\BQ-R2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p1\TEKNIK%20PENGENDALIAN\2007\RAB\Tahap1%20K3\Satima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berdaya\PRODUKSI\Documents%20and%20Settings\Computer\Desktop\CF%20BIL%20revisi%2019%20juni%202008\Bandara%20Lombok%20REP20-9-07\Documents%20and%20Settings\NARENDRA\My%20Documents\Subdit\Boss\Jembatan\Ternate-JBT-AkeTabobol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jok\Tender%202006\Bus%20Way\kamp.rambutan-kamp.melayu\djok\Tender%202006\Ciputat%20FO\Analisa%20AMP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Local%20Settings\Temp\wz3104\DRAFT%20ARP%20BANDARA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BANDARA%20SAMSUDIN%20NOOR%202\ANGG%20HK%20PUSAT%2015-06\ARP%20BANDARA%20ALT4-3%20EL%20DATAR-evaluasi%20Mei'09(cashflow)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MISC\Hoai\B-CAOQ~1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ThMoUTh\Documents%20and%20Settings\My%20Documents\MANGIHUT\TENDER\JALAN%20&amp;%20JEMBATAN%20NAD\ADB%20Grant%20002-INO%20(4%20JO,%201%20HK)\Penawaran%20Ulee%20Lheue%20Bridges%20Package-7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T%20Prima%20Terminal%20Petikemas%2002-05-2019\Div.%20Pengembangan\Dokumen%20Perencanaan%20TPK%20Belawan%20Fase%202\200728%20Review%20RJPP%20PTP%20untuk%20Kreditur%20-%202304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I_KAMAR"/>
      <sheetName val="D3.1"/>
      <sheetName val="REKAP"/>
      <sheetName val="GTS I PS"/>
      <sheetName val="escon"/>
      <sheetName val="PPC"/>
      <sheetName val="Analisa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Statprod gab"/>
      <sheetName val="Bill.1.VAC-Supply-A"/>
      <sheetName val="Penjumlahan"/>
      <sheetName val="Summary"/>
      <sheetName val="3.1"/>
      <sheetName val="3.2"/>
      <sheetName val="3.3"/>
      <sheetName val="3.4"/>
      <sheetName val="Sum"/>
      <sheetName val="B4-TC "/>
      <sheetName val="FinSum"/>
      <sheetName val="Instalasi"/>
      <sheetName val="Instalasi EAP"/>
      <sheetName val="Round Duct IMP"/>
      <sheetName val="Air Reg"/>
      <sheetName val="Cable power"/>
      <sheetName val="Pasang AC Split "/>
      <sheetName val="Panel Intimuara 22 Sept 10"/>
      <sheetName val="SUM 200"/>
      <sheetName val="Plat"/>
      <sheetName val="bahan"/>
      <sheetName val="SUB ME"/>
      <sheetName val="mechanical asrama"/>
      <sheetName val="electrical asrama"/>
      <sheetName val="ME. Kelas"/>
      <sheetName val="umum"/>
      <sheetName val="analisa alat"/>
      <sheetName val="alat"/>
      <sheetName val="upah"/>
      <sheetName val="SUB LAIN2"/>
      <sheetName val="SUB KUSEN"/>
      <sheetName val="analisa pekerjaan"/>
      <sheetName val="ars asrama "/>
      <sheetName val="str asrama"/>
      <sheetName val="ars kelas"/>
      <sheetName val="str kelas"/>
      <sheetName val="REKAP MERAH"/>
      <sheetName val="CBD"/>
      <sheetName val="daffin"/>
      <sheetName val="fas"/>
      <sheetName val="typ 10_25"/>
      <sheetName val="ph26"/>
      <sheetName val="ph27"/>
      <sheetName val="kor_un"/>
      <sheetName val="kor"/>
      <sheetName val="I. Prelim"/>
      <sheetName val="SEX"/>
      <sheetName val="II_MAIN-LOB"/>
      <sheetName val="III_FASADE"/>
      <sheetName val="IV__POOL_DECK"/>
      <sheetName val="V_BALLROOM"/>
      <sheetName val="VI_CANOPY"/>
      <sheetName val="VII_CAR_&amp;_LIFT"/>
      <sheetName val="IX_ATRIUM"/>
      <sheetName val="X_LANDSCAPE"/>
      <sheetName val="Summary_"/>
      <sheetName val="D3_1"/>
      <sheetName val="GTS_I_PS"/>
      <sheetName val="VAC-1"/>
      <sheetName val="304_06"/>
      <sheetName val="daftar harsat"/>
      <sheetName val="G_SUMMARY"/>
      <sheetName val="daily (12)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Bill_1_VAC-Supply-A"/>
      <sheetName val="3_1"/>
      <sheetName val="3_2"/>
      <sheetName val="3_3"/>
      <sheetName val="3_4"/>
      <sheetName val="B4-TC_"/>
      <sheetName val="Instalasi_EAP"/>
      <sheetName val="Round_Duct_IMP"/>
      <sheetName val="Air_Reg"/>
      <sheetName val="Cable_power"/>
      <sheetName val="Pasang_AC_Split_"/>
      <sheetName val="Panel_Intimuara_22_Sept_10"/>
      <sheetName val="SUM_200"/>
      <sheetName val="Bill_1_VAC_Supply_A"/>
      <sheetName val="BAG_2"/>
      <sheetName val="4"/>
      <sheetName val="iTEM hARSAT"/>
      <sheetName val="main summary"/>
      <sheetName val="Pek.Luar"/>
      <sheetName val="r.tank"/>
      <sheetName val="prelim"/>
      <sheetName val="HB "/>
      <sheetName val="harga"/>
      <sheetName val="Bag_9"/>
      <sheetName val="Evaluasi"/>
      <sheetName val="BAG-2"/>
      <sheetName val="A"/>
      <sheetName val="5.1-5.4(1)-5.4(2)"/>
      <sheetName val="jobhist"/>
      <sheetName val="Hrg.Sat"/>
      <sheetName val="REKAP TOTAL (1)"/>
      <sheetName val="Elektrikal"/>
      <sheetName val="AHAS1"/>
      <sheetName val="DETAIL LT11-13"/>
      <sheetName val="Harga ME "/>
      <sheetName val="RINC FIN T4  _3_"/>
      <sheetName val="RINC FIN T4  _2_"/>
      <sheetName val="PL"/>
      <sheetName val="PK"/>
      <sheetName val="DAF-4"/>
      <sheetName val="Fill this out first___"/>
      <sheetName val="DAF_2"/>
      <sheetName val="bill 3.9"/>
      <sheetName val="Anal"/>
      <sheetName val="RAB-NEGO"/>
      <sheetName val="Harsat"/>
      <sheetName val="Fire Fighting"/>
      <sheetName val="Plumbing"/>
      <sheetName val="HSP"/>
      <sheetName val="Coll_KAMAR"/>
      <sheetName val="Pembongkaran"/>
      <sheetName val="STR"/>
      <sheetName val="Kolom UT"/>
      <sheetName val="OHD"/>
      <sheetName val="cargo"/>
      <sheetName val="AHS"/>
      <sheetName val="Har-mat"/>
      <sheetName val="BQ"/>
      <sheetName val="NET?"/>
      <sheetName val="BQ?"/>
      <sheetName val="ALL"/>
      <sheetName val="PLB-Basement 2.8.2-R1"/>
      <sheetName val="Resume"/>
      <sheetName val="Kuantitas &amp; Harga"/>
      <sheetName val="Analisa &amp; Upah"/>
      <sheetName val="Analisa _ Upah"/>
      <sheetName val="Analisa Harga"/>
      <sheetName val="hst  LAMP_1 _2_"/>
      <sheetName val="Daf 1"/>
      <sheetName val="HARGA DASAR"/>
      <sheetName val="DIV.8"/>
      <sheetName val="DIV.9"/>
      <sheetName val="LBK"/>
      <sheetName val="EST-1CV"/>
      <sheetName val="3.a LBK"/>
      <sheetName val="Cover Daf-2"/>
      <sheetName val="Kode Bahan"/>
      <sheetName val="STR _A_"/>
      <sheetName val="boq"/>
      <sheetName val="struktur tdk dipakai"/>
      <sheetName val="Harga Satuan"/>
      <sheetName val="Cash Flow bulanan"/>
      <sheetName val="TOTAL"/>
      <sheetName val="ubah"/>
      <sheetName val="SPK"/>
      <sheetName val="HARGA ALAT"/>
      <sheetName val="BASIC"/>
      <sheetName val="TU"/>
      <sheetName val="PROTECTION "/>
      <sheetName val="Sat Bahan"/>
      <sheetName val="Sat Alat"/>
      <sheetName val="Sat Upah"/>
      <sheetName val="luar"/>
      <sheetName val="RINC hotel"/>
      <sheetName val="RINC FIN T4 "/>
      <sheetName val="BANGUNAN PENUNJANG"/>
      <sheetName val="3"/>
      <sheetName val="Sheet1"/>
      <sheetName val="bahan+upah"/>
      <sheetName val="D_6"/>
      <sheetName val="D_7"/>
      <sheetName val="HARGA MATERIAL"/>
      <sheetName val="Urai _Resap pengikat"/>
      <sheetName val="Bill rekap"/>
      <sheetName val="Bill of Qty"/>
      <sheetName val="TOWN"/>
      <sheetName val="BQ ARS"/>
      <sheetName val="1+580"/>
      <sheetName val="MK"/>
      <sheetName val="NAMES"/>
      <sheetName val="CH-RANC"/>
      <sheetName val="BAG_III"/>
      <sheetName val="Perm. Test"/>
      <sheetName val="Normalisasi"/>
      <sheetName val="PROGRESS"/>
      <sheetName val="harga bahan"/>
      <sheetName val="ahs_utama"/>
      <sheetName val="II_MAIN-LOB1"/>
      <sheetName val="III_FASADE1"/>
      <sheetName val="IV__POOL_DECK1"/>
      <sheetName val="V_BALLROOM1"/>
      <sheetName val="VI_CANOPY1"/>
      <sheetName val="VII_CAR_&amp;_LIFT1"/>
      <sheetName val="IX_ATRIUM1"/>
      <sheetName val="X_LANDSCAPE1"/>
      <sheetName val="Summary_1"/>
      <sheetName val="GTS_I_PS1"/>
      <sheetName val="D3_11"/>
      <sheetName val="typ_10_25"/>
      <sheetName val="I__Prelim"/>
      <sheetName val="FISIK"/>
      <sheetName val="概総括1"/>
      <sheetName val="Vibro_Roller"/>
      <sheetName val="schtng"/>
      <sheetName val="schbhn"/>
      <sheetName val="schalt"/>
      <sheetName val="UPAH BAHAN"/>
      <sheetName val="harga "/>
      <sheetName val="bahan-mos"/>
      <sheetName val="Analisa ARS"/>
      <sheetName val="ASPAL"/>
      <sheetName val="PLB-Basement_2_8_2-R1"/>
      <sheetName val="Kuantitas_&amp;_Harga"/>
      <sheetName val="III_FA_x0000_u_x0012__x0003_"/>
      <sheetName val="_x0000_~X3_x0000__x0000__x0000__x0000__x0000__x0000__x0000__x0000__x0000_HV3_x0000_`²/~X3_x0000_~V3_x0000_._x0000_"/>
      <sheetName val="!_x0004__x0000__x0000_"/>
      <sheetName val="_x0000_"/>
      <sheetName val=""/>
      <sheetName val="Junior PTI"/>
      <sheetName val="SMP"/>
      <sheetName val="3_x0000_`²/~X3_x0000_~V3_x0000_._x0000__x0000__x0000_._x0000__x0000__x0000__x0001__x0000__x0000__x0000_tÏ 0!"/>
      <sheetName val="_x0000_~X3_x0000__x0000__x0000__x0000__x0000__x0000__x0000__x0000__x0000_HV3_x0000_�`�/~X3_x0000_~V3_x0000_._x0000_"/>
      <sheetName val="III_FA?u_x0012__x0003_"/>
      <sheetName val="?~X3?????????HV3?`²/~X3?~V3?.?"/>
      <sheetName val="!_x0004_??"/>
      <sheetName val="?"/>
      <sheetName val="?~X3?????????HV3?�`�/~X3?~V3?.?"/>
      <sheetName val="304-06"/>
      <sheetName val="DAF-7"/>
      <sheetName val="NET_"/>
      <sheetName val="BQ_"/>
      <sheetName val="III_FA"/>
      <sheetName val="!_x0004_"/>
      <sheetName val="III_FA_u_x0012__x0003_"/>
      <sheetName val="_~X3_________HV3_`²_~X3_~V3_._"/>
      <sheetName val="!_x0004___"/>
      <sheetName val="_"/>
      <sheetName val="_~X3_________HV3_�`�_~X3_~V3_._"/>
      <sheetName val="3?`²/~X3?~V3?.???.???_x0001_???tÏ 0!"/>
      <sheetName val="_x0000__x0019_E_x0005_"/>
      <sheetName val="_x0000_R2&lt;_x0000__x0000__x0000__x0000__x0000__x0000__x0000__x0000__x0000__x001c_0&lt;_x0000_;be/R2&lt;_x0000_R0&lt;_x0000_._x0000_"/>
      <sheetName val="LAMP-A"/>
      <sheetName val="LISTRIK"/>
      <sheetName val="RAB"/>
      <sheetName val="RAB_DK"/>
      <sheetName val="Hargamat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Bill_1_VAC-Supply-A1"/>
      <sheetName val="3_11"/>
      <sheetName val="3_21"/>
      <sheetName val="3_31"/>
      <sheetName val="3_41"/>
      <sheetName val="B4-TC_1"/>
      <sheetName val="Instalasi_EAP1"/>
      <sheetName val="Round_Duct_IMP1"/>
      <sheetName val="Air_Reg1"/>
      <sheetName val="Cable_power1"/>
      <sheetName val="Pasang_AC_Split_1"/>
      <sheetName val="Panel_Intimuara_22_Sept_101"/>
      <sheetName val="SUM_2001"/>
      <sheetName val="daftar_harsat"/>
      <sheetName val="daily_(12)"/>
      <sheetName val="SUB_ME"/>
      <sheetName val="mechanical_asrama"/>
      <sheetName val="electrical_asrama"/>
      <sheetName val="ME__Kelas"/>
      <sheetName val="analisa_alat"/>
      <sheetName val="SUB_LAIN2"/>
      <sheetName val="SUB_KUSEN"/>
      <sheetName val="analisa_pekerjaan"/>
      <sheetName val="ars_asrama_"/>
      <sheetName val="str_asrama"/>
      <sheetName val="ars_kelas"/>
      <sheetName val="str_kelas"/>
      <sheetName val="REKAP_MERAH"/>
      <sheetName val="HB_"/>
      <sheetName val="Statprod_gab"/>
      <sheetName val="5_1-5_4(1)-5_4(2)"/>
      <sheetName val="main_summary"/>
      <sheetName val="Pek_Luar"/>
      <sheetName val="r_tank"/>
      <sheetName val="iTEM_hARSAT"/>
      <sheetName val="Hrg_Sat"/>
      <sheetName val="DETAIL_LT11-13"/>
      <sheetName val="Harga_ME_"/>
      <sheetName val="Fill_this_out_first___"/>
      <sheetName val="RINC_FIN_T4___3_"/>
      <sheetName val="RINC_FIN_T4___2_"/>
      <sheetName val="bill_3_9"/>
      <sheetName val="Valve"/>
      <sheetName val="Unit ahu-fcu"/>
      <sheetName val="Pipa"/>
      <sheetName val="Grille"/>
      <sheetName val="Duct"/>
      <sheetName val="PU"/>
      <sheetName val="TE TS FA LAN MATV"/>
      <sheetName val="_x0000_~X3_x0000__x0000__x0000__x0000__x0000__x0000__x0000__x0000__x0000_HV3_x0000_?`?/~X3_x0000_~V3_x0000_._x0000_"/>
      <sheetName val="3_x0000_?`?/~X3_x0000_~V3_x0000_._x0000__x0000__x0000_._x0000__x0000__x0000__x0001__x0000__x0000__x0000_t??0!"/>
      <sheetName val="3??`?/~X3?~V3?.???.???_x0001_???t??0!"/>
      <sheetName val="?~X3?????????HV3??`?/~X3?~V3?.?"/>
      <sheetName val="Bill No.1"/>
      <sheetName val="BASEMENT"/>
      <sheetName val="Anls"/>
      <sheetName val="STRUKTUR"/>
      <sheetName val="3_`²_~X3_~V3_.___.____x0001____tÏ 0!"/>
      <sheetName val="__x0019_E_x0005_"/>
      <sheetName val="_R2&lt;__________x001c_0&lt;_;be_R2&lt;_R0&lt;_._"/>
      <sheetName val="3__`__~X3_~V3_.___.____x0001____t__0!"/>
      <sheetName val="_~X3_________HV3__`__~X3_~V3_._"/>
      <sheetName val="?_x0019_E_x0005_"/>
      <sheetName val="?R2&lt;?????????_x001c_0&lt;?;be/R2&lt;?R0&lt;?.?"/>
      <sheetName val="Rincian "/>
      <sheetName val="TH Vÿÿÿÿÿÿÿÿÿÿÿÿÿÿÿÿÿÿîîü3"/>
      <sheetName val="revisiSTR-pondasi"/>
      <sheetName val="baja"/>
      <sheetName val="Material"/>
      <sheetName val="List_Berat"/>
      <sheetName val="Mat_Tower1"/>
      <sheetName val="Mat_Tower"/>
      <sheetName val="Internal_Summary"/>
      <sheetName val="BS_pricing"/>
      <sheetName val="NMS_Configuration"/>
      <sheetName val="63_Swap"/>
      <sheetName val="Antenna"/>
      <sheetName val="Parameter"/>
      <sheetName val="bobot"/>
      <sheetName val="Harga_Baut"/>
      <sheetName val="Pipe"/>
      <sheetName val="BOM"/>
      <sheetName val="Project_Summary"/>
      <sheetName val="DATA-BASE"/>
      <sheetName val="Factors"/>
      <sheetName val="Assumptions"/>
      <sheetName val="Rekapsub-total-ME"/>
      <sheetName val="lookup"/>
      <sheetName val="Factor"/>
      <sheetName val="margin"/>
      <sheetName val="X-file"/>
      <sheetName val="KURS"/>
      <sheetName val="Data"/>
      <sheetName val="GLP-DISCOUNT"/>
      <sheetName val="GLP_s_changed_from_previous"/>
      <sheetName val="CONV_TAB"/>
      <sheetName val="GLP_2001"/>
      <sheetName val="Cap_Mah"/>
      <sheetName val="MU&amp;MB"/>
      <sheetName val="Ladder"/>
      <sheetName val="Material_Mounting1"/>
      <sheetName val="Lampiran_MTO1"/>
      <sheetName val="Rekap-ME"/>
      <sheetName val="Calc__Overview"/>
      <sheetName val="Sheet2"/>
      <sheetName val="PriceList"/>
      <sheetName val="SALES_ITEMS"/>
      <sheetName val="General"/>
      <sheetName val="PSPC_LE_Pnext_Current"/>
      <sheetName val="Input_Log__Set-up"/>
      <sheetName val="Sch-5"/>
      <sheetName val="AM-MARGIN"/>
      <sheetName val="Material_List_T_55_M_"/>
      <sheetName val="GLP's_and_PSPC's"/>
      <sheetName val="US_indoor_vs_macro_outdoor"/>
      <sheetName val="koef"/>
      <sheetName val="BQ Elektrikal"/>
      <sheetName val="ES_PARK"/>
      <sheetName val="RAB AR&amp;STR"/>
      <sheetName val="ARS "/>
      <sheetName val="p_luar"/>
      <sheetName val="fin SB"/>
      <sheetName val="FIN PARKIR"/>
      <sheetName val="Bill No 6 Koord &amp; Attendance"/>
      <sheetName val="AC_C"/>
      <sheetName val="Bill_2_ PL_6_ FF _ SUPPLY A"/>
      <sheetName val="PL_FF_SUPPLY A final"/>
      <sheetName val="List PO"/>
      <sheetName val="DAF-1"/>
      <sheetName val="sipil"/>
      <sheetName val="Roman"/>
      <sheetName val="Str Green lake"/>
      <sheetName val="QTO-11P"/>
      <sheetName val="_x0000_~X3_x0000__x0000__x0000__x0000__x0000__x0000__x0000__x0000__x0000_HV3_x0000_ˆ`²/~X3_x0000_~V3_x0000_._x0000_"/>
      <sheetName val="_~X3_________HV3_ˆ`²_~X3_~V3_._"/>
      <sheetName val="?~X3?????????HV3?ˆ`²/~X3?~V3?.?"/>
      <sheetName val="SAP"/>
      <sheetName val="DAF-2"/>
      <sheetName val="???1"/>
      <sheetName val="_~X3_________HV3_?`?_~X3_~V3_._"/>
      <sheetName val="___1"/>
      <sheetName val="&lt;_x0000_;be/R2&lt;_x0000_R0&lt;_x0000_._x0000__x0000__x0000_._x0000__x0000__x0000__x0001__x0000__x0000__x0000_/Z0!"/>
      <sheetName val="Estimate"/>
      <sheetName val="BAHAN STRUKTUR"/>
      <sheetName val="KH-Q1,Q2,01"/>
      <sheetName val="INDEX"/>
      <sheetName val="PERALATAN UTAMA AC"/>
      <sheetName val="PERLATAN UTAMA PL"/>
      <sheetName val="PEMIPAAN PL"/>
      <sheetName val="PANEL TR"/>
      <sheetName val="STRUKTUR ATAS"/>
      <sheetName val="Panel"/>
      <sheetName val="SAT-BHN"/>
      <sheetName val="BOQ-E"/>
      <sheetName val="Pt"/>
      <sheetName val="HARGA_DASAR"/>
      <sheetName val="DIV_8"/>
      <sheetName val="DIV_9"/>
      <sheetName val="Concrete"/>
      <sheetName val="Bahan "/>
      <sheetName val="Pekerjaan "/>
      <sheetName val="Basic Price"/>
      <sheetName val="당초"/>
      <sheetName val="수입"/>
      <sheetName val="telp"/>
      <sheetName val="Elektronik"/>
      <sheetName val="Electrikal"/>
      <sheetName val="AC"/>
      <sheetName val="Item Kompensasi"/>
      <sheetName val="Analisa "/>
      <sheetName val="&lt;?;be/R2&lt;?R0&lt;?.???.???_x0001_???/Z0!"/>
      <sheetName val="!_x005f_x0004_"/>
      <sheetName val="III_FA_x005f_x0000_u_x005f_x0012__x005f_x0003_"/>
      <sheetName val="_x005f_x0000_~X3_x005f_x0000__x005f_x0000__x005f_x0000_"/>
      <sheetName val="!_x005f_x0004__x005f_x0000__x005f_x0000_"/>
      <sheetName val="_x005f_x0000_"/>
      <sheetName val="III_FA_u_x005f_x0012__x005f_x0003_"/>
      <sheetName val="!_x005f_x0004___"/>
      <sheetName val="III_FA?u_x005f_x0012__x005f_x0003_"/>
      <sheetName val="!_x005f_x0004_??"/>
      <sheetName val="Ch"/>
      <sheetName val="instalasi penerangan"/>
      <sheetName val="kabel tray&amp;ladder"/>
      <sheetName val="steel data sheet"/>
      <sheetName val="Non JO"/>
      <sheetName val="PEKAN 23"/>
      <sheetName val="Renc &amp; real Non KSO"/>
      <sheetName val="Sheet9"/>
      <sheetName val="Rekap Addendum"/>
      <sheetName val="lkalibrasi BENENAIN"/>
      <sheetName val="Rencana Anggaran Biaya"/>
      <sheetName val="REKAP_Akap"/>
      <sheetName val="Peralatan"/>
      <sheetName val="HA/´|`_x0000__x0000_Ó_x0000_0.Ó_x0000_"/>
      <sheetName val="D7(1)"/>
      <sheetName val="4-Basic Price"/>
      <sheetName val="D2"/>
      <sheetName val="lanscap_All"/>
      <sheetName val="3_x005f_x0000_`²_~X3_x005f_x0000_~V3_x0000"/>
      <sheetName val="3_`²_~X3_~V3_.___.____x005f_x0001___"/>
      <sheetName val="_x005f_x0000__x005f_x0019_E_x005f_x0005_"/>
      <sheetName val="_x005f_x0000_R2&lt;_x005f_x0000__x005f_x0000__x005f_x0000_"/>
      <sheetName val="Rupiah"/>
      <sheetName val="??"/>
      <sheetName val="Currency Rate"/>
      <sheetName val="Bill.2. PL - SUPPLY A"/>
      <sheetName val="BM"/>
      <sheetName val="NP (2)"/>
      <sheetName val="NP"/>
      <sheetName val="MPK"/>
      <sheetName val="BQ Gdg 7&amp;8"/>
      <sheetName val="BQ Gdg 5&amp;6"/>
      <sheetName val="BOQ-Indonesia"/>
      <sheetName val="RAB Pintu Gerbang&amp;Ticket"/>
      <sheetName val="RAW MATERIALS "/>
      <sheetName val="COST-PERSON-J.O."/>
      <sheetName val="RENTAL1"/>
      <sheetName val="Rekapitulasi"/>
      <sheetName val="%"/>
      <sheetName val="Volume"/>
      <sheetName val="Data alat"/>
      <sheetName val="금액내역서"/>
      <sheetName val="UP MINOR"/>
      <sheetName val="ADDENDUM"/>
      <sheetName val="Harsat_marina"/>
      <sheetName val="SCH"/>
      <sheetName val="MOKDONG(1)"/>
      <sheetName val="LT.2"/>
      <sheetName val="LT.3"/>
      <sheetName val="LT.4"/>
      <sheetName val="LT.5"/>
      <sheetName val="LT.11"/>
      <sheetName val="LT.ATAP"/>
      <sheetName val="SELASAR"/>
      <sheetName val="인원계획"/>
      <sheetName val="PNT"/>
      <sheetName val="KBB_CIB BANK"/>
      <sheetName val="4-MVAC"/>
      <sheetName val="Bill of Qty MEP"/>
      <sheetName val="DKH"/>
      <sheetName val="LOADDAT"/>
      <sheetName val="SMK3"/>
      <sheetName val="scedule "/>
      <sheetName val="Perhit.Alat"/>
      <sheetName val="!_x005f_x005f_x005f_x0004_"/>
      <sheetName val="III_FA_u_x005f_x005f_x005f_x0012__x005f_x005f_x00"/>
      <sheetName val="!_x005f_x005f_x005f_x0004___"/>
      <sheetName val="3_`²_~X3_~V3_.___.____x005f_x005f_x0"/>
      <sheetName val="3__`__~X3_~V3_.___.____x005f_x005f_x0"/>
      <sheetName val="__x005f_x005f_x005f_x0019_E_x005f_x005f_x005f_x0005_"/>
      <sheetName val="_R2&lt;__________x005f_x005f_x005f_x001c_0&lt;_;b"/>
      <sheetName val="3__`__~X3_~V3_.___.____x005f_x0001___"/>
      <sheetName val="__x005f_x0019_E_x005f_x0005_"/>
      <sheetName val="_R2&lt;__________x005f_x001c_0&lt;_;be_R2&lt;_"/>
      <sheetName val="Ahs.1"/>
      <sheetName val="Ahs.2"/>
      <sheetName val="Bill_2"/>
      <sheetName val="KURVA_S"/>
      <sheetName val="Bill-2"/>
      <sheetName val="anal (4)"/>
      <sheetName val="Vol-Selatan"/>
      <sheetName val="U&amp;M-Selatan"/>
      <sheetName val="BoQ (3)"/>
      <sheetName val="가격조사서"/>
      <sheetName val="?????"/>
      <sheetName val="Kolom"/>
      <sheetName val="Bill of Quantity"/>
      <sheetName val="PileCap"/>
      <sheetName val="TB"/>
      <sheetName val="예가표"/>
      <sheetName val="Cash2"/>
      <sheetName val="Z"/>
      <sheetName val="대비표"/>
      <sheetName val="TJ1Q47"/>
      <sheetName val="3_x005f_x0000_`²/~X3_x005f_x0000_~V3_x0000"/>
      <sheetName val="III_FA_x005f_x005f_x005f_x0000_u_x005f_x005f_x001"/>
      <sheetName val="_x005f_x005f_x005f_x0000_~X3_x005f_x005f_x005f_x0000__x"/>
      <sheetName val="!_x005f_x005f_x005f_x0004__x005f_x005f_x005f_x0000__x00"/>
      <sheetName val="_x005f_x005f_x005f_x0000_"/>
      <sheetName val="&lt;_;be_R2&lt;_R0&lt;_.___.____x0001_____Z0!"/>
      <sheetName val="Sat. Pek."/>
      <sheetName val="PE-F-42 Rev 01 Manpower"/>
      <sheetName val="În_x0003_"/>
      <sheetName val="_x0000_nf_x0013__x0000__x0000__x0000__x0000__x0000__x0000__x0000__x0000__x0000_8d_x0013__x0000_`Â/nf_x0013__x0000_nd_x0013__x0000_._x0000_"/>
      <sheetName val=" _x0004__x0000__x0000_"/>
      <sheetName val="FINISHING"/>
      <sheetName val="DAFTAR HARGA"/>
      <sheetName val="Anl"/>
      <sheetName val="3?`²/~X3?~V3?.???.???_x005f_x0001_??"/>
      <sheetName val="3_x005f_x0000_?`?/~X3_x005f_x0000_~V3_x0000"/>
      <sheetName val="GRAFIK BULAN"/>
      <sheetName val="H.Satuan"/>
      <sheetName val="Up"/>
      <sheetName val="DAF-HARSAT"/>
      <sheetName val="prodalt"/>
      <sheetName val="harga satuan bahan"/>
      <sheetName val="BAG-III"/>
      <sheetName val="JAD-PEL"/>
      <sheetName val="ME-LT.2 utility Dacen"/>
      <sheetName val="ME-Lt.3"/>
      <sheetName val="A3 "/>
      <sheetName val="pek. str"/>
      <sheetName val="bhn,upah,alat"/>
      <sheetName val="Ans Kom Precast"/>
      <sheetName val="8LT 12"/>
      <sheetName val="Tabel"/>
      <sheetName val="Mob"/>
      <sheetName val="Galian 1"/>
      <sheetName val="laporan"/>
      <sheetName val="Compare"/>
      <sheetName val="Analysis"/>
      <sheetName val="Cover_Daf-2"/>
      <sheetName val="Kode_Bahan"/>
      <sheetName val="PROTECTION_"/>
      <sheetName val="HARGA_SATUAN"/>
      <sheetName val="ANA"/>
      <sheetName val="Currency_Rate"/>
      <sheetName val="HRG_BHN"/>
      <sheetName val="DAFTAR_HARGA_SATUAN_MATERIAL"/>
      <sheetName val="BQ_E20_02_Rp_"/>
      <sheetName val="HSBU_ANA"/>
      <sheetName val="rumus"/>
      <sheetName val="Daf_12"/>
      <sheetName val="Harsat_Bahan"/>
      <sheetName val="Als_Struk"/>
      <sheetName val="Grand_Rekap"/>
      <sheetName val="REF_ONLY1"/>
      <sheetName val="Isolasi_Luar_Dalam2"/>
      <sheetName val="Isolasi_Luar2"/>
      <sheetName val="Markup"/>
      <sheetName val="Pemadam"/>
      <sheetName val="Bill_of_Qty_MEP"/>
      <sheetName val="REQDELTA"/>
      <sheetName val="Analisa_Upah_&amp;_Bahan_Plum"/>
      <sheetName val="IT"/>
      <sheetName val="Rekap_Direct_Cost"/>
      <sheetName val="16-AC-27JULI"/>
      <sheetName val="ARSITEKTUR"/>
      <sheetName val="Harsat_Upah"/>
      <sheetName val="AN-K"/>
      <sheetName val="Piutang Bermslh Sby"/>
      <sheetName val="piutang konsolidasi MEI"/>
      <sheetName val="SELL-SUMM-COST"/>
      <sheetName val="CF-satu"/>
      <sheetName val="CF Rp-USD"/>
      <sheetName val="EÜ_x0004__x001a__x0000__x0000__x0000_J"/>
      <sheetName val="SAT_BHN"/>
      <sheetName val="CAB 2"/>
      <sheetName val="Analisa Upah &amp; Bahan Plum"/>
      <sheetName val="Analisa Str"/>
      <sheetName val="DAFTAR 7"/>
      <sheetName val="DAFTAR_8"/>
      <sheetName val="DAF_1"/>
      <sheetName val="3-DIV7"/>
      <sheetName val="3-DIV8"/>
      <sheetName val="3-DIV7.B"/>
      <sheetName val="Up &amp; bhn"/>
      <sheetName val="HS_TRG"/>
      <sheetName val="F ALARM"/>
      <sheetName val="Meto"/>
      <sheetName val="IPL_SCHEDULE"/>
      <sheetName val="cp1"/>
      <sheetName val="Jadwal"/>
      <sheetName val="내역표지"/>
      <sheetName val="5-ALAT(1)"/>
      <sheetName val="skej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"/>
      <sheetName val="Eva Spek"/>
      <sheetName val="LP-CRT"/>
      <sheetName val="PLB"/>
      <sheetName val="Harga Satuan"/>
      <sheetName val="daf-3(OK)"/>
      <sheetName val="daf-7(OK)"/>
      <sheetName val="SITE-E"/>
      <sheetName val="Foundation"/>
      <sheetName val="lamp-d"/>
      <sheetName val="plumbing"/>
      <sheetName val="Cover"/>
      <sheetName val="Material"/>
      <sheetName val="DAF-2"/>
      <sheetName val="ah sanitary"/>
      <sheetName val="CONSUMABLE"/>
      <sheetName val="Currency Rate"/>
      <sheetName val="Steel-Twr"/>
      <sheetName val="BAG-III"/>
      <sheetName val="BAG_III"/>
      <sheetName val="I-KAMAR"/>
      <sheetName val="Eva_Spek"/>
      <sheetName val="Harga_Satuan"/>
      <sheetName val="BQ"/>
      <sheetName val="BQ ARS"/>
      <sheetName val="Elektrikal"/>
      <sheetName val="Fill this out first..."/>
      <sheetName val="LS_Rutin"/>
      <sheetName val="ESCON"/>
      <sheetName val="daf_3_OK_"/>
      <sheetName val="daf_7_OK_"/>
      <sheetName val="DAF_2"/>
      <sheetName val="A"/>
      <sheetName val="ah_sanitary"/>
      <sheetName val="Currency_Rate"/>
      <sheetName val="2_2"/>
      <sheetName val="Kolom"/>
      <sheetName val="Daf 1"/>
      <sheetName val="Rate"/>
      <sheetName val="Scd_RAB"/>
      <sheetName val="Penwrn"/>
      <sheetName val="STR"/>
      <sheetName val="Analisa"/>
      <sheetName val="BAG-2"/>
      <sheetName val="harsat"/>
      <sheetName val="Bill_1_VAC_Supply_A"/>
      <sheetName val="price"/>
      <sheetName val="INPUT DATAS"/>
      <sheetName val="Sch.1"/>
      <sheetName val="SEX"/>
      <sheetName val="SAT-BHN"/>
      <sheetName val="upah"/>
      <sheetName val="Total Load List"/>
      <sheetName val="Eva_Spek1"/>
      <sheetName val="Harga_Satuan1"/>
      <sheetName val="BQ_ARS"/>
      <sheetName val="Daf_1"/>
      <sheetName val="Bahan "/>
      <sheetName val="Pekerjaan "/>
      <sheetName val="Bgt_Jun-05"/>
      <sheetName val="Fill this out first___"/>
      <sheetName val="Isolasi Luar"/>
      <sheetName val="H.Satuan"/>
      <sheetName val="chitimc"/>
      <sheetName val="Harga ME "/>
      <sheetName val="TE TS FA LAN MATV"/>
      <sheetName val="sheet1"/>
      <sheetName val="BAG_2"/>
      <sheetName val="Isolasi Luar Dalam"/>
      <sheetName val="Alat"/>
      <sheetName val="Persiapan"/>
      <sheetName val="Bahan"/>
      <sheetName val="DATA GRAFIK"/>
      <sheetName val="Bill rekap"/>
      <sheetName val="Bill of Qty"/>
      <sheetName val="sort"/>
      <sheetName val="BQ atap bengkel"/>
      <sheetName val="str bengkel"/>
      <sheetName val="ALEK"/>
      <sheetName val="FINISHING"/>
      <sheetName val="STRUKTUR"/>
      <sheetName val="AHSbj"/>
      <sheetName val="A+Supl."/>
      <sheetName val="7"/>
      <sheetName val="Bldg"/>
      <sheetName val="Peralatan (2)"/>
      <sheetName val="SPEC"/>
      <sheetName val="Kuantitas &amp; Harga"/>
      <sheetName val="AHS Marka"/>
      <sheetName val="AHS Aspal"/>
      <sheetName val="PT."/>
      <sheetName val="Input"/>
      <sheetName val="Huruf"/>
      <sheetName val="Biaya-Lat"/>
      <sheetName val="bilangan"/>
      <sheetName val="Laboratorium"/>
      <sheetName val="Pengaturan air"/>
      <sheetName val="Pemeliharaan LL"/>
      <sheetName val="Kebutuhan alat I"/>
      <sheetName val="Produktif. alat"/>
      <sheetName val="Item-01.20(01) to (09) Abov (2)"/>
      <sheetName val="Rekap Seksi 2"/>
      <sheetName val="CEK1"/>
      <sheetName val="form"/>
      <sheetName val="CEK2"/>
      <sheetName val="info umum"/>
      <sheetName val="anal pek tanah"/>
      <sheetName val="concrete paver"/>
      <sheetName val="analisa owning cost"/>
      <sheetName val="form ANALISA"/>
      <sheetName val="MAJOR SDY"/>
      <sheetName val="harsat sdy"/>
      <sheetName val="RAB SDY"/>
      <sheetName val="HITUNGAN"/>
      <sheetName val="bq analisa"/>
      <sheetName val="RAB"/>
      <sheetName val="sum boq"/>
      <sheetName val="BQ SUSUKAN"/>
      <sheetName val="BQ PENGGARON"/>
      <sheetName val="boq"/>
      <sheetName val="Daftar Kuantitas dan Harga"/>
      <sheetName val="sumblank"/>
      <sheetName val="bqblank"/>
      <sheetName val="DAFTAR HARGA"/>
      <sheetName val="drain"/>
      <sheetName val="Structure"/>
      <sheetName val="Bill No. 2"/>
      <sheetName val="machinery"/>
      <sheetName val="walk way"/>
      <sheetName val="Architecture"/>
      <sheetName val="HS_TRG"/>
      <sheetName val="REKAP"/>
      <sheetName val="data"/>
      <sheetName val="Cover1"/>
      <sheetName val="DAF-1"/>
      <sheetName val="Pt"/>
      <sheetName val="mu"/>
      <sheetName val="#REF!"/>
      <sheetName val="Rekapitulasi"/>
      <sheetName val="mat_me pipa"/>
      <sheetName val="BQ-Str"/>
      <sheetName val="Bhn"/>
      <sheetName val="mat baja"/>
      <sheetName val="harga baja"/>
      <sheetName val="REF.ONLY"/>
      <sheetName val="INDEX"/>
      <sheetName val="Rekap Direct Cost"/>
      <sheetName val="Penjumlahan"/>
      <sheetName val="Hrg.Sat"/>
      <sheetName val="UNIT CHILLER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hs.2"/>
      <sheetName val="Ahs.1"/>
      <sheetName val="rab me (by owner) "/>
      <sheetName val="BQ (by owner)"/>
      <sheetName val="rab me (fisik)"/>
      <sheetName val="Listrik"/>
      <sheetName val="304_06"/>
      <sheetName val="Cash Flow bulanan"/>
      <sheetName val="Perm. Test"/>
      <sheetName val="UNIT PRICE ANALYSIS (KSN)"/>
      <sheetName val="RAB MEK 15 M MB "/>
      <sheetName val="VAC-1"/>
      <sheetName val="I_KAMAR"/>
      <sheetName val="AC"/>
      <sheetName val="Jurnal"/>
      <sheetName val="TOWN"/>
      <sheetName val="Tataudara"/>
      <sheetName val="HB "/>
      <sheetName val="Analisa STR"/>
      <sheetName val="ah_sanitary1"/>
      <sheetName val="Currency_Rate1"/>
      <sheetName val="Fill_this_out_first___"/>
      <sheetName val="Mob"/>
      <sheetName val="合成単価作成表-BLDG"/>
      <sheetName val="rumus"/>
      <sheetName val="Koef"/>
      <sheetName val="Analisa  (2)"/>
      <sheetName val="Sat Bahan"/>
      <sheetName val="Sat Alat"/>
      <sheetName val="Sat Upah"/>
      <sheetName val="H.SAT"/>
      <sheetName val="BQ (1)"/>
      <sheetName val="Bill of Qty MEP"/>
      <sheetName val="Tabel Berat"/>
      <sheetName val="Column"/>
      <sheetName val="Steel"/>
      <sheetName val="HB me"/>
      <sheetName val="jobhist"/>
      <sheetName val="met bab3"/>
      <sheetName val="anal bab8"/>
      <sheetName val="prime coal"/>
      <sheetName val="arab"/>
      <sheetName val="Volume"/>
      <sheetName val="HRG BHN"/>
      <sheetName val="analysis"/>
      <sheetName val="L-TIGA"/>
      <sheetName val="L_TIGA"/>
      <sheetName val="Fab+erect"/>
      <sheetName val="HARGA ALAT"/>
      <sheetName val="RKP"/>
      <sheetName val="Analisa Upah &amp; Bahan Plum"/>
      <sheetName val="???????-BLDG"/>
      <sheetName val="_______-BLDG"/>
      <sheetName val="DAF-5"/>
      <sheetName val="DAF_5"/>
      <sheetName val="FACTOR"/>
      <sheetName val="r.tank"/>
      <sheetName val="prelim"/>
      <sheetName val="Fire Fighting"/>
      <sheetName val="R_Srikana"/>
      <sheetName val="UPAH~K"/>
      <sheetName val="ANALIS"/>
      <sheetName val="BAHAN~"/>
      <sheetName val="ES STG"/>
      <sheetName val="Analisa Teknik"/>
      <sheetName val="D7"/>
      <sheetName val="Bsc"/>
      <sheetName val="Alt"/>
      <sheetName val="Sal"/>
      <sheetName val="div7"/>
      <sheetName val="G_SUMMARY"/>
      <sheetName val="Hrg"/>
      <sheetName val="MUA"/>
      <sheetName val="HB"/>
      <sheetName val="An Arsitektur"/>
      <sheetName val="Unit Rate (2)"/>
      <sheetName val="An Struktur"/>
      <sheetName val="ETAB 2"/>
      <sheetName val="MAPDC"/>
      <sheetName val="E_TRIKAL"/>
      <sheetName val="E_TRONIK"/>
      <sheetName val="MEK"/>
      <sheetName val="ANAL_HPS"/>
      <sheetName val="Rekap1"/>
      <sheetName val="ARSITEK"/>
      <sheetName val="hsp-STR-ARS"/>
      <sheetName val="8LT 12"/>
      <sheetName val="schtng"/>
      <sheetName val="schbhn"/>
      <sheetName val="schalt"/>
      <sheetName val="ANALISA PEK.UMUM"/>
      <sheetName val="ANALISA KONST BTN"/>
      <sheetName val="RAB-ARS"/>
      <sheetName val="HSBU"/>
      <sheetName val="Dashboard"/>
      <sheetName val="Cover "/>
      <sheetName val="Daftar-Isi"/>
      <sheetName val="PEMBATAS"/>
      <sheetName val="RPD"/>
      <sheetName val="SPD"/>
      <sheetName val="PO2"/>
      <sheetName val="LBP-01 "/>
      <sheetName val="Sheet2"/>
      <sheetName val="PBK-01"/>
      <sheetName val="CFP-11"/>
      <sheetName val="hutang-lapangan "/>
      <sheetName val="CASH-lapangan"/>
      <sheetName val="CASH-Divisi"/>
      <sheetName val="Hutang-Divisi"/>
      <sheetName val="Rekap klad"/>
      <sheetName val="daftarhutang"/>
      <sheetName val="LPP-101"/>
      <sheetName val="RLP-01"/>
      <sheetName val="ASAT"/>
      <sheetName val="RRK-01"/>
      <sheetName val="PU DANA KERJA"/>
      <sheetName val="LPF-01"/>
      <sheetName val="MOS-01 "/>
      <sheetName val="RSK-01"/>
      <sheetName val="RTS-11"/>
      <sheetName val="RTS-21"/>
      <sheetName val="antisipasi"/>
      <sheetName val="RAPA"/>
      <sheetName val="AAK-01"/>
      <sheetName val="DAFTAR HUTANG"/>
      <sheetName val="KARTU PIUTANG"/>
      <sheetName val="LAP ALAT"/>
      <sheetName val="PROGRESS DIAKUI"/>
      <sheetName val="KKP-1"/>
      <sheetName val="M-RESIKO "/>
      <sheetName val="PANJR"/>
      <sheetName val="FM-MR01 "/>
      <sheetName val="FM-MR02 "/>
      <sheetName val="FM-MR03 Lap Bulan Agus"/>
      <sheetName val="FOTO"/>
      <sheetName val="DATA PROYEK"/>
      <sheetName val="RUANG LINGKUP"/>
      <sheetName val="Eva_Spek3"/>
      <sheetName val="Harga_Satuan3"/>
      <sheetName val="ah_sanitary3"/>
      <sheetName val="Currency_Rate3"/>
      <sheetName val="BQ_ARS2"/>
      <sheetName val="Fill_this_out_first___3"/>
      <sheetName val="Daf_12"/>
      <sheetName val="INPUT_DATAS1"/>
      <sheetName val="Sch_11"/>
      <sheetName val="Total_Load_List1"/>
      <sheetName val="Bahan_1"/>
      <sheetName val="Pekerjaan_1"/>
      <sheetName val="Isolasi_Luar1"/>
      <sheetName val="Fill_this_out_first___4"/>
      <sheetName val="H_Satuan1"/>
      <sheetName val="TE_TS_FA_LAN_MATV1"/>
      <sheetName val="Harga_ME_1"/>
      <sheetName val="Bill_rekap1"/>
      <sheetName val="Bill_of_Qty1"/>
      <sheetName val="BQ_atap_bengkel1"/>
      <sheetName val="str_bengkel1"/>
      <sheetName val="mat_me_pipa1"/>
      <sheetName val="Isolasi_Luar_Dalam1"/>
      <sheetName val="DAFTAR_HARGA1"/>
      <sheetName val="A+Supl_1"/>
      <sheetName val="Hrg_Sat1"/>
      <sheetName val="Peralatan_(2)1"/>
      <sheetName val="Ahs_21"/>
      <sheetName val="Ahs_11"/>
      <sheetName val="HRG_BHN1"/>
      <sheetName val="HARGA_ALAT1"/>
      <sheetName val="Bill_No__21"/>
      <sheetName val="walk_way1"/>
      <sheetName val="UNIT_PRICE_ANALYSIS_(KSN)1"/>
      <sheetName val="RAB_MEK_15_M_MB_1"/>
      <sheetName val="PT_1"/>
      <sheetName val="Kuantitas_&amp;_Harga1"/>
      <sheetName val="AHS_Marka1"/>
      <sheetName val="AHS_Aspal1"/>
      <sheetName val="REF_ONLY1"/>
      <sheetName val="Cash_Flow_bulanan1"/>
      <sheetName val="mat_baja1"/>
      <sheetName val="harga_baja1"/>
      <sheetName val="Rekap_Direct_Cost1"/>
      <sheetName val="rab_me_(by_owner)_1"/>
      <sheetName val="BQ_(by_owner)1"/>
      <sheetName val="rab_me_(fisik)1"/>
      <sheetName val="Analisa_Teknik1"/>
      <sheetName val="UNIT_CHILLER1"/>
      <sheetName val="Perm__Test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HB_1"/>
      <sheetName val="DATA_GRAFIK1"/>
      <sheetName val="Analisa_STR1"/>
      <sheetName val="Analisa__(2)1"/>
      <sheetName val="prime_coal1"/>
      <sheetName val="Pengaturan_air1"/>
      <sheetName val="Pemeliharaan_LL1"/>
      <sheetName val="Kebutuhan_alat_I1"/>
      <sheetName val="Produktif__alat1"/>
      <sheetName val="Item-01_20(01)_to_(09)_Abov_(21"/>
      <sheetName val="Rekap_Seksi_21"/>
      <sheetName val="info_umum1"/>
      <sheetName val="anal_pek_tanah1"/>
      <sheetName val="concrete_paver1"/>
      <sheetName val="analisa_owning_cost1"/>
      <sheetName val="form_ANALISA1"/>
      <sheetName val="MAJOR_SDY1"/>
      <sheetName val="harsat_sdy1"/>
      <sheetName val="RAB_SDY1"/>
      <sheetName val="bq_analisa1"/>
      <sheetName val="sum_boq1"/>
      <sheetName val="BQ_SUSUKAN1"/>
      <sheetName val="BQ_PENGGARON1"/>
      <sheetName val="Daftar_Kuantitas_dan_Harga1"/>
      <sheetName val="HB_me1"/>
      <sheetName val="Sat_Bahan1"/>
      <sheetName val="Sat_Alat1"/>
      <sheetName val="Sat_Upah1"/>
      <sheetName val="H_SAT1"/>
      <sheetName val="met_bab31"/>
      <sheetName val="anal_bab81"/>
      <sheetName val="Analisa_Upah_&amp;_Bahan_Plum1"/>
      <sheetName val="BQ_(1)1"/>
      <sheetName val="Bill_of_Qty_MEP1"/>
      <sheetName val="Tabel_Berat1"/>
      <sheetName val="Eva_Spek2"/>
      <sheetName val="Harga_Satuan2"/>
      <sheetName val="ah_sanitary2"/>
      <sheetName val="Currency_Rate2"/>
      <sheetName val="BQ_ARS1"/>
      <sheetName val="Fill_this_out_first___1"/>
      <sheetName val="Daf_11"/>
      <sheetName val="INPUT_DATAS"/>
      <sheetName val="Sch_1"/>
      <sheetName val="Total_Load_List"/>
      <sheetName val="Bahan_"/>
      <sheetName val="Pekerjaan_"/>
      <sheetName val="Isolasi_Luar"/>
      <sheetName val="Fill_this_out_first___2"/>
      <sheetName val="H_Satuan"/>
      <sheetName val="TE_TS_FA_LAN_MATV"/>
      <sheetName val="Harga_ME_"/>
      <sheetName val="Bill_rekap"/>
      <sheetName val="Bill_of_Qty"/>
      <sheetName val="BQ_atap_bengkel"/>
      <sheetName val="str_bengkel"/>
      <sheetName val="mat_me_pipa"/>
      <sheetName val="Isolasi_Luar_Dalam"/>
      <sheetName val="DAFTAR_HARGA"/>
      <sheetName val="A+Supl_"/>
      <sheetName val="Hrg_Sat"/>
      <sheetName val="Peralatan_(2)"/>
      <sheetName val="Ahs_2"/>
      <sheetName val="Ahs_1"/>
      <sheetName val="HRG_BHN"/>
      <sheetName val="HARGA_ALAT"/>
      <sheetName val="Bill_No__2"/>
      <sheetName val="walk_way"/>
      <sheetName val="UNIT_PRICE_ANALYSIS_(KSN)"/>
      <sheetName val="RAB_MEK_15_M_MB_"/>
      <sheetName val="PT_"/>
      <sheetName val="Kuantitas_&amp;_Harga"/>
      <sheetName val="AHS_Marka"/>
      <sheetName val="AHS_Aspal"/>
      <sheetName val="REF_ONLY"/>
      <sheetName val="Cash_Flow_bulanan"/>
      <sheetName val="mat_baja"/>
      <sheetName val="harga_baja"/>
      <sheetName val="Rekap_Direct_Cost"/>
      <sheetName val="rab_me_(by_owner)_"/>
      <sheetName val="BQ_(by_owner)"/>
      <sheetName val="rab_me_(fisik)"/>
      <sheetName val="Analisa_Teknik"/>
      <sheetName val="UNIT_CHILLER"/>
      <sheetName val="Perm__Test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B_"/>
      <sheetName val="DATA_GRAFIK"/>
      <sheetName val="Analisa_STR"/>
      <sheetName val="Analisa__(2)"/>
      <sheetName val="prime_coal"/>
      <sheetName val="Pengaturan_air"/>
      <sheetName val="Pemeliharaan_LL"/>
      <sheetName val="Kebutuhan_alat_I"/>
      <sheetName val="Produktif__alat"/>
      <sheetName val="Item-01_20(01)_to_(09)_Abov_(2)"/>
      <sheetName val="Rekap_Seksi_2"/>
      <sheetName val="info_umum"/>
      <sheetName val="anal_pek_tanah"/>
      <sheetName val="concrete_paver"/>
      <sheetName val="analisa_owning_cost"/>
      <sheetName val="form_ANALISA"/>
      <sheetName val="MAJOR_SDY"/>
      <sheetName val="harsat_sdy"/>
      <sheetName val="RAB_SDY"/>
      <sheetName val="bq_analisa"/>
      <sheetName val="sum_boq"/>
      <sheetName val="BQ_SUSUKAN"/>
      <sheetName val="BQ_PENGGARON"/>
      <sheetName val="Daftar_Kuantitas_dan_Harga"/>
      <sheetName val="Sat_Bahan"/>
      <sheetName val="Sat_Alat"/>
      <sheetName val="Sat_Upah"/>
      <sheetName val="H_SAT"/>
      <sheetName val="BQ_(1)"/>
      <sheetName val="Bill_of_Qty_MEP"/>
      <sheetName val="Tabel_Berat"/>
      <sheetName val="HB_me"/>
      <sheetName val="met_bab3"/>
      <sheetName val="anal_bab8"/>
      <sheetName val="Analisa_Upah_&amp;_Bahan_Plum"/>
      <sheetName val="Eva_Spek4"/>
      <sheetName val="Harga_Satuan4"/>
      <sheetName val="ah_sanitary4"/>
      <sheetName val="Currency_Rate4"/>
      <sheetName val="BQ_ARS3"/>
      <sheetName val="Fill_this_out_first___5"/>
      <sheetName val="Daf_13"/>
      <sheetName val="INPUT_DATAS2"/>
      <sheetName val="Sch_12"/>
      <sheetName val="Total_Load_List2"/>
      <sheetName val="Bahan_2"/>
      <sheetName val="Pekerjaan_2"/>
      <sheetName val="Isolasi_Luar2"/>
      <sheetName val="Fill_this_out_first___6"/>
      <sheetName val="H_Satuan2"/>
      <sheetName val="TE_TS_FA_LAN_MATV2"/>
      <sheetName val="Harga_ME_2"/>
      <sheetName val="Bill_rekap2"/>
      <sheetName val="Bill_of_Qty2"/>
      <sheetName val="BQ_atap_bengkel2"/>
      <sheetName val="str_bengkel2"/>
      <sheetName val="mat_me_pipa2"/>
      <sheetName val="Isolasi_Luar_Dalam2"/>
      <sheetName val="DAFTAR_HARGA2"/>
      <sheetName val="A+Supl_2"/>
      <sheetName val="Hrg_Sat2"/>
      <sheetName val="Peralatan_(2)2"/>
      <sheetName val="Ahs_22"/>
      <sheetName val="Ahs_12"/>
      <sheetName val="HRG_BHN2"/>
      <sheetName val="HARGA_ALAT2"/>
      <sheetName val="Bill_No__22"/>
      <sheetName val="walk_way2"/>
      <sheetName val="UNIT_PRICE_ANALYSIS_(KSN)2"/>
      <sheetName val="RAB_MEK_15_M_MB_2"/>
      <sheetName val="PT_2"/>
      <sheetName val="Kuantitas_&amp;_Harga2"/>
      <sheetName val="AHS_Marka2"/>
      <sheetName val="AHS_Aspal2"/>
      <sheetName val="REF_ONLY2"/>
      <sheetName val="Cash_Flow_bulanan2"/>
      <sheetName val="mat_baja2"/>
      <sheetName val="harga_baja2"/>
      <sheetName val="Rekap_Direct_Cost2"/>
      <sheetName val="rab_me_(by_owner)_2"/>
      <sheetName val="BQ_(by_owner)2"/>
      <sheetName val="rab_me_(fisik)2"/>
      <sheetName val="Analisa_Teknik2"/>
      <sheetName val="UNIT_CHILLER2"/>
      <sheetName val="Perm__Test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HB_2"/>
      <sheetName val="DATA_GRAFIK2"/>
      <sheetName val="Analisa_STR2"/>
      <sheetName val="Analisa__(2)2"/>
      <sheetName val="prime_coal2"/>
      <sheetName val="Pengaturan_air2"/>
      <sheetName val="Pemeliharaan_LL2"/>
      <sheetName val="Kebutuhan_alat_I2"/>
      <sheetName val="Produktif__alat2"/>
      <sheetName val="Item-01_20(01)_to_(09)_Abov_(22"/>
      <sheetName val="Rekap_Seksi_22"/>
      <sheetName val="info_umum2"/>
      <sheetName val="anal_pek_tanah2"/>
      <sheetName val="concrete_paver2"/>
      <sheetName val="analisa_owning_cost2"/>
      <sheetName val="form_ANALISA2"/>
      <sheetName val="MAJOR_SDY2"/>
      <sheetName val="harsat_sdy2"/>
      <sheetName val="RAB_SDY2"/>
      <sheetName val="bq_analisa2"/>
      <sheetName val="sum_boq2"/>
      <sheetName val="BQ_SUSUKAN2"/>
      <sheetName val="BQ_PENGGARON2"/>
      <sheetName val="Daftar_Kuantitas_dan_Harga2"/>
      <sheetName val="HB_me2"/>
      <sheetName val="Sat_Bahan2"/>
      <sheetName val="Sat_Alat2"/>
      <sheetName val="Sat_Upah2"/>
      <sheetName val="H_SAT2"/>
      <sheetName val="met_bab32"/>
      <sheetName val="anal_bab82"/>
      <sheetName val="Analisa_Upah_&amp;_Bahan_Plum2"/>
      <sheetName val="BQ_(1)2"/>
      <sheetName val="Bill_of_Qty_MEP2"/>
      <sheetName val="Tabel_Berat2"/>
      <sheetName val="Eva_Spek5"/>
      <sheetName val="Harga_Satuan5"/>
      <sheetName val="ah_sanitary5"/>
      <sheetName val="Currency_Rate5"/>
      <sheetName val="BQ_ARS4"/>
      <sheetName val="Fill_this_out_first___7"/>
      <sheetName val="Daf_14"/>
      <sheetName val="INPUT_DATAS3"/>
      <sheetName val="Sch_13"/>
      <sheetName val="Total_Load_List3"/>
      <sheetName val="Bahan_3"/>
      <sheetName val="Pekerjaan_3"/>
      <sheetName val="Isolasi_Luar3"/>
      <sheetName val="Fill_this_out_first___8"/>
      <sheetName val="H_Satuan3"/>
      <sheetName val="TE_TS_FA_LAN_MATV3"/>
      <sheetName val="Harga_ME_3"/>
      <sheetName val="Bill_rekap3"/>
      <sheetName val="Bill_of_Qty3"/>
      <sheetName val="BQ_atap_bengkel3"/>
      <sheetName val="str_bengkel3"/>
      <sheetName val="mat_me_pipa3"/>
      <sheetName val="Isolasi_Luar_Dalam3"/>
      <sheetName val="DAFTAR_HARGA3"/>
      <sheetName val="A+Supl_3"/>
      <sheetName val="Hrg_Sat3"/>
      <sheetName val="Peralatan_(2)3"/>
      <sheetName val="Ahs_23"/>
      <sheetName val="Ahs_13"/>
      <sheetName val="HRG_BHN3"/>
      <sheetName val="HARGA_ALAT3"/>
      <sheetName val="Bill_No__23"/>
      <sheetName val="walk_way3"/>
      <sheetName val="UNIT_PRICE_ANALYSIS_(KSN)3"/>
      <sheetName val="RAB_MEK_15_M_MB_3"/>
      <sheetName val="PT_3"/>
      <sheetName val="Kuantitas_&amp;_Harga3"/>
      <sheetName val="AHS_Marka3"/>
      <sheetName val="AHS_Aspal3"/>
      <sheetName val="REF_ONLY3"/>
      <sheetName val="Cash_Flow_bulanan3"/>
      <sheetName val="mat_baja3"/>
      <sheetName val="harga_baja3"/>
      <sheetName val="Rekap_Direct_Cost3"/>
      <sheetName val="rab_me_(by_owner)_3"/>
      <sheetName val="BQ_(by_owner)3"/>
      <sheetName val="rab_me_(fisik)3"/>
      <sheetName val="Analisa_Teknik3"/>
      <sheetName val="UNIT_CHILLER3"/>
      <sheetName val="Perm__Test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HB_3"/>
      <sheetName val="DATA_GRAFIK3"/>
      <sheetName val="Analisa_STR3"/>
      <sheetName val="Analisa__(2)3"/>
      <sheetName val="prime_coal3"/>
      <sheetName val="Pengaturan_air3"/>
      <sheetName val="Pemeliharaan_LL3"/>
      <sheetName val="Kebutuhan_alat_I3"/>
      <sheetName val="Produktif__alat3"/>
      <sheetName val="Item-01_20(01)_to_(09)_Abov_(23"/>
      <sheetName val="Rekap_Seksi_23"/>
      <sheetName val="info_umum3"/>
      <sheetName val="anal_pek_tanah3"/>
      <sheetName val="concrete_paver3"/>
      <sheetName val="analisa_owning_cost3"/>
      <sheetName val="form_ANALISA3"/>
      <sheetName val="MAJOR_SDY3"/>
      <sheetName val="harsat_sdy3"/>
      <sheetName val="RAB_SDY3"/>
      <sheetName val="bq_analisa3"/>
      <sheetName val="sum_boq3"/>
      <sheetName val="BQ_SUSUKAN3"/>
      <sheetName val="BQ_PENGGARON3"/>
      <sheetName val="Daftar_Kuantitas_dan_Harga3"/>
      <sheetName val="Sat_Bahan3"/>
      <sheetName val="Sat_Alat3"/>
      <sheetName val="Sat_Upah3"/>
      <sheetName val="H_SAT3"/>
      <sheetName val="BQ_(1)3"/>
      <sheetName val="Bill_of_Qty_MEP3"/>
      <sheetName val="Tabel_Berat3"/>
      <sheetName val="HB_me3"/>
      <sheetName val="met_bab33"/>
      <sheetName val="anal_bab83"/>
      <sheetName val="Analisa_Upah_&amp;_Bahan_Plum3"/>
      <sheetName val="Cover_"/>
      <sheetName val="LBP-01_"/>
      <sheetName val="hutang-lapangan_"/>
      <sheetName val="Rekap_klad"/>
      <sheetName val="PU_DANA_KERJA"/>
      <sheetName val="MOS-01_"/>
      <sheetName val="DAFTAR_HUTANG"/>
      <sheetName val="KARTU_PIUTANG"/>
      <sheetName val="LAP_ALAT"/>
      <sheetName val="PROGRESS_DIAKUI"/>
      <sheetName val="M-RESIKO_"/>
      <sheetName val="FM-MR01_"/>
      <sheetName val="FM-MR02_"/>
      <sheetName val="FM-MR03_Lap_Bulan_Agus"/>
      <sheetName val="DATA_PROYEK"/>
      <sheetName val="RUANG_LINGKUP"/>
      <sheetName val="CERT"/>
      <sheetName val="Smry Wk (P I)"/>
      <sheetName val="Dokumentasi (2)"/>
      <sheetName val="wo 276&amp;1050 (98-99)"/>
      <sheetName val="satuan_pek_ars"/>
      <sheetName val="Normalisasi"/>
      <sheetName val="금액내역서"/>
      <sheetName val="SAT_BHN"/>
      <sheetName val="AO_UMUM"/>
      <sheetName val=" anal hrg sat"/>
      <sheetName val="Analisa "/>
      <sheetName val="BQ Utama "/>
      <sheetName val="Upah "/>
      <sheetName val="4-MVAC"/>
      <sheetName val="Analisa Harga Satuan"/>
      <sheetName val="Coord"/>
      <sheetName val="BASE_PL1_H_shape__OLD_"/>
      <sheetName val="C-FLOW JUNI"/>
      <sheetName val="Sat Bah &amp; Up"/>
      <sheetName val="Sat Bah _ Up"/>
      <sheetName val="Basic Price"/>
      <sheetName val="hs-str"/>
      <sheetName val="hs_str"/>
      <sheetName val="ANALIS ALAT"/>
      <sheetName val="Vibro_Roller"/>
      <sheetName val="Based Data_wacc"/>
      <sheetName val="ANA"/>
      <sheetName val="Koefisien"/>
      <sheetName val="BQ-E20-02(Rp)"/>
      <sheetName val="Pipe"/>
      <sheetName val="95삼성급(본사)"/>
      <sheetName val="NP"/>
      <sheetName val="NP (3)"/>
      <sheetName val="NP (2)"/>
      <sheetName val="Additional"/>
      <sheetName val="SKEDUL AV-05"/>
      <sheetName val="AHS"/>
      <sheetName val="B"/>
      <sheetName val="AHS2 Partisi,Curtain,Pnt,Jndla"/>
      <sheetName val="Rekap B.L."/>
      <sheetName val="BoQ."/>
      <sheetName val="pivot"/>
      <sheetName val="ANL STR"/>
      <sheetName val="IT-SDSEPT"/>
      <sheetName val="ITSDSEPT"/>
      <sheetName val="PENYERAPANKTRK"/>
      <sheetName val="EVAINF08"/>
      <sheetName val="EVAINF08 (PPT)"/>
      <sheetName val="REKAPMS08 (31%) (2)"/>
      <sheetName val="grafik"/>
      <sheetName val="RENCKTRK08"/>
      <sheetName val="RENCKTRK08 (2)"/>
      <sheetName val="HARGA DASAR"/>
      <sheetName val="Harga"/>
      <sheetName val="SCH"/>
      <sheetName val="AMP"/>
      <sheetName val="ANTEK-AGGA"/>
      <sheetName val="BD-LS"/>
      <sheetName val="BIA-LUMPSUM"/>
      <sheetName val="FINAL"/>
      <sheetName val="KEBALAT"/>
      <sheetName val="Master Edit"/>
      <sheetName val="HS Bhn&amp;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"/>
      <sheetName val="Investasi"/>
    </sheetNames>
    <sheetDataSet>
      <sheetData sheetId="0">
        <row r="151">
          <cell r="J151">
            <v>375688034363.63635</v>
          </cell>
        </row>
        <row r="158">
          <cell r="J158">
            <v>1622448000</v>
          </cell>
        </row>
      </sheetData>
      <sheetData sheetId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K Fase 2"/>
      <sheetName val="Biaya KSMU"/>
    </sheetNames>
    <sheetDataSet>
      <sheetData sheetId="0">
        <row r="59">
          <cell r="Q59">
            <v>46100618431.098106</v>
          </cell>
        </row>
        <row r="114">
          <cell r="Q114">
            <v>13097000</v>
          </cell>
        </row>
        <row r="154">
          <cell r="Q154">
            <v>8853600</v>
          </cell>
        </row>
        <row r="169">
          <cell r="Q169">
            <v>115920000</v>
          </cell>
        </row>
        <row r="170">
          <cell r="Q170">
            <v>1318121372.0077941</v>
          </cell>
        </row>
        <row r="178">
          <cell r="Q178">
            <v>4699500</v>
          </cell>
        </row>
        <row r="188">
          <cell r="Q188">
            <v>47561309903.105904</v>
          </cell>
        </row>
        <row r="268">
          <cell r="Q268">
            <v>10754864506.507677</v>
          </cell>
        </row>
        <row r="288">
          <cell r="Q288">
            <v>15466000</v>
          </cell>
        </row>
        <row r="297">
          <cell r="Q297">
            <v>365129970.63054097</v>
          </cell>
        </row>
        <row r="401">
          <cell r="Q401">
            <v>7901388782.5923214</v>
          </cell>
        </row>
        <row r="444">
          <cell r="Q444">
            <v>589409863.58755398</v>
          </cell>
        </row>
        <row r="455">
          <cell r="Q455">
            <v>14050000</v>
          </cell>
        </row>
      </sheetData>
      <sheetData sheetId="1">
        <row r="26">
          <cell r="E26">
            <v>25844910627.534271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POK"/>
      <sheetName val="KOMUNIKASI"/>
      <sheetName val="PRESTASI"/>
      <sheetName val="PERUMAHAN"/>
      <sheetName val="TRANSPORTASI"/>
      <sheetName val="JABATAN"/>
      <sheetName val="KENDARAAN"/>
      <sheetName val="T. CUTI"/>
      <sheetName val="THR"/>
      <sheetName val="GAJI KE-13"/>
      <sheetName val="PENGHASILAN DIRKOM"/>
      <sheetName val="T. PERUMAHAN DIREKSI"/>
      <sheetName val="T. KOMUNIKASI"/>
      <sheetName val="T. TRANSPORTASI"/>
      <sheetName val="THR DIRKOM"/>
      <sheetName val="USULAN KENAIKAN THP DIREKSI"/>
      <sheetName val="USULAN KENAIKAN THP DEKOM"/>
      <sheetName val="USULAN KENAIKAN THP PEGAWAI"/>
      <sheetName val="THP"/>
      <sheetName val="AKUMUL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H5">
            <v>1034161920.0000002</v>
          </cell>
        </row>
        <row r="7">
          <cell r="H7">
            <v>82414125</v>
          </cell>
        </row>
        <row r="8">
          <cell r="H8">
            <v>246259965</v>
          </cell>
        </row>
        <row r="11">
          <cell r="H11">
            <v>234384000</v>
          </cell>
        </row>
        <row r="13">
          <cell r="H13">
            <v>192894943.75</v>
          </cell>
        </row>
        <row r="14">
          <cell r="H14">
            <v>305495372.5</v>
          </cell>
        </row>
        <row r="17">
          <cell r="H17">
            <v>3563520000.0000005</v>
          </cell>
        </row>
        <row r="20">
          <cell r="H20">
            <v>325960000.00000006</v>
          </cell>
          <cell r="K20">
            <v>316680000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IT-PEGAWAI"/>
      <sheetName val="TUNJ. PERUMAHAN"/>
      <sheetName val="TUNJ. KOMUNIKASI"/>
      <sheetName val="TUNJ. JABATAN"/>
      <sheetName val="TUNJ. TRANSPORT"/>
      <sheetName val="TUNJ. CUTI"/>
      <sheetName val="THR-PEGAWAI"/>
      <sheetName val="TUNJ. PRESTASI"/>
      <sheetName val="TUNJ. KENDARAAN"/>
      <sheetName val="GAJI KE-13"/>
      <sheetName val="GAJI-DIRKOM"/>
      <sheetName val="TUNJ. PERUMAHAN DIREKSI"/>
      <sheetName val="THR-DIRKOM"/>
      <sheetName val="THP 2016"/>
      <sheetName val="THP 2015"/>
      <sheetName val="PPH 21-PEGAWAI"/>
      <sheetName val="PPH 21-DIRKOM"/>
      <sheetName val="Sheet5"/>
      <sheetName val="Total Investasi"/>
    </sheetNames>
    <sheetDataSet>
      <sheetData sheetId="0">
        <row r="28">
          <cell r="I28">
            <v>168336000</v>
          </cell>
          <cell r="M28">
            <v>190315200</v>
          </cell>
          <cell r="Q28">
            <v>206788800</v>
          </cell>
          <cell r="U28">
            <v>215025600</v>
          </cell>
        </row>
      </sheetData>
      <sheetData sheetId="1">
        <row r="29">
          <cell r="I29">
            <v>35291085</v>
          </cell>
          <cell r="M29">
            <v>39169997</v>
          </cell>
          <cell r="Q29">
            <v>42011693</v>
          </cell>
          <cell r="U29">
            <v>43432541</v>
          </cell>
        </row>
      </sheetData>
      <sheetData sheetId="2">
        <row r="29">
          <cell r="I29">
            <v>9855000</v>
          </cell>
          <cell r="M29">
            <v>11031000</v>
          </cell>
          <cell r="Q29">
            <v>11889000</v>
          </cell>
          <cell r="U29">
            <v>12318000</v>
          </cell>
        </row>
      </sheetData>
      <sheetData sheetId="3"/>
      <sheetData sheetId="4">
        <row r="29">
          <cell r="I29">
            <v>15712500</v>
          </cell>
          <cell r="M29">
            <v>21592500</v>
          </cell>
          <cell r="Q29">
            <v>25882500</v>
          </cell>
          <cell r="U29">
            <v>28027500</v>
          </cell>
        </row>
      </sheetData>
      <sheetData sheetId="5">
        <row r="26">
          <cell r="N26">
            <v>118935675</v>
          </cell>
        </row>
      </sheetData>
      <sheetData sheetId="6"/>
      <sheetData sheetId="7">
        <row r="29">
          <cell r="I29">
            <v>59010000</v>
          </cell>
          <cell r="M29">
            <v>66157000</v>
          </cell>
          <cell r="Q29">
            <v>70733000</v>
          </cell>
          <cell r="U29">
            <v>73021000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IT-GAPOK"/>
      <sheetName val="TUNJ. PERUMAHAN"/>
      <sheetName val="TUNJ. KOMUNIKASI"/>
      <sheetName val="TUNJ. JABATAN"/>
      <sheetName val="TUNJ. TRANSPORT"/>
      <sheetName val="THP 2016"/>
      <sheetName val="THP 2015"/>
      <sheetName val="Total Investasi"/>
      <sheetName val="TUNJ. CUTI"/>
      <sheetName val="THR-PEGAWAI"/>
      <sheetName val="TUNJ. PRESTASI"/>
      <sheetName val="TUNJ. KENDARAAN"/>
      <sheetName val="THR-DIRKOM"/>
    </sheetNames>
    <sheetDataSet>
      <sheetData sheetId="0" refreshError="1"/>
      <sheetData sheetId="1" refreshError="1"/>
      <sheetData sheetId="2" refreshError="1"/>
      <sheetData sheetId="3" refreshError="1">
        <row r="26">
          <cell r="I26">
            <v>41325000</v>
          </cell>
          <cell r="M26">
            <v>41325000</v>
          </cell>
          <cell r="Q26">
            <v>41325000</v>
          </cell>
          <cell r="U26">
            <v>41325000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>
        <row r="26">
          <cell r="N26">
            <v>118935675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IT-PEGAWAI"/>
      <sheetName val="TUNJ. PERUMAHAN"/>
      <sheetName val="TUNJ. KOMUNIKASI"/>
      <sheetName val="TUNJ. JABATAN"/>
      <sheetName val="TUNJ. TRANSPORT"/>
      <sheetName val="TUNJ. CUTI"/>
      <sheetName val="THR-PEGAWAI"/>
      <sheetName val="TUNJ. PRESTASI"/>
      <sheetName val="TUNJ. KENDARAAN"/>
      <sheetName val="GAJI KE-13"/>
      <sheetName val="GAJI-DIRKOM"/>
      <sheetName val="TUNJ. PERUMAHAN DIREKSI"/>
      <sheetName val="THR-DIRKOM"/>
      <sheetName val="THP 2016"/>
      <sheetName val="THP 2015"/>
      <sheetName val="PPH 21-PEGAWAI"/>
      <sheetName val="PPH 21-DIRKOM"/>
      <sheetName val="Sheet5"/>
      <sheetName val="Total Invest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6">
          <cell r="N26">
            <v>230652278</v>
          </cell>
        </row>
      </sheetData>
      <sheetData sheetId="7" refreshError="1"/>
      <sheetData sheetId="8" refreshError="1">
        <row r="26">
          <cell r="I26">
            <v>48600000</v>
          </cell>
          <cell r="M26">
            <v>48600000</v>
          </cell>
          <cell r="Q26">
            <v>48600000</v>
          </cell>
          <cell r="U26">
            <v>48600000</v>
          </cell>
        </row>
      </sheetData>
      <sheetData sheetId="9" refreshError="1"/>
      <sheetData sheetId="10" refreshError="1">
        <row r="21">
          <cell r="I21">
            <v>817800000</v>
          </cell>
          <cell r="M21">
            <v>817800000</v>
          </cell>
          <cell r="Q21">
            <v>817800000</v>
          </cell>
          <cell r="U21">
            <v>817800000</v>
          </cell>
        </row>
      </sheetData>
      <sheetData sheetId="11" refreshError="1"/>
      <sheetData sheetId="12" refreshError="1">
        <row r="9">
          <cell r="J9">
            <v>60000000</v>
          </cell>
        </row>
        <row r="10">
          <cell r="J10">
            <v>54000000</v>
          </cell>
        </row>
        <row r="11">
          <cell r="J11">
            <v>54000000</v>
          </cell>
        </row>
        <row r="14">
          <cell r="J14">
            <v>27000000</v>
          </cell>
        </row>
        <row r="15">
          <cell r="J15">
            <v>24300000</v>
          </cell>
        </row>
        <row r="16">
          <cell r="J16">
            <v>24300000</v>
          </cell>
        </row>
        <row r="19">
          <cell r="J19">
            <v>20000000</v>
          </cell>
        </row>
        <row r="20">
          <cell r="J20">
            <v>18900000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BoQ C4"/>
      <sheetName val="I-KAMAR"/>
      <sheetName val="Steel-Twr"/>
      <sheetName val="SAP"/>
      <sheetName val="B _ Norelec"/>
      <sheetName val="DATA"/>
      <sheetName val="Isolasi Luar Dalam"/>
      <sheetName val="Isolasi Luar"/>
      <sheetName val="Kuantitas &amp; Harga"/>
      <sheetName val="STR"/>
      <sheetName val="RAP"/>
      <sheetName val="PPC"/>
      <sheetName val="kode rekening"/>
      <sheetName val="LOADDAT"/>
      <sheetName val="B - Norelec"/>
      <sheetName val="Peralatan"/>
      <sheetName val="harsat"/>
      <sheetName val="anal"/>
      <sheetName val="Currency Rate"/>
      <sheetName val="Spek_Kusen"/>
      <sheetName val="Gross_Area"/>
      <sheetName val="B___Norelec"/>
      <sheetName val="BoQ_C4"/>
      <sheetName val="Material"/>
      <sheetName val="A"/>
      <sheetName val="HS_TRG"/>
      <sheetName val="CH"/>
      <sheetName val="HSD Alat"/>
      <sheetName val="HSD Bahan"/>
      <sheetName val="ANA"/>
      <sheetName val="REK"/>
      <sheetName val="HSD Upah"/>
      <sheetName val="struktur"/>
      <sheetName val="BQ"/>
      <sheetName val="BOQ Permata Senayan 09 Juni 200"/>
      <sheetName val="Rekapitulasi Harga Satuan"/>
      <sheetName val="Daftar Harga Material"/>
      <sheetName val="Ahs.2"/>
      <sheetName val="Ahs.1"/>
      <sheetName val="Rate"/>
      <sheetName val="HB"/>
      <sheetName val="Personnel"/>
      <sheetName val="jobhist"/>
      <sheetName val="name"/>
      <sheetName val="DAF_2"/>
      <sheetName val="BQ &amp; Harga"/>
      <sheetName val="major tems"/>
      <sheetName val="Kolam"/>
      <sheetName val="Koef"/>
      <sheetName val="HRG BHN"/>
      <sheetName val="Jembatan I"/>
      <sheetName val="HB "/>
      <sheetName val="DAF-1"/>
      <sheetName val="SAT UPAH RAPI"/>
      <sheetName val="5-ALAT(1)"/>
      <sheetName val="SUB-KON"/>
      <sheetName val="STAF"/>
      <sheetName val="ALAT"/>
      <sheetName val="Cash Flow bulanan"/>
      <sheetName val="struktur tdk dipakai"/>
      <sheetName val="SAT-BHN"/>
      <sheetName val="Metode"/>
      <sheetName val="hrg-dsr"/>
      <sheetName val="HARGA SATUAN UPAH PEKERJA"/>
      <sheetName val="Cover"/>
      <sheetName val="Dashboard"/>
      <sheetName val="Analisa Harga Satuan"/>
      <sheetName val="UMUM"/>
      <sheetName val="Rekap Direct Cost"/>
      <sheetName val="sub_total_bag_7"/>
      <sheetName val="harga"/>
      <sheetName val="Bahan"/>
      <sheetName val="BAHAN "/>
      <sheetName val="UPAH"/>
      <sheetName val="ESCON"/>
      <sheetName val="DAF-4"/>
      <sheetName val="iTEM hARSAT"/>
      <sheetName val="arab"/>
      <sheetName val="PRD01-5"/>
      <sheetName val="G_SUMMARY"/>
      <sheetName val="Daf 1"/>
      <sheetName val="Spek_Kusen1"/>
      <sheetName val="Gross_Area1"/>
      <sheetName val="rab me (by owner) "/>
      <sheetName val="BQ (by owner)"/>
      <sheetName val="rab me (fisik)"/>
      <sheetName val="plumbing"/>
      <sheetName val="AHS Marka"/>
      <sheetName val="Memb Schd"/>
      <sheetName val="I_KAMAR"/>
      <sheetName val="BQ-Tenis"/>
      <sheetName val="Arsitektur"/>
      <sheetName val="BOQ_Aula"/>
      <sheetName val="L1"/>
      <sheetName val=""/>
      <sheetName val="4"/>
      <sheetName val="DAF-7"/>
      <sheetName val="L-TIGA"/>
      <sheetName val="Balok_1"/>
      <sheetName val="Pekerjaan "/>
      <sheetName val="4-Basic Price"/>
      <sheetName val="D7(1)"/>
      <sheetName val="Up &amp; bhn"/>
      <sheetName val="H.Satuan"/>
      <sheetName val="Analisa STR"/>
      <sheetName val="B___Norelec1"/>
      <sheetName val="BoQ_C41"/>
      <sheetName val="B_-_Norelec"/>
      <sheetName val="kode_rekening"/>
      <sheetName val="Currency_Rate"/>
      <sheetName val="DAF_1"/>
      <sheetName val="hst  LAMP_1"/>
      <sheetName val="304-06"/>
      <sheetName val="Bide-bq-int"/>
      <sheetName val="KODE"/>
      <sheetName val="Rab"/>
      <sheetName val="NP 7"/>
      <sheetName val="satuan_pek_ars"/>
      <sheetName val="Mall"/>
      <sheetName val="arp-3a"/>
      <sheetName val="ARP-10"/>
      <sheetName val="Elektrikal"/>
      <sheetName val="bhn"/>
      <sheetName val="dongia (2)"/>
      <sheetName val="LKVL-CK-HT-GD1"/>
      <sheetName val="giathanh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Upah"/>
      <sheetName val="Analisa"/>
      <sheetName val="KUANT &amp; HRG"/>
      <sheetName val="DIV-3"/>
      <sheetName val="DIV-7"/>
      <sheetName val="DIV-8"/>
      <sheetName val="S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Bhn"/>
      <sheetName val="UP_an"/>
      <sheetName val="ELEC STIS"/>
      <sheetName val="Cover"/>
      <sheetName val="BoQ C4"/>
      <sheetName val="ANALISA (2)"/>
      <sheetName val="BQ-1A"/>
      <sheetName val="ANAL KOEF"/>
      <sheetName val="LS-Rutin"/>
      <sheetName val="DivVII"/>
      <sheetName val="GTS I PS"/>
      <sheetName val="HRG BHN"/>
      <sheetName val="str"/>
      <sheetName val="Vibro_Roller"/>
      <sheetName val="UPH,BHN,ALT"/>
      <sheetName val="Analis harg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Sat Bah &amp; Up"/>
      <sheetName val="TE TS FA LAN MATV"/>
      <sheetName val="DAFTAR HARGA"/>
      <sheetName val="Ch"/>
      <sheetName val="SDY"/>
      <sheetName val="Perhitungan RAB"/>
      <sheetName val="Lamp.2,3&amp;4"/>
      <sheetName val="Peralatan"/>
      <sheetName val="Analisa Quarry"/>
      <sheetName val="Informasi"/>
      <sheetName val="Bahan "/>
      <sheetName val="SAT-BHN"/>
      <sheetName val="Currency Rate"/>
      <sheetName val="gvl"/>
      <sheetName val="upbh-1c"/>
      <sheetName val="4-Basic Price"/>
      <sheetName val="Panel,feeder,elek"/>
      <sheetName val="H.Satuan"/>
      <sheetName val="FINISHING"/>
      <sheetName val="PAD-F"/>
      <sheetName val="Bill of Qty MEP"/>
      <sheetName val="REF.ONLY"/>
      <sheetName val="PIPE"/>
      <sheetName val="ESCON"/>
      <sheetName val="Beton"/>
      <sheetName val="Aspal (2)"/>
      <sheetName val="Relok-PJU"/>
      <sheetName val="Spanduk"/>
      <sheetName val="Rekap Daftar Kuantitas"/>
      <sheetName val="SELEBARAN"/>
      <sheetName val="DAFTAR 7"/>
      <sheetName val="DAF_1"/>
      <sheetName val="DAFTAR_8"/>
      <sheetName val="H_Satuan"/>
      <sheetName val="BQ HS"/>
      <sheetName val="Str BT"/>
      <sheetName val="Pekerjaan "/>
      <sheetName val="RKP PLUMB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Klaifikasi Engineer"/>
      <sheetName val="Keahlian Engineer EPC"/>
      <sheetName val="Dftr Engineer EPC"/>
      <sheetName val="Dftr engineering epc"/>
      <sheetName val="Rekap"/>
      <sheetName val="30 Jun  (2)"/>
      <sheetName val="Statprod gab"/>
      <sheetName val="Statprod epc"/>
      <sheetName val="Statprod hkpole"/>
      <sheetName val="30 Jun "/>
      <sheetName val="Kapro EPC"/>
      <sheetName val="pola sdm"/>
      <sheetName val="kaos epc"/>
      <sheetName val="GP2001"/>
      <sheetName val="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B13" t="str">
            <v xml:space="preserve">   Total Pegawai  **)</v>
          </cell>
          <cell r="D13">
            <v>132673072.44827586</v>
          </cell>
        </row>
        <row r="14">
          <cell r="B14" t="str">
            <v xml:space="preserve">   a.  Tetap</v>
          </cell>
          <cell r="D14">
            <v>192375955.05000001</v>
          </cell>
        </row>
        <row r="15">
          <cell r="B15" t="str">
            <v xml:space="preserve">   b.  Tidak Tetap</v>
          </cell>
          <cell r="D15">
            <v>427502122.33333331</v>
          </cell>
        </row>
        <row r="17">
          <cell r="B17" t="str">
            <v xml:space="preserve">   Total Engineer  ***)</v>
          </cell>
          <cell r="D17">
            <v>274822792.9285714</v>
          </cell>
        </row>
        <row r="18">
          <cell r="B18" t="str">
            <v xml:space="preserve">   a.  Tetap</v>
          </cell>
          <cell r="D18">
            <v>427502122.33333331</v>
          </cell>
        </row>
        <row r="19">
          <cell r="B19" t="str">
            <v xml:space="preserve">   b.  Tidak Tetap</v>
          </cell>
          <cell r="D19">
            <v>769503820.20000005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L-10"/>
      <sheetName val="L-2b,c"/>
      <sheetName val="L-2a"/>
      <sheetName val="Rekap"/>
      <sheetName val="BoQ"/>
      <sheetName val="L-3a,4"/>
      <sheetName val="L-4a,b"/>
      <sheetName val="L-7"/>
      <sheetName val="L-11"/>
      <sheetName val="Sheet1"/>
      <sheetName val="Sheet3"/>
      <sheetName val="Statprod gab"/>
      <sheetName val="Materia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 refreshError="1">
        <row r="32">
          <cell r="F32" t="str">
            <v>M2</v>
          </cell>
          <cell r="H32">
            <v>0</v>
          </cell>
        </row>
        <row r="33">
          <cell r="F33" t="str">
            <v>set</v>
          </cell>
          <cell r="H33">
            <v>0</v>
          </cell>
        </row>
        <row r="34">
          <cell r="F34" t="str">
            <v>set</v>
          </cell>
          <cell r="H34">
            <v>0</v>
          </cell>
        </row>
      </sheetData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H"/>
      <sheetName val="Pricing"/>
      <sheetName val="Rate"/>
      <sheetName val="B Lgs"/>
      <sheetName val="Breakdown"/>
      <sheetName val="Finalisasi"/>
      <sheetName val="BU 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9 (2)"/>
      <sheetName val="lamp11"/>
      <sheetName val="lamp13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  <sheetName val="cm_pemel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L-2a"/>
      <sheetName val="Sheet1"/>
      <sheetName val="L-4a,b"/>
      <sheetName val="Statprod gab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 refreshError="1">
        <row r="14">
          <cell r="E14" t="str">
            <v>Divisi 1. UMUM</v>
          </cell>
        </row>
        <row r="16">
          <cell r="C16">
            <v>1.2</v>
          </cell>
          <cell r="E16" t="str">
            <v>Mobilisasi dan Demobilisasi</v>
          </cell>
          <cell r="G16" t="str">
            <v>LS</v>
          </cell>
          <cell r="H16">
            <v>1</v>
          </cell>
          <cell r="I16">
            <v>898809438</v>
          </cell>
          <cell r="J16">
            <v>898809438</v>
          </cell>
        </row>
        <row r="18">
          <cell r="C18" t="str">
            <v>1.18 (1)</v>
          </cell>
          <cell r="E18" t="str">
            <v xml:space="preserve">Relokasi Utilitas dan Pelayanan Telkom yang ada </v>
          </cell>
          <cell r="G18" t="str">
            <v>LS</v>
          </cell>
        </row>
        <row r="20">
          <cell r="C20" t="str">
            <v>1.18 (2)</v>
          </cell>
          <cell r="E20" t="str">
            <v xml:space="preserve">Relokasi Utilitas dan Pelayanan PDAM yang ada </v>
          </cell>
          <cell r="G20" t="str">
            <v>LS</v>
          </cell>
        </row>
        <row r="22">
          <cell r="C22" t="str">
            <v>1.18 (3)</v>
          </cell>
          <cell r="E22" t="str">
            <v xml:space="preserve">Relokasi Utilitas dan Pelayanan PLN yang ada </v>
          </cell>
          <cell r="G22" t="str">
            <v>LS</v>
          </cell>
        </row>
        <row r="24">
          <cell r="C24" t="str">
            <v>1.18 (4)</v>
          </cell>
          <cell r="E24" t="str">
            <v xml:space="preserve">Relokasi Utilitas dan Pelayanan Gas yang ada </v>
          </cell>
          <cell r="G24" t="str">
            <v>LS</v>
          </cell>
        </row>
        <row r="26">
          <cell r="C26" t="str">
            <v>1.18 (5)</v>
          </cell>
          <cell r="E26" t="str">
            <v xml:space="preserve">Relokasi Utilitas dan Pelayanan lainnya yang ada </v>
          </cell>
          <cell r="G26" t="str">
            <v>LS</v>
          </cell>
        </row>
        <row r="28">
          <cell r="E28" t="str">
            <v>Jumlah Harga Penawaran Divisi 1 (masuk pada Rekapitulasi Daftar Kuantitas dan Harga)</v>
          </cell>
        </row>
        <row r="29">
          <cell r="J29">
            <v>898809438</v>
          </cell>
        </row>
        <row r="32">
          <cell r="E32" t="str">
            <v>Divisi 2. DRAINASE</v>
          </cell>
        </row>
        <row r="34">
          <cell r="C34">
            <v>2.1</v>
          </cell>
          <cell r="E34" t="str">
            <v>Galian untuk Selokan Drainase dan Saluran Air</v>
          </cell>
          <cell r="G34" t="str">
            <v>M3</v>
          </cell>
          <cell r="H34">
            <v>9551.75</v>
          </cell>
          <cell r="I34">
            <v>9739</v>
          </cell>
          <cell r="J34">
            <v>93024493</v>
          </cell>
        </row>
        <row r="36">
          <cell r="C36">
            <v>2.2000000000000002</v>
          </cell>
          <cell r="E36" t="str">
            <v>Pasangan Batu dengan Mortar</v>
          </cell>
          <cell r="G36" t="str">
            <v>M3</v>
          </cell>
          <cell r="H36">
            <v>96.5</v>
          </cell>
          <cell r="I36">
            <v>311379</v>
          </cell>
          <cell r="J36">
            <v>30048073</v>
          </cell>
        </row>
        <row r="37">
          <cell r="I37">
            <v>0</v>
          </cell>
          <cell r="J37">
            <v>0</v>
          </cell>
        </row>
        <row r="38">
          <cell r="C38" t="str">
            <v>2.3 (1)</v>
          </cell>
          <cell r="E38" t="str">
            <v>Gorong-gorong Pipa Beton Bertulang, dia. dalam 50 cm</v>
          </cell>
          <cell r="G38" t="str">
            <v>M1</v>
          </cell>
          <cell r="I38">
            <v>0</v>
          </cell>
          <cell r="J38">
            <v>0</v>
          </cell>
        </row>
        <row r="40">
          <cell r="C40" t="str">
            <v>2.3 (2)</v>
          </cell>
          <cell r="E40" t="str">
            <v>Gorong-gorong Pipa Beton Bertulang, dia. dalam  50-70 cm</v>
          </cell>
          <cell r="G40" t="str">
            <v>M1</v>
          </cell>
          <cell r="H40">
            <v>56</v>
          </cell>
          <cell r="I40">
            <v>272966</v>
          </cell>
          <cell r="J40">
            <v>15286096</v>
          </cell>
        </row>
        <row r="42">
          <cell r="C42" t="str">
            <v>2.3 (3)</v>
          </cell>
          <cell r="E42" t="str">
            <v>Gorong-gorong Pipa Beton Bertulang, dia. dalam  80-100 cm</v>
          </cell>
          <cell r="G42" t="str">
            <v>M1</v>
          </cell>
          <cell r="H42">
            <v>12</v>
          </cell>
          <cell r="I42">
            <v>490306</v>
          </cell>
          <cell r="J42">
            <v>5883672</v>
          </cell>
        </row>
        <row r="44">
          <cell r="C44" t="str">
            <v>2.3 (4)</v>
          </cell>
          <cell r="E44" t="str">
            <v>Gorong-gorong Pipa Beton Bertulang, dia. dalam  110-130 cm</v>
          </cell>
          <cell r="G44" t="str">
            <v>M1</v>
          </cell>
          <cell r="I44">
            <v>0</v>
          </cell>
          <cell r="J44">
            <v>0</v>
          </cell>
        </row>
        <row r="46">
          <cell r="C46" t="str">
            <v>2.3 (5)</v>
          </cell>
          <cell r="E46" t="str">
            <v>Gorong-gorong Pipa Beton Bertulang, dia. dalam  140-150 cm</v>
          </cell>
          <cell r="G46" t="str">
            <v>M1</v>
          </cell>
          <cell r="I46">
            <v>0</v>
          </cell>
          <cell r="J46">
            <v>0</v>
          </cell>
        </row>
        <row r="48">
          <cell r="C48" t="str">
            <v>2.3 (6)</v>
          </cell>
          <cell r="E48" t="str">
            <v>Gorong-gorong Pipa Baja Bergelombang</v>
          </cell>
          <cell r="G48" t="str">
            <v>Ton</v>
          </cell>
          <cell r="I48">
            <v>0</v>
          </cell>
          <cell r="J48">
            <v>0</v>
          </cell>
        </row>
        <row r="50">
          <cell r="C50" t="str">
            <v>2.3 (7)</v>
          </cell>
          <cell r="E50" t="str">
            <v>Gorong-gorong Pipa Beton Tanpa Tulang dia. dalam  20 - 30 cm</v>
          </cell>
          <cell r="G50" t="str">
            <v>M1</v>
          </cell>
          <cell r="I50">
            <v>0</v>
          </cell>
          <cell r="J50">
            <v>0</v>
          </cell>
        </row>
        <row r="52">
          <cell r="C52" t="str">
            <v>2.4 (1)</v>
          </cell>
          <cell r="E52" t="str">
            <v>Timbunan Porus atau Bahan Penyaring</v>
          </cell>
          <cell r="G52" t="str">
            <v>M3</v>
          </cell>
          <cell r="I52">
            <v>0</v>
          </cell>
          <cell r="J52">
            <v>0</v>
          </cell>
        </row>
        <row r="54">
          <cell r="C54" t="str">
            <v>2.4 (2)</v>
          </cell>
          <cell r="E54" t="str">
            <v>Anyaman Filter Plastik</v>
          </cell>
          <cell r="G54" t="str">
            <v>M2</v>
          </cell>
          <cell r="I54">
            <v>0</v>
          </cell>
          <cell r="J54">
            <v>0</v>
          </cell>
        </row>
        <row r="56">
          <cell r="C56" t="str">
            <v>2.4 (3)</v>
          </cell>
          <cell r="E56" t="str">
            <v>Pipa Berlubang Banyak (Perforated  Pipe) Untuk Pekerjaan  Drainase Bawah Permukaan</v>
          </cell>
          <cell r="G56" t="str">
            <v>M1</v>
          </cell>
          <cell r="I56">
            <v>0</v>
          </cell>
          <cell r="J56">
            <v>0</v>
          </cell>
        </row>
        <row r="58">
          <cell r="E58" t="str">
            <v>Jumlah Harga Pekerjaan Divisi 2 (masuk pada Rekapitulasi Daftar Kuantitas dan Harga)</v>
          </cell>
        </row>
        <row r="59">
          <cell r="J59">
            <v>144242334</v>
          </cell>
        </row>
        <row r="61">
          <cell r="H61" t="str">
            <v>Perkiraan</v>
          </cell>
          <cell r="I61" t="str">
            <v>Harga</v>
          </cell>
          <cell r="J61" t="str">
            <v>Jumlah</v>
          </cell>
        </row>
        <row r="62">
          <cell r="C62" t="str">
            <v>No. Mata</v>
          </cell>
          <cell r="E62" t="str">
            <v>Uraian</v>
          </cell>
          <cell r="G62" t="str">
            <v>Satuan</v>
          </cell>
          <cell r="H62" t="str">
            <v>Kuantitas</v>
          </cell>
          <cell r="I62" t="str">
            <v>Satuan</v>
          </cell>
          <cell r="J62" t="str">
            <v>Harga-Harga</v>
          </cell>
        </row>
        <row r="63">
          <cell r="C63" t="str">
            <v>Pembayaran</v>
          </cell>
          <cell r="I63" t="str">
            <v>(Rupiah)</v>
          </cell>
          <cell r="J63" t="str">
            <v>(Rupiah)</v>
          </cell>
        </row>
        <row r="64">
          <cell r="C64" t="str">
            <v>a</v>
          </cell>
          <cell r="E64" t="str">
            <v>b</v>
          </cell>
          <cell r="G64" t="str">
            <v>c</v>
          </cell>
          <cell r="H64" t="str">
            <v>d</v>
          </cell>
          <cell r="I64" t="str">
            <v>e</v>
          </cell>
          <cell r="J64" t="str">
            <v>f = (d x e)</v>
          </cell>
        </row>
        <row r="66">
          <cell r="E66" t="str">
            <v>Divisi 3. PEKERJAAN TANAH</v>
          </cell>
        </row>
        <row r="68">
          <cell r="C68" t="str">
            <v>3.1 (1)</v>
          </cell>
          <cell r="E68" t="str">
            <v>Galian Biasa</v>
          </cell>
          <cell r="G68" t="str">
            <v>M3</v>
          </cell>
          <cell r="H68">
            <v>3240</v>
          </cell>
          <cell r="I68">
            <v>10807</v>
          </cell>
          <cell r="J68">
            <v>35014680</v>
          </cell>
        </row>
        <row r="70">
          <cell r="C70" t="str">
            <v>3.1 (2)</v>
          </cell>
          <cell r="E70" t="str">
            <v>Galian Batu</v>
          </cell>
          <cell r="G70" t="str">
            <v>M3</v>
          </cell>
          <cell r="I70">
            <v>0</v>
          </cell>
          <cell r="J70">
            <v>0</v>
          </cell>
        </row>
        <row r="72">
          <cell r="C72" t="str">
            <v>3.1 (3)</v>
          </cell>
          <cell r="E72" t="str">
            <v>Galian Struktur dengan Kedalaman 0-2 meter</v>
          </cell>
          <cell r="G72" t="str">
            <v>M3</v>
          </cell>
          <cell r="H72">
            <v>104</v>
          </cell>
          <cell r="I72">
            <v>27319</v>
          </cell>
          <cell r="J72">
            <v>2841176</v>
          </cell>
        </row>
        <row r="74">
          <cell r="C74" t="str">
            <v>3.1 (4)</v>
          </cell>
          <cell r="E74" t="str">
            <v>Galian Struktur dengan Kedalaman 2-4 meter</v>
          </cell>
          <cell r="G74" t="str">
            <v>M3</v>
          </cell>
          <cell r="I74">
            <v>0</v>
          </cell>
          <cell r="J74">
            <v>0</v>
          </cell>
        </row>
        <row r="76">
          <cell r="C76" t="str">
            <v>3.1 (5)</v>
          </cell>
          <cell r="E76" t="str">
            <v>Galian Struktur dengan Kedalaman 4-6 meter</v>
          </cell>
          <cell r="G76" t="str">
            <v>M3</v>
          </cell>
          <cell r="I76">
            <v>0</v>
          </cell>
          <cell r="J76">
            <v>0</v>
          </cell>
        </row>
        <row r="78">
          <cell r="C78" t="str">
            <v>3.1 (6)</v>
          </cell>
          <cell r="E78" t="str">
            <v>Cofferdam, Penyokong, Pengaku dan pekerjaan terkait</v>
          </cell>
          <cell r="G78" t="str">
            <v>LS</v>
          </cell>
        </row>
        <row r="80">
          <cell r="C80" t="str">
            <v>3.1 (7)</v>
          </cell>
          <cell r="E80" t="str">
            <v xml:space="preserve">Galian Perkerasan Beraspal dengan Cold Milling Machine </v>
          </cell>
          <cell r="G80" t="str">
            <v>M3</v>
          </cell>
          <cell r="I80">
            <v>0</v>
          </cell>
          <cell r="J80">
            <v>0</v>
          </cell>
        </row>
        <row r="82">
          <cell r="C82" t="str">
            <v>3.1 (8)</v>
          </cell>
          <cell r="E82" t="str">
            <v xml:space="preserve">Galian Perkerasan Beraspal tanpa Cold Milling Machine </v>
          </cell>
          <cell r="G82" t="str">
            <v>M3</v>
          </cell>
          <cell r="I82">
            <v>0</v>
          </cell>
          <cell r="J82">
            <v>0</v>
          </cell>
        </row>
        <row r="84">
          <cell r="C84" t="str">
            <v>3.1 (9)</v>
          </cell>
          <cell r="E84" t="str">
            <v xml:space="preserve">Biaya tambahan untuk Pengangkutan Bahan Galian Yang </v>
          </cell>
          <cell r="G84" t="str">
            <v>M3/Km</v>
          </cell>
          <cell r="I84">
            <v>0</v>
          </cell>
          <cell r="J84">
            <v>0</v>
          </cell>
        </row>
        <row r="85">
          <cell r="E85" t="str">
            <v xml:space="preserve"> Melebihi 5 km</v>
          </cell>
          <cell r="I85">
            <v>0</v>
          </cell>
          <cell r="J85">
            <v>0</v>
          </cell>
        </row>
        <row r="87">
          <cell r="C87" t="str">
            <v>3.2 (1)</v>
          </cell>
          <cell r="E87" t="str">
            <v>Timbunan Biasa</v>
          </cell>
          <cell r="G87" t="str">
            <v>M3</v>
          </cell>
          <cell r="H87">
            <v>100</v>
          </cell>
          <cell r="I87">
            <v>37279</v>
          </cell>
          <cell r="J87">
            <v>3727900</v>
          </cell>
        </row>
        <row r="89">
          <cell r="C89" t="str">
            <v>3.2 (2)</v>
          </cell>
          <cell r="E89" t="str">
            <v>Timbunan Pilihan</v>
          </cell>
          <cell r="G89" t="str">
            <v>M3</v>
          </cell>
          <cell r="H89">
            <v>12974.4</v>
          </cell>
          <cell r="I89">
            <v>41194</v>
          </cell>
          <cell r="J89">
            <v>534467433</v>
          </cell>
        </row>
        <row r="91">
          <cell r="C91" t="str">
            <v>3.2 (3)</v>
          </cell>
          <cell r="E91" t="str">
            <v>Timbunan Pilihan diatas tanah rawa</v>
          </cell>
          <cell r="G91" t="str">
            <v>M3</v>
          </cell>
          <cell r="I91">
            <v>0</v>
          </cell>
          <cell r="J91">
            <v>0</v>
          </cell>
        </row>
        <row r="92">
          <cell r="E92" t="str">
            <v>(diukur diatas bak truk)</v>
          </cell>
        </row>
        <row r="93">
          <cell r="I93">
            <v>0</v>
          </cell>
          <cell r="J93">
            <v>0</v>
          </cell>
        </row>
        <row r="94">
          <cell r="C94" t="str">
            <v>3.2 (4)</v>
          </cell>
          <cell r="E94" t="str">
            <v>Timbunan Batu dengan Manual</v>
          </cell>
          <cell r="G94" t="str">
            <v>M3</v>
          </cell>
        </row>
        <row r="96">
          <cell r="C96" t="str">
            <v>3.2 (5)</v>
          </cell>
          <cell r="E96" t="str">
            <v>Timbunan Batu dengan Derek</v>
          </cell>
          <cell r="G96" t="str">
            <v>M3</v>
          </cell>
        </row>
        <row r="98">
          <cell r="C98" t="str">
            <v>3.2 (6)</v>
          </cell>
          <cell r="E98" t="str">
            <v>Timbunan Batu dengan Derek</v>
          </cell>
          <cell r="G98" t="str">
            <v>TON</v>
          </cell>
        </row>
        <row r="100">
          <cell r="C100">
            <v>3.3</v>
          </cell>
          <cell r="E100" t="str">
            <v>Penyiapan Badan Jalan</v>
          </cell>
          <cell r="G100" t="str">
            <v>M2</v>
          </cell>
          <cell r="H100">
            <v>207154.6</v>
          </cell>
          <cell r="I100">
            <v>3109</v>
          </cell>
          <cell r="J100">
            <v>644043651</v>
          </cell>
        </row>
        <row r="102">
          <cell r="C102">
            <v>3.4</v>
          </cell>
          <cell r="E102" t="str">
            <v xml:space="preserve"> Pengupasan Permukaan Aspal Lama dan Dicampur Kembali</v>
          </cell>
          <cell r="G102" t="str">
            <v>M2</v>
          </cell>
        </row>
        <row r="103">
          <cell r="E103" t="str">
            <v>( tebal 15 cm )</v>
          </cell>
        </row>
        <row r="105">
          <cell r="E105" t="str">
            <v>Jumlah Harga Pekerjaan Divisi 3 (masuk pada Rekapitulasi Kuantitas dan Harga )</v>
          </cell>
        </row>
        <row r="106">
          <cell r="J106">
            <v>1220094840</v>
          </cell>
        </row>
        <row r="108">
          <cell r="H108" t="str">
            <v>Perkiraan</v>
          </cell>
          <cell r="I108" t="str">
            <v>Harga</v>
          </cell>
          <cell r="J108" t="str">
            <v>Jumlah</v>
          </cell>
        </row>
        <row r="109">
          <cell r="C109" t="str">
            <v>No. Mata</v>
          </cell>
          <cell r="E109" t="str">
            <v>Uraian</v>
          </cell>
          <cell r="G109" t="str">
            <v>Satuan</v>
          </cell>
          <cell r="H109" t="str">
            <v>Kuantitas</v>
          </cell>
          <cell r="I109" t="str">
            <v>Satuan</v>
          </cell>
          <cell r="J109" t="str">
            <v>Harga-Harga</v>
          </cell>
        </row>
        <row r="110">
          <cell r="C110" t="str">
            <v>Pembayaran</v>
          </cell>
          <cell r="I110" t="str">
            <v>(Rupiah)</v>
          </cell>
          <cell r="J110" t="str">
            <v>(Rupiah)</v>
          </cell>
        </row>
        <row r="111">
          <cell r="C111" t="str">
            <v>a</v>
          </cell>
          <cell r="E111" t="str">
            <v>b</v>
          </cell>
          <cell r="G111" t="str">
            <v>c</v>
          </cell>
          <cell r="H111" t="str">
            <v>d</v>
          </cell>
          <cell r="I111" t="str">
            <v>e</v>
          </cell>
          <cell r="J111" t="str">
            <v>f = (d x e)</v>
          </cell>
        </row>
        <row r="113">
          <cell r="E113" t="str">
            <v>Divisi 4. PELEBARAN PERKERASAN DAN BAHU JALAN</v>
          </cell>
        </row>
        <row r="115">
          <cell r="C115" t="str">
            <v>4.2 (1)</v>
          </cell>
          <cell r="E115" t="str">
            <v>Lapis Pondasi Agregat Kelas A</v>
          </cell>
          <cell r="G115" t="str">
            <v>M3</v>
          </cell>
          <cell r="I115">
            <v>0</v>
          </cell>
          <cell r="J115">
            <v>0</v>
          </cell>
        </row>
        <row r="117">
          <cell r="C117" t="str">
            <v>4.2 (2)</v>
          </cell>
          <cell r="E117" t="str">
            <v xml:space="preserve">Lapis Pondasi Agregat Kelas B </v>
          </cell>
          <cell r="G117" t="str">
            <v>M3</v>
          </cell>
          <cell r="H117">
            <v>12520.8</v>
          </cell>
          <cell r="I117">
            <v>198483</v>
          </cell>
          <cell r="J117">
            <v>2485165946</v>
          </cell>
        </row>
        <row r="119">
          <cell r="C119" t="str">
            <v>4.2 (3)</v>
          </cell>
          <cell r="E119" t="str">
            <v>Semen Untuk Lapis Pondasi Semen Tanah</v>
          </cell>
          <cell r="G119" t="str">
            <v>Ton</v>
          </cell>
          <cell r="I119">
            <v>0</v>
          </cell>
          <cell r="J119">
            <v>0</v>
          </cell>
        </row>
        <row r="121">
          <cell r="C121" t="str">
            <v>4.2 (4)</v>
          </cell>
          <cell r="E121" t="str">
            <v>Lapis Pondasi Semen Tanah</v>
          </cell>
          <cell r="G121" t="str">
            <v>M3</v>
          </cell>
          <cell r="I121">
            <v>0</v>
          </cell>
          <cell r="J121">
            <v>0</v>
          </cell>
        </row>
        <row r="123">
          <cell r="C123" t="str">
            <v>4.2 (5)</v>
          </cell>
          <cell r="E123" t="str">
            <v>Laburan Aspal Satu Lapis (BURTU)</v>
          </cell>
          <cell r="G123" t="str">
            <v>M2</v>
          </cell>
          <cell r="I123">
            <v>0</v>
          </cell>
          <cell r="J123">
            <v>0</v>
          </cell>
        </row>
        <row r="125">
          <cell r="C125" t="str">
            <v>4.2 (6)</v>
          </cell>
          <cell r="E125" t="str">
            <v>Bahan Aspal Untuk Pekerjaan Pelaburan</v>
          </cell>
          <cell r="G125" t="str">
            <v>Liter</v>
          </cell>
          <cell r="I125">
            <v>0</v>
          </cell>
          <cell r="J125">
            <v>0</v>
          </cell>
        </row>
        <row r="127">
          <cell r="C127" t="str">
            <v>4.2 (7)</v>
          </cell>
          <cell r="E127" t="str">
            <v>Lapis Resap Pengikat</v>
          </cell>
          <cell r="G127" t="str">
            <v>Liter</v>
          </cell>
          <cell r="I127">
            <v>0</v>
          </cell>
          <cell r="J127">
            <v>0</v>
          </cell>
        </row>
        <row r="133">
          <cell r="E133" t="str">
            <v>Jumlah Harga Pekerjaan Divisi 4 (masuk pada Rekapitulasi Daftar Kuantitas dan Harga )</v>
          </cell>
        </row>
        <row r="134">
          <cell r="J134">
            <v>2485165946</v>
          </cell>
        </row>
        <row r="137">
          <cell r="E137" t="str">
            <v>Divisi 5. PERKERASAN BERBUTIR</v>
          </cell>
        </row>
        <row r="139">
          <cell r="C139" t="str">
            <v>5.1 (1)</v>
          </cell>
          <cell r="E139" t="str">
            <v>Lapis Pondasi Agregat Kelas A</v>
          </cell>
          <cell r="G139" t="str">
            <v>M3</v>
          </cell>
          <cell r="H139">
            <v>32260.6</v>
          </cell>
          <cell r="I139">
            <v>261670</v>
          </cell>
          <cell r="J139">
            <v>8441631202</v>
          </cell>
        </row>
        <row r="141">
          <cell r="C141" t="str">
            <v>5.1 (2)</v>
          </cell>
          <cell r="E141" t="str">
            <v>Lapis Pondasi Agregat Kelas B</v>
          </cell>
          <cell r="G141" t="str">
            <v>M3</v>
          </cell>
          <cell r="H141">
            <v>5760</v>
          </cell>
          <cell r="I141">
            <v>199570</v>
          </cell>
          <cell r="J141">
            <v>1149523200</v>
          </cell>
        </row>
        <row r="143">
          <cell r="C143" t="str">
            <v>5.2 (1)</v>
          </cell>
          <cell r="E143" t="str">
            <v>Lapis Pondasi Agregat Kelas C</v>
          </cell>
          <cell r="G143" t="str">
            <v>M3</v>
          </cell>
          <cell r="I143">
            <v>0</v>
          </cell>
          <cell r="J143">
            <v>0</v>
          </cell>
        </row>
        <row r="145">
          <cell r="C145" t="str">
            <v>5.4 (1)</v>
          </cell>
          <cell r="E145" t="str">
            <v>Semen Untuk Lapis Pondasi Tanah Semen</v>
          </cell>
          <cell r="G145" t="str">
            <v>Ton</v>
          </cell>
          <cell r="I145">
            <v>0</v>
          </cell>
          <cell r="J145">
            <v>0</v>
          </cell>
        </row>
        <row r="147">
          <cell r="C147" t="str">
            <v>5.4 (2)</v>
          </cell>
          <cell r="E147" t="str">
            <v>Lapis Pondasi Tanah Semen</v>
          </cell>
          <cell r="G147" t="str">
            <v>M3</v>
          </cell>
          <cell r="I147">
            <v>0</v>
          </cell>
          <cell r="J147">
            <v>0</v>
          </cell>
        </row>
        <row r="151">
          <cell r="E151" t="str">
            <v>Jumlah Harga Pekerjaan Divisi 5 (masuk pada Rekapitulasi Daftar Kuantitas dan Harga )</v>
          </cell>
        </row>
        <row r="152">
          <cell r="J152">
            <v>9591154402</v>
          </cell>
        </row>
        <row r="154">
          <cell r="H154" t="str">
            <v>Perkiraan</v>
          </cell>
          <cell r="I154" t="str">
            <v>Harga</v>
          </cell>
          <cell r="J154" t="str">
            <v>Jumlah</v>
          </cell>
        </row>
        <row r="155">
          <cell r="C155" t="str">
            <v>No. Mata</v>
          </cell>
          <cell r="E155" t="str">
            <v>Uraian</v>
          </cell>
          <cell r="G155" t="str">
            <v>Satuan</v>
          </cell>
          <cell r="H155" t="str">
            <v>Kuantitas</v>
          </cell>
          <cell r="I155" t="str">
            <v>Satuan</v>
          </cell>
          <cell r="J155" t="str">
            <v>Harga-Harga</v>
          </cell>
        </row>
        <row r="156">
          <cell r="C156" t="str">
            <v>Pembayaran</v>
          </cell>
          <cell r="I156" t="str">
            <v>(Rupiah)</v>
          </cell>
          <cell r="J156" t="str">
            <v>(Rupiah)</v>
          </cell>
        </row>
        <row r="157">
          <cell r="C157" t="str">
            <v>a</v>
          </cell>
          <cell r="E157" t="str">
            <v>b</v>
          </cell>
          <cell r="G157" t="str">
            <v>c</v>
          </cell>
          <cell r="H157" t="str">
            <v>d</v>
          </cell>
          <cell r="I157" t="str">
            <v>e</v>
          </cell>
          <cell r="J157" t="str">
            <v>f = (d x e)</v>
          </cell>
        </row>
        <row r="159">
          <cell r="E159" t="str">
            <v>Divisi 6. PERKERASAN ASPAL</v>
          </cell>
        </row>
        <row r="161">
          <cell r="C161" t="str">
            <v>6.1 (1)</v>
          </cell>
          <cell r="E161" t="str">
            <v>Lapis Resap Pengikat</v>
          </cell>
          <cell r="G161" t="str">
            <v>Liter</v>
          </cell>
          <cell r="H161">
            <v>177154.6</v>
          </cell>
          <cell r="I161">
            <v>3488</v>
          </cell>
          <cell r="J161">
            <v>617915244</v>
          </cell>
        </row>
        <row r="163">
          <cell r="C163" t="str">
            <v>6.1 (2)</v>
          </cell>
          <cell r="E163" t="str">
            <v>Lapis perekat</v>
          </cell>
          <cell r="G163" t="str">
            <v>Liter</v>
          </cell>
          <cell r="H163">
            <v>100811.1</v>
          </cell>
          <cell r="I163">
            <v>3812</v>
          </cell>
          <cell r="J163">
            <v>384291913</v>
          </cell>
        </row>
        <row r="165">
          <cell r="C165" t="str">
            <v>6.2 (1)</v>
          </cell>
          <cell r="E165" t="str">
            <v>Agregat Penutup BURTU</v>
          </cell>
          <cell r="G165" t="str">
            <v>M2</v>
          </cell>
          <cell r="I165">
            <v>0</v>
          </cell>
          <cell r="J165">
            <v>0</v>
          </cell>
        </row>
        <row r="167">
          <cell r="C167" t="str">
            <v>6.2 (2)</v>
          </cell>
          <cell r="E167" t="str">
            <v>Agregat Penutup BURDA</v>
          </cell>
          <cell r="G167" t="str">
            <v>M2</v>
          </cell>
          <cell r="I167">
            <v>0</v>
          </cell>
          <cell r="J167">
            <v>0</v>
          </cell>
        </row>
        <row r="169">
          <cell r="C169" t="str">
            <v>6.2 (3)</v>
          </cell>
          <cell r="E169" t="str">
            <v>Bahan Aspal untuk Pekerjaan Pelaburan</v>
          </cell>
          <cell r="G169" t="str">
            <v>Liter</v>
          </cell>
          <cell r="I169">
            <v>0</v>
          </cell>
          <cell r="J169">
            <v>0</v>
          </cell>
        </row>
        <row r="170">
          <cell r="I170">
            <v>0</v>
          </cell>
          <cell r="J170">
            <v>0</v>
          </cell>
        </row>
        <row r="171">
          <cell r="C171" t="str">
            <v>6.3 (1)</v>
          </cell>
          <cell r="E171" t="str">
            <v>Latasir (SS    - A)</v>
          </cell>
          <cell r="G171" t="str">
            <v>M2</v>
          </cell>
          <cell r="I171">
            <v>0</v>
          </cell>
          <cell r="J171">
            <v>0</v>
          </cell>
        </row>
        <row r="173">
          <cell r="C173" t="str">
            <v>6.3 (2)</v>
          </cell>
          <cell r="E173" t="str">
            <v>Latasir (SS   -  B)</v>
          </cell>
          <cell r="G173" t="str">
            <v>M2</v>
          </cell>
          <cell r="I173">
            <v>0</v>
          </cell>
          <cell r="J173">
            <v>0</v>
          </cell>
        </row>
        <row r="175">
          <cell r="C175" t="str">
            <v>6.3 (3)</v>
          </cell>
          <cell r="E175" t="str">
            <v>Lataston  - Lapis Aus (HRS - WC)</v>
          </cell>
          <cell r="G175" t="str">
            <v>M2</v>
          </cell>
          <cell r="I175">
            <v>0</v>
          </cell>
          <cell r="J175">
            <v>0</v>
          </cell>
        </row>
        <row r="177">
          <cell r="C177" t="str">
            <v>6.3 (4)</v>
          </cell>
          <cell r="E177" t="str">
            <v>Lataston  - Lapis Pondasi  (HRS - Base)</v>
          </cell>
          <cell r="G177" t="str">
            <v>M3</v>
          </cell>
          <cell r="I177">
            <v>0</v>
          </cell>
          <cell r="J177">
            <v>0</v>
          </cell>
        </row>
        <row r="179">
          <cell r="C179" t="str">
            <v>6.3 (5)</v>
          </cell>
          <cell r="E179" t="str">
            <v>Laston - Lapis Aus (AC - WC )</v>
          </cell>
          <cell r="G179" t="str">
            <v>M2</v>
          </cell>
          <cell r="H179">
            <v>229116</v>
          </cell>
          <cell r="I179">
            <v>33391</v>
          </cell>
          <cell r="J179">
            <v>7650412356</v>
          </cell>
        </row>
        <row r="181">
          <cell r="C181" t="str">
            <v>6.3 (6)</v>
          </cell>
          <cell r="E181" t="str">
            <v>Laston - Lapis Pengikat (AC - BC )</v>
          </cell>
          <cell r="G181" t="str">
            <v>M3</v>
          </cell>
          <cell r="H181">
            <v>11532.17</v>
          </cell>
          <cell r="I181">
            <v>814323</v>
          </cell>
          <cell r="J181">
            <v>9390911270</v>
          </cell>
        </row>
        <row r="183">
          <cell r="C183" t="str">
            <v>6.3 (7)</v>
          </cell>
          <cell r="E183" t="str">
            <v>Laston - Lapis Pondasi (AC - Base )</v>
          </cell>
          <cell r="G183" t="str">
            <v>M3</v>
          </cell>
          <cell r="H183">
            <v>10407.58</v>
          </cell>
          <cell r="I183">
            <v>814321</v>
          </cell>
          <cell r="J183">
            <v>8475110953</v>
          </cell>
        </row>
        <row r="185">
          <cell r="C185" t="str">
            <v>6.4 (1)</v>
          </cell>
          <cell r="E185" t="str">
            <v>Lasbutag</v>
          </cell>
          <cell r="G185" t="str">
            <v>M2</v>
          </cell>
          <cell r="I185">
            <v>0</v>
          </cell>
          <cell r="J185">
            <v>0</v>
          </cell>
        </row>
        <row r="187">
          <cell r="C187" t="str">
            <v>6.4 (2)</v>
          </cell>
          <cell r="E187" t="str">
            <v>Latasbusir Kelas A</v>
          </cell>
          <cell r="G187" t="str">
            <v>M2</v>
          </cell>
          <cell r="I187">
            <v>0</v>
          </cell>
          <cell r="J187">
            <v>0</v>
          </cell>
        </row>
        <row r="189">
          <cell r="C189" t="str">
            <v>6.4 (3)</v>
          </cell>
          <cell r="E189" t="str">
            <v>Latasbusir Kelas B</v>
          </cell>
          <cell r="G189" t="str">
            <v>M2</v>
          </cell>
          <cell r="I189">
            <v>0</v>
          </cell>
          <cell r="J189">
            <v>0</v>
          </cell>
        </row>
        <row r="191">
          <cell r="C191" t="str">
            <v>6.4 (4)</v>
          </cell>
          <cell r="E191" t="str">
            <v>Bitumen Asbuton</v>
          </cell>
          <cell r="G191" t="str">
            <v>Ton</v>
          </cell>
          <cell r="I191">
            <v>0</v>
          </cell>
          <cell r="J191">
            <v>0</v>
          </cell>
        </row>
        <row r="193">
          <cell r="C193" t="str">
            <v>6.4 (5)</v>
          </cell>
          <cell r="E193" t="str">
            <v>Bitumen Bahan Peremaja</v>
          </cell>
          <cell r="G193" t="str">
            <v>Ton</v>
          </cell>
          <cell r="I193">
            <v>0</v>
          </cell>
          <cell r="J193">
            <v>0</v>
          </cell>
        </row>
        <row r="195">
          <cell r="C195" t="str">
            <v>6.4 (6)</v>
          </cell>
          <cell r="E195" t="str">
            <v>Bahan Anti Pengelupas ( Anti Striping Agent )</v>
          </cell>
          <cell r="G195" t="str">
            <v>Liter</v>
          </cell>
          <cell r="I195">
            <v>0</v>
          </cell>
          <cell r="J195">
            <v>0</v>
          </cell>
        </row>
        <row r="197">
          <cell r="C197" t="str">
            <v>6.5 (1)</v>
          </cell>
          <cell r="E197" t="str">
            <v>Aspal Campuran Dingin untuk Pelapisan</v>
          </cell>
          <cell r="G197" t="str">
            <v>M3</v>
          </cell>
          <cell r="I197">
            <v>0</v>
          </cell>
          <cell r="J197">
            <v>0</v>
          </cell>
        </row>
        <row r="199">
          <cell r="C199">
            <v>6.6</v>
          </cell>
          <cell r="E199" t="str">
            <v>Lapis Perata  Penetrasi  Macadam</v>
          </cell>
          <cell r="G199" t="str">
            <v>M3</v>
          </cell>
          <cell r="I199">
            <v>0</v>
          </cell>
          <cell r="J199">
            <v>0</v>
          </cell>
        </row>
        <row r="202">
          <cell r="E202" t="str">
            <v>Jumlah Harga Penawaran Divisi 6 (masuk pada Rekapitulasi Daftar Kuantitas dan Harga )</v>
          </cell>
        </row>
        <row r="203">
          <cell r="J203">
            <v>26518641736</v>
          </cell>
        </row>
        <row r="205">
          <cell r="H205" t="str">
            <v>Perkiraan</v>
          </cell>
          <cell r="I205" t="str">
            <v>Harga</v>
          </cell>
          <cell r="J205" t="str">
            <v>Jumlah</v>
          </cell>
        </row>
        <row r="206">
          <cell r="C206" t="str">
            <v>Mata</v>
          </cell>
          <cell r="E206" t="str">
            <v>Uraian</v>
          </cell>
          <cell r="G206" t="str">
            <v>Satuan</v>
          </cell>
          <cell r="H206" t="str">
            <v>Kuantitas</v>
          </cell>
          <cell r="I206" t="str">
            <v>Satuan</v>
          </cell>
          <cell r="J206" t="str">
            <v>Harga-Harga</v>
          </cell>
        </row>
        <row r="207">
          <cell r="C207" t="str">
            <v>Pembayaran</v>
          </cell>
          <cell r="I207" t="str">
            <v>(Rupiah)</v>
          </cell>
          <cell r="J207" t="str">
            <v>(Rupiah)</v>
          </cell>
        </row>
        <row r="208">
          <cell r="C208" t="str">
            <v>a</v>
          </cell>
          <cell r="E208" t="str">
            <v>b</v>
          </cell>
          <cell r="G208" t="str">
            <v>c</v>
          </cell>
          <cell r="H208" t="str">
            <v>d</v>
          </cell>
          <cell r="I208" t="str">
            <v>e</v>
          </cell>
          <cell r="J208" t="str">
            <v>f = (d x e)</v>
          </cell>
        </row>
        <row r="210">
          <cell r="E210" t="str">
            <v>Divisi 7. STRUKTUR</v>
          </cell>
        </row>
        <row r="212">
          <cell r="C212" t="str">
            <v>7.1 (1)</v>
          </cell>
          <cell r="E212" t="str">
            <v>Beton K500</v>
          </cell>
          <cell r="G212" t="str">
            <v>M3</v>
          </cell>
          <cell r="I212">
            <v>0</v>
          </cell>
          <cell r="J212">
            <v>0</v>
          </cell>
        </row>
        <row r="213">
          <cell r="C213" t="str">
            <v>7.1 (2)</v>
          </cell>
          <cell r="E213" t="str">
            <v>Beton K400</v>
          </cell>
          <cell r="G213" t="str">
            <v>M3</v>
          </cell>
          <cell r="I213">
            <v>0</v>
          </cell>
          <cell r="J213">
            <v>0</v>
          </cell>
        </row>
        <row r="214">
          <cell r="C214" t="str">
            <v>7.1 (3)</v>
          </cell>
          <cell r="E214" t="str">
            <v>Beton K350</v>
          </cell>
          <cell r="G214" t="str">
            <v>M3</v>
          </cell>
          <cell r="I214">
            <v>0</v>
          </cell>
          <cell r="J214">
            <v>0</v>
          </cell>
        </row>
        <row r="215">
          <cell r="C215" t="str">
            <v>7.1 (4)</v>
          </cell>
          <cell r="E215" t="str">
            <v>Beton K300</v>
          </cell>
          <cell r="G215" t="str">
            <v>M3</v>
          </cell>
          <cell r="I215">
            <v>0</v>
          </cell>
          <cell r="J215">
            <v>0</v>
          </cell>
        </row>
        <row r="216">
          <cell r="C216" t="str">
            <v>7.1 (5)</v>
          </cell>
          <cell r="E216" t="str">
            <v>Beton K250</v>
          </cell>
          <cell r="G216" t="str">
            <v>M3</v>
          </cell>
          <cell r="H216">
            <v>101.4</v>
          </cell>
          <cell r="I216">
            <v>526805</v>
          </cell>
          <cell r="J216">
            <v>53418027</v>
          </cell>
        </row>
        <row r="217">
          <cell r="C217" t="str">
            <v>7.1 (6)</v>
          </cell>
          <cell r="E217" t="str">
            <v>Beton K175</v>
          </cell>
          <cell r="G217" t="str">
            <v>M3</v>
          </cell>
          <cell r="I217">
            <v>0</v>
          </cell>
          <cell r="J217">
            <v>0</v>
          </cell>
        </row>
        <row r="218">
          <cell r="C218" t="str">
            <v>7.1 (7)</v>
          </cell>
          <cell r="E218" t="str">
            <v>Beton Siklop K175</v>
          </cell>
          <cell r="G218" t="str">
            <v>M3</v>
          </cell>
        </row>
        <row r="219">
          <cell r="C219" t="str">
            <v>7.1 (8)</v>
          </cell>
          <cell r="E219" t="str">
            <v>Beton K125</v>
          </cell>
          <cell r="G219" t="str">
            <v>M3</v>
          </cell>
          <cell r="H219">
            <v>2.54</v>
          </cell>
          <cell r="I219">
            <v>432989</v>
          </cell>
          <cell r="J219">
            <v>1099792</v>
          </cell>
        </row>
        <row r="221">
          <cell r="C221" t="str">
            <v>7.2 (1)</v>
          </cell>
          <cell r="E221" t="str">
            <v>Unit Pracetak Gelagar Tipe I Bentang 16 meter</v>
          </cell>
          <cell r="G221" t="str">
            <v>Buah</v>
          </cell>
          <cell r="I221">
            <v>0</v>
          </cell>
          <cell r="J221">
            <v>0</v>
          </cell>
        </row>
        <row r="222">
          <cell r="C222" t="str">
            <v>7.2 (2)</v>
          </cell>
          <cell r="E222" t="str">
            <v>Unit Pracetak Gelagar Tipe I Bentang 19 meter</v>
          </cell>
          <cell r="G222" t="str">
            <v>Buah</v>
          </cell>
          <cell r="I222">
            <v>0</v>
          </cell>
          <cell r="J222">
            <v>0</v>
          </cell>
        </row>
        <row r="223">
          <cell r="C223" t="str">
            <v>7.2 (3)</v>
          </cell>
          <cell r="E223" t="str">
            <v>Unit Pracetak Gelagar Tipe I Bentang 22 meter</v>
          </cell>
          <cell r="G223" t="str">
            <v>Buah</v>
          </cell>
          <cell r="I223">
            <v>0</v>
          </cell>
          <cell r="J223">
            <v>0</v>
          </cell>
        </row>
        <row r="224">
          <cell r="C224" t="str">
            <v>7.2 (4)</v>
          </cell>
          <cell r="E224" t="str">
            <v>Unit Pracetak Gelagar Tipe I Bentang 25 meter</v>
          </cell>
          <cell r="G224" t="str">
            <v>Buah</v>
          </cell>
          <cell r="I224">
            <v>0</v>
          </cell>
          <cell r="J224">
            <v>0</v>
          </cell>
        </row>
        <row r="225">
          <cell r="C225" t="str">
            <v>7.2 (5)</v>
          </cell>
          <cell r="E225" t="str">
            <v>Unit Pracetak Gelagar Tipe I Bentang 28 meter</v>
          </cell>
          <cell r="G225" t="str">
            <v>Buah</v>
          </cell>
          <cell r="I225">
            <v>0</v>
          </cell>
          <cell r="J225">
            <v>0</v>
          </cell>
        </row>
        <row r="226">
          <cell r="C226" t="str">
            <v>7.2 (6)</v>
          </cell>
          <cell r="E226" t="str">
            <v>Unit Pracetak Gelagar Tipe I Bentang 31 meter</v>
          </cell>
          <cell r="G226" t="str">
            <v>Buah</v>
          </cell>
          <cell r="I226">
            <v>0</v>
          </cell>
          <cell r="J226">
            <v>0</v>
          </cell>
        </row>
        <row r="227">
          <cell r="C227" t="str">
            <v>7.2 (7)</v>
          </cell>
          <cell r="E227" t="str">
            <v>Unit Pracetak Gelagar Tipe I Bentang 34 meter</v>
          </cell>
          <cell r="G227" t="str">
            <v>Buah</v>
          </cell>
          <cell r="I227">
            <v>0</v>
          </cell>
          <cell r="J227">
            <v>0</v>
          </cell>
        </row>
        <row r="228">
          <cell r="C228" t="str">
            <v>7.2 (8)</v>
          </cell>
          <cell r="E228" t="str">
            <v>Unit Pracetak Gelagar Tipe I Bentang 36 meter</v>
          </cell>
          <cell r="G228" t="str">
            <v>Buah</v>
          </cell>
          <cell r="I228">
            <v>0</v>
          </cell>
          <cell r="J228">
            <v>0</v>
          </cell>
        </row>
        <row r="229">
          <cell r="C229" t="str">
            <v>7.2 (9)</v>
          </cell>
          <cell r="E229" t="str">
            <v>Baja Prategang</v>
          </cell>
          <cell r="G229" t="str">
            <v>Kg</v>
          </cell>
          <cell r="I229">
            <v>0</v>
          </cell>
          <cell r="J229">
            <v>0</v>
          </cell>
        </row>
        <row r="230">
          <cell r="C230" t="str">
            <v>7.2 (10)</v>
          </cell>
          <cell r="E230" t="str">
            <v>Plat Berongga ( Hollow Slab ) Pracetak Bentang 15 meter</v>
          </cell>
          <cell r="G230" t="str">
            <v>Buah</v>
          </cell>
          <cell r="I230">
            <v>0</v>
          </cell>
          <cell r="J230">
            <v>0</v>
          </cell>
        </row>
        <row r="231">
          <cell r="C231" t="str">
            <v>7.2 (11)</v>
          </cell>
          <cell r="E231" t="str">
            <v>Beton Diafragma K350 termasuk pekerjaan Pra Penegangan</v>
          </cell>
          <cell r="G231" t="str">
            <v>M3</v>
          </cell>
          <cell r="I231">
            <v>0</v>
          </cell>
          <cell r="J231">
            <v>0</v>
          </cell>
        </row>
        <row r="233">
          <cell r="C233" t="str">
            <v>7.3 (1)</v>
          </cell>
          <cell r="E233" t="str">
            <v>Baja Tulangan U24 Polos</v>
          </cell>
          <cell r="G233" t="str">
            <v>Kg</v>
          </cell>
          <cell r="H233">
            <v>10025</v>
          </cell>
          <cell r="I233">
            <v>4499</v>
          </cell>
          <cell r="J233">
            <v>45102475</v>
          </cell>
        </row>
        <row r="234">
          <cell r="C234" t="str">
            <v>7.3 (2)</v>
          </cell>
          <cell r="E234" t="str">
            <v>Baja Tulangan U32 Polos</v>
          </cell>
          <cell r="G234" t="str">
            <v>Kg</v>
          </cell>
          <cell r="I234">
            <v>0</v>
          </cell>
          <cell r="J234">
            <v>0</v>
          </cell>
        </row>
        <row r="235">
          <cell r="C235" t="str">
            <v>7.3 (3)</v>
          </cell>
          <cell r="E235" t="str">
            <v>Baja Tulangan U32 Ulir</v>
          </cell>
          <cell r="G235" t="str">
            <v>Kg</v>
          </cell>
          <cell r="I235">
            <v>0</v>
          </cell>
          <cell r="J235">
            <v>0</v>
          </cell>
        </row>
        <row r="236">
          <cell r="C236" t="str">
            <v>7.3 (4)</v>
          </cell>
          <cell r="E236" t="str">
            <v>Baja Tulangan U39 Ulir</v>
          </cell>
          <cell r="G236" t="str">
            <v>Kg</v>
          </cell>
          <cell r="I236">
            <v>0</v>
          </cell>
          <cell r="J236">
            <v>0</v>
          </cell>
        </row>
        <row r="237">
          <cell r="C237" t="str">
            <v>7.3 (5)</v>
          </cell>
          <cell r="E237" t="str">
            <v>Baja Tulangan U48 Ulir</v>
          </cell>
          <cell r="G237" t="str">
            <v>Kg</v>
          </cell>
          <cell r="I237">
            <v>0</v>
          </cell>
          <cell r="J237">
            <v>0</v>
          </cell>
        </row>
        <row r="238">
          <cell r="C238" t="str">
            <v>7.3 (6)</v>
          </cell>
          <cell r="E238" t="str">
            <v>Anyaman kawat yang dilas ( Welded Wire Mesh )</v>
          </cell>
          <cell r="G238" t="str">
            <v>Kg</v>
          </cell>
          <cell r="I238">
            <v>0</v>
          </cell>
          <cell r="J238">
            <v>0</v>
          </cell>
        </row>
        <row r="240">
          <cell r="C240" t="str">
            <v>7.4 (1)</v>
          </cell>
          <cell r="E240" t="str">
            <v>Baja Struktur Ttk leleh 2500 kg/cm2</v>
          </cell>
          <cell r="G240" t="str">
            <v>Kg</v>
          </cell>
          <cell r="I240">
            <v>0</v>
          </cell>
          <cell r="J240">
            <v>0</v>
          </cell>
        </row>
        <row r="241">
          <cell r="C241" t="str">
            <v>7.4 (2)</v>
          </cell>
          <cell r="E241" t="str">
            <v xml:space="preserve">Baja Struktur Ttk leleh 2800 kg/cm2 </v>
          </cell>
          <cell r="G241" t="str">
            <v>Kg</v>
          </cell>
          <cell r="I241">
            <v>0</v>
          </cell>
          <cell r="J241">
            <v>0</v>
          </cell>
        </row>
        <row r="242">
          <cell r="C242" t="str">
            <v>7.4 (3)</v>
          </cell>
          <cell r="E242" t="str">
            <v xml:space="preserve">Baja Struktur Ttk leleh 3500 kg/cm2 </v>
          </cell>
          <cell r="G242" t="str">
            <v>Kg</v>
          </cell>
          <cell r="I242">
            <v>0</v>
          </cell>
          <cell r="J242">
            <v>0</v>
          </cell>
        </row>
        <row r="244">
          <cell r="C244" t="str">
            <v>7.5 (1)</v>
          </cell>
          <cell r="E244" t="str">
            <v xml:space="preserve">Pemasangan Jembatan Rangka Baja A </v>
          </cell>
          <cell r="G244" t="str">
            <v>Kg</v>
          </cell>
          <cell r="I244">
            <v>0</v>
          </cell>
          <cell r="J244">
            <v>0</v>
          </cell>
        </row>
        <row r="245">
          <cell r="C245" t="str">
            <v>7.5 (2)</v>
          </cell>
          <cell r="E245" t="str">
            <v>Pengangkutan Material Jembatan</v>
          </cell>
          <cell r="G245" t="str">
            <v>Kg</v>
          </cell>
          <cell r="I245">
            <v>0</v>
          </cell>
          <cell r="J245">
            <v>0</v>
          </cell>
        </row>
        <row r="247">
          <cell r="C247" t="str">
            <v>7.6 (1)</v>
          </cell>
          <cell r="E247" t="str">
            <v>Pondasi Cerucuk , Penyediaan dan Pemancangan</v>
          </cell>
          <cell r="G247" t="str">
            <v>M1</v>
          </cell>
          <cell r="I247">
            <v>0</v>
          </cell>
          <cell r="J247">
            <v>0</v>
          </cell>
        </row>
        <row r="248">
          <cell r="C248" t="str">
            <v>7.6 (2)</v>
          </cell>
          <cell r="E248" t="str">
            <v>Dinding Turap Kayu Tanpa Pengawetan</v>
          </cell>
          <cell r="G248" t="str">
            <v>M2</v>
          </cell>
          <cell r="I248">
            <v>0</v>
          </cell>
          <cell r="J248">
            <v>0</v>
          </cell>
        </row>
        <row r="249">
          <cell r="C249" t="str">
            <v>7.6 (3)</v>
          </cell>
          <cell r="E249" t="str">
            <v>Dinding Turap Kayu Dengan Pengawetan</v>
          </cell>
          <cell r="G249" t="str">
            <v>M2</v>
          </cell>
          <cell r="I249">
            <v>0</v>
          </cell>
          <cell r="J249">
            <v>0</v>
          </cell>
        </row>
        <row r="250">
          <cell r="C250" t="str">
            <v>7.6 (4)</v>
          </cell>
          <cell r="E250" t="str">
            <v>Dinding Turap Baja</v>
          </cell>
          <cell r="G250" t="str">
            <v>M2</v>
          </cell>
          <cell r="I250">
            <v>0</v>
          </cell>
          <cell r="J250">
            <v>0</v>
          </cell>
        </row>
        <row r="251">
          <cell r="C251" t="str">
            <v>7.6 (5)</v>
          </cell>
          <cell r="E251" t="str">
            <v>Dinding Turap Beton</v>
          </cell>
          <cell r="G251" t="str">
            <v>M2</v>
          </cell>
          <cell r="I251">
            <v>0</v>
          </cell>
          <cell r="J251">
            <v>0</v>
          </cell>
        </row>
        <row r="252">
          <cell r="C252" t="str">
            <v>7.6 (6)</v>
          </cell>
          <cell r="E252" t="str">
            <v>Penyediaan Tiang Pancang Kayu Tanpa Pengawetan</v>
          </cell>
          <cell r="G252" t="str">
            <v>M1</v>
          </cell>
          <cell r="I252">
            <v>0</v>
          </cell>
          <cell r="J252">
            <v>0</v>
          </cell>
        </row>
        <row r="255">
          <cell r="E255" t="str">
            <v>Divisi 7 ( Bersambung ke halaman berikut )</v>
          </cell>
        </row>
        <row r="258">
          <cell r="H258" t="str">
            <v>Perkiraan</v>
          </cell>
          <cell r="I258" t="str">
            <v>Harga</v>
          </cell>
          <cell r="J258" t="str">
            <v>Jumlah</v>
          </cell>
        </row>
        <row r="259">
          <cell r="C259" t="str">
            <v>Mata</v>
          </cell>
          <cell r="E259" t="str">
            <v>Uraian</v>
          </cell>
          <cell r="G259" t="str">
            <v>Satuan</v>
          </cell>
          <cell r="H259" t="str">
            <v>Kuantitas</v>
          </cell>
          <cell r="I259" t="str">
            <v>Satuan</v>
          </cell>
          <cell r="J259" t="str">
            <v>Harga-Harga</v>
          </cell>
        </row>
        <row r="260">
          <cell r="C260" t="str">
            <v>Pembayaran</v>
          </cell>
          <cell r="I260" t="str">
            <v>(Rupiah)</v>
          </cell>
          <cell r="J260" t="str">
            <v>(Rupiah)</v>
          </cell>
        </row>
        <row r="261">
          <cell r="C261" t="str">
            <v>a</v>
          </cell>
          <cell r="E261" t="str">
            <v>b</v>
          </cell>
          <cell r="G261" t="str">
            <v>c</v>
          </cell>
          <cell r="H261" t="str">
            <v>d</v>
          </cell>
          <cell r="I261" t="str">
            <v>e</v>
          </cell>
          <cell r="J261" t="str">
            <v>f = (d x e)</v>
          </cell>
        </row>
        <row r="263">
          <cell r="C263" t="str">
            <v>7.6 (7)</v>
          </cell>
          <cell r="E263" t="str">
            <v>Penyediaan Tiang Pancang Kayu Dengan Pengawetan</v>
          </cell>
          <cell r="G263" t="str">
            <v>M1</v>
          </cell>
        </row>
        <row r="264">
          <cell r="C264" t="str">
            <v>7.6 (8)</v>
          </cell>
          <cell r="E264" t="str">
            <v>Penyediaan Tiang Pancang Baja</v>
          </cell>
          <cell r="G264" t="str">
            <v>Kg</v>
          </cell>
          <cell r="I264">
            <v>0</v>
          </cell>
          <cell r="J264">
            <v>0</v>
          </cell>
        </row>
        <row r="265">
          <cell r="C265" t="str">
            <v>7.6 (9)</v>
          </cell>
          <cell r="E265" t="str">
            <v>Penyediaan Tiang Pancang Beton Bertulang Pracetak 35 x 35 cm</v>
          </cell>
          <cell r="G265" t="str">
            <v>M1</v>
          </cell>
          <cell r="I265">
            <v>0</v>
          </cell>
          <cell r="J265">
            <v>0</v>
          </cell>
        </row>
        <row r="266">
          <cell r="C266" t="str">
            <v>7.6 (10)</v>
          </cell>
          <cell r="E266" t="str">
            <v>Penyediaan Tiang Pancang Beton Bertulang Pracetak 40 x 40 cm</v>
          </cell>
          <cell r="G266" t="str">
            <v>M1</v>
          </cell>
          <cell r="I266">
            <v>0</v>
          </cell>
          <cell r="J266">
            <v>0</v>
          </cell>
        </row>
        <row r="267">
          <cell r="C267" t="str">
            <v>7.6 (11)</v>
          </cell>
          <cell r="E267" t="str">
            <v>Penyediaan Tiang Pancang Beton Bertulang Pracetak 45 x 45 cm</v>
          </cell>
          <cell r="G267" t="str">
            <v>M1</v>
          </cell>
          <cell r="I267">
            <v>0</v>
          </cell>
          <cell r="J267">
            <v>0</v>
          </cell>
        </row>
        <row r="268">
          <cell r="C268" t="str">
            <v>7.6 (12)</v>
          </cell>
          <cell r="E268" t="str">
            <v>Penyediaan Tiang Pancang Beton Pratekan Pracetak 35 x 35 cm</v>
          </cell>
          <cell r="G268" t="str">
            <v>M1</v>
          </cell>
          <cell r="I268">
            <v>0</v>
          </cell>
          <cell r="J268">
            <v>0</v>
          </cell>
        </row>
        <row r="269">
          <cell r="C269" t="str">
            <v>7.6 (13)</v>
          </cell>
          <cell r="E269" t="str">
            <v>Penyediaan Tiang Pancang Beton Pratekan Pracetak 40 x 40 cm</v>
          </cell>
          <cell r="G269" t="str">
            <v>M1</v>
          </cell>
          <cell r="I269">
            <v>0</v>
          </cell>
          <cell r="J269">
            <v>0</v>
          </cell>
        </row>
        <row r="270">
          <cell r="C270" t="str">
            <v>7.6 (14)</v>
          </cell>
          <cell r="E270" t="str">
            <v>Penyediaan Tiang Pancang Beton Pratekan Pracetak 45 x 45 cm</v>
          </cell>
          <cell r="G270" t="str">
            <v>M1</v>
          </cell>
          <cell r="I270">
            <v>0</v>
          </cell>
          <cell r="J270">
            <v>0</v>
          </cell>
        </row>
        <row r="271">
          <cell r="C271" t="str">
            <v>7.6 (15)</v>
          </cell>
          <cell r="E271" t="str">
            <v>Penyediaan Tiang Pancang Beton Pratekan Pracetak 35 x 35 cm</v>
          </cell>
          <cell r="G271" t="str">
            <v>M1</v>
          </cell>
          <cell r="I271">
            <v>0</v>
          </cell>
          <cell r="J271">
            <v>0</v>
          </cell>
        </row>
        <row r="272">
          <cell r="C272" t="str">
            <v>7.6 (16)</v>
          </cell>
          <cell r="E272" t="str">
            <v>Penyediaan Tiang Pancang Beton Pratekan Pracetak dia. 40 cm</v>
          </cell>
          <cell r="G272" t="str">
            <v>M1</v>
          </cell>
          <cell r="I272">
            <v>0</v>
          </cell>
          <cell r="J272">
            <v>0</v>
          </cell>
        </row>
        <row r="273">
          <cell r="C273" t="str">
            <v>7.6 (17)</v>
          </cell>
          <cell r="E273" t="str">
            <v>Penyediaan Tiang Pancang Beton Pratekan Pracetak dia. 50 cm</v>
          </cell>
          <cell r="G273" t="str">
            <v>M1</v>
          </cell>
          <cell r="I273">
            <v>0</v>
          </cell>
          <cell r="J273">
            <v>0</v>
          </cell>
        </row>
        <row r="274">
          <cell r="C274" t="str">
            <v>7.6 (18)</v>
          </cell>
          <cell r="E274" t="str">
            <v>Penyediaan Tiang Pancang Beton Pratekan Pracetak dia. 60 cm</v>
          </cell>
          <cell r="G274" t="str">
            <v>M1</v>
          </cell>
          <cell r="I274">
            <v>0</v>
          </cell>
          <cell r="J274">
            <v>0</v>
          </cell>
        </row>
        <row r="275">
          <cell r="C275" t="str">
            <v>7.6 (19)</v>
          </cell>
          <cell r="E275" t="str">
            <v>Pemancangan Tiang Pancang Pipa Baja, Diameter 400 mm</v>
          </cell>
          <cell r="G275" t="str">
            <v>M1</v>
          </cell>
          <cell r="I275">
            <v>0</v>
          </cell>
          <cell r="J275">
            <v>0</v>
          </cell>
        </row>
        <row r="276">
          <cell r="C276" t="str">
            <v>7.6(20)</v>
          </cell>
          <cell r="E276" t="str">
            <v>Pemancangan Tiang Pancang Pipa Baja, Diameter 500 mm</v>
          </cell>
          <cell r="G276" t="str">
            <v>M1</v>
          </cell>
          <cell r="I276">
            <v>0</v>
          </cell>
          <cell r="J276">
            <v>0</v>
          </cell>
        </row>
        <row r="277">
          <cell r="C277" t="str">
            <v>7.6(21)</v>
          </cell>
          <cell r="E277" t="str">
            <v>Pemancangan Tiang Pancang Pipa Baja, Diameter 600 mm</v>
          </cell>
          <cell r="G277" t="str">
            <v>M1</v>
          </cell>
          <cell r="I277">
            <v>0</v>
          </cell>
          <cell r="J277">
            <v>0</v>
          </cell>
        </row>
        <row r="278">
          <cell r="C278" t="str">
            <v>7.6(22)</v>
          </cell>
          <cell r="E278" t="str">
            <v>Pemancangan Tiang Pancang Beton Pracetak , 35 cm x 35 cm</v>
          </cell>
          <cell r="G278" t="str">
            <v>M1</v>
          </cell>
          <cell r="I278">
            <v>0</v>
          </cell>
          <cell r="J278">
            <v>0</v>
          </cell>
        </row>
        <row r="279">
          <cell r="C279" t="str">
            <v>7.6(23)</v>
          </cell>
          <cell r="E279" t="str">
            <v>Pemancangan Tiang Pancang Beton Pracetak , 40 cm x 40 cm</v>
          </cell>
          <cell r="G279" t="str">
            <v>M1</v>
          </cell>
          <cell r="I279">
            <v>0</v>
          </cell>
          <cell r="J279">
            <v>0</v>
          </cell>
        </row>
        <row r="280">
          <cell r="C280" t="str">
            <v>7.6(24)</v>
          </cell>
          <cell r="E280" t="str">
            <v>Pemancangan Tiang Pancang Beton Pracetak , 45 cm x 45 cm</v>
          </cell>
          <cell r="G280" t="str">
            <v>M1</v>
          </cell>
          <cell r="I280">
            <v>0</v>
          </cell>
          <cell r="J280">
            <v>0</v>
          </cell>
        </row>
        <row r="281">
          <cell r="C281" t="str">
            <v>7.6(25)</v>
          </cell>
          <cell r="E281" t="str">
            <v>Pemancangan Tiang Pancang Beton Pratekan Pracetak dia. 40 cm</v>
          </cell>
          <cell r="G281" t="str">
            <v>M1</v>
          </cell>
          <cell r="I281">
            <v>0</v>
          </cell>
          <cell r="J281">
            <v>0</v>
          </cell>
        </row>
        <row r="282">
          <cell r="C282" t="str">
            <v>7.6(26)</v>
          </cell>
          <cell r="E282" t="str">
            <v>Pemancangan Tiang Pancang Beton Pratekan Pracetak dia. 50 cm</v>
          </cell>
          <cell r="G282" t="str">
            <v>M1</v>
          </cell>
          <cell r="I282">
            <v>0</v>
          </cell>
          <cell r="J282">
            <v>0</v>
          </cell>
        </row>
        <row r="283">
          <cell r="C283" t="str">
            <v>7.6(27)</v>
          </cell>
          <cell r="E283" t="str">
            <v>Pemancangan Tiang Pancang Beton Pratekan Pracetak dia. 60 cm</v>
          </cell>
          <cell r="G283" t="str">
            <v>M1</v>
          </cell>
          <cell r="I283">
            <v>0</v>
          </cell>
          <cell r="J283">
            <v>0</v>
          </cell>
        </row>
        <row r="284">
          <cell r="C284" t="str">
            <v>7.6 (28)</v>
          </cell>
          <cell r="E284" t="str">
            <v>Tiang Bor Beton, Diameter 60 cm</v>
          </cell>
          <cell r="G284" t="str">
            <v>M1</v>
          </cell>
          <cell r="I284">
            <v>0</v>
          </cell>
          <cell r="J284">
            <v>0</v>
          </cell>
        </row>
        <row r="285">
          <cell r="C285" t="str">
            <v>7.6 (29)</v>
          </cell>
          <cell r="E285" t="str">
            <v>Tiang Bor Beton, Diameter 80 cm</v>
          </cell>
          <cell r="G285" t="str">
            <v>M1</v>
          </cell>
          <cell r="I285">
            <v>0</v>
          </cell>
          <cell r="J285">
            <v>0</v>
          </cell>
        </row>
        <row r="286">
          <cell r="C286" t="str">
            <v>7.6 (30)</v>
          </cell>
          <cell r="E286" t="str">
            <v>Tiang Bor Beton, Diameter 100 cm</v>
          </cell>
          <cell r="G286" t="str">
            <v>M1</v>
          </cell>
          <cell r="I286">
            <v>0</v>
          </cell>
          <cell r="J286">
            <v>0</v>
          </cell>
        </row>
        <row r="287">
          <cell r="C287" t="str">
            <v>7.6 (31)</v>
          </cell>
          <cell r="E287" t="str">
            <v>Tiang Bor Beton, Diameter 120 cm</v>
          </cell>
          <cell r="G287" t="str">
            <v>M1</v>
          </cell>
          <cell r="I287">
            <v>0</v>
          </cell>
          <cell r="J287">
            <v>0</v>
          </cell>
        </row>
        <row r="288">
          <cell r="C288" t="str">
            <v>7.6 (32)</v>
          </cell>
          <cell r="E288" t="str">
            <v>Tiang Bor Beton, Diameter 150 cm</v>
          </cell>
          <cell r="G288" t="str">
            <v>M1</v>
          </cell>
          <cell r="I288">
            <v>0</v>
          </cell>
          <cell r="J288">
            <v>0</v>
          </cell>
        </row>
        <row r="289">
          <cell r="C289" t="str">
            <v>7.6 (33)</v>
          </cell>
          <cell r="E289" t="str">
            <v>Tambahan Biaya untuk Nomor Mata Pembayaran 7.6 (10) s/d</v>
          </cell>
          <cell r="G289" t="str">
            <v>M1</v>
          </cell>
          <cell r="I289">
            <v>0</v>
          </cell>
          <cell r="J289">
            <v>0</v>
          </cell>
        </row>
        <row r="290">
          <cell r="E290" t="str">
            <v>7.6 (17) bila Tiang Pancang Beton dikerjakan ditempat berair</v>
          </cell>
          <cell r="I290">
            <v>0</v>
          </cell>
          <cell r="J290">
            <v>0</v>
          </cell>
        </row>
        <row r="291">
          <cell r="C291" t="str">
            <v>7.6 (34)</v>
          </cell>
          <cell r="E291" t="str">
            <v>Tambahan Biaya untuk Nomor Mata Pembayaran 7.6 (18) s/d</v>
          </cell>
          <cell r="G291" t="str">
            <v>M1</v>
          </cell>
          <cell r="I291">
            <v>0</v>
          </cell>
          <cell r="J291">
            <v>0</v>
          </cell>
        </row>
        <row r="292">
          <cell r="E292" t="str">
            <v>7.6 (22) bila Tiang Bor Beton dikerjakan ditempat berair</v>
          </cell>
          <cell r="I292">
            <v>0</v>
          </cell>
          <cell r="J292">
            <v>0</v>
          </cell>
        </row>
        <row r="293">
          <cell r="C293" t="str">
            <v>7.6 (35)</v>
          </cell>
          <cell r="E293" t="str">
            <v>Pengujian Pembebanan (statik) tiang dengan dia s/d 60 cm</v>
          </cell>
          <cell r="G293" t="str">
            <v>Buah</v>
          </cell>
          <cell r="I293">
            <v>0</v>
          </cell>
          <cell r="J293">
            <v>0</v>
          </cell>
        </row>
        <row r="294">
          <cell r="C294" t="str">
            <v>7.6 (36)</v>
          </cell>
          <cell r="E294" t="str">
            <v>Pengujian Pembebanan (statik) tiang dengan dia diatas 60 cm</v>
          </cell>
          <cell r="G294" t="str">
            <v>Buah</v>
          </cell>
          <cell r="I294">
            <v>0</v>
          </cell>
          <cell r="J294">
            <v>0</v>
          </cell>
        </row>
        <row r="295">
          <cell r="C295" t="str">
            <v>7.6 (37)</v>
          </cell>
          <cell r="E295" t="str">
            <v>Pengujian Pembebanan (dinamis) tiang dengan dia s/d 60 cm</v>
          </cell>
          <cell r="G295" t="str">
            <v>Buah</v>
          </cell>
        </row>
        <row r="296">
          <cell r="C296" t="str">
            <v>7.6 (38)</v>
          </cell>
          <cell r="E296" t="str">
            <v>Pengujian Pembebanan (dinamis) tiang dengan dia diatas 60 cm</v>
          </cell>
          <cell r="G296" t="str">
            <v>Buah</v>
          </cell>
          <cell r="I296">
            <v>0</v>
          </cell>
          <cell r="J296">
            <v>0</v>
          </cell>
        </row>
        <row r="298">
          <cell r="C298" t="str">
            <v>7.7 (1)</v>
          </cell>
          <cell r="E298" t="str">
            <v>Penyediaan dinding sumuran silinder , diameter 250 cm</v>
          </cell>
          <cell r="G298" t="str">
            <v>M1</v>
          </cell>
          <cell r="I298">
            <v>0</v>
          </cell>
          <cell r="J298">
            <v>0</v>
          </cell>
        </row>
        <row r="299">
          <cell r="C299" t="str">
            <v>7.7 (2)</v>
          </cell>
          <cell r="E299" t="str">
            <v>Penyediaan dinding sumuran silinder , diameter 300 cm</v>
          </cell>
          <cell r="G299" t="str">
            <v>M1</v>
          </cell>
          <cell r="I299">
            <v>0</v>
          </cell>
          <cell r="J299">
            <v>0</v>
          </cell>
        </row>
        <row r="300">
          <cell r="C300" t="str">
            <v>7.7 (3)</v>
          </cell>
          <cell r="E300" t="str">
            <v>Penyediaan dinding sumuran silinder , diameter 350 cm</v>
          </cell>
          <cell r="G300" t="str">
            <v>M1</v>
          </cell>
          <cell r="I300">
            <v>0</v>
          </cell>
          <cell r="J300">
            <v>0</v>
          </cell>
        </row>
        <row r="301">
          <cell r="C301" t="str">
            <v>7.7 (4)</v>
          </cell>
          <cell r="E301" t="str">
            <v>Penyediaan dinding sumuran silinder , diameter 400 cm</v>
          </cell>
          <cell r="G301" t="str">
            <v>M1</v>
          </cell>
          <cell r="I301">
            <v>0</v>
          </cell>
          <cell r="J301">
            <v>0</v>
          </cell>
        </row>
        <row r="302">
          <cell r="C302" t="str">
            <v>7.7 (5)</v>
          </cell>
          <cell r="E302" t="str">
            <v>Penyediaan dinding sumuran silinder , diameter 250 cm</v>
          </cell>
          <cell r="G302" t="str">
            <v>M1</v>
          </cell>
          <cell r="I302">
            <v>0</v>
          </cell>
          <cell r="J302">
            <v>0</v>
          </cell>
        </row>
        <row r="303">
          <cell r="C303" t="str">
            <v>7.7 (6)</v>
          </cell>
          <cell r="E303" t="str">
            <v>Penyediaan dinding sumuran silinder , diameter 300 cm</v>
          </cell>
          <cell r="G303" t="str">
            <v>M1</v>
          </cell>
          <cell r="I303">
            <v>0</v>
          </cell>
          <cell r="J303">
            <v>0</v>
          </cell>
        </row>
        <row r="304">
          <cell r="C304" t="str">
            <v>7.7 (7)</v>
          </cell>
          <cell r="E304" t="str">
            <v>Penyediaan dinding sumuran silinder , diameter 350 cm</v>
          </cell>
          <cell r="G304" t="str">
            <v>M1</v>
          </cell>
          <cell r="I304">
            <v>0</v>
          </cell>
          <cell r="J304">
            <v>0</v>
          </cell>
        </row>
        <row r="305">
          <cell r="C305" t="str">
            <v>7.7 (8)</v>
          </cell>
          <cell r="E305" t="str">
            <v>Penyediaan dinding sumuran silinder , diameter 400 cm</v>
          </cell>
          <cell r="G305" t="str">
            <v>M1</v>
          </cell>
          <cell r="I305">
            <v>0</v>
          </cell>
          <cell r="J305">
            <v>0</v>
          </cell>
        </row>
        <row r="306">
          <cell r="I306">
            <v>0</v>
          </cell>
          <cell r="J306">
            <v>0</v>
          </cell>
        </row>
        <row r="308">
          <cell r="E308" t="str">
            <v>Divisi 7 ( Berlanjut ke halaman berikut )</v>
          </cell>
        </row>
        <row r="309">
          <cell r="J309">
            <v>0</v>
          </cell>
        </row>
        <row r="311">
          <cell r="H311" t="str">
            <v>Perkiraan</v>
          </cell>
          <cell r="I311" t="str">
            <v>Harga</v>
          </cell>
          <cell r="J311" t="str">
            <v>Jumlah</v>
          </cell>
        </row>
        <row r="312">
          <cell r="C312" t="str">
            <v>No. Mata</v>
          </cell>
          <cell r="E312" t="str">
            <v>Uraian</v>
          </cell>
          <cell r="G312" t="str">
            <v>Satuan</v>
          </cell>
          <cell r="H312" t="str">
            <v>Kuantitas</v>
          </cell>
          <cell r="I312" t="str">
            <v>Satuan</v>
          </cell>
          <cell r="J312" t="str">
            <v>Harga-Harga</v>
          </cell>
        </row>
        <row r="313">
          <cell r="C313" t="str">
            <v>Pembayaran</v>
          </cell>
          <cell r="I313" t="str">
            <v>(Rupiah)</v>
          </cell>
          <cell r="J313" t="str">
            <v>(Rupiah)</v>
          </cell>
        </row>
        <row r="314">
          <cell r="C314" t="str">
            <v>a</v>
          </cell>
          <cell r="E314" t="str">
            <v>b</v>
          </cell>
          <cell r="G314" t="str">
            <v>c</v>
          </cell>
          <cell r="H314" t="str">
            <v>d</v>
          </cell>
          <cell r="I314" t="str">
            <v>e</v>
          </cell>
          <cell r="J314" t="str">
            <v>f = (d x e)</v>
          </cell>
        </row>
        <row r="316">
          <cell r="C316">
            <v>7.9</v>
          </cell>
          <cell r="E316" t="str">
            <v>Pasangan Batu</v>
          </cell>
          <cell r="G316" t="str">
            <v>M3</v>
          </cell>
          <cell r="H316">
            <v>983.8</v>
          </cell>
          <cell r="I316">
            <v>318378</v>
          </cell>
          <cell r="J316">
            <v>313220276</v>
          </cell>
        </row>
        <row r="317">
          <cell r="C317" t="str">
            <v>7.10 (1)</v>
          </cell>
          <cell r="E317" t="str">
            <v>Pasangan Batu Kosong diisi adukan</v>
          </cell>
          <cell r="G317" t="str">
            <v>M3</v>
          </cell>
          <cell r="I317">
            <v>0</v>
          </cell>
          <cell r="J317">
            <v>0</v>
          </cell>
        </row>
        <row r="318">
          <cell r="C318" t="str">
            <v>7.10 (2)</v>
          </cell>
          <cell r="E318" t="str">
            <v>Pasangan Batu Kosong</v>
          </cell>
          <cell r="G318" t="str">
            <v>M3</v>
          </cell>
          <cell r="I318">
            <v>0</v>
          </cell>
          <cell r="J318">
            <v>0</v>
          </cell>
        </row>
        <row r="319">
          <cell r="C319" t="str">
            <v>7.10 (3)</v>
          </cell>
          <cell r="E319" t="str">
            <v>Bronjong</v>
          </cell>
          <cell r="G319" t="str">
            <v>M3</v>
          </cell>
          <cell r="I319">
            <v>0</v>
          </cell>
          <cell r="J319">
            <v>0</v>
          </cell>
        </row>
        <row r="320">
          <cell r="C320" t="str">
            <v>7.11 (1)</v>
          </cell>
          <cell r="E320" t="str">
            <v>Expansion Joint Tipe Torma</v>
          </cell>
          <cell r="G320" t="str">
            <v>M1</v>
          </cell>
          <cell r="I320">
            <v>0</v>
          </cell>
          <cell r="J320">
            <v>0</v>
          </cell>
        </row>
        <row r="321">
          <cell r="C321" t="str">
            <v>7.11 (2)</v>
          </cell>
          <cell r="E321" t="str">
            <v>Expansion Joint Tipe Rubber 1 (celah 21 - 41  mm)</v>
          </cell>
          <cell r="G321" t="str">
            <v>M1</v>
          </cell>
          <cell r="I321">
            <v>0</v>
          </cell>
          <cell r="J321">
            <v>0</v>
          </cell>
        </row>
        <row r="322">
          <cell r="C322" t="str">
            <v>7.11 (3)</v>
          </cell>
          <cell r="E322" t="str">
            <v>Expansion Joint Tipe Rubber 2 (celah 32 - 62 mm)</v>
          </cell>
          <cell r="G322" t="str">
            <v>M1</v>
          </cell>
          <cell r="I322">
            <v>0</v>
          </cell>
          <cell r="J322">
            <v>0</v>
          </cell>
        </row>
        <row r="323">
          <cell r="C323" t="str">
            <v>7.11 (4)</v>
          </cell>
          <cell r="E323" t="str">
            <v>Expansion Joint Tipe Rubber 3 (celah 42 - 82 mm)</v>
          </cell>
          <cell r="G323" t="str">
            <v>M1</v>
          </cell>
          <cell r="I323">
            <v>0</v>
          </cell>
          <cell r="J323">
            <v>0</v>
          </cell>
        </row>
        <row r="324">
          <cell r="C324" t="str">
            <v>7.11 (5)</v>
          </cell>
          <cell r="E324" t="str">
            <v>Joint Filler untuk sambungan konstruksi</v>
          </cell>
          <cell r="G324" t="str">
            <v>M1</v>
          </cell>
          <cell r="I324">
            <v>0</v>
          </cell>
          <cell r="J324">
            <v>0</v>
          </cell>
        </row>
        <row r="325">
          <cell r="C325" t="str">
            <v>7.11 (6)</v>
          </cell>
          <cell r="E325" t="str">
            <v>Expansion Joint Tipe Baja Siku</v>
          </cell>
          <cell r="G325" t="str">
            <v>M1</v>
          </cell>
          <cell r="I325">
            <v>0</v>
          </cell>
          <cell r="J325">
            <v>0</v>
          </cell>
        </row>
        <row r="326">
          <cell r="I326">
            <v>0</v>
          </cell>
          <cell r="J326">
            <v>0</v>
          </cell>
        </row>
        <row r="327">
          <cell r="C327" t="str">
            <v>7.12 (1)</v>
          </cell>
          <cell r="E327" t="str">
            <v>Perletakan Logam</v>
          </cell>
          <cell r="G327" t="str">
            <v>Buah</v>
          </cell>
          <cell r="I327">
            <v>0</v>
          </cell>
          <cell r="J327">
            <v>0</v>
          </cell>
        </row>
        <row r="328">
          <cell r="C328" t="str">
            <v>7.12 (2)</v>
          </cell>
          <cell r="E328" t="str">
            <v xml:space="preserve">Perletakan Elastomerik Jenis 1 (280 x 406 x 46 ) </v>
          </cell>
          <cell r="G328" t="str">
            <v>Buah</v>
          </cell>
          <cell r="I328">
            <v>0</v>
          </cell>
          <cell r="J328">
            <v>0</v>
          </cell>
        </row>
        <row r="329">
          <cell r="C329" t="str">
            <v>7.12 (3)</v>
          </cell>
          <cell r="E329" t="str">
            <v xml:space="preserve">Perletakan Elastomerik Jenis 1 (280 x 406 x 67 ) </v>
          </cell>
          <cell r="G329" t="str">
            <v>Buah</v>
          </cell>
          <cell r="I329">
            <v>0</v>
          </cell>
          <cell r="J329">
            <v>0</v>
          </cell>
        </row>
        <row r="330">
          <cell r="C330" t="str">
            <v>7.12 (4)</v>
          </cell>
          <cell r="E330" t="str">
            <v xml:space="preserve">Perletakan Elastomerik Jenis 1 (300 x 492 x 87 ) </v>
          </cell>
          <cell r="G330" t="str">
            <v>Buah</v>
          </cell>
          <cell r="I330">
            <v>0</v>
          </cell>
          <cell r="J330">
            <v>0</v>
          </cell>
        </row>
        <row r="331">
          <cell r="C331" t="str">
            <v>7.12 (5)</v>
          </cell>
          <cell r="E331" t="str">
            <v>Perletakan Strip Karet ( 20 x 95 x L )</v>
          </cell>
          <cell r="G331" t="str">
            <v>M1</v>
          </cell>
          <cell r="I331">
            <v>0</v>
          </cell>
          <cell r="J331">
            <v>0</v>
          </cell>
        </row>
        <row r="332">
          <cell r="I332">
            <v>0</v>
          </cell>
          <cell r="J332">
            <v>0</v>
          </cell>
        </row>
        <row r="333">
          <cell r="C333">
            <v>7.13</v>
          </cell>
          <cell r="E333" t="str">
            <v>Sandaran Jembatan Baja</v>
          </cell>
          <cell r="G333" t="str">
            <v>M1</v>
          </cell>
          <cell r="I333">
            <v>0</v>
          </cell>
          <cell r="J333">
            <v>0</v>
          </cell>
        </row>
        <row r="334">
          <cell r="C334">
            <v>7.14</v>
          </cell>
          <cell r="E334" t="str">
            <v>Papan Nama Jembatan</v>
          </cell>
          <cell r="G334" t="str">
            <v>Buah</v>
          </cell>
          <cell r="I334">
            <v>0</v>
          </cell>
          <cell r="J334">
            <v>0</v>
          </cell>
        </row>
        <row r="335">
          <cell r="I335">
            <v>0</v>
          </cell>
          <cell r="J335">
            <v>0</v>
          </cell>
        </row>
        <row r="336">
          <cell r="C336" t="str">
            <v>7.15 (1)</v>
          </cell>
          <cell r="E336" t="str">
            <v>Pembongkaran Pasangan Batu</v>
          </cell>
          <cell r="G336" t="str">
            <v>M2</v>
          </cell>
          <cell r="I336">
            <v>0</v>
          </cell>
          <cell r="J336">
            <v>0</v>
          </cell>
        </row>
        <row r="337">
          <cell r="C337" t="str">
            <v>7.15 (2)</v>
          </cell>
          <cell r="E337" t="str">
            <v>Pembongkaran Beton</v>
          </cell>
          <cell r="G337" t="str">
            <v>M3</v>
          </cell>
          <cell r="I337">
            <v>0</v>
          </cell>
          <cell r="J337">
            <v>0</v>
          </cell>
        </row>
        <row r="338">
          <cell r="C338" t="str">
            <v>7.15 (3)</v>
          </cell>
          <cell r="E338" t="str">
            <v xml:space="preserve">Pembongkaran Beton Pratekan </v>
          </cell>
          <cell r="G338" t="str">
            <v>M3</v>
          </cell>
          <cell r="I338">
            <v>0</v>
          </cell>
          <cell r="J338">
            <v>0</v>
          </cell>
        </row>
        <row r="339">
          <cell r="C339" t="str">
            <v>7.15 (4)</v>
          </cell>
          <cell r="E339" t="str">
            <v>Pembongkaran Bangunan Gedung</v>
          </cell>
          <cell r="G339" t="str">
            <v>M2</v>
          </cell>
          <cell r="I339">
            <v>0</v>
          </cell>
          <cell r="J339">
            <v>0</v>
          </cell>
        </row>
        <row r="340">
          <cell r="C340" t="str">
            <v>7.15 (5)</v>
          </cell>
          <cell r="E340" t="str">
            <v>Pembongkaran Rangka Baja</v>
          </cell>
          <cell r="G340" t="str">
            <v>M2</v>
          </cell>
          <cell r="I340">
            <v>0</v>
          </cell>
          <cell r="J340">
            <v>0</v>
          </cell>
        </row>
        <row r="341">
          <cell r="C341" t="str">
            <v>7.15 (6)</v>
          </cell>
          <cell r="E341" t="str">
            <v>Pembongkaran Balok Baja ( Steel Stringers )</v>
          </cell>
          <cell r="G341" t="str">
            <v>M1</v>
          </cell>
          <cell r="I341">
            <v>0</v>
          </cell>
          <cell r="J341">
            <v>0</v>
          </cell>
        </row>
        <row r="342">
          <cell r="C342" t="str">
            <v>7.15 (7)</v>
          </cell>
          <cell r="E342" t="str">
            <v>Pembongkaran Lantai Jembatan Kayu</v>
          </cell>
          <cell r="G342" t="str">
            <v>M2</v>
          </cell>
          <cell r="I342">
            <v>0</v>
          </cell>
          <cell r="J342">
            <v>0</v>
          </cell>
        </row>
        <row r="343">
          <cell r="C343" t="str">
            <v>7.15 (8)</v>
          </cell>
          <cell r="E343" t="str">
            <v>Pembongkaran Jembatan Kayu</v>
          </cell>
          <cell r="G343" t="str">
            <v>M2</v>
          </cell>
          <cell r="I343">
            <v>0</v>
          </cell>
          <cell r="J343">
            <v>0</v>
          </cell>
        </row>
        <row r="344">
          <cell r="C344" t="str">
            <v>7.15 (9)</v>
          </cell>
          <cell r="E344" t="str">
            <v>Pengangkutan Hasil Bongkaran yang melebihi 5 km</v>
          </cell>
          <cell r="G344" t="str">
            <v>M3/km</v>
          </cell>
          <cell r="I344">
            <v>0</v>
          </cell>
          <cell r="J344">
            <v>0</v>
          </cell>
        </row>
        <row r="346">
          <cell r="C346" t="str">
            <v>7.16 (1)</v>
          </cell>
          <cell r="E346" t="str">
            <v>Perkerasan Beton ( t =21 cm )</v>
          </cell>
          <cell r="G346" t="str">
            <v>M2</v>
          </cell>
        </row>
        <row r="347">
          <cell r="C347" t="str">
            <v>7.16 (2)</v>
          </cell>
          <cell r="E347" t="str">
            <v>Perkerasan Beton ( t =23 cm )</v>
          </cell>
          <cell r="G347" t="str">
            <v>M2</v>
          </cell>
        </row>
        <row r="348">
          <cell r="C348" t="str">
            <v>7.16 (3)</v>
          </cell>
          <cell r="E348" t="str">
            <v>Perkerasan Beton ( t =25 cm )</v>
          </cell>
          <cell r="G348" t="str">
            <v>M2</v>
          </cell>
        </row>
        <row r="349">
          <cell r="C349" t="str">
            <v>7.16 (4)</v>
          </cell>
          <cell r="E349" t="str">
            <v>Perkerasan Beton ( t =27 cm )</v>
          </cell>
          <cell r="G349" t="str">
            <v>M2</v>
          </cell>
        </row>
        <row r="350">
          <cell r="C350" t="str">
            <v>7.16 (5)</v>
          </cell>
          <cell r="E350" t="str">
            <v>Perkerasan Beton dengan baja tulangan ( t = 21 cm)</v>
          </cell>
          <cell r="G350" t="str">
            <v>M2</v>
          </cell>
        </row>
        <row r="351">
          <cell r="C351" t="str">
            <v>7.16 (6)</v>
          </cell>
          <cell r="E351" t="str">
            <v>Perkerasan Beton dengan baja tulangan ( t = 23 cm)</v>
          </cell>
          <cell r="G351" t="str">
            <v>M2</v>
          </cell>
        </row>
        <row r="352">
          <cell r="C352" t="str">
            <v>7.16 (7)</v>
          </cell>
          <cell r="E352" t="str">
            <v>Perkerasan Beton dengan baja tulangan ( t = 25 cm)</v>
          </cell>
          <cell r="G352" t="str">
            <v>M2</v>
          </cell>
          <cell r="H352">
            <v>28000</v>
          </cell>
          <cell r="I352">
            <v>189955</v>
          </cell>
          <cell r="J352">
            <v>5318740000</v>
          </cell>
        </row>
        <row r="353">
          <cell r="C353" t="str">
            <v>7.16 (8)</v>
          </cell>
          <cell r="E353" t="str">
            <v>Perkerasan Beton dengan baja tulangan ( t = 27 cm)</v>
          </cell>
          <cell r="G353" t="str">
            <v>M2</v>
          </cell>
        </row>
        <row r="355">
          <cell r="C355" t="str">
            <v>7.17 (1)</v>
          </cell>
          <cell r="E355" t="str">
            <v>Lapis Kerja Beton ( Wet Lean Concrete t =10 cm )</v>
          </cell>
          <cell r="G355" t="str">
            <v>M2</v>
          </cell>
          <cell r="H355">
            <v>30000</v>
          </cell>
          <cell r="I355">
            <v>38506</v>
          </cell>
          <cell r="J355">
            <v>1155180000</v>
          </cell>
        </row>
        <row r="356">
          <cell r="C356" t="str">
            <v>7.17 (2)</v>
          </cell>
          <cell r="E356" t="str">
            <v>Sand Bedding (t= 4 cm)</v>
          </cell>
          <cell r="G356" t="str">
            <v>M2</v>
          </cell>
          <cell r="I356">
            <v>0</v>
          </cell>
          <cell r="J356">
            <v>0</v>
          </cell>
        </row>
        <row r="358">
          <cell r="E358" t="str">
            <v>Jumlah Harga Penawaran Divisi 7 (masuk pada Rekapitulasi Daftar Kuantitas dan Harga)</v>
          </cell>
        </row>
        <row r="359">
          <cell r="J359">
            <v>6886760570</v>
          </cell>
        </row>
        <row r="361">
          <cell r="H361" t="str">
            <v>Perkiraan</v>
          </cell>
          <cell r="I361" t="str">
            <v>Harga</v>
          </cell>
          <cell r="J361" t="str">
            <v>Jumlah</v>
          </cell>
        </row>
        <row r="362">
          <cell r="C362" t="str">
            <v>No. Mata</v>
          </cell>
          <cell r="E362" t="str">
            <v>Uraian</v>
          </cell>
          <cell r="G362" t="str">
            <v>Satuan</v>
          </cell>
          <cell r="H362" t="str">
            <v>Kuantitas</v>
          </cell>
          <cell r="I362" t="str">
            <v>Satuan</v>
          </cell>
          <cell r="J362" t="str">
            <v>Harga-Harga</v>
          </cell>
        </row>
        <row r="363">
          <cell r="C363" t="str">
            <v>Pembayaran</v>
          </cell>
          <cell r="I363" t="str">
            <v>(Rupiah)</v>
          </cell>
          <cell r="J363" t="str">
            <v>(Rupiah)</v>
          </cell>
        </row>
        <row r="364">
          <cell r="C364" t="str">
            <v>a</v>
          </cell>
          <cell r="E364" t="str">
            <v>b</v>
          </cell>
          <cell r="G364" t="str">
            <v>c</v>
          </cell>
          <cell r="H364" t="str">
            <v>d</v>
          </cell>
          <cell r="I364" t="str">
            <v>e</v>
          </cell>
          <cell r="J364" t="str">
            <v>f = (d x e)</v>
          </cell>
        </row>
        <row r="366">
          <cell r="E366" t="str">
            <v>Divisi 8. PENGEMBANGAN KONDISI DAN PEKERJAAN MINOR</v>
          </cell>
        </row>
        <row r="368">
          <cell r="C368" t="str">
            <v>8.1 (1)</v>
          </cell>
          <cell r="E368" t="str">
            <v>Lapis Pondasi agregat Kelas A untuk Pekerjaan Minor</v>
          </cell>
          <cell r="G368" t="str">
            <v>M3</v>
          </cell>
          <cell r="H368">
            <v>739</v>
          </cell>
          <cell r="I368">
            <v>260352</v>
          </cell>
          <cell r="J368">
            <v>192400128</v>
          </cell>
        </row>
        <row r="369">
          <cell r="C369" t="str">
            <v>8.1 (2)</v>
          </cell>
          <cell r="E369" t="str">
            <v>Lapis Pondasi agregat Kelas B untuk Pekerjaan Minor</v>
          </cell>
          <cell r="G369" t="str">
            <v>M3</v>
          </cell>
          <cell r="H369">
            <v>369.5</v>
          </cell>
          <cell r="I369">
            <v>198252</v>
          </cell>
          <cell r="J369">
            <v>73254114</v>
          </cell>
        </row>
        <row r="370">
          <cell r="C370" t="str">
            <v>8.1 (3)</v>
          </cell>
          <cell r="E370" t="str">
            <v>Agregat untuk Lapis pondasi jalan Tanpa penutup utk. Pek Minor</v>
          </cell>
          <cell r="G370" t="str">
            <v>M3</v>
          </cell>
          <cell r="I370">
            <v>0</v>
          </cell>
          <cell r="J370">
            <v>0</v>
          </cell>
        </row>
        <row r="371">
          <cell r="C371" t="str">
            <v>8.1 (4)</v>
          </cell>
          <cell r="E371" t="str">
            <v>Waterbound Macadam untuk Pekerjaan Minor</v>
          </cell>
          <cell r="G371" t="str">
            <v>M3</v>
          </cell>
          <cell r="I371">
            <v>0</v>
          </cell>
          <cell r="J371">
            <v>0</v>
          </cell>
        </row>
        <row r="372">
          <cell r="C372" t="str">
            <v>8.1 (5)</v>
          </cell>
          <cell r="E372" t="str">
            <v>Campuran Aspal panas untuk Pekerjaan Minor</v>
          </cell>
          <cell r="G372" t="str">
            <v>M3</v>
          </cell>
          <cell r="H372">
            <v>295.60000000000002</v>
          </cell>
          <cell r="I372">
            <v>812043</v>
          </cell>
          <cell r="J372">
            <v>240039910</v>
          </cell>
        </row>
        <row r="373">
          <cell r="C373" t="str">
            <v>8.1 (6)</v>
          </cell>
          <cell r="E373" t="str">
            <v>Lasbutag atau Latasbusir untuk Pekerjaan Minor</v>
          </cell>
          <cell r="G373" t="str">
            <v>M3</v>
          </cell>
          <cell r="I373">
            <v>0</v>
          </cell>
          <cell r="J373">
            <v>0</v>
          </cell>
        </row>
        <row r="374">
          <cell r="C374" t="str">
            <v>8.1 (7)</v>
          </cell>
          <cell r="E374" t="str">
            <v>Penetrasi Macadam untuk Pekerjaan Minor</v>
          </cell>
          <cell r="G374" t="str">
            <v>M3</v>
          </cell>
          <cell r="I374">
            <v>0</v>
          </cell>
          <cell r="J374">
            <v>0</v>
          </cell>
        </row>
        <row r="375">
          <cell r="C375" t="str">
            <v>8.1 (8)</v>
          </cell>
          <cell r="E375" t="str">
            <v>Campuran Aspal Dingin untuk Pekerjaan Minor</v>
          </cell>
          <cell r="G375" t="str">
            <v>M3</v>
          </cell>
          <cell r="I375">
            <v>0</v>
          </cell>
          <cell r="J375">
            <v>0</v>
          </cell>
        </row>
        <row r="376">
          <cell r="C376" t="str">
            <v>8.1 (9)</v>
          </cell>
          <cell r="E376" t="str">
            <v>Bitumen residual untuk Pekerjaan minor</v>
          </cell>
          <cell r="G376" t="str">
            <v>Liter</v>
          </cell>
          <cell r="I376">
            <v>0</v>
          </cell>
          <cell r="J376">
            <v>0</v>
          </cell>
        </row>
        <row r="377">
          <cell r="C377" t="str">
            <v>8.2 (1)</v>
          </cell>
          <cell r="E377" t="str">
            <v>Galian Untuk bahu Jalan dan Pekerjaan Minor Lainnya</v>
          </cell>
          <cell r="G377" t="str">
            <v>M3</v>
          </cell>
          <cell r="I377">
            <v>0</v>
          </cell>
          <cell r="J377">
            <v>0</v>
          </cell>
        </row>
        <row r="378">
          <cell r="C378" t="str">
            <v>8.2 (2)</v>
          </cell>
          <cell r="E378" t="str">
            <v>Pembersihan dan Pembongkaran tanaman (diameter &lt; 30 cm)</v>
          </cell>
          <cell r="G378" t="str">
            <v>M2</v>
          </cell>
          <cell r="I378">
            <v>0</v>
          </cell>
          <cell r="J378">
            <v>0</v>
          </cell>
        </row>
        <row r="379">
          <cell r="C379" t="str">
            <v>8.2 (3)</v>
          </cell>
          <cell r="E379" t="str">
            <v>Penebangan Pohon Diameter 30 - 50 cm</v>
          </cell>
          <cell r="G379" t="str">
            <v>Buah</v>
          </cell>
          <cell r="I379">
            <v>0</v>
          </cell>
          <cell r="J379">
            <v>0</v>
          </cell>
        </row>
        <row r="380">
          <cell r="C380" t="str">
            <v>8.2 (4)</v>
          </cell>
          <cell r="E380" t="str">
            <v>Penebangan Pohon Diameter 50 - 75 cm</v>
          </cell>
          <cell r="G380" t="str">
            <v>Buah</v>
          </cell>
          <cell r="I380">
            <v>0</v>
          </cell>
          <cell r="J380">
            <v>0</v>
          </cell>
        </row>
        <row r="381">
          <cell r="C381" t="str">
            <v>8.2 (5)</v>
          </cell>
          <cell r="E381" t="str">
            <v>Penebangan Pohon Diameter &gt; 75 cm</v>
          </cell>
          <cell r="G381" t="str">
            <v>Buah</v>
          </cell>
          <cell r="I381">
            <v>0</v>
          </cell>
          <cell r="J381">
            <v>0</v>
          </cell>
        </row>
        <row r="382">
          <cell r="C382" t="str">
            <v>8.3 (1)</v>
          </cell>
          <cell r="E382" t="str">
            <v>Stabilisasi dengan tanaman</v>
          </cell>
          <cell r="G382" t="str">
            <v>M2</v>
          </cell>
          <cell r="I382">
            <v>0</v>
          </cell>
          <cell r="J382">
            <v>0</v>
          </cell>
        </row>
        <row r="383">
          <cell r="C383" t="str">
            <v>8.3 (2)</v>
          </cell>
          <cell r="E383" t="str">
            <v>Semak / Perdu</v>
          </cell>
          <cell r="G383" t="str">
            <v>M2</v>
          </cell>
          <cell r="I383">
            <v>0</v>
          </cell>
          <cell r="J383">
            <v>0</v>
          </cell>
        </row>
        <row r="384">
          <cell r="C384" t="str">
            <v>8.3 (3)</v>
          </cell>
          <cell r="E384" t="str">
            <v>Pohon</v>
          </cell>
          <cell r="G384" t="str">
            <v>Buah</v>
          </cell>
          <cell r="I384">
            <v>0</v>
          </cell>
          <cell r="J384">
            <v>0</v>
          </cell>
        </row>
        <row r="385">
          <cell r="C385" t="str">
            <v>8.4 (1)</v>
          </cell>
          <cell r="E385" t="str">
            <v>Marka Jalan Thermoplastic</v>
          </cell>
          <cell r="G385" t="str">
            <v>M2</v>
          </cell>
          <cell r="H385">
            <v>2281.5</v>
          </cell>
          <cell r="I385">
            <v>59097</v>
          </cell>
          <cell r="J385">
            <v>134829805</v>
          </cell>
        </row>
        <row r="386">
          <cell r="C386" t="str">
            <v>8.4 (2)</v>
          </cell>
          <cell r="E386" t="str">
            <v>Marka Jalan Bukan Thermoplastic</v>
          </cell>
          <cell r="G386" t="str">
            <v>M2</v>
          </cell>
          <cell r="I386">
            <v>0</v>
          </cell>
        </row>
        <row r="387">
          <cell r="C387" t="str">
            <v>8.4 (3) (a)</v>
          </cell>
          <cell r="E387" t="str">
            <v>Rambu Jalan Tunggal dng Perm Pemantul Engineering Grade</v>
          </cell>
          <cell r="G387" t="str">
            <v>Buah</v>
          </cell>
          <cell r="I387">
            <v>0</v>
          </cell>
          <cell r="J387">
            <v>0</v>
          </cell>
        </row>
        <row r="388">
          <cell r="C388" t="str">
            <v>8.4 (3) (b)</v>
          </cell>
          <cell r="E388" t="str">
            <v>Rambu Jalan Ganda dng Perm Pemantul Engineering Grade</v>
          </cell>
          <cell r="G388" t="str">
            <v>Buah</v>
          </cell>
          <cell r="I388">
            <v>0</v>
          </cell>
          <cell r="J388">
            <v>0</v>
          </cell>
        </row>
        <row r="389">
          <cell r="C389" t="str">
            <v>8.4 (4) (a)</v>
          </cell>
          <cell r="E389" t="str">
            <v>Rambu Jalan Tunggal dng Perm Pemantul High Intensity Grade</v>
          </cell>
          <cell r="G389" t="str">
            <v>Buah</v>
          </cell>
          <cell r="I389">
            <v>0</v>
          </cell>
          <cell r="J389">
            <v>0</v>
          </cell>
        </row>
        <row r="390">
          <cell r="C390" t="str">
            <v>8.4 (4) (b)</v>
          </cell>
          <cell r="E390" t="str">
            <v>Rambu Jalan Ganda dng Perm Pemantul High Inensity Grade</v>
          </cell>
          <cell r="G390" t="str">
            <v>Buah</v>
          </cell>
          <cell r="H390">
            <v>20</v>
          </cell>
          <cell r="I390">
            <v>971645</v>
          </cell>
          <cell r="J390">
            <v>19432900</v>
          </cell>
        </row>
        <row r="391">
          <cell r="C391" t="str">
            <v>8.4 (5)</v>
          </cell>
          <cell r="E391" t="str">
            <v>Patok Pengarah</v>
          </cell>
          <cell r="G391" t="str">
            <v>Buah</v>
          </cell>
          <cell r="I391">
            <v>0</v>
          </cell>
          <cell r="J391">
            <v>0</v>
          </cell>
        </row>
        <row r="392">
          <cell r="C392" t="str">
            <v>8.4 (6) (a)</v>
          </cell>
          <cell r="E392" t="str">
            <v>Patok Kilometer</v>
          </cell>
          <cell r="G392" t="str">
            <v>Buah</v>
          </cell>
          <cell r="H392">
            <v>25</v>
          </cell>
          <cell r="I392">
            <v>195077</v>
          </cell>
          <cell r="J392">
            <v>4876925</v>
          </cell>
        </row>
        <row r="393">
          <cell r="C393" t="str">
            <v>8.4 (6) (b)</v>
          </cell>
          <cell r="E393" t="str">
            <v>Patok Hektometer</v>
          </cell>
          <cell r="G393" t="str">
            <v>Buah</v>
          </cell>
        </row>
        <row r="394">
          <cell r="C394" t="str">
            <v>8.4 (7)</v>
          </cell>
          <cell r="E394" t="str">
            <v>Rel Pengaman</v>
          </cell>
          <cell r="G394" t="str">
            <v>M1</v>
          </cell>
          <cell r="I394">
            <v>0</v>
          </cell>
          <cell r="J394">
            <v>0</v>
          </cell>
        </row>
        <row r="395">
          <cell r="C395" t="str">
            <v>8.4 (8)</v>
          </cell>
          <cell r="E395" t="str">
            <v>Paku Jalan ( Road Stud )</v>
          </cell>
          <cell r="G395" t="str">
            <v>Buah</v>
          </cell>
          <cell r="I395">
            <v>0</v>
          </cell>
          <cell r="J395">
            <v>0</v>
          </cell>
        </row>
        <row r="396">
          <cell r="C396" t="str">
            <v>8.4 (9)</v>
          </cell>
          <cell r="E396" t="str">
            <v>Mata Kucing ( Cat Eyes )</v>
          </cell>
          <cell r="G396" t="str">
            <v>Buah</v>
          </cell>
          <cell r="I396">
            <v>0</v>
          </cell>
          <cell r="J396">
            <v>0</v>
          </cell>
        </row>
        <row r="397">
          <cell r="C397" t="str">
            <v>8.4 (10)</v>
          </cell>
          <cell r="E397" t="str">
            <v>Kerb Pracetak</v>
          </cell>
          <cell r="G397" t="str">
            <v>M1</v>
          </cell>
          <cell r="I397">
            <v>0</v>
          </cell>
          <cell r="J397">
            <v>0</v>
          </cell>
        </row>
        <row r="398">
          <cell r="C398" t="str">
            <v>8.4 (11)</v>
          </cell>
          <cell r="E398" t="str">
            <v>Kerb yang digunakan kembali</v>
          </cell>
          <cell r="G398" t="str">
            <v>M1</v>
          </cell>
          <cell r="I398">
            <v>0</v>
          </cell>
          <cell r="J398">
            <v>0</v>
          </cell>
        </row>
        <row r="399">
          <cell r="C399" t="str">
            <v>8.4 (12)</v>
          </cell>
          <cell r="E399" t="str">
            <v>Perkerasan Blok Beton Pada Trotoar dan Median</v>
          </cell>
          <cell r="G399" t="str">
            <v>M2</v>
          </cell>
          <cell r="I399">
            <v>0</v>
          </cell>
          <cell r="J399">
            <v>0</v>
          </cell>
        </row>
        <row r="400">
          <cell r="C400" t="str">
            <v>8.5 (1)</v>
          </cell>
          <cell r="E400" t="str">
            <v>Pengembalian Kondisi lantai jembatan Beton</v>
          </cell>
          <cell r="G400" t="str">
            <v>M2</v>
          </cell>
          <cell r="I400">
            <v>0</v>
          </cell>
          <cell r="J400">
            <v>0</v>
          </cell>
        </row>
        <row r="401">
          <cell r="C401" t="str">
            <v>8.5 (2)</v>
          </cell>
          <cell r="E401" t="str">
            <v>Pengembalian Kondisi lantai jembatan Kayu</v>
          </cell>
          <cell r="G401" t="str">
            <v>M2</v>
          </cell>
          <cell r="I401">
            <v>0</v>
          </cell>
          <cell r="J401">
            <v>0</v>
          </cell>
        </row>
        <row r="402">
          <cell r="C402" t="str">
            <v>8.5 (3)</v>
          </cell>
          <cell r="E402" t="str">
            <v>Pengembalian Kondisi Pelapisan Permukaan Baja Struktur</v>
          </cell>
          <cell r="G402" t="str">
            <v>M2</v>
          </cell>
          <cell r="I402">
            <v>0</v>
          </cell>
          <cell r="J402">
            <v>0</v>
          </cell>
        </row>
        <row r="404">
          <cell r="E404" t="str">
            <v>Jumlah Harga Pekerjaan Divisi 8 (masuk pada Rekapitulasi Daftar Kuantitas   dan Harga )</v>
          </cell>
        </row>
        <row r="405">
          <cell r="J405">
            <v>664833782</v>
          </cell>
        </row>
        <row r="407">
          <cell r="H407" t="str">
            <v>Perkiraan</v>
          </cell>
          <cell r="I407" t="str">
            <v>Harga</v>
          </cell>
          <cell r="J407" t="str">
            <v>Jumlah</v>
          </cell>
        </row>
        <row r="408">
          <cell r="C408" t="str">
            <v>No. Mata</v>
          </cell>
          <cell r="E408" t="str">
            <v>Uraian</v>
          </cell>
          <cell r="G408" t="str">
            <v>Satuan</v>
          </cell>
          <cell r="H408" t="str">
            <v>Kuantitas</v>
          </cell>
          <cell r="I408" t="str">
            <v>Satuan</v>
          </cell>
          <cell r="J408" t="str">
            <v>Harga-Harga</v>
          </cell>
        </row>
        <row r="409">
          <cell r="C409" t="str">
            <v>Pembayaran</v>
          </cell>
          <cell r="I409" t="str">
            <v>(Rupiah)</v>
          </cell>
          <cell r="J409" t="str">
            <v>(Rupiah)</v>
          </cell>
        </row>
        <row r="410">
          <cell r="C410" t="str">
            <v>a</v>
          </cell>
          <cell r="E410" t="str">
            <v>b</v>
          </cell>
          <cell r="G410" t="str">
            <v>c</v>
          </cell>
          <cell r="H410" t="str">
            <v>d</v>
          </cell>
          <cell r="I410" t="str">
            <v>e</v>
          </cell>
          <cell r="J410" t="str">
            <v>f = (d x e)</v>
          </cell>
        </row>
        <row r="411">
          <cell r="E411" t="str">
            <v>Divisi 9. PEKERJAAN HARIAN</v>
          </cell>
        </row>
        <row r="413">
          <cell r="C413" t="str">
            <v>9.1 (1)</v>
          </cell>
          <cell r="E413" t="str">
            <v>Mandor</v>
          </cell>
          <cell r="G413" t="str">
            <v>Jam</v>
          </cell>
          <cell r="I413">
            <v>0</v>
          </cell>
          <cell r="J413">
            <v>0</v>
          </cell>
        </row>
        <row r="414">
          <cell r="C414" t="str">
            <v>9.1 (2)</v>
          </cell>
          <cell r="E414" t="str">
            <v>Pekerja Biasa</v>
          </cell>
          <cell r="G414" t="str">
            <v>Jam</v>
          </cell>
          <cell r="I414">
            <v>0</v>
          </cell>
          <cell r="J414">
            <v>0</v>
          </cell>
        </row>
        <row r="415">
          <cell r="C415" t="str">
            <v>9.1 (3)</v>
          </cell>
          <cell r="E415" t="str">
            <v>Tukang Kayu, Tukang Batu dsb</v>
          </cell>
          <cell r="G415" t="str">
            <v>Jam</v>
          </cell>
          <cell r="I415">
            <v>0</v>
          </cell>
          <cell r="J415">
            <v>0</v>
          </cell>
        </row>
        <row r="416">
          <cell r="C416" t="str">
            <v>9.1 (4)</v>
          </cell>
          <cell r="E416" t="str">
            <v>Dump truck 3-4 M3</v>
          </cell>
          <cell r="G416" t="str">
            <v>Jam</v>
          </cell>
          <cell r="I416">
            <v>0</v>
          </cell>
          <cell r="J416">
            <v>0</v>
          </cell>
        </row>
        <row r="417">
          <cell r="C417" t="str">
            <v>9.1 (5)</v>
          </cell>
          <cell r="E417" t="str">
            <v>Truk dengan bak terbuka kapasitas 3-4 M3</v>
          </cell>
          <cell r="G417" t="str">
            <v>Jam</v>
          </cell>
          <cell r="I417">
            <v>0</v>
          </cell>
          <cell r="J417">
            <v>0</v>
          </cell>
        </row>
        <row r="418">
          <cell r="C418" t="str">
            <v>9.1 (6)</v>
          </cell>
          <cell r="E418" t="str">
            <v>Tangki air 3000-4500 Liter</v>
          </cell>
          <cell r="G418" t="str">
            <v>Jam</v>
          </cell>
          <cell r="I418">
            <v>0</v>
          </cell>
          <cell r="J418">
            <v>0</v>
          </cell>
        </row>
        <row r="419">
          <cell r="C419" t="str">
            <v>9.1 (7)</v>
          </cell>
          <cell r="E419" t="str">
            <v>Bulldozer 100-150 HP</v>
          </cell>
          <cell r="G419" t="str">
            <v>Jam</v>
          </cell>
          <cell r="I419">
            <v>0</v>
          </cell>
          <cell r="J419">
            <v>0</v>
          </cell>
        </row>
        <row r="420">
          <cell r="C420" t="str">
            <v>9.1 (8)</v>
          </cell>
          <cell r="E420" t="str">
            <v>Motor Grader min 100 Hp</v>
          </cell>
          <cell r="G420" t="str">
            <v>Jam</v>
          </cell>
          <cell r="I420">
            <v>0</v>
          </cell>
          <cell r="J420">
            <v>0</v>
          </cell>
        </row>
        <row r="421">
          <cell r="C421" t="str">
            <v>9.1 (9)</v>
          </cell>
          <cell r="E421" t="str">
            <v>Wheel Loader 1.0 - 1.6 M3</v>
          </cell>
          <cell r="G421" t="str">
            <v>Jam</v>
          </cell>
          <cell r="I421">
            <v>0</v>
          </cell>
          <cell r="J421">
            <v>0</v>
          </cell>
        </row>
        <row r="422">
          <cell r="C422" t="str">
            <v>9.1 (10)</v>
          </cell>
          <cell r="E422" t="str">
            <v>Track Loader 75 - 100 HP</v>
          </cell>
          <cell r="G422" t="str">
            <v>Jam</v>
          </cell>
          <cell r="I422">
            <v>0</v>
          </cell>
          <cell r="J422">
            <v>0</v>
          </cell>
        </row>
        <row r="423">
          <cell r="C423" t="str">
            <v>9.1 (11)</v>
          </cell>
          <cell r="E423" t="str">
            <v>Excavator 80 - 140 HP</v>
          </cell>
          <cell r="G423" t="str">
            <v>Jam</v>
          </cell>
          <cell r="I423">
            <v>0</v>
          </cell>
          <cell r="J423">
            <v>0</v>
          </cell>
        </row>
        <row r="424">
          <cell r="C424" t="str">
            <v>9.1 (12)</v>
          </cell>
          <cell r="E424" t="str">
            <v>Crane 10 - 15 Ton</v>
          </cell>
          <cell r="G424" t="str">
            <v>Jam</v>
          </cell>
          <cell r="I424">
            <v>0</v>
          </cell>
          <cell r="J424">
            <v>0</v>
          </cell>
        </row>
        <row r="425">
          <cell r="C425" t="str">
            <v>9.1 (13)</v>
          </cell>
          <cell r="E425" t="str">
            <v>Mesin Gilas Roda Besi 6 - 9 Ton</v>
          </cell>
          <cell r="G425" t="str">
            <v>Jam</v>
          </cell>
          <cell r="I425">
            <v>0</v>
          </cell>
          <cell r="J425">
            <v>0</v>
          </cell>
        </row>
        <row r="426">
          <cell r="C426" t="str">
            <v>9.1 (14)</v>
          </cell>
          <cell r="E426" t="str">
            <v>Mesin Gilas Bervibrasi 5 - 8 Ton</v>
          </cell>
          <cell r="G426" t="str">
            <v>Jam</v>
          </cell>
          <cell r="I426">
            <v>0</v>
          </cell>
          <cell r="J426">
            <v>0</v>
          </cell>
        </row>
        <row r="427">
          <cell r="C427" t="str">
            <v>9.1 (15)</v>
          </cell>
          <cell r="E427" t="str">
            <v>Pemadat dengan Bervibrasi 1.5 - 3 HP</v>
          </cell>
          <cell r="G427" t="str">
            <v>Jam</v>
          </cell>
          <cell r="I427">
            <v>0</v>
          </cell>
          <cell r="J427">
            <v>0</v>
          </cell>
        </row>
        <row r="428">
          <cell r="C428" t="str">
            <v>9.1 (16)</v>
          </cell>
          <cell r="E428" t="str">
            <v>Mesin Gilas Roda Karet 8 - 10 Ton</v>
          </cell>
          <cell r="G428" t="str">
            <v>Jam</v>
          </cell>
          <cell r="I428">
            <v>0</v>
          </cell>
          <cell r="J428">
            <v>0</v>
          </cell>
        </row>
        <row r="429">
          <cell r="C429" t="str">
            <v>9.1 (17)</v>
          </cell>
          <cell r="E429" t="str">
            <v>Kompresor 4000 - 6500 Ltr/mnt</v>
          </cell>
          <cell r="G429" t="str">
            <v>Jam</v>
          </cell>
          <cell r="I429">
            <v>0</v>
          </cell>
          <cell r="J429">
            <v>0</v>
          </cell>
        </row>
        <row r="430">
          <cell r="C430" t="str">
            <v>9.1 (18)</v>
          </cell>
          <cell r="E430" t="str">
            <v>Mesin Pengaduk Beton 0.3 - 0.6 M3</v>
          </cell>
          <cell r="G430" t="str">
            <v>Jam</v>
          </cell>
          <cell r="I430">
            <v>0</v>
          </cell>
          <cell r="J430">
            <v>0</v>
          </cell>
        </row>
        <row r="431">
          <cell r="C431" t="str">
            <v>9.1 (19)</v>
          </cell>
          <cell r="E431" t="str">
            <v>Pompa Air 70 - 100 MM</v>
          </cell>
          <cell r="G431" t="str">
            <v>Jam</v>
          </cell>
          <cell r="I431">
            <v>0</v>
          </cell>
          <cell r="J431">
            <v>0</v>
          </cell>
        </row>
        <row r="436">
          <cell r="E436" t="str">
            <v>Jumlah Harga Pekerjaan Divisi 9 (masuk pada Rekapitulasi Dfatar Kuantitas dan Harga )</v>
          </cell>
          <cell r="J436">
            <v>0</v>
          </cell>
        </row>
        <row r="439">
          <cell r="H439" t="str">
            <v>Perkiraan</v>
          </cell>
          <cell r="I439" t="str">
            <v>Harga</v>
          </cell>
          <cell r="J439" t="str">
            <v>Jumlah</v>
          </cell>
        </row>
        <row r="440">
          <cell r="C440" t="str">
            <v>No. Mata</v>
          </cell>
          <cell r="E440" t="str">
            <v>Uraian</v>
          </cell>
          <cell r="G440" t="str">
            <v>Satuan</v>
          </cell>
          <cell r="H440" t="str">
            <v>Kuantitas</v>
          </cell>
          <cell r="I440" t="str">
            <v>Satuan</v>
          </cell>
          <cell r="J440" t="str">
            <v>Harga-Harga</v>
          </cell>
        </row>
        <row r="441">
          <cell r="C441" t="str">
            <v>Pembayaran</v>
          </cell>
          <cell r="I441" t="str">
            <v>(Rupiah)</v>
          </cell>
          <cell r="J441" t="str">
            <v>(Rupiah)</v>
          </cell>
        </row>
        <row r="442">
          <cell r="C442" t="str">
            <v>a</v>
          </cell>
          <cell r="E442" t="str">
            <v>b</v>
          </cell>
          <cell r="G442" t="str">
            <v>c</v>
          </cell>
          <cell r="H442" t="str">
            <v>d</v>
          </cell>
          <cell r="I442" t="str">
            <v>e</v>
          </cell>
          <cell r="J442" t="str">
            <v>f = (d x e)</v>
          </cell>
        </row>
        <row r="444">
          <cell r="E444" t="str">
            <v>Divisi 10. PEKERJAAN PEMELIHARAAN RUTIN</v>
          </cell>
        </row>
        <row r="446">
          <cell r="C446" t="str">
            <v>10.1 (1)</v>
          </cell>
          <cell r="E446" t="str">
            <v>Pemeliharaan Rutin Perkerasan</v>
          </cell>
          <cell r="G446" t="str">
            <v>Ls</v>
          </cell>
          <cell r="H446">
            <v>1</v>
          </cell>
          <cell r="I446">
            <v>426785971</v>
          </cell>
          <cell r="J446">
            <v>426785971</v>
          </cell>
        </row>
        <row r="447">
          <cell r="C447" t="str">
            <v>10.1 (2)</v>
          </cell>
          <cell r="E447" t="str">
            <v>Pemeliharaan Rutin Bahu jalan</v>
          </cell>
          <cell r="G447" t="str">
            <v>Ls</v>
          </cell>
          <cell r="H447">
            <v>1</v>
          </cell>
          <cell r="I447">
            <v>107134586</v>
          </cell>
          <cell r="J447">
            <v>107134586</v>
          </cell>
        </row>
        <row r="448">
          <cell r="C448" t="str">
            <v>10.1 (3)</v>
          </cell>
          <cell r="E448" t="str">
            <v>Pemeliharaan Rutin Selokan, Sal. Air, Galian &amp; Timbunan</v>
          </cell>
          <cell r="G448" t="str">
            <v>Ls</v>
          </cell>
          <cell r="H448">
            <v>1</v>
          </cell>
          <cell r="I448">
            <v>229404312</v>
          </cell>
          <cell r="J448">
            <v>229404312</v>
          </cell>
        </row>
        <row r="449">
          <cell r="C449" t="str">
            <v>10.1 (4)</v>
          </cell>
          <cell r="E449" t="str">
            <v>Pemeliharaan Rutin Perlengkapan Jalan</v>
          </cell>
          <cell r="G449" t="str">
            <v>Ls</v>
          </cell>
          <cell r="H449">
            <v>1</v>
          </cell>
          <cell r="I449">
            <v>22841775</v>
          </cell>
          <cell r="J449">
            <v>22841775</v>
          </cell>
        </row>
        <row r="450">
          <cell r="C450" t="str">
            <v>10.1 (5)</v>
          </cell>
          <cell r="E450" t="str">
            <v>Pemeliharaan Rutin Jembatan</v>
          </cell>
          <cell r="G450" t="str">
            <v>Ls</v>
          </cell>
          <cell r="H450">
            <v>1</v>
          </cell>
          <cell r="I450">
            <v>22841775</v>
          </cell>
          <cell r="J450">
            <v>22841775</v>
          </cell>
        </row>
        <row r="454">
          <cell r="E454" t="str">
            <v>Jumlah Harga Pekerjaan Divisi 10 (masuk pada Rekapitulasi Daftar Kuantitas dan Harga)</v>
          </cell>
        </row>
        <row r="455">
          <cell r="J455">
            <v>809008419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Pekerjaan Utama"/>
      <sheetName val="%"/>
      <sheetName val="DIV-03"/>
      <sheetName val="BOQ"/>
      <sheetName val="L-2a"/>
      <sheetName val="Sheet1"/>
      <sheetName val="L-4a,b"/>
    </sheetNames>
    <sheetDataSet>
      <sheetData sheetId="0"/>
      <sheetData sheetId="1" refreshError="1">
        <row r="24">
          <cell r="G24">
            <v>645217278.32999992</v>
          </cell>
        </row>
        <row r="46">
          <cell r="G46">
            <v>547227210.27600002</v>
          </cell>
        </row>
        <row r="80">
          <cell r="G80">
            <v>3217299102.942657</v>
          </cell>
        </row>
        <row r="95">
          <cell r="G95">
            <v>1801837712.4399996</v>
          </cell>
        </row>
        <row r="115">
          <cell r="G115">
            <v>12160568404.820002</v>
          </cell>
        </row>
        <row r="150">
          <cell r="G150">
            <v>6945701605.4257116</v>
          </cell>
        </row>
        <row r="298">
          <cell r="G298">
            <v>2828563959.4469938</v>
          </cell>
        </row>
        <row r="350">
          <cell r="G350">
            <v>1103476282.7100003</v>
          </cell>
        </row>
        <row r="380">
          <cell r="G380">
            <v>192809023.49160981</v>
          </cell>
        </row>
        <row r="393">
          <cell r="G393">
            <v>120696132.70000002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-AMP "/>
      <sheetName val="KONF-CRUSHER"/>
      <sheetName val="TERBILANG"/>
      <sheetName val="S-PEN"/>
      <sheetName val="REKAP"/>
      <sheetName val="KUANT &amp; HRG"/>
      <sheetName val="negos (1)"/>
      <sheetName val="Sheet1"/>
      <sheetName val="negos"/>
      <sheetName val="negos (2)"/>
      <sheetName val="ANMOB"/>
      <sheetName val="DIV-3"/>
      <sheetName val="DIV-4"/>
      <sheetName val="DIV-5"/>
      <sheetName val="DIV-6"/>
      <sheetName val="DIV-7"/>
      <sheetName val="DIV-8"/>
      <sheetName val="SCHED"/>
      <sheetName val="DFTR HRG"/>
      <sheetName val="SUB"/>
      <sheetName val="MPU"/>
      <sheetName val="ANLAT"/>
      <sheetName val="LAMPIRAN"/>
      <sheetName val="Srt-Mohon BidBond"/>
      <sheetName val="Srt-Mohon DukBank mdri"/>
      <sheetName val="alat-PENWR"/>
      <sheetName val="sonil Penwr"/>
      <sheetName val="Kuantitas &amp; Harga"/>
      <sheetName val="BOQ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DAFTAR  KUANTITAS DAN HARGA</v>
          </cell>
        </row>
        <row r="4">
          <cell r="A4" t="str">
            <v>Nama SNVT</v>
          </cell>
          <cell r="B4" t="str">
            <v xml:space="preserve">  :</v>
          </cell>
          <cell r="C4" t="str">
            <v>Non Vertikal Tertentu Pembangunan Jalan dan Jembatan Perbatasan Kalimantan Barat</v>
          </cell>
        </row>
        <row r="5">
          <cell r="A5" t="str">
            <v>Nama Paket</v>
          </cell>
          <cell r="B5" t="str">
            <v xml:space="preserve">  :</v>
          </cell>
          <cell r="C5" t="str">
            <v>Penggantian Jembatan Perbatasan Belantian</v>
          </cell>
        </row>
        <row r="6">
          <cell r="A6" t="str">
            <v>Penawar</v>
          </cell>
          <cell r="B6" t="str">
            <v xml:space="preserve">  :</v>
          </cell>
          <cell r="C6" t="str">
            <v>PT. HUTAMA KARYA ( Persero)</v>
          </cell>
        </row>
        <row r="8">
          <cell r="D8" t="str">
            <v/>
          </cell>
          <cell r="E8" t="str">
            <v/>
          </cell>
        </row>
        <row r="9">
          <cell r="A9" t="str">
            <v>No. Mata</v>
          </cell>
          <cell r="B9" t="str">
            <v>Uraian</v>
          </cell>
          <cell r="D9" t="str">
            <v>Satuan</v>
          </cell>
          <cell r="E9" t="str">
            <v>Perkiraan</v>
          </cell>
          <cell r="F9" t="str">
            <v>Harga</v>
          </cell>
          <cell r="G9" t="str">
            <v>Jumlah</v>
          </cell>
        </row>
        <row r="10">
          <cell r="A10" t="str">
            <v>Pembayaran</v>
          </cell>
          <cell r="E10" t="str">
            <v>Kuantitas</v>
          </cell>
          <cell r="F10" t="str">
            <v>Satuan</v>
          </cell>
          <cell r="G10" t="str">
            <v>Harga-Harga</v>
          </cell>
        </row>
        <row r="11">
          <cell r="F11" t="str">
            <v>(Rupiah)</v>
          </cell>
          <cell r="G11" t="str">
            <v>(Rupiah)</v>
          </cell>
        </row>
        <row r="12">
          <cell r="A12" t="str">
            <v>a</v>
          </cell>
          <cell r="C12" t="str">
            <v>b</v>
          </cell>
          <cell r="D12" t="str">
            <v>c</v>
          </cell>
          <cell r="E12" t="str">
            <v>d</v>
          </cell>
          <cell r="F12" t="str">
            <v>e</v>
          </cell>
          <cell r="G12" t="str">
            <v>f = (d x e)</v>
          </cell>
        </row>
        <row r="14">
          <cell r="C14" t="str">
            <v>DIVISI 1. UMUM</v>
          </cell>
        </row>
        <row r="16">
          <cell r="A16" t="str">
            <v>1.2</v>
          </cell>
          <cell r="C16" t="str">
            <v>Mobilisasi</v>
          </cell>
          <cell r="D16" t="str">
            <v>LS</v>
          </cell>
          <cell r="G16">
            <v>0</v>
          </cell>
        </row>
        <row r="21">
          <cell r="C21" t="str">
            <v>Jumlah Harga Pekerjaan DIVISI 1  (masuk pada Rekapitulasi Perkiraan Harga Pekerjaan)</v>
          </cell>
          <cell r="G21">
            <v>0</v>
          </cell>
        </row>
        <row r="24">
          <cell r="C24" t="str">
            <v>DIVISI 2. DRAINASE</v>
          </cell>
        </row>
        <row r="26">
          <cell r="A26" t="str">
            <v>2.1</v>
          </cell>
          <cell r="C26" t="str">
            <v xml:space="preserve">Galian untuk Selokan Drainase dan Saluran Air </v>
          </cell>
          <cell r="D26" t="str">
            <v>M3</v>
          </cell>
        </row>
        <row r="28">
          <cell r="A28" t="str">
            <v>2.2</v>
          </cell>
          <cell r="C28" t="str">
            <v>Pasangan Batu dengan Mortar</v>
          </cell>
          <cell r="D28" t="str">
            <v>M3</v>
          </cell>
        </row>
        <row r="30">
          <cell r="A30" t="str">
            <v>2.3 (1)</v>
          </cell>
          <cell r="C30" t="str">
            <v>Gorong-Gorong Pipa Beton Bertulang, Diameter Dalam &lt; 45 cm</v>
          </cell>
          <cell r="D30" t="str">
            <v>M1</v>
          </cell>
        </row>
        <row r="31">
          <cell r="A31" t="str">
            <v>2.3 (2)</v>
          </cell>
          <cell r="C31" t="str">
            <v>Gorong-Gorong Pipa Beton Bertulang, Diameter Dalam 45-&lt;75 cm</v>
          </cell>
          <cell r="D31" t="str">
            <v>M1</v>
          </cell>
        </row>
        <row r="32">
          <cell r="A32" t="str">
            <v>2.3 (3)</v>
          </cell>
          <cell r="C32" t="str">
            <v xml:space="preserve">Gorong-Gorong Pipa Beton Bertulang, Diameter Dalam 75-&lt;95 cm </v>
          </cell>
          <cell r="D32" t="str">
            <v>M1</v>
          </cell>
        </row>
        <row r="33">
          <cell r="A33" t="str">
            <v>2.3 (4)</v>
          </cell>
          <cell r="C33" t="str">
            <v xml:space="preserve">Gorong-Gorong Pipa Beton Bertulang, Diameter Dalam 95-120 cm </v>
          </cell>
          <cell r="D33" t="str">
            <v>M1</v>
          </cell>
        </row>
        <row r="34">
          <cell r="A34" t="str">
            <v>2.3 (5)</v>
          </cell>
          <cell r="C34" t="str">
            <v>Gorong-Gorong Beton Tanpa Tulang Diameter Dalam 20-30 Cm</v>
          </cell>
          <cell r="D34" t="str">
            <v>M1</v>
          </cell>
        </row>
        <row r="35">
          <cell r="A35" t="str">
            <v>2.3 (6)</v>
          </cell>
          <cell r="C35" t="str">
            <v>Gorong-Gorong Pipa Baja Bergelombang</v>
          </cell>
          <cell r="D35" t="str">
            <v>Ton</v>
          </cell>
        </row>
        <row r="37">
          <cell r="A37" t="str">
            <v>2.4 (1)</v>
          </cell>
          <cell r="C37" t="str">
            <v>Timbunan Porus atau Bahan Penyaring</v>
          </cell>
          <cell r="D37" t="str">
            <v>M3</v>
          </cell>
        </row>
        <row r="38">
          <cell r="A38" t="str">
            <v>2.4 (2)</v>
          </cell>
          <cell r="C38" t="str">
            <v>Anyaman Filter Plastik</v>
          </cell>
          <cell r="D38" t="str">
            <v>M2</v>
          </cell>
        </row>
        <row r="39">
          <cell r="A39" t="str">
            <v>2.4 (3)</v>
          </cell>
          <cell r="C39" t="str">
            <v>Pipa Berlubang Banyak Untuk Pek. Drainase di Bawah Permukaan</v>
          </cell>
          <cell r="D39" t="str">
            <v>M1</v>
          </cell>
        </row>
        <row r="43">
          <cell r="B43" t="str">
            <v>Jumlah Harga Pekerjaan DIVISI 2  (masuk pada Rekapitulasi Perkiraan Harga Pekerjaan)</v>
          </cell>
          <cell r="G43">
            <v>0</v>
          </cell>
        </row>
        <row r="46">
          <cell r="C46" t="str">
            <v>DIVISI  3.  PEKERJAAN  TANAH</v>
          </cell>
        </row>
        <row r="48">
          <cell r="A48" t="str">
            <v>3.1 (1)</v>
          </cell>
          <cell r="C48" t="str">
            <v>Galian Biasa</v>
          </cell>
          <cell r="D48" t="str">
            <v>M3</v>
          </cell>
        </row>
        <row r="49">
          <cell r="A49" t="str">
            <v>3.1 (2)</v>
          </cell>
          <cell r="C49" t="str">
            <v>Galian Batu</v>
          </cell>
          <cell r="D49" t="str">
            <v>M3</v>
          </cell>
        </row>
        <row r="50">
          <cell r="A50" t="str">
            <v>3.1 (3)</v>
          </cell>
          <cell r="C50" t="str">
            <v>Galian Struktur dengan Kedalaman 0 - 2 meter</v>
          </cell>
          <cell r="D50" t="str">
            <v>M3</v>
          </cell>
          <cell r="E50">
            <v>18.7</v>
          </cell>
          <cell r="F50">
            <v>45148.159267425552</v>
          </cell>
          <cell r="G50">
            <v>844270.5783008578</v>
          </cell>
        </row>
        <row r="51">
          <cell r="A51" t="str">
            <v>3.1 (4)</v>
          </cell>
          <cell r="C51" t="str">
            <v>Galian Struktur dengan Kedalaman 2 - 4 meter</v>
          </cell>
          <cell r="D51" t="str">
            <v>M3</v>
          </cell>
        </row>
        <row r="52">
          <cell r="A52" t="str">
            <v>3.1 (5)</v>
          </cell>
          <cell r="C52" t="str">
            <v>Galian Struktur dengan Kedalaman 4 - 6 meter</v>
          </cell>
          <cell r="D52" t="str">
            <v>M3</v>
          </cell>
        </row>
        <row r="53">
          <cell r="A53" t="str">
            <v>3.1 (6)</v>
          </cell>
          <cell r="C53" t="str">
            <v>Cofferdam, Penyokong, Pengaku dan Pekerjaan yang Berkaitan</v>
          </cell>
          <cell r="D53" t="str">
            <v>LS</v>
          </cell>
        </row>
        <row r="54">
          <cell r="A54" t="str">
            <v>3.1 (7)</v>
          </cell>
          <cell r="C54" t="str">
            <v xml:space="preserve">Galian Perkerasan Beraspal Dengan Cold Milling Machine </v>
          </cell>
          <cell r="D54" t="str">
            <v>M3</v>
          </cell>
        </row>
        <row r="55">
          <cell r="A55" t="str">
            <v>3.1 (8)</v>
          </cell>
          <cell r="C55" t="str">
            <v xml:space="preserve">Galian Perkerasan Beraspal Tanpa Cold Milling Machine </v>
          </cell>
          <cell r="D55" t="str">
            <v>M3</v>
          </cell>
        </row>
        <row r="56">
          <cell r="A56" t="str">
            <v>3.1 (9)</v>
          </cell>
          <cell r="C56" t="str">
            <v>Biaya Tambahan Utk. Pengangkutan yang Melebihi 5 Km.</v>
          </cell>
          <cell r="D56" t="str">
            <v>M3/Km</v>
          </cell>
        </row>
        <row r="58">
          <cell r="A58" t="str">
            <v>3.2 (1)</v>
          </cell>
          <cell r="C58" t="str">
            <v>Timbunan Biasa dari Selain Galian Sumber Bahan</v>
          </cell>
          <cell r="D58" t="str">
            <v>M3</v>
          </cell>
        </row>
        <row r="59">
          <cell r="A59" t="str">
            <v>3.2 (2)</v>
          </cell>
          <cell r="C59" t="str">
            <v>Timbunan Pilihan</v>
          </cell>
          <cell r="D59" t="str">
            <v>M3</v>
          </cell>
        </row>
        <row r="60">
          <cell r="A60" t="str">
            <v>3.2 (3)</v>
          </cell>
          <cell r="C60" t="str">
            <v>Timbunan Pilihan di Atas Tanah Rawa (diukur di atas bak truk)</v>
          </cell>
          <cell r="D60" t="str">
            <v>M3</v>
          </cell>
        </row>
        <row r="61">
          <cell r="A61" t="str">
            <v>3.2 (4)</v>
          </cell>
          <cell r="C61" t="str">
            <v xml:space="preserve">Timbunan Batu dengan Manual </v>
          </cell>
          <cell r="D61" t="str">
            <v>M3</v>
          </cell>
        </row>
        <row r="62">
          <cell r="A62" t="str">
            <v>3.2 (5)</v>
          </cell>
          <cell r="C62" t="str">
            <v>Timbunan Batu dengan Derek</v>
          </cell>
          <cell r="D62" t="str">
            <v>Ton</v>
          </cell>
        </row>
        <row r="63">
          <cell r="A63" t="str">
            <v>3.2 (6)</v>
          </cell>
          <cell r="C63" t="str">
            <v>Timbunan Batu dengan Derek</v>
          </cell>
          <cell r="D63" t="str">
            <v>M2</v>
          </cell>
        </row>
        <row r="65">
          <cell r="A65">
            <v>3.3</v>
          </cell>
          <cell r="C65" t="str">
            <v xml:space="preserve">Penyiapan Badan Jalan </v>
          </cell>
          <cell r="D65" t="str">
            <v>M2</v>
          </cell>
        </row>
        <row r="66">
          <cell r="A66" t="str">
            <v>3.3a</v>
          </cell>
          <cell r="C66" t="str">
            <v>Geotextile</v>
          </cell>
          <cell r="D66" t="str">
            <v>M2</v>
          </cell>
        </row>
        <row r="67">
          <cell r="A67">
            <v>3.4</v>
          </cell>
          <cell r="C67" t="str">
            <v>Pengupasan Permukaan Aspal Lama dan Pencampuran Kembali</v>
          </cell>
          <cell r="D67" t="str">
            <v>M2</v>
          </cell>
        </row>
        <row r="69">
          <cell r="A69" t="str">
            <v>A.39</v>
          </cell>
          <cell r="C69" t="str">
            <v>Urugan Pasir</v>
          </cell>
          <cell r="D69" t="str">
            <v>M3</v>
          </cell>
        </row>
        <row r="72">
          <cell r="B72" t="str">
            <v>Jumlah Harga Pekerjaan DIVISI 3  (masuk pada Rekapitulasi Perkiraan Harga Pekerjaan)</v>
          </cell>
          <cell r="G72">
            <v>844270.5783008578</v>
          </cell>
        </row>
        <row r="75">
          <cell r="C75" t="str">
            <v>DIVISI  4.  PELEBARAN PERKERASAN DAN BAHU JALAN</v>
          </cell>
        </row>
        <row r="77">
          <cell r="A77" t="str">
            <v>4.2 (1)</v>
          </cell>
          <cell r="C77" t="str">
            <v>Lapis Pondasi Agregat Kelas A</v>
          </cell>
          <cell r="D77" t="str">
            <v>M3</v>
          </cell>
        </row>
        <row r="78">
          <cell r="A78" t="str">
            <v>4.2 (2)</v>
          </cell>
          <cell r="C78" t="str">
            <v>Lapis Pondasi Agregat Kelas B</v>
          </cell>
          <cell r="D78" t="str">
            <v>M3</v>
          </cell>
        </row>
        <row r="79">
          <cell r="A79" t="str">
            <v>4.2 (3)</v>
          </cell>
          <cell r="C79" t="str">
            <v>Lapis Pondasi Semen Tanah</v>
          </cell>
          <cell r="D79" t="str">
            <v>M3</v>
          </cell>
        </row>
        <row r="80">
          <cell r="A80" t="str">
            <v>4.2 (4)</v>
          </cell>
          <cell r="C80" t="str">
            <v>Semen Untuk Lapis Pondasi Semen Tanah</v>
          </cell>
          <cell r="D80" t="str">
            <v>Ton</v>
          </cell>
        </row>
        <row r="81">
          <cell r="A81" t="str">
            <v>4.2 (5)</v>
          </cell>
          <cell r="C81" t="str">
            <v>Laburan Aspal Satu Lapis (BURTU)</v>
          </cell>
          <cell r="D81" t="str">
            <v>M2</v>
          </cell>
        </row>
        <row r="82">
          <cell r="A82" t="str">
            <v>4.2 (6)</v>
          </cell>
          <cell r="C82" t="str">
            <v>Bahan Aspal Untuk Pekerjaan Pelaburan</v>
          </cell>
          <cell r="D82" t="str">
            <v>Liter</v>
          </cell>
        </row>
        <row r="83">
          <cell r="A83" t="str">
            <v>4.2 (7)</v>
          </cell>
          <cell r="C83" t="str">
            <v>Lapis Resap Pengikat</v>
          </cell>
          <cell r="D83" t="str">
            <v>Liter</v>
          </cell>
        </row>
        <row r="87">
          <cell r="B87" t="str">
            <v>Jumlah Harga Pekerjaan DIVISI 4  (masuk pada Rekapitulasi Perkiraan Harga Pekerjaan)</v>
          </cell>
          <cell r="G87">
            <v>0</v>
          </cell>
        </row>
        <row r="90">
          <cell r="C90" t="str">
            <v>DIVISI  5.  PERKERASAN  BERBUTIR</v>
          </cell>
        </row>
        <row r="92">
          <cell r="A92" t="str">
            <v>5.1 (1)</v>
          </cell>
          <cell r="C92" t="str">
            <v>Lapis Pondasi Agregat Kelas A</v>
          </cell>
          <cell r="D92" t="str">
            <v>M3</v>
          </cell>
        </row>
        <row r="93">
          <cell r="A93" t="str">
            <v>5.1 (2)</v>
          </cell>
          <cell r="C93" t="str">
            <v>Lapis Pondasi Agregat Kelas B</v>
          </cell>
          <cell r="D93" t="str">
            <v>M3</v>
          </cell>
        </row>
        <row r="95">
          <cell r="A95" t="str">
            <v>5.2 (1)</v>
          </cell>
          <cell r="C95" t="str">
            <v>Lapis Pondasi Agregat Kelas C</v>
          </cell>
          <cell r="D95" t="str">
            <v>M3</v>
          </cell>
        </row>
        <row r="97">
          <cell r="A97" t="str">
            <v>5.3 (1)</v>
          </cell>
          <cell r="C97" t="str">
            <v>Cement Treated Base (CTB)</v>
          </cell>
          <cell r="D97" t="str">
            <v>M3</v>
          </cell>
        </row>
        <row r="98">
          <cell r="A98" t="str">
            <v>5.3 (2)</v>
          </cell>
          <cell r="C98" t="str">
            <v>Cement Treated Sub Base (CTSB)</v>
          </cell>
          <cell r="D98" t="str">
            <v>M3</v>
          </cell>
        </row>
        <row r="100">
          <cell r="A100" t="str">
            <v>5.4 (1)</v>
          </cell>
          <cell r="C100" t="str">
            <v>Semen Untuk Lapis Pondasi Semen Tanah</v>
          </cell>
          <cell r="D100" t="str">
            <v>Ton</v>
          </cell>
        </row>
        <row r="101">
          <cell r="A101" t="str">
            <v>5.4 (2)</v>
          </cell>
          <cell r="C101" t="str">
            <v>Lapis Pondasi Semen Tanah</v>
          </cell>
          <cell r="D101" t="str">
            <v>M3</v>
          </cell>
        </row>
        <row r="105">
          <cell r="B105" t="str">
            <v>Jumlah Harga Pekerjaan DIVISI 5  (masuk pada Rekapitulasi Perkiraan Harga Pekerjaan)</v>
          </cell>
          <cell r="G105">
            <v>0</v>
          </cell>
        </row>
        <row r="108">
          <cell r="C108" t="str">
            <v>DIVISI  6.  PERKERASAN  ASPAL</v>
          </cell>
        </row>
        <row r="110">
          <cell r="A110" t="str">
            <v>6.1 (1)</v>
          </cell>
          <cell r="C110" t="str">
            <v>Lapis Resap Pengikat</v>
          </cell>
          <cell r="D110" t="str">
            <v>Liter</v>
          </cell>
        </row>
        <row r="111">
          <cell r="A111" t="str">
            <v>6.1 (2)</v>
          </cell>
          <cell r="C111" t="str">
            <v>Lapis Perekat</v>
          </cell>
          <cell r="D111" t="str">
            <v>Liter</v>
          </cell>
        </row>
        <row r="113">
          <cell r="A113" t="str">
            <v>6.2 (1)</v>
          </cell>
          <cell r="C113" t="str">
            <v>Agregat Penutup BURTU</v>
          </cell>
          <cell r="D113" t="str">
            <v>M2</v>
          </cell>
        </row>
        <row r="114">
          <cell r="A114" t="str">
            <v>6.2 (2)</v>
          </cell>
          <cell r="C114" t="str">
            <v>Agregat Penutup BURDA</v>
          </cell>
          <cell r="D114" t="str">
            <v>M2</v>
          </cell>
        </row>
        <row r="115">
          <cell r="A115" t="str">
            <v>6.2 (3)</v>
          </cell>
          <cell r="C115" t="str">
            <v>Bahan Aspal untuk Pekerjaan Laburan</v>
          </cell>
          <cell r="D115" t="str">
            <v>Liter</v>
          </cell>
        </row>
        <row r="118">
          <cell r="A118" t="str">
            <v>6.3 (1)</v>
          </cell>
          <cell r="C118" t="str">
            <v>Latasir (SS) Kelas A</v>
          </cell>
          <cell r="D118" t="str">
            <v>M2</v>
          </cell>
        </row>
        <row r="119">
          <cell r="A119" t="str">
            <v>6.3 (2)</v>
          </cell>
          <cell r="C119" t="str">
            <v>Latasir (SS) Kelas B</v>
          </cell>
          <cell r="D119" t="str">
            <v>M2</v>
          </cell>
        </row>
        <row r="120">
          <cell r="A120" t="str">
            <v>6.3 (3)</v>
          </cell>
          <cell r="C120" t="str">
            <v>Lataston Lapis Aus (HRS-WC)</v>
          </cell>
          <cell r="D120" t="str">
            <v>M2</v>
          </cell>
        </row>
        <row r="121">
          <cell r="A121" t="str">
            <v>6.3 (4)</v>
          </cell>
          <cell r="C121" t="str">
            <v>Lataston Lapis Pondasi (HRS-Base)</v>
          </cell>
          <cell r="D121" t="str">
            <v>M3</v>
          </cell>
        </row>
        <row r="122">
          <cell r="A122" t="str">
            <v>6.3 (5)</v>
          </cell>
          <cell r="C122" t="str">
            <v>Lapis Aus Aspal Beton (AC-WC) t = 5 cm</v>
          </cell>
          <cell r="D122" t="str">
            <v>M2</v>
          </cell>
        </row>
        <row r="123">
          <cell r="A123" t="str">
            <v>6.3 (6)</v>
          </cell>
          <cell r="C123" t="str">
            <v>Lapis Pengikat Aspal Beton (AC-BC) t = 5 cm</v>
          </cell>
          <cell r="D123" t="str">
            <v>M3</v>
          </cell>
        </row>
        <row r="124">
          <cell r="A124" t="str">
            <v>6.3 (6)a</v>
          </cell>
          <cell r="C124" t="str">
            <v>Laston lapis Antara (AC-BC)</v>
          </cell>
          <cell r="D124" t="str">
            <v>M2</v>
          </cell>
        </row>
        <row r="125">
          <cell r="A125" t="str">
            <v>6.3 (7)</v>
          </cell>
          <cell r="C125" t="str">
            <v>Laston lapis pondasi (AC-Base)</v>
          </cell>
          <cell r="D125" t="str">
            <v>M2</v>
          </cell>
        </row>
        <row r="127">
          <cell r="A127" t="str">
            <v>6.4 (1)</v>
          </cell>
          <cell r="C127" t="str">
            <v>Lasbutag</v>
          </cell>
          <cell r="D127" t="str">
            <v>M2</v>
          </cell>
        </row>
        <row r="128">
          <cell r="A128" t="str">
            <v>6.4 (2)</v>
          </cell>
          <cell r="C128" t="str">
            <v>Latasbusir Kelas A</v>
          </cell>
          <cell r="D128" t="str">
            <v>M2</v>
          </cell>
        </row>
        <row r="129">
          <cell r="A129" t="str">
            <v>6.4 (3)</v>
          </cell>
          <cell r="C129" t="str">
            <v>Latasbusir Kelas B</v>
          </cell>
          <cell r="D129" t="str">
            <v>M2</v>
          </cell>
        </row>
        <row r="130">
          <cell r="A130" t="str">
            <v>6.4 (4)</v>
          </cell>
          <cell r="C130" t="str">
            <v>Bitumen Asbuton</v>
          </cell>
          <cell r="D130" t="str">
            <v>Ton</v>
          </cell>
        </row>
        <row r="131">
          <cell r="A131" t="str">
            <v>6.4 (5)</v>
          </cell>
          <cell r="C131" t="str">
            <v>Bitumen Bahan Peremaja</v>
          </cell>
          <cell r="D131" t="str">
            <v>Ton</v>
          </cell>
        </row>
        <row r="132">
          <cell r="A132" t="str">
            <v>6.4 (6)</v>
          </cell>
          <cell r="C132" t="str">
            <v>Bahan Anti-Stripping</v>
          </cell>
          <cell r="D132" t="str">
            <v>Liter</v>
          </cell>
        </row>
        <row r="134">
          <cell r="A134" t="str">
            <v>6.5 (1)</v>
          </cell>
          <cell r="C134" t="str">
            <v>Campuran Aspal Dingin Untuk Pelapisan Kembali</v>
          </cell>
          <cell r="D134" t="str">
            <v>M3</v>
          </cell>
        </row>
        <row r="136">
          <cell r="A136" t="str">
            <v>6.6</v>
          </cell>
          <cell r="C136" t="str">
            <v>Lapis Penetrasi Macadam Perata (Levelling)</v>
          </cell>
          <cell r="D136" t="str">
            <v>M3</v>
          </cell>
        </row>
        <row r="137">
          <cell r="A137" t="str">
            <v>6.6 (1)</v>
          </cell>
          <cell r="C137" t="str">
            <v>Lapis Penetrasi Macadam (Permukaan)</v>
          </cell>
          <cell r="D137" t="str">
            <v>M3</v>
          </cell>
        </row>
        <row r="140">
          <cell r="B140" t="str">
            <v>Jumlah Harga Pekerjaan DIVISI 6  (masuk pada Rekapitulasi Perkiraan Harga Pekerjaan)</v>
          </cell>
          <cell r="G140">
            <v>0</v>
          </cell>
        </row>
        <row r="143">
          <cell r="C143" t="str">
            <v>DIVISI  7.  STRUKTUR</v>
          </cell>
        </row>
        <row r="145">
          <cell r="A145" t="str">
            <v>7.1 (1)</v>
          </cell>
          <cell r="C145" t="str">
            <v>Beton K500</v>
          </cell>
          <cell r="D145" t="str">
            <v>M3</v>
          </cell>
        </row>
        <row r="146">
          <cell r="A146" t="str">
            <v>7.1 (2)</v>
          </cell>
          <cell r="C146" t="str">
            <v>Beton K400</v>
          </cell>
          <cell r="D146" t="str">
            <v>M3</v>
          </cell>
        </row>
        <row r="147">
          <cell r="A147" t="str">
            <v>7.1 (3)</v>
          </cell>
          <cell r="C147" t="str">
            <v>Beton K350</v>
          </cell>
          <cell r="D147" t="str">
            <v>M3</v>
          </cell>
          <cell r="E147">
            <v>166.5</v>
          </cell>
          <cell r="F147">
            <v>1103187.6101242118</v>
          </cell>
          <cell r="G147">
            <v>183680737.08568126</v>
          </cell>
        </row>
        <row r="148">
          <cell r="A148" t="str">
            <v>7.1 (4)</v>
          </cell>
          <cell r="C148" t="str">
            <v>Beton K300</v>
          </cell>
          <cell r="D148" t="str">
            <v>M3</v>
          </cell>
        </row>
        <row r="149">
          <cell r="A149" t="str">
            <v>7.1 (5)</v>
          </cell>
          <cell r="C149" t="str">
            <v>Beton K250</v>
          </cell>
          <cell r="D149" t="str">
            <v>M3</v>
          </cell>
          <cell r="E149">
            <v>14.5</v>
          </cell>
          <cell r="F149">
            <v>968890.53437595256</v>
          </cell>
          <cell r="G149">
            <v>14048912.748451311</v>
          </cell>
        </row>
        <row r="150">
          <cell r="A150" t="str">
            <v>7.1 (6)</v>
          </cell>
          <cell r="C150" t="str">
            <v>Beton K175</v>
          </cell>
          <cell r="D150" t="str">
            <v>M3</v>
          </cell>
          <cell r="E150">
            <v>14</v>
          </cell>
          <cell r="F150">
            <v>884073.73581290268</v>
          </cell>
          <cell r="G150">
            <v>12377032.301380638</v>
          </cell>
        </row>
        <row r="151">
          <cell r="A151" t="str">
            <v>7.1 (7)</v>
          </cell>
          <cell r="C151" t="str">
            <v>Beton Siklop K175</v>
          </cell>
          <cell r="D151" t="str">
            <v>M3</v>
          </cell>
        </row>
        <row r="152">
          <cell r="A152" t="str">
            <v>7.1 (8)</v>
          </cell>
          <cell r="C152" t="str">
            <v>Beton K125</v>
          </cell>
          <cell r="D152" t="str">
            <v>M3</v>
          </cell>
          <cell r="E152">
            <v>4.2</v>
          </cell>
          <cell r="F152">
            <v>706843.63548838207</v>
          </cell>
          <cell r="G152">
            <v>2968743.2690512049</v>
          </cell>
        </row>
        <row r="154">
          <cell r="A154" t="str">
            <v xml:space="preserve">7.2 (1) </v>
          </cell>
          <cell r="C154" t="str">
            <v>Unit Pracetak Gelagar Tipe I Bentang 16 meter</v>
          </cell>
          <cell r="D154" t="str">
            <v>Buah</v>
          </cell>
        </row>
        <row r="155">
          <cell r="A155" t="str">
            <v xml:space="preserve">7.2 (2) </v>
          </cell>
          <cell r="C155" t="str">
            <v>Unit Pracetak Gelagar Tipe I Bentang 20 meter</v>
          </cell>
          <cell r="D155" t="str">
            <v>Buah</v>
          </cell>
        </row>
        <row r="156">
          <cell r="A156" t="str">
            <v xml:space="preserve">7.2 (3) </v>
          </cell>
          <cell r="C156" t="str">
            <v>Unit Pracetak Gelagar Tipe I Bentang 22 meter</v>
          </cell>
          <cell r="D156" t="str">
            <v>Buah</v>
          </cell>
        </row>
        <row r="157">
          <cell r="A157" t="str">
            <v xml:space="preserve">7.2 (4) </v>
          </cell>
          <cell r="C157" t="str">
            <v>Unit Pracetak Gelagar Tipe I Bentang 25 meter</v>
          </cell>
          <cell r="D157" t="str">
            <v>Buah</v>
          </cell>
        </row>
        <row r="158">
          <cell r="A158" t="str">
            <v xml:space="preserve">7.2 (5) </v>
          </cell>
          <cell r="C158" t="str">
            <v>Unit Pracetak Gelagar Tipe I Bentang 28 meter</v>
          </cell>
          <cell r="D158" t="str">
            <v>Buah</v>
          </cell>
        </row>
        <row r="159">
          <cell r="A159" t="str">
            <v xml:space="preserve">7.2 (6) </v>
          </cell>
          <cell r="C159" t="str">
            <v>Unit Pracetak Gelagar Tipe I Bentang 30 meter</v>
          </cell>
          <cell r="D159" t="str">
            <v>Buah</v>
          </cell>
        </row>
        <row r="160">
          <cell r="A160" t="str">
            <v xml:space="preserve">7.2 (7) </v>
          </cell>
          <cell r="C160" t="str">
            <v>Unit Pracetak Gelagar Tipe I Bentang 31 meter</v>
          </cell>
          <cell r="D160" t="str">
            <v>Buah</v>
          </cell>
        </row>
        <row r="161">
          <cell r="A161" t="str">
            <v xml:space="preserve">7.2 (8) </v>
          </cell>
          <cell r="C161" t="str">
            <v>Unit Pracetak Gelagar Tipe I Bentang 35 meter</v>
          </cell>
          <cell r="D161" t="str">
            <v>Buah</v>
          </cell>
        </row>
        <row r="162">
          <cell r="A162" t="str">
            <v>7.2 (9)</v>
          </cell>
          <cell r="C162" t="str">
            <v>Baja Prategang</v>
          </cell>
          <cell r="D162" t="str">
            <v>Kg</v>
          </cell>
        </row>
        <row r="163">
          <cell r="A163" t="str">
            <v>7.2 (10)</v>
          </cell>
          <cell r="C163" t="str">
            <v>Plat Berongga (Hollow Slab) Pracetak Bentang 21 meter Beton</v>
          </cell>
          <cell r="D163" t="str">
            <v>Buah</v>
          </cell>
        </row>
        <row r="164">
          <cell r="A164" t="str">
            <v xml:space="preserve">7.2 (11) </v>
          </cell>
          <cell r="C164" t="str">
            <v>Beton Diafragma K350 termasuk pekerjaan setelah pengecoran</v>
          </cell>
          <cell r="D164" t="str">
            <v>M3</v>
          </cell>
        </row>
        <row r="165">
          <cell r="C165" t="str">
            <v>setelah pengecoran ( post tension )</v>
          </cell>
        </row>
        <row r="167">
          <cell r="A167" t="str">
            <v>7.3 (1)</v>
          </cell>
          <cell r="C167" t="str">
            <v>Baja Tulangan U24 Polos</v>
          </cell>
          <cell r="D167" t="str">
            <v>Kg</v>
          </cell>
          <cell r="E167">
            <v>23451.82</v>
          </cell>
          <cell r="F167">
            <v>11445.5</v>
          </cell>
          <cell r="G167">
            <v>268417805.81</v>
          </cell>
        </row>
        <row r="168">
          <cell r="A168" t="str">
            <v>7.3 (2)</v>
          </cell>
          <cell r="C168" t="str">
            <v>Baja Tulangan U32 Polos</v>
          </cell>
          <cell r="D168" t="str">
            <v>Kg</v>
          </cell>
        </row>
        <row r="169">
          <cell r="A169" t="str">
            <v>7.3 (3)</v>
          </cell>
          <cell r="C169" t="str">
            <v>Baja Tulangan D32 Ulir</v>
          </cell>
          <cell r="D169" t="str">
            <v>Kg</v>
          </cell>
        </row>
        <row r="170">
          <cell r="A170" t="str">
            <v>7.3 (4)</v>
          </cell>
          <cell r="C170" t="str">
            <v>Baja Tulangan D39 Ulir</v>
          </cell>
          <cell r="D170" t="str">
            <v>Kg</v>
          </cell>
        </row>
        <row r="171">
          <cell r="A171" t="str">
            <v>7.3 (5)</v>
          </cell>
          <cell r="C171" t="str">
            <v>Baja Tulangan D48 Ulir</v>
          </cell>
          <cell r="D171" t="str">
            <v>Kg</v>
          </cell>
        </row>
        <row r="172">
          <cell r="A172" t="str">
            <v>7.3 (6)</v>
          </cell>
          <cell r="C172" t="str">
            <v>Anyaman Kawat yang Dilas (Welded Wire Mesh)</v>
          </cell>
          <cell r="D172" t="str">
            <v>Kg</v>
          </cell>
        </row>
        <row r="174">
          <cell r="A174" t="str">
            <v>7.4 (1)</v>
          </cell>
          <cell r="C174" t="str">
            <v>Baja struktur titik leleh 2500 kg/cm2, penyediaan &amp; pemasangan</v>
          </cell>
          <cell r="D174" t="str">
            <v>Kg</v>
          </cell>
        </row>
        <row r="175">
          <cell r="A175" t="str">
            <v xml:space="preserve">7.4 (2) </v>
          </cell>
          <cell r="C175" t="str">
            <v>Baja struktur titik leleh 2800 kg/cm2, penyediaan &amp; pemasangan</v>
          </cell>
          <cell r="D175" t="str">
            <v>Kg</v>
          </cell>
        </row>
        <row r="176">
          <cell r="A176" t="str">
            <v>7.4 (3)</v>
          </cell>
          <cell r="C176" t="str">
            <v>Baja struktur titik leleh 3500 kg/cm2, penyediaan &amp; pemasangan</v>
          </cell>
          <cell r="D176" t="str">
            <v>Kg</v>
          </cell>
          <cell r="E176">
            <v>169750</v>
          </cell>
          <cell r="F176">
            <v>23895.181467844868</v>
          </cell>
          <cell r="G176">
            <v>4056207054.1666665</v>
          </cell>
        </row>
        <row r="177">
          <cell r="A177" t="str">
            <v>7.5 (1)</v>
          </cell>
          <cell r="C177" t="str">
            <v>Pemasangan Jembatan Rangka</v>
          </cell>
          <cell r="D177" t="str">
            <v>Kg</v>
          </cell>
        </row>
        <row r="178">
          <cell r="A178" t="str">
            <v>7.5 (2)</v>
          </cell>
          <cell r="C178" t="str">
            <v>Pengangkutan Bahan Jembatan</v>
          </cell>
          <cell r="D178" t="str">
            <v>Kg</v>
          </cell>
          <cell r="E178">
            <v>169750</v>
          </cell>
          <cell r="F178">
            <v>3865.7740181019517</v>
          </cell>
          <cell r="G178">
            <v>656215139.57280636</v>
          </cell>
        </row>
        <row r="180">
          <cell r="A180" t="str">
            <v>7.5 (1)</v>
          </cell>
          <cell r="C180" t="str">
            <v>Lantai Kayu Jembatan</v>
          </cell>
          <cell r="D180" t="str">
            <v>M3</v>
          </cell>
        </row>
        <row r="181">
          <cell r="A181" t="str">
            <v>7.5 (2)</v>
          </cell>
          <cell r="C181" t="str">
            <v>Struktur Kayu Jembatan</v>
          </cell>
          <cell r="D181" t="str">
            <v>M3</v>
          </cell>
        </row>
        <row r="183">
          <cell r="A183" t="str">
            <v>7.6 (1)</v>
          </cell>
          <cell r="C183" t="str">
            <v>Pondasi Cerucuk, Pengadaan dan Pemancangan</v>
          </cell>
          <cell r="D183" t="str">
            <v>M1</v>
          </cell>
        </row>
        <row r="184">
          <cell r="A184" t="str">
            <v>7.6 (2)</v>
          </cell>
          <cell r="C184" t="str">
            <v>Dinding Turap Kayu Tanpa Pengawetan</v>
          </cell>
          <cell r="D184" t="str">
            <v>M2</v>
          </cell>
        </row>
        <row r="185">
          <cell r="A185" t="str">
            <v>7.6 (3)</v>
          </cell>
          <cell r="C185" t="str">
            <v>Dinding Turap Kayu Dengan Pengawetan</v>
          </cell>
          <cell r="D185" t="str">
            <v>M2</v>
          </cell>
        </row>
        <row r="186">
          <cell r="A186" t="str">
            <v>7.6 (4)</v>
          </cell>
          <cell r="C186" t="str">
            <v>Dinding Turap Baja</v>
          </cell>
          <cell r="D186" t="str">
            <v>M2</v>
          </cell>
        </row>
        <row r="187">
          <cell r="A187" t="str">
            <v>7.6 (5)</v>
          </cell>
          <cell r="C187" t="str">
            <v>Dinding Turap Beton</v>
          </cell>
          <cell r="D187" t="str">
            <v>M2</v>
          </cell>
        </row>
        <row r="188">
          <cell r="A188" t="str">
            <v>7.6 (6)</v>
          </cell>
          <cell r="C188" t="str">
            <v>Pengadaan Tiang Pancang Kayu Tanpa Pengawetan</v>
          </cell>
          <cell r="D188" t="str">
            <v>M3</v>
          </cell>
        </row>
        <row r="189">
          <cell r="A189" t="str">
            <v>7.6 (7)</v>
          </cell>
          <cell r="C189" t="str">
            <v>Pengadaan Tiang Pancang Kayu Dengan Pengawetan</v>
          </cell>
          <cell r="D189" t="str">
            <v>M3</v>
          </cell>
        </row>
        <row r="195">
          <cell r="H195" t="str">
            <v xml:space="preserve">DIVISI 7 berlanjut ke halaman berikut.  </v>
          </cell>
        </row>
        <row r="198">
          <cell r="A198" t="str">
            <v>7.6 (8)</v>
          </cell>
          <cell r="C198" t="str">
            <v>Penyediaan Tiang Pancang Baja</v>
          </cell>
          <cell r="D198" t="str">
            <v>Kg</v>
          </cell>
        </row>
        <row r="199">
          <cell r="A199" t="str">
            <v xml:space="preserve">7.6 (9) </v>
          </cell>
          <cell r="C199" t="str">
            <v>Pengadaan Tiang Pancang Beton Bertulang Pracetak 40 cm x 40 cm</v>
          </cell>
          <cell r="D199" t="str">
            <v>M3</v>
          </cell>
        </row>
        <row r="200">
          <cell r="A200" t="str">
            <v xml:space="preserve">7.6 (10) </v>
          </cell>
          <cell r="C200" t="str">
            <v xml:space="preserve">Pengadaan Tiang Pancang Beton Pratekan Pracetak </v>
          </cell>
          <cell r="D200" t="str">
            <v>M3</v>
          </cell>
        </row>
        <row r="201">
          <cell r="A201" t="str">
            <v xml:space="preserve">7.6 (11) </v>
          </cell>
          <cell r="C201" t="str">
            <v xml:space="preserve">Pemancangan Tiang Pancang Kayu </v>
          </cell>
          <cell r="D201" t="str">
            <v>M1</v>
          </cell>
        </row>
        <row r="202">
          <cell r="A202" t="str">
            <v xml:space="preserve">7.6 (12) </v>
          </cell>
          <cell r="C202" t="str">
            <v>Pemancangan Tiang Pancang Pipa Baja : Diameter 400 mm</v>
          </cell>
          <cell r="D202" t="str">
            <v>M1</v>
          </cell>
        </row>
        <row r="203">
          <cell r="A203" t="str">
            <v xml:space="preserve">7.6 (13) </v>
          </cell>
          <cell r="C203" t="str">
            <v>Pemancangan Tiang Pancang Pipa Baja : Diameter 500 mm</v>
          </cell>
          <cell r="D203" t="str">
            <v>M1</v>
          </cell>
        </row>
        <row r="204">
          <cell r="A204" t="str">
            <v xml:space="preserve">7.6 (14) </v>
          </cell>
          <cell r="C204" t="str">
            <v>Pemancangan Tiang Pancang Pipa Baja : Diameter 600 mm</v>
          </cell>
          <cell r="D204" t="str">
            <v>M1</v>
          </cell>
        </row>
        <row r="205">
          <cell r="A205" t="str">
            <v>7.6 (15)</v>
          </cell>
          <cell r="C205" t="str">
            <v>Pemancangan Tiang Pancang Beton Pracetak :</v>
          </cell>
          <cell r="D205" t="str">
            <v>M1</v>
          </cell>
        </row>
        <row r="206">
          <cell r="C206" t="str">
            <v>30 cm x 30 cm atau diameter 300 mm</v>
          </cell>
        </row>
        <row r="207">
          <cell r="A207" t="str">
            <v>7.6 (16)</v>
          </cell>
          <cell r="C207" t="str">
            <v>Pemancangan Tiang Pancang Beton Pracetak :</v>
          </cell>
          <cell r="D207" t="str">
            <v>M1</v>
          </cell>
        </row>
        <row r="208">
          <cell r="C208" t="str">
            <v>40 cm x 40 cm atau diameter 400 mm</v>
          </cell>
        </row>
        <row r="209">
          <cell r="A209" t="str">
            <v>7.6 (17)</v>
          </cell>
          <cell r="C209" t="str">
            <v>Pemancangan Tiang Pancang Beton Pracetak :</v>
          </cell>
          <cell r="D209" t="str">
            <v>M1</v>
          </cell>
        </row>
        <row r="210">
          <cell r="C210" t="str">
            <v>50 cm x 50 cm atau diameter 500 mm</v>
          </cell>
        </row>
        <row r="211">
          <cell r="A211" t="str">
            <v>7.6 (18)</v>
          </cell>
          <cell r="C211" t="str">
            <v>Tiang Bor Beton, Diameter 600 mm</v>
          </cell>
          <cell r="D211" t="str">
            <v>M1</v>
          </cell>
        </row>
        <row r="212">
          <cell r="A212" t="str">
            <v>7.6 (19)</v>
          </cell>
          <cell r="C212" t="str">
            <v>Tiang Bor Beton, Diameter 800 mm</v>
          </cell>
          <cell r="D212" t="str">
            <v>M1</v>
          </cell>
        </row>
        <row r="213">
          <cell r="A213" t="str">
            <v>7.6 (20)</v>
          </cell>
          <cell r="C213" t="str">
            <v>Tiang Bor Beton, Diameter 1000 mm</v>
          </cell>
          <cell r="D213" t="str">
            <v>M1</v>
          </cell>
        </row>
        <row r="214">
          <cell r="A214" t="str">
            <v>7.6 (21)</v>
          </cell>
          <cell r="C214" t="str">
            <v>Tiang Bor Beton, Diameter 1200 mm</v>
          </cell>
          <cell r="D214" t="str">
            <v>M1</v>
          </cell>
        </row>
        <row r="215">
          <cell r="A215" t="str">
            <v>7.6 (22)</v>
          </cell>
          <cell r="C215" t="str">
            <v>Tiang Bor Beton, Diameter 1500 mm</v>
          </cell>
          <cell r="D215" t="str">
            <v>M1</v>
          </cell>
        </row>
        <row r="216">
          <cell r="A216" t="str">
            <v>7.6 (23)</v>
          </cell>
          <cell r="C216" t="str">
            <v>Tambahan Biaya untuk Nomor Mata Pembayaran 7.6 (11) s/d</v>
          </cell>
          <cell r="D216" t="str">
            <v>M1</v>
          </cell>
        </row>
        <row r="217">
          <cell r="C217" t="str">
            <v>7.6(17) bila Tiang Pancang Dikerjakan di Tempat Berair</v>
          </cell>
        </row>
        <row r="218">
          <cell r="A218" t="str">
            <v>7.6 (24)</v>
          </cell>
          <cell r="C218" t="str">
            <v>Tambahan Biaya untuk Nomor Mata Pembayaran 7.6 (18) s/d</v>
          </cell>
          <cell r="D218" t="str">
            <v>M1</v>
          </cell>
        </row>
        <row r="219">
          <cell r="C219" t="str">
            <v>7.6(22) bila Tiang Bor Beton Dikerjakan di Tempat Berair</v>
          </cell>
        </row>
        <row r="220">
          <cell r="A220" t="str">
            <v>7.6 (25)</v>
          </cell>
          <cell r="C220" t="str">
            <v>Pengujian Pembebanan Pada Tiang dgn. Dia. sampai 600 mm</v>
          </cell>
          <cell r="D220" t="str">
            <v>Buah</v>
          </cell>
        </row>
        <row r="221">
          <cell r="A221" t="str">
            <v>7.6 (26)</v>
          </cell>
          <cell r="C221" t="str">
            <v>Pengujian Pembebanan Pada Tiang dgn. Dia. sampai 600 mm</v>
          </cell>
          <cell r="D221" t="str">
            <v>Buah</v>
          </cell>
        </row>
        <row r="223">
          <cell r="A223" t="str">
            <v xml:space="preserve">7.7 (1) </v>
          </cell>
          <cell r="C223" t="str">
            <v>Penyediaan Dinding Sumuran Silinder, Diameter 250 cm</v>
          </cell>
          <cell r="D223" t="str">
            <v>M1</v>
          </cell>
        </row>
        <row r="224">
          <cell r="A224" t="str">
            <v xml:space="preserve">7.7 (2) </v>
          </cell>
          <cell r="C224" t="str">
            <v>Penyediaan Dinding Sumuran Silinder, Diameter 300 cm</v>
          </cell>
          <cell r="D224" t="str">
            <v>M1</v>
          </cell>
        </row>
        <row r="225">
          <cell r="A225" t="str">
            <v xml:space="preserve">7.7 (3) </v>
          </cell>
          <cell r="C225" t="str">
            <v>Penyediaan Dinding Sumuran Silinder, Diameter 350 cm</v>
          </cell>
          <cell r="D225" t="str">
            <v>M1</v>
          </cell>
        </row>
        <row r="226">
          <cell r="A226" t="str">
            <v xml:space="preserve">7.7 (4) </v>
          </cell>
          <cell r="C226" t="str">
            <v>Penyediaan Dinding Sumuran Silinder, Diameter 400 cm</v>
          </cell>
          <cell r="D226" t="str">
            <v>M1</v>
          </cell>
        </row>
        <row r="227">
          <cell r="A227" t="str">
            <v xml:space="preserve">7.7 (5) </v>
          </cell>
          <cell r="C227" t="str">
            <v>Penurunan Dinding Sumuran Silinder, Diameter 250 cm</v>
          </cell>
          <cell r="D227" t="str">
            <v>M1</v>
          </cell>
        </row>
        <row r="228">
          <cell r="A228" t="str">
            <v xml:space="preserve">7.7 (6) </v>
          </cell>
          <cell r="C228" t="str">
            <v>Penurunan Dinding Sumuran Silinder, Diameter 300 cm</v>
          </cell>
          <cell r="D228" t="str">
            <v>M1</v>
          </cell>
        </row>
        <row r="229">
          <cell r="A229" t="str">
            <v xml:space="preserve">7.7 (7) </v>
          </cell>
          <cell r="C229" t="str">
            <v>Penurunan Dinding Sumuran Silinder, Diameter 350 cm</v>
          </cell>
          <cell r="D229" t="str">
            <v>M1</v>
          </cell>
        </row>
        <row r="230">
          <cell r="A230" t="str">
            <v xml:space="preserve">7.7 (8) </v>
          </cell>
          <cell r="C230" t="str">
            <v>Penurunan Dinding Sumuran Silinder, Diameter 400 cm</v>
          </cell>
          <cell r="D230" t="str">
            <v>M1</v>
          </cell>
        </row>
        <row r="232">
          <cell r="A232" t="str">
            <v>7.9</v>
          </cell>
          <cell r="C232" t="str">
            <v>Pasangan Batu</v>
          </cell>
          <cell r="D232" t="str">
            <v>M3</v>
          </cell>
          <cell r="E232">
            <v>86.83</v>
          </cell>
          <cell r="F232">
            <v>534846.15704868722</v>
          </cell>
          <cell r="G232">
            <v>46440691.816537514</v>
          </cell>
        </row>
        <row r="234">
          <cell r="A234" t="str">
            <v>7.10 (1)</v>
          </cell>
          <cell r="C234" t="str">
            <v>Pasangan Batu Kosong Yang Diisi Adukan</v>
          </cell>
          <cell r="D234" t="str">
            <v>M3</v>
          </cell>
        </row>
        <row r="235">
          <cell r="A235" t="str">
            <v>7.10 (2)</v>
          </cell>
          <cell r="C235" t="str">
            <v>Pasangan Batu Kosong</v>
          </cell>
          <cell r="D235" t="str">
            <v>M3</v>
          </cell>
        </row>
        <row r="236">
          <cell r="A236" t="str">
            <v>7.10 (3)</v>
          </cell>
          <cell r="C236" t="str">
            <v>Bronjong</v>
          </cell>
          <cell r="D236" t="str">
            <v>M3</v>
          </cell>
        </row>
        <row r="240">
          <cell r="H240" t="str">
            <v xml:space="preserve">DIVISI 7 berlanjut ke halaman berikut.  </v>
          </cell>
        </row>
        <row r="243">
          <cell r="A243" t="str">
            <v xml:space="preserve">7.11 (1) </v>
          </cell>
          <cell r="C243" t="str">
            <v>Expansion Joint Tipe Asphaltic Plug</v>
          </cell>
          <cell r="D243" t="str">
            <v>M1</v>
          </cell>
        </row>
        <row r="244">
          <cell r="A244" t="str">
            <v xml:space="preserve">7.11 (2) </v>
          </cell>
          <cell r="C244" t="str">
            <v>Expansion Joint Tipe Rubber 1 (celah 21 - 41 mm)</v>
          </cell>
          <cell r="D244" t="str">
            <v>M1</v>
          </cell>
        </row>
        <row r="245">
          <cell r="A245" t="str">
            <v xml:space="preserve">7.11 (3) </v>
          </cell>
          <cell r="C245" t="str">
            <v>Expansion Joint Tipe Rubber 2 (celah 32 - 62 mm)</v>
          </cell>
          <cell r="D245" t="str">
            <v>M1</v>
          </cell>
        </row>
        <row r="246">
          <cell r="A246" t="str">
            <v xml:space="preserve">7.11 (4) </v>
          </cell>
          <cell r="C246" t="str">
            <v>Expansion Joint Tipe Rubber 3 (celah 42 - 82 mm)</v>
          </cell>
          <cell r="D246" t="str">
            <v>M1</v>
          </cell>
        </row>
        <row r="247">
          <cell r="A247" t="str">
            <v>7.11 (5)</v>
          </cell>
          <cell r="C247" t="str">
            <v>Joint Filler untuk Sambungan Konstruksi</v>
          </cell>
          <cell r="D247" t="str">
            <v>M1</v>
          </cell>
        </row>
        <row r="248">
          <cell r="A248" t="str">
            <v>7.11 (6)</v>
          </cell>
          <cell r="C248" t="str">
            <v>Expansion Joint Tipe Baja Bersudut</v>
          </cell>
          <cell r="D248" t="str">
            <v>M1</v>
          </cell>
        </row>
        <row r="250">
          <cell r="A250" t="str">
            <v xml:space="preserve">7.12 (1) </v>
          </cell>
          <cell r="C250" t="str">
            <v xml:space="preserve">Perletakan Logam Tipe </v>
          </cell>
          <cell r="D250" t="str">
            <v>Buah</v>
          </cell>
        </row>
        <row r="251">
          <cell r="A251" t="str">
            <v xml:space="preserve">7.12 (2) </v>
          </cell>
          <cell r="C251" t="str">
            <v>Perletakan Elastomerik Jenis 1 (300 x 350 x 36)</v>
          </cell>
          <cell r="D251" t="str">
            <v>Buah</v>
          </cell>
        </row>
        <row r="252">
          <cell r="A252" t="str">
            <v xml:space="preserve">7.12 (3) </v>
          </cell>
          <cell r="C252" t="str">
            <v>Perletakan Elastomerik Jenis 2 (350 x 400 x 39)</v>
          </cell>
          <cell r="D252" t="str">
            <v>Buah</v>
          </cell>
        </row>
        <row r="253">
          <cell r="A253" t="str">
            <v xml:space="preserve">7.12 (4) </v>
          </cell>
          <cell r="C253" t="str">
            <v>Perletakan Elastomerik Jenis 3 (400 x 450 x 45)</v>
          </cell>
          <cell r="D253" t="str">
            <v>Buah</v>
          </cell>
        </row>
        <row r="254">
          <cell r="A254" t="str">
            <v xml:space="preserve">7.12 (5) </v>
          </cell>
          <cell r="C254" t="str">
            <v>Perletakan Strip</v>
          </cell>
          <cell r="D254" t="str">
            <v>M1</v>
          </cell>
        </row>
        <row r="256">
          <cell r="A256" t="str">
            <v>7.13</v>
          </cell>
          <cell r="C256" t="str">
            <v>Sandaran (Railing)</v>
          </cell>
          <cell r="D256" t="str">
            <v>M1</v>
          </cell>
        </row>
        <row r="258">
          <cell r="A258" t="str">
            <v>7.14</v>
          </cell>
          <cell r="C258" t="str">
            <v>Papan Nama Jembatan</v>
          </cell>
          <cell r="D258" t="str">
            <v>Buah</v>
          </cell>
          <cell r="E258">
            <v>2</v>
          </cell>
          <cell r="F258">
            <v>450000</v>
          </cell>
          <cell r="G258">
            <v>900000</v>
          </cell>
        </row>
        <row r="260">
          <cell r="A260" t="str">
            <v>7.15 (1)</v>
          </cell>
          <cell r="C260" t="str">
            <v>Pembongkaran Pasangan Batu</v>
          </cell>
          <cell r="D260" t="str">
            <v>M2</v>
          </cell>
        </row>
        <row r="261">
          <cell r="A261" t="str">
            <v>7.15 (2)</v>
          </cell>
          <cell r="C261" t="str">
            <v>Pembongkaran Beton</v>
          </cell>
          <cell r="D261" t="str">
            <v>M3</v>
          </cell>
        </row>
        <row r="262">
          <cell r="A262" t="str">
            <v>7.15 (3)</v>
          </cell>
          <cell r="C262" t="str">
            <v>Pembongkaran Beton Pratekan</v>
          </cell>
          <cell r="D262" t="str">
            <v>M3</v>
          </cell>
        </row>
        <row r="263">
          <cell r="A263" t="str">
            <v>7.15 (4)</v>
          </cell>
          <cell r="C263" t="str">
            <v>Pembongkaran Bangunan Gedung</v>
          </cell>
          <cell r="D263" t="str">
            <v>M2</v>
          </cell>
        </row>
        <row r="264">
          <cell r="A264" t="str">
            <v>7.15 (5)</v>
          </cell>
          <cell r="C264" t="str">
            <v>Pembongkaran Rangka Baja</v>
          </cell>
          <cell r="D264" t="str">
            <v>M2</v>
          </cell>
        </row>
        <row r="265">
          <cell r="A265" t="str">
            <v>7.15 (6)</v>
          </cell>
          <cell r="C265" t="str">
            <v>Pembongkaran Balok Baja (Steel Stringers)</v>
          </cell>
          <cell r="D265" t="str">
            <v>M1</v>
          </cell>
        </row>
        <row r="266">
          <cell r="A266" t="str">
            <v>7.15 (7)</v>
          </cell>
          <cell r="C266" t="str">
            <v>Pembongkaran Lantai Jembatan Kayu</v>
          </cell>
          <cell r="D266" t="str">
            <v>M2</v>
          </cell>
        </row>
        <row r="267">
          <cell r="A267" t="str">
            <v>7.15 (8)</v>
          </cell>
          <cell r="C267" t="str">
            <v>Pembongkaran Jembatan Kayu</v>
          </cell>
          <cell r="D267" t="str">
            <v>M2</v>
          </cell>
        </row>
        <row r="268">
          <cell r="A268" t="str">
            <v>7.15 (9)</v>
          </cell>
          <cell r="C268" t="str">
            <v>Pengangkutan Hasil Bongkaran yang Melebihi 5 Km.</v>
          </cell>
          <cell r="D268" t="str">
            <v>M3/Km</v>
          </cell>
        </row>
        <row r="272">
          <cell r="B272" t="str">
            <v>Jumlah Harga Pekerjaan DIVISI 7  (masuk pada Rekapitulasi Perkiraan Harga Pekerjaan)</v>
          </cell>
          <cell r="G272">
            <v>5241256116.7705755</v>
          </cell>
        </row>
        <row r="275">
          <cell r="C275" t="str">
            <v>DIVISI  8.  PENGEMBALIAN  KONDISI  DAN  PEKERJAAN  MINOR</v>
          </cell>
        </row>
        <row r="277">
          <cell r="A277" t="str">
            <v>8.1 (1)</v>
          </cell>
          <cell r="C277" t="str">
            <v>Lapis Pondasi agregat Kelas A untuk Pekerjaan Minor</v>
          </cell>
          <cell r="D277" t="str">
            <v>M3</v>
          </cell>
        </row>
        <row r="278">
          <cell r="A278" t="str">
            <v>8.1 (2)</v>
          </cell>
          <cell r="C278" t="str">
            <v>Lapis Pondasi agregat Kelas B untuk Pekerjaan Minor</v>
          </cell>
          <cell r="D278" t="str">
            <v>M3</v>
          </cell>
        </row>
        <row r="279">
          <cell r="A279" t="str">
            <v>8.1 (3)</v>
          </cell>
          <cell r="C279" t="str">
            <v>Agregat utk.Lapis Pondasi Jalan Tanpa Aspal utk. Pek. Minor</v>
          </cell>
          <cell r="D279" t="str">
            <v>M3</v>
          </cell>
        </row>
        <row r="280">
          <cell r="A280" t="str">
            <v>8.1 (4)</v>
          </cell>
          <cell r="C280" t="str">
            <v>Waterbound Macadam untuk Pekerjaan Minor</v>
          </cell>
          <cell r="D280" t="str">
            <v>M3</v>
          </cell>
        </row>
        <row r="281">
          <cell r="A281" t="str">
            <v>8.1 (5)</v>
          </cell>
          <cell r="C281" t="str">
            <v>Campuran Aspal Panas untuk Pekerjaan Minor</v>
          </cell>
          <cell r="D281" t="str">
            <v>M3</v>
          </cell>
        </row>
        <row r="282">
          <cell r="A282" t="str">
            <v>8.1 (6)</v>
          </cell>
          <cell r="C282" t="str">
            <v>Lasbutag atau Latasbusir untuk Pekerjaan Minor</v>
          </cell>
          <cell r="D282" t="str">
            <v>M3</v>
          </cell>
        </row>
        <row r="283">
          <cell r="A283" t="str">
            <v>8.1 (7)</v>
          </cell>
          <cell r="C283" t="str">
            <v>Penetrasi Macadam untuk Pekerjaan Minor</v>
          </cell>
          <cell r="D283" t="str">
            <v>M3</v>
          </cell>
        </row>
        <row r="284">
          <cell r="A284" t="str">
            <v>8.1 (8)</v>
          </cell>
          <cell r="C284" t="str">
            <v>Campuran Aspal Dingin untuk Pekerjaan Minor</v>
          </cell>
          <cell r="D284" t="str">
            <v>M3</v>
          </cell>
        </row>
        <row r="285">
          <cell r="A285" t="str">
            <v>8.1 (9)</v>
          </cell>
          <cell r="C285" t="str">
            <v>Bitumen Residual untuk Pekerjaan Minor</v>
          </cell>
          <cell r="D285" t="str">
            <v>Liter</v>
          </cell>
        </row>
        <row r="287">
          <cell r="A287" t="str">
            <v>8.2 (1)</v>
          </cell>
          <cell r="C287" t="str">
            <v>Galian untuk Bahu Jalan dan Pekerjaan Minor Lainnya</v>
          </cell>
          <cell r="D287" t="str">
            <v>M3</v>
          </cell>
        </row>
        <row r="288">
          <cell r="A288" t="str">
            <v>8.2 (2)</v>
          </cell>
          <cell r="C288" t="str">
            <v>Pembersihan dan Pembongkaran Tanaman (diameter &lt; 30 cm)</v>
          </cell>
          <cell r="D288" t="str">
            <v>M2</v>
          </cell>
        </row>
        <row r="289">
          <cell r="A289" t="str">
            <v>8.2 (3)</v>
          </cell>
          <cell r="C289" t="str">
            <v>Penebang Pohon Diameter 30 - 50 cm</v>
          </cell>
          <cell r="D289" t="str">
            <v>Buah</v>
          </cell>
        </row>
        <row r="290">
          <cell r="A290" t="str">
            <v>8.2 (4)</v>
          </cell>
          <cell r="C290" t="str">
            <v>Penebang Pohon Diameter 50 - 75 cm</v>
          </cell>
          <cell r="D290" t="str">
            <v>Buah</v>
          </cell>
        </row>
        <row r="291">
          <cell r="A291" t="str">
            <v>8.2 (5)</v>
          </cell>
          <cell r="C291" t="str">
            <v>Penebang Pohon Diameter &gt; 75 cm</v>
          </cell>
          <cell r="D291" t="str">
            <v>Buah</v>
          </cell>
        </row>
        <row r="293">
          <cell r="A293" t="str">
            <v>8.3 (1)</v>
          </cell>
          <cell r="C293" t="str">
            <v>Stabilisasi dengan Tanaman</v>
          </cell>
          <cell r="D293" t="str">
            <v>M2</v>
          </cell>
        </row>
        <row r="294">
          <cell r="A294" t="str">
            <v>8.3 (2)</v>
          </cell>
          <cell r="C294" t="str">
            <v>Semak/Perdu</v>
          </cell>
          <cell r="D294" t="str">
            <v>M2</v>
          </cell>
        </row>
        <row r="295">
          <cell r="A295" t="str">
            <v>8.3 (3)</v>
          </cell>
          <cell r="C295" t="str">
            <v>Pohon</v>
          </cell>
          <cell r="D295" t="str">
            <v>Buah</v>
          </cell>
        </row>
        <row r="296">
          <cell r="A296" t="str">
            <v xml:space="preserve">8.4 (1) </v>
          </cell>
          <cell r="C296" t="str">
            <v>Marka Jalan dengan Thermoplastic</v>
          </cell>
          <cell r="D296" t="str">
            <v>M2</v>
          </cell>
        </row>
        <row r="297">
          <cell r="A297" t="str">
            <v xml:space="preserve">8.4 (2) </v>
          </cell>
          <cell r="C297" t="str">
            <v>Marka Jalan bukan Thermoplastic</v>
          </cell>
          <cell r="D297" t="str">
            <v>M2</v>
          </cell>
        </row>
        <row r="298">
          <cell r="A298" t="str">
            <v>8.4 (3) a</v>
          </cell>
          <cell r="C298" t="str">
            <v xml:space="preserve">Rambu Jalan Tunggal dgn. Permukaan Pemantul Engineering Grade  </v>
          </cell>
          <cell r="D298" t="str">
            <v>Buah</v>
          </cell>
        </row>
        <row r="299">
          <cell r="A299" t="str">
            <v>8.4 (3) b</v>
          </cell>
          <cell r="C299" t="str">
            <v xml:space="preserve">Rambu Jalan Ganda dgn. Permukaan Pemantul Engineering Grade  </v>
          </cell>
          <cell r="D299" t="str">
            <v>Buah</v>
          </cell>
        </row>
        <row r="300">
          <cell r="A300" t="str">
            <v>8.4 (4) a</v>
          </cell>
          <cell r="C300" t="str">
            <v xml:space="preserve">Rambu Jalan Tunggal dgn. Permukaan Pemantul Intensity Grade  </v>
          </cell>
          <cell r="D300" t="str">
            <v>Buah</v>
          </cell>
        </row>
        <row r="301">
          <cell r="A301" t="str">
            <v>8.4 (4) b</v>
          </cell>
          <cell r="C301" t="str">
            <v xml:space="preserve">Rambu Jalan Ganda dgn. Permukaan Pemantul Intensity Grade  </v>
          </cell>
          <cell r="D301" t="str">
            <v>Buah</v>
          </cell>
        </row>
        <row r="302">
          <cell r="A302" t="str">
            <v>8.4 (5)</v>
          </cell>
          <cell r="C302" t="str">
            <v>Patok Pengarah</v>
          </cell>
          <cell r="D302" t="str">
            <v>Buah</v>
          </cell>
        </row>
        <row r="303">
          <cell r="A303" t="str">
            <v>8.4 (6) a</v>
          </cell>
          <cell r="C303" t="str">
            <v>Patok Kilometer</v>
          </cell>
          <cell r="D303" t="str">
            <v>Buah</v>
          </cell>
        </row>
        <row r="304">
          <cell r="A304" t="str">
            <v>8.4 (6) b</v>
          </cell>
          <cell r="C304" t="str">
            <v>Patok Hektometer</v>
          </cell>
          <cell r="D304" t="str">
            <v>Buah</v>
          </cell>
        </row>
        <row r="305">
          <cell r="A305" t="str">
            <v>8.4 (7)</v>
          </cell>
          <cell r="C305" t="str">
            <v>Rel Pengaman</v>
          </cell>
          <cell r="D305" t="str">
            <v>M1</v>
          </cell>
        </row>
        <row r="306">
          <cell r="A306" t="str">
            <v xml:space="preserve">8.4 (8) </v>
          </cell>
          <cell r="C306" t="str">
            <v xml:space="preserve">Paku Jalan </v>
          </cell>
          <cell r="D306" t="str">
            <v>Buah</v>
          </cell>
        </row>
        <row r="307">
          <cell r="A307" t="str">
            <v xml:space="preserve">8.4 (9) </v>
          </cell>
          <cell r="C307" t="str">
            <v xml:space="preserve">Mata Kucing </v>
          </cell>
          <cell r="D307" t="str">
            <v>Buah</v>
          </cell>
        </row>
        <row r="308">
          <cell r="A308" t="str">
            <v xml:space="preserve">8.4 (10) </v>
          </cell>
          <cell r="C308" t="str">
            <v>Kerb Pracetak</v>
          </cell>
          <cell r="D308" t="str">
            <v>Buah</v>
          </cell>
        </row>
        <row r="309">
          <cell r="A309" t="str">
            <v xml:space="preserve">8.4 (11) </v>
          </cell>
          <cell r="C309" t="str">
            <v>Kerb Yang Digunakan Kembali</v>
          </cell>
          <cell r="D309" t="str">
            <v>Buah</v>
          </cell>
        </row>
        <row r="310">
          <cell r="A310" t="str">
            <v>8.4 (12)</v>
          </cell>
          <cell r="C310" t="str">
            <v>Perkerasan Blok Beton</v>
          </cell>
          <cell r="D310" t="str">
            <v>M2</v>
          </cell>
        </row>
        <row r="312">
          <cell r="A312" t="str">
            <v>8.5 (1)</v>
          </cell>
          <cell r="C312" t="str">
            <v>Pengembalian Kondisi Lantai Jembatan Beton</v>
          </cell>
          <cell r="D312" t="str">
            <v>M2</v>
          </cell>
        </row>
        <row r="313">
          <cell r="A313" t="str">
            <v>8.5 (2)</v>
          </cell>
          <cell r="C313" t="str">
            <v>Pengembalian Kondisi Lantai Jembatan Kayu</v>
          </cell>
          <cell r="D313" t="str">
            <v>M2</v>
          </cell>
        </row>
        <row r="314">
          <cell r="A314" t="str">
            <v xml:space="preserve">8.5 (3) </v>
          </cell>
          <cell r="C314" t="str">
            <v xml:space="preserve">Pengembalian Kond. Pelapisan Permukaan Baja Struktur </v>
          </cell>
          <cell r="D314" t="str">
            <v>M2</v>
          </cell>
        </row>
        <row r="316">
          <cell r="A316" t="str">
            <v xml:space="preserve">8.5 (4) </v>
          </cell>
          <cell r="C316" t="str">
            <v>Kerb Pracetak Pemisah Jalan (Concrete Barrier)</v>
          </cell>
          <cell r="D316" t="str">
            <v>M1</v>
          </cell>
        </row>
        <row r="318">
          <cell r="A318" t="str">
            <v xml:space="preserve">8.7 (1) </v>
          </cell>
          <cell r="C318" t="str">
            <v>Unit Lampu Penerangan Jalan Lengan Tunggal Tipe Sodium 250 Watt</v>
          </cell>
          <cell r="D318" t="str">
            <v>Buah</v>
          </cell>
        </row>
        <row r="319">
          <cell r="A319" t="str">
            <v xml:space="preserve">8.7 (2) </v>
          </cell>
          <cell r="C319" t="str">
            <v>Unit Lampu Penerangan Jalan Lengan Ganda Tipe Sodium 250 Watt</v>
          </cell>
          <cell r="D319" t="str">
            <v>Buah</v>
          </cell>
        </row>
        <row r="320">
          <cell r="A320" t="str">
            <v xml:space="preserve">8.7 (3) </v>
          </cell>
          <cell r="C320" t="str">
            <v>Unit Lampu Penerangan Jalan Lengan Tunggal Tipe Merkuri 250 Watt</v>
          </cell>
          <cell r="D320" t="str">
            <v>Buah</v>
          </cell>
        </row>
        <row r="321">
          <cell r="A321" t="str">
            <v xml:space="preserve">8.7 (4) </v>
          </cell>
          <cell r="C321" t="str">
            <v>Unit Lampu Penerangan Jalan Lengan Ganda Tipe Merkuri 250 Watt</v>
          </cell>
          <cell r="D321" t="str">
            <v>Buah</v>
          </cell>
        </row>
        <row r="322">
          <cell r="A322" t="str">
            <v xml:space="preserve">8.7 (5) </v>
          </cell>
          <cell r="C322" t="str">
            <v>Unit Lampu Penerangan Jalan Lengan Tunggal Tipe Merkuri 400 Watt</v>
          </cell>
          <cell r="D322" t="str">
            <v>Buah</v>
          </cell>
        </row>
        <row r="323">
          <cell r="A323" t="str">
            <v xml:space="preserve">8.7 (6) </v>
          </cell>
          <cell r="C323" t="str">
            <v>Unit Lampu Penerangan Jalan Lengan Ganda Tipe Merkuri 400 Watt</v>
          </cell>
          <cell r="D323" t="str">
            <v>Buah</v>
          </cell>
        </row>
        <row r="325">
          <cell r="A325" t="str">
            <v>8.8 (1)</v>
          </cell>
          <cell r="C325" t="str">
            <v>Pagar Pemisah Pedestrian Carbon Steel</v>
          </cell>
          <cell r="D325" t="str">
            <v>M1</v>
          </cell>
        </row>
        <row r="326">
          <cell r="A326" t="str">
            <v>8.8 (2)</v>
          </cell>
          <cell r="C326" t="str">
            <v xml:space="preserve">Pagar Pemisah Pedestrian Galvanised </v>
          </cell>
          <cell r="D326" t="str">
            <v>M1</v>
          </cell>
        </row>
        <row r="330">
          <cell r="B330" t="str">
            <v>Jumlah Harga Pekerjaan DIVISI 8  (masuk pada Rekapitulasi Perkiraan Harga Pekerjaan)</v>
          </cell>
          <cell r="G330">
            <v>0</v>
          </cell>
        </row>
        <row r="333">
          <cell r="C333" t="str">
            <v>DIVISI  9.  PEKERJAAN  HARIAN</v>
          </cell>
        </row>
        <row r="335">
          <cell r="A335">
            <v>9.1</v>
          </cell>
          <cell r="C335" t="str">
            <v>Mandor</v>
          </cell>
          <cell r="D335" t="str">
            <v>Jam</v>
          </cell>
          <cell r="E335">
            <v>39</v>
          </cell>
          <cell r="F335">
            <v>8000</v>
          </cell>
          <cell r="G335">
            <v>312000</v>
          </cell>
        </row>
        <row r="336">
          <cell r="A336">
            <v>9.1999999999999993</v>
          </cell>
          <cell r="C336" t="str">
            <v>Pekerja Biasa</v>
          </cell>
          <cell r="D336" t="str">
            <v>Jam</v>
          </cell>
          <cell r="E336">
            <v>1275</v>
          </cell>
          <cell r="F336">
            <v>5000</v>
          </cell>
          <cell r="G336">
            <v>6375000</v>
          </cell>
        </row>
        <row r="337">
          <cell r="A337">
            <v>9.3000000000000007</v>
          </cell>
          <cell r="C337" t="str">
            <v>Tukang Kayu, Tukang Batu, dsb</v>
          </cell>
          <cell r="D337" t="str">
            <v>Jam</v>
          </cell>
        </row>
        <row r="338">
          <cell r="A338">
            <v>9.4</v>
          </cell>
          <cell r="C338" t="str">
            <v>Dump Truck 3 - 4 M3</v>
          </cell>
          <cell r="D338" t="str">
            <v>Jam</v>
          </cell>
          <cell r="E338">
            <v>289</v>
          </cell>
          <cell r="F338">
            <v>167000</v>
          </cell>
          <cell r="G338">
            <v>48263000</v>
          </cell>
        </row>
        <row r="339">
          <cell r="A339">
            <v>9.5</v>
          </cell>
          <cell r="C339" t="str">
            <v>Truk Bak Datar 3 - 4 M3</v>
          </cell>
          <cell r="D339" t="str">
            <v>Jam</v>
          </cell>
        </row>
        <row r="340">
          <cell r="A340">
            <v>9.6</v>
          </cell>
          <cell r="C340" t="str">
            <v>Truk Tangki 3000 - 4500 Liter</v>
          </cell>
          <cell r="D340" t="str">
            <v>Jam</v>
          </cell>
        </row>
        <row r="341">
          <cell r="A341">
            <v>9.6999999999999993</v>
          </cell>
          <cell r="C341" t="str">
            <v>Bulldozer 100 - 150 HP</v>
          </cell>
          <cell r="D341" t="str">
            <v>Jam</v>
          </cell>
        </row>
        <row r="342">
          <cell r="A342">
            <v>9.8000000000000007</v>
          </cell>
          <cell r="C342" t="str">
            <v>Motor Grader min 100 HP</v>
          </cell>
          <cell r="D342" t="str">
            <v>Jam</v>
          </cell>
        </row>
        <row r="343">
          <cell r="A343">
            <v>9.9</v>
          </cell>
          <cell r="C343" t="str">
            <v>Loader Roda Karet 1.0 - 1.6 M3</v>
          </cell>
          <cell r="D343" t="str">
            <v>Jam</v>
          </cell>
        </row>
        <row r="344">
          <cell r="A344" t="str">
            <v>9.10</v>
          </cell>
          <cell r="C344" t="str">
            <v>Loader Roda Berantai 75 - 100 HP</v>
          </cell>
          <cell r="D344" t="str">
            <v>Jam</v>
          </cell>
        </row>
        <row r="345">
          <cell r="A345">
            <v>9.11</v>
          </cell>
          <cell r="C345" t="str">
            <v>Alat Penggali (Excavator) 80 - 140 HP</v>
          </cell>
          <cell r="D345" t="str">
            <v>Jam</v>
          </cell>
        </row>
        <row r="346">
          <cell r="A346">
            <v>9.1199999999999992</v>
          </cell>
          <cell r="C346" t="str">
            <v>Crane 10 - 15 Ton</v>
          </cell>
          <cell r="D346" t="str">
            <v>Jam</v>
          </cell>
        </row>
        <row r="347">
          <cell r="A347">
            <v>9.1300000000000008</v>
          </cell>
          <cell r="C347" t="str">
            <v>Penggilas Roda Besi 6 - 9 Ton</v>
          </cell>
          <cell r="D347" t="str">
            <v>Jam</v>
          </cell>
        </row>
        <row r="348">
          <cell r="A348">
            <v>9.14</v>
          </cell>
          <cell r="C348" t="str">
            <v>Penggilas Bervibrasi  5 - 8  Ton</v>
          </cell>
          <cell r="D348" t="str">
            <v>Jam</v>
          </cell>
        </row>
        <row r="349">
          <cell r="A349">
            <v>9.15</v>
          </cell>
          <cell r="C349" t="str">
            <v>Pemadat Bervibrasi 1.5 - 3.0 HP</v>
          </cell>
          <cell r="D349" t="str">
            <v>Jam</v>
          </cell>
        </row>
        <row r="350">
          <cell r="A350">
            <v>9.16</v>
          </cell>
          <cell r="C350" t="str">
            <v>Penggilas Roda Karet 8 - 10 Ton</v>
          </cell>
          <cell r="D350" t="str">
            <v>Jam</v>
          </cell>
        </row>
        <row r="351">
          <cell r="A351">
            <v>9.17</v>
          </cell>
          <cell r="C351" t="str">
            <v>Kompresor 4000 - 6500 Ltr/mnt</v>
          </cell>
          <cell r="D351" t="str">
            <v>Jam</v>
          </cell>
        </row>
        <row r="352">
          <cell r="A352">
            <v>9.18</v>
          </cell>
          <cell r="C352" t="str">
            <v>Beton Molen 0.3 - 0.6 M3</v>
          </cell>
          <cell r="D352" t="str">
            <v>Jam</v>
          </cell>
        </row>
        <row r="353">
          <cell r="A353">
            <v>9.19</v>
          </cell>
          <cell r="C353" t="str">
            <v>Pompa Air 70 - 100 MM</v>
          </cell>
          <cell r="D353" t="str">
            <v>Jam</v>
          </cell>
        </row>
        <row r="354">
          <cell r="A354">
            <v>9.1999999999999993</v>
          </cell>
          <cell r="C354" t="str">
            <v>Jack Hammer</v>
          </cell>
          <cell r="D354" t="str">
            <v>Jam</v>
          </cell>
        </row>
        <row r="355">
          <cell r="A355" t="str">
            <v>A.9.1 (21)</v>
          </cell>
          <cell r="C355" t="str">
            <v>Bahan</v>
          </cell>
          <cell r="D355" t="str">
            <v>Ls</v>
          </cell>
        </row>
        <row r="358">
          <cell r="B358" t="str">
            <v>Jumlah Harga Pekerjaan DIVISI 9  (masuk pada Rekapitulasi Perkiraan Harga Pekerjaan)</v>
          </cell>
          <cell r="G358">
            <v>54950000</v>
          </cell>
        </row>
        <row r="361">
          <cell r="C361" t="str">
            <v>DIVISI  10.  PEKERJAAN PEMELIHARAAN RUTIN</v>
          </cell>
        </row>
        <row r="363">
          <cell r="A363" t="str">
            <v>10.1 (1)</v>
          </cell>
          <cell r="C363" t="str">
            <v>Pemeliharaan Rutin Perkerasan</v>
          </cell>
          <cell r="D363" t="str">
            <v>Ls</v>
          </cell>
        </row>
        <row r="364">
          <cell r="A364" t="str">
            <v>10.1 (2)</v>
          </cell>
          <cell r="C364" t="str">
            <v>Pemeliharaan Rutin Bahu Jalan</v>
          </cell>
          <cell r="D364" t="str">
            <v>Ls</v>
          </cell>
        </row>
        <row r="365">
          <cell r="A365" t="str">
            <v>10.1 (3)</v>
          </cell>
          <cell r="C365" t="str">
            <v>Pemeliharaan Rutin Selokan, Saluran Air, Galian &amp; Timbunan</v>
          </cell>
          <cell r="D365" t="str">
            <v>Ls</v>
          </cell>
        </row>
        <row r="366">
          <cell r="A366" t="str">
            <v>10.1 (4)</v>
          </cell>
          <cell r="C366" t="str">
            <v>Pemeliharaan Rutin Perlengkapan Jalan</v>
          </cell>
          <cell r="D366" t="str">
            <v>Ls</v>
          </cell>
        </row>
        <row r="367">
          <cell r="A367" t="str">
            <v>10.1 (5)</v>
          </cell>
          <cell r="C367" t="str">
            <v>Pemeliharaan Rutin Jembatan</v>
          </cell>
          <cell r="D367" t="str">
            <v>Ls</v>
          </cell>
        </row>
        <row r="371">
          <cell r="B371" t="str">
            <v>Jumlah Harga Pekerjaan DIVISI 10  (masuk pada Rekapitulasi Perkiraan Harga Pekerjaan)</v>
          </cell>
          <cell r="G371">
            <v>0</v>
          </cell>
        </row>
      </sheetData>
      <sheetData sheetId="6"/>
      <sheetData sheetId="7"/>
      <sheetData sheetId="8"/>
      <sheetData sheetId="9"/>
      <sheetData sheetId="10"/>
      <sheetData sheetId="11">
        <row r="7">
          <cell r="A7" t="str">
            <v>ITEM PEMBAYARAN NO.</v>
          </cell>
        </row>
      </sheetData>
      <sheetData sheetId="12"/>
      <sheetData sheetId="13"/>
      <sheetData sheetId="14"/>
      <sheetData sheetId="15">
        <row r="196">
          <cell r="T196" t="str">
            <v>Analisa EI-715</v>
          </cell>
        </row>
      </sheetData>
      <sheetData sheetId="16">
        <row r="1">
          <cell r="A1" t="str">
            <v>ITEM PEMBAYARAN NO.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-SIMAK"/>
      <sheetName val="Srt-Permohonan"/>
      <sheetName val="Srt-MINAT"/>
      <sheetName val="dftr urut minat"/>
      <sheetName val="Perhit-SKK"/>
      <sheetName val="Srt-PERNYATAAN"/>
      <sheetName val="Pakta Integritas (F-1b)"/>
      <sheetName val="Form Isian"/>
      <sheetName val="Administrasi"/>
      <sheetName val="neraca pst"/>
      <sheetName val="neraca wil"/>
      <sheetName val="sedang"/>
      <sheetName val="ref-Air bersih"/>
      <sheetName val="alat-PQ"/>
      <sheetName val="alat-PENWR"/>
      <sheetName val="dft-alat induk"/>
      <sheetName val="dft-isi-SKA"/>
      <sheetName val="sonil PQ"/>
      <sheetName val="sonil Penwr"/>
      <sheetName val="Srt-Mohon BidBond"/>
      <sheetName val="Srt-Mohon DukBank mdri"/>
      <sheetName val="cv-1"/>
      <sheetName val="ALAMAT"/>
      <sheetName val="SAMPUL PERBTS"/>
      <sheetName val="Modal Kerja"/>
      <sheetName val="ALAMAT (2)"/>
      <sheetName val="KUANT &amp; HRG"/>
      <sheetName val="Kuantitas &amp; 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royek"/>
      <sheetName val="An. Quarry"/>
      <sheetName val="Ag Hls &amp; Ksr"/>
      <sheetName val="Semen, Aspal"/>
      <sheetName val="Peralatan"/>
      <sheetName val="Umum"/>
      <sheetName val="Rekap BoQ"/>
      <sheetName val="BoQ"/>
      <sheetName val="L-3"/>
      <sheetName val="L-3a"/>
      <sheetName val="L-3a1"/>
      <sheetName val="L-4a (2)"/>
      <sheetName val="L-4a"/>
      <sheetName val="L-4a1"/>
      <sheetName val="L-4a1-1"/>
      <sheetName val="L-4bc Mobilisasi"/>
      <sheetName val="L-6 DMPU"/>
      <sheetName val="L-9 &amp; L-11"/>
      <sheetName val="L-10abc DHSD"/>
      <sheetName val="L-12"/>
      <sheetName val="Sekat L-11"/>
      <sheetName val="L-4 Rutin"/>
      <sheetName val="L-5 MOS"/>
      <sheetName val="L-6a,b SC&amp;AMP"/>
      <sheetName val="DH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ldozer-A"/>
      <sheetName val="Bulldozer-S"/>
      <sheetName val="Excavator-S"/>
      <sheetName val="Dump-S"/>
      <sheetName val="Bulldozer-P"/>
      <sheetName val="Compactors-P"/>
      <sheetName val="Excavator-G"/>
      <sheetName val="Dump-G1"/>
      <sheetName val="Dump-G2"/>
      <sheetName val="Dump-G3"/>
      <sheetName val="Dump-G4"/>
      <sheetName val="Motor Grader"/>
      <sheetName val="Vibro_Roller"/>
      <sheetName val="Sheet1"/>
      <sheetName val="Sheet2"/>
      <sheetName val="Sheet3"/>
      <sheetName val="Modal Kerja"/>
      <sheetName val="KUANT &amp; H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6">
          <cell r="F26" t="str">
            <v>SAKAI</v>
          </cell>
        </row>
        <row r="27">
          <cell r="F27" t="str">
            <v>6-8</v>
          </cell>
          <cell r="G27" t="str">
            <v>( ton )</v>
          </cell>
        </row>
        <row r="28">
          <cell r="F28" t="str">
            <v>2-8</v>
          </cell>
          <cell r="G28" t="str">
            <v>( km/hr )</v>
          </cell>
          <cell r="H28" t="str">
            <v xml:space="preserve">     HP =</v>
          </cell>
          <cell r="I28">
            <v>92</v>
          </cell>
        </row>
        <row r="29">
          <cell r="F29">
            <v>1.27</v>
          </cell>
          <cell r="G29" t="str">
            <v>( meter )</v>
          </cell>
          <cell r="H29" t="str">
            <v xml:space="preserve">      V   =</v>
          </cell>
          <cell r="I29">
            <v>2</v>
          </cell>
          <cell r="J29" t="str">
            <v>( km/hr )</v>
          </cell>
        </row>
        <row r="30">
          <cell r="H30" t="str">
            <v xml:space="preserve">      W   =</v>
          </cell>
          <cell r="I30">
            <v>1.07</v>
          </cell>
          <cell r="J30" t="str">
            <v>( meter )</v>
          </cell>
        </row>
        <row r="31">
          <cell r="H31" t="str">
            <v xml:space="preserve">      N   =</v>
          </cell>
          <cell r="I31">
            <v>6</v>
          </cell>
          <cell r="J31" t="str">
            <v xml:space="preserve"> Pass</v>
          </cell>
        </row>
        <row r="32">
          <cell r="H32" t="str">
            <v xml:space="preserve">      H   =</v>
          </cell>
          <cell r="I32">
            <v>0.4</v>
          </cell>
        </row>
        <row r="33">
          <cell r="H33" t="str">
            <v xml:space="preserve">      Ejm =</v>
          </cell>
          <cell r="I33">
            <v>0.75</v>
          </cell>
          <cell r="J33" t="str">
            <v/>
          </cell>
        </row>
        <row r="34">
          <cell r="H34" t="str">
            <v xml:space="preserve">      Et  =</v>
          </cell>
          <cell r="I34">
            <v>0.83</v>
          </cell>
          <cell r="J34" t="str">
            <v/>
          </cell>
        </row>
        <row r="35">
          <cell r="H35" t="str">
            <v xml:space="preserve">      Em  =</v>
          </cell>
          <cell r="I35">
            <v>0.8</v>
          </cell>
          <cell r="J35" t="str">
            <v/>
          </cell>
        </row>
        <row r="38">
          <cell r="E38" t="str">
            <v xml:space="preserve">               1000 x V x W x H x Ejm x Et x Em</v>
          </cell>
        </row>
        <row r="39">
          <cell r="H39" t="str">
            <v xml:space="preserve">  (m3/hr)</v>
          </cell>
        </row>
        <row r="40">
          <cell r="F40" t="str">
            <v>N</v>
          </cell>
        </row>
        <row r="42">
          <cell r="E42">
            <v>71.048000000000002</v>
          </cell>
          <cell r="F42" t="str">
            <v xml:space="preserve">  m3/hr </v>
          </cell>
        </row>
        <row r="68">
          <cell r="F68" t="str">
            <v>KD 120 B</v>
          </cell>
        </row>
        <row r="69">
          <cell r="F69" t="str">
            <v>KD 7610</v>
          </cell>
        </row>
        <row r="70">
          <cell r="F70" t="str">
            <v>KD 7606 B / KD 7608 B</v>
          </cell>
        </row>
        <row r="71">
          <cell r="F71" t="str">
            <v>R 1</v>
          </cell>
        </row>
        <row r="72">
          <cell r="F72" t="str">
            <v>R 2</v>
          </cell>
        </row>
        <row r="73">
          <cell r="F73" t="str">
            <v>TS 360</v>
          </cell>
        </row>
        <row r="74">
          <cell r="F74" t="str">
            <v>TS 290</v>
          </cell>
        </row>
        <row r="75">
          <cell r="F75" t="str">
            <v>TS 150</v>
          </cell>
        </row>
        <row r="76">
          <cell r="F76" t="str">
            <v>TS 80</v>
          </cell>
        </row>
        <row r="77">
          <cell r="F77" t="str">
            <v>TS 45</v>
          </cell>
        </row>
        <row r="78">
          <cell r="F78" t="str">
            <v>TS 30</v>
          </cell>
        </row>
        <row r="79">
          <cell r="F79" t="str">
            <v>FT 80 with D 50 - D 65</v>
          </cell>
        </row>
        <row r="80">
          <cell r="F80" t="str">
            <v>FT 40 with D 20 - D 50</v>
          </cell>
        </row>
        <row r="81">
          <cell r="F81" t="str">
            <v>FT   2 with D 80 - D 355</v>
          </cell>
        </row>
        <row r="82">
          <cell r="F82" t="str">
            <v>FT 1  with D 50 - D 85</v>
          </cell>
        </row>
        <row r="83">
          <cell r="F83" t="str">
            <v>FT 03 with D 30 - D 65</v>
          </cell>
        </row>
        <row r="84">
          <cell r="F84" t="str">
            <v>FT 06  with D 50 - D 85</v>
          </cell>
        </row>
        <row r="85">
          <cell r="F85" t="str">
            <v>FT 09  with D 80 - D 355</v>
          </cell>
        </row>
        <row r="86">
          <cell r="F86" t="str">
            <v>WF 22 T</v>
          </cell>
        </row>
        <row r="87">
          <cell r="F87" t="str">
            <v>WF 22 A</v>
          </cell>
        </row>
        <row r="88">
          <cell r="F88" t="str">
            <v>VT 8</v>
          </cell>
        </row>
        <row r="89">
          <cell r="F89" t="str">
            <v>VT 7</v>
          </cell>
        </row>
        <row r="90">
          <cell r="F90" t="str">
            <v>VT 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Klaifikasi Engineer"/>
      <sheetName val="Keahlian Engineer EPC"/>
      <sheetName val="Dftr Engineer EPC"/>
      <sheetName val="Dftr engineering epc"/>
      <sheetName val="Rekap"/>
      <sheetName val="30 Jun  (2)"/>
      <sheetName val="Statprod gab"/>
      <sheetName val="Statprod epc"/>
      <sheetName val="Statprod hkpole"/>
      <sheetName val="30 Jun "/>
      <sheetName val="Kapro EPC"/>
      <sheetName val="pola sdm"/>
      <sheetName val="kaos epc"/>
      <sheetName val="GP2001"/>
      <sheetName val="Material"/>
      <sheetName val="Vibro_Roller"/>
      <sheetName val="Modal Kerja"/>
      <sheetName val="rinci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B13" t="str">
            <v xml:space="preserve">   Total Pegawai  **)</v>
          </cell>
          <cell r="D13">
            <v>132673072.44827586</v>
          </cell>
        </row>
        <row r="14">
          <cell r="B14" t="str">
            <v xml:space="preserve">   a.  Tetap</v>
          </cell>
          <cell r="D14">
            <v>192375955.05000001</v>
          </cell>
        </row>
        <row r="15">
          <cell r="B15" t="str">
            <v xml:space="preserve">   b.  Tidak Tetap</v>
          </cell>
          <cell r="D15">
            <v>427502122.33333331</v>
          </cell>
        </row>
        <row r="17">
          <cell r="B17" t="str">
            <v xml:space="preserve">   Total Engineer  ***)</v>
          </cell>
          <cell r="D17">
            <v>274822792.9285714</v>
          </cell>
        </row>
        <row r="18">
          <cell r="B18" t="str">
            <v xml:space="preserve">   a.  Tetap</v>
          </cell>
          <cell r="D18">
            <v>427502122.33333331</v>
          </cell>
        </row>
        <row r="19">
          <cell r="B19" t="str">
            <v xml:space="preserve">   b.  Tidak Tetap</v>
          </cell>
          <cell r="D19">
            <v>769503820.20000005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"/>
      <sheetName val="anal2"/>
      <sheetName val="tw1"/>
      <sheetName val="TW-PDLEUNYI"/>
      <sheetName val="REkap"/>
      <sheetName val="METHODE"/>
      <sheetName val="owning cost"/>
      <sheetName val="ANALISA-CKR"/>
      <sheetName val="tw-cikarang"/>
      <sheetName val="analisa"/>
      <sheetName val="shedule-cikarang"/>
      <sheetName val="shedule"/>
      <sheetName val="H-DASAR"/>
      <sheetName val="bahan-mos"/>
      <sheetName val="DRAINASE"/>
      <sheetName val="PEK.TANAH"/>
      <sheetName val="BAHU JALAN"/>
      <sheetName val="PEK.BERBUTIR"/>
      <sheetName val="PEK.ASPAL"/>
      <sheetName val="STRUKTUR"/>
      <sheetName val="Statprod gab"/>
      <sheetName val="Vibro_Roll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Peta Quarry"/>
      <sheetName val="Perhitungan Mobilisasi Alat"/>
      <sheetName val="Lalu Lintas"/>
      <sheetName val="Jembatan Sementara"/>
      <sheetName val="Informasi"/>
      <sheetName val="Rekap"/>
      <sheetName val="BOQ"/>
      <sheetName val="Mobilisasi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7(2T)"/>
      <sheetName val="D8(1)"/>
      <sheetName val="D8(2)"/>
      <sheetName val="D8(3)"/>
      <sheetName val="D9"/>
      <sheetName val="D10 LS-Rutin"/>
      <sheetName val="D10 Kuantitas"/>
      <sheetName val="D10 Analisa HSP"/>
      <sheetName val="bahan-mos"/>
      <sheetName val="Statprod g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">
          <cell r="G28">
            <v>74959750265.356003</v>
          </cell>
        </row>
      </sheetData>
      <sheetData sheetId="9"/>
      <sheetData sheetId="10"/>
      <sheetData sheetId="11">
        <row r="8">
          <cell r="D8" t="str">
            <v>(L01)</v>
          </cell>
          <cell r="E8" t="str">
            <v>Jam</v>
          </cell>
          <cell r="F8">
            <v>7857.1428571428569</v>
          </cell>
        </row>
        <row r="9">
          <cell r="D9" t="str">
            <v>(L02)</v>
          </cell>
          <cell r="E9" t="str">
            <v>Jam</v>
          </cell>
          <cell r="F9">
            <v>10714.285714285714</v>
          </cell>
        </row>
        <row r="10">
          <cell r="D10" t="str">
            <v>(L03)</v>
          </cell>
          <cell r="E10" t="str">
            <v>Jam</v>
          </cell>
          <cell r="F10">
            <v>10714.285714285714</v>
          </cell>
        </row>
        <row r="11">
          <cell r="D11" t="str">
            <v>(L04)</v>
          </cell>
          <cell r="E11" t="str">
            <v>Jam</v>
          </cell>
          <cell r="F11">
            <v>10214.285714285714</v>
          </cell>
        </row>
        <row r="12">
          <cell r="D12" t="str">
            <v>(L05)</v>
          </cell>
          <cell r="E12" t="str">
            <v>Jam</v>
          </cell>
          <cell r="F12">
            <v>7857.1428571428569</v>
          </cell>
        </row>
        <row r="13">
          <cell r="D13" t="str">
            <v>(L06)</v>
          </cell>
          <cell r="E13" t="str">
            <v>Jam</v>
          </cell>
          <cell r="F13">
            <v>8571.4285714285706</v>
          </cell>
        </row>
        <row r="14">
          <cell r="D14" t="str">
            <v>(L07)</v>
          </cell>
          <cell r="E14" t="str">
            <v>Jam</v>
          </cell>
          <cell r="F14">
            <v>7857.1428571428569</v>
          </cell>
        </row>
        <row r="15">
          <cell r="D15" t="str">
            <v>(L08)</v>
          </cell>
          <cell r="E15" t="str">
            <v>Jam</v>
          </cell>
          <cell r="F15">
            <v>10214.285714285714</v>
          </cell>
        </row>
        <row r="16">
          <cell r="D16" t="str">
            <v>(L09)</v>
          </cell>
          <cell r="E16" t="str">
            <v>Jam</v>
          </cell>
          <cell r="F16">
            <v>7142.8571428571431</v>
          </cell>
        </row>
        <row r="17">
          <cell r="D17" t="str">
            <v>(L10)</v>
          </cell>
          <cell r="E17" t="str">
            <v>Jam</v>
          </cell>
          <cell r="F17">
            <v>12142.857142857143</v>
          </cell>
        </row>
        <row r="25">
          <cell r="D25" t="str">
            <v>Harga Satuan</v>
          </cell>
          <cell r="E25" t="str">
            <v>Umur (Hari)</v>
          </cell>
          <cell r="F25" t="str">
            <v>Biaya Per hari / Rp</v>
          </cell>
        </row>
        <row r="26">
          <cell r="D26">
            <v>315000</v>
          </cell>
          <cell r="E26">
            <v>210</v>
          </cell>
          <cell r="F26">
            <v>1500</v>
          </cell>
        </row>
        <row r="27">
          <cell r="D27">
            <v>525000</v>
          </cell>
          <cell r="E27">
            <v>210</v>
          </cell>
          <cell r="F27">
            <v>2500</v>
          </cell>
        </row>
        <row r="28">
          <cell r="D28">
            <v>210000</v>
          </cell>
          <cell r="E28">
            <v>210</v>
          </cell>
          <cell r="F28">
            <v>1000</v>
          </cell>
        </row>
        <row r="29">
          <cell r="F29">
            <v>5000</v>
          </cell>
        </row>
        <row r="52">
          <cell r="F52">
            <v>94300</v>
          </cell>
        </row>
        <row r="59">
          <cell r="F59">
            <v>134100</v>
          </cell>
        </row>
        <row r="61">
          <cell r="F61">
            <v>200120.43513310334</v>
          </cell>
        </row>
        <row r="64">
          <cell r="F64">
            <v>200120.43513310334</v>
          </cell>
        </row>
        <row r="72">
          <cell r="F72">
            <v>6800</v>
          </cell>
        </row>
        <row r="73">
          <cell r="F73">
            <v>6800</v>
          </cell>
        </row>
        <row r="74">
          <cell r="F74">
            <v>50000</v>
          </cell>
        </row>
        <row r="80">
          <cell r="F80">
            <v>103400</v>
          </cell>
        </row>
        <row r="84">
          <cell r="F84">
            <v>17000</v>
          </cell>
        </row>
        <row r="85">
          <cell r="F85">
            <v>3600000</v>
          </cell>
        </row>
        <row r="105">
          <cell r="F105">
            <v>9000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D7(1)"/>
      <sheetName val="4-Basic Price"/>
      <sheetName val="Rekap"/>
      <sheetName val="bahan-m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cy Rate"/>
      <sheetName val="Unit Price M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7(1)"/>
      <sheetName val="4-Basic Price"/>
      <sheetName val="Rek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-FIN"/>
      <sheetName val="Spek Kusen"/>
      <sheetName val="Sheet1"/>
      <sheetName val="Kusen"/>
      <sheetName val="AN-Prelim"/>
      <sheetName val="AN-M&amp;E"/>
      <sheetName val="Analisa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Currency Rate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ahan"/>
      <sheetName val="arab"/>
      <sheetName val="Peralatan"/>
      <sheetName val="B _ Norelec"/>
      <sheetName val="harsat"/>
      <sheetName val="ESCON"/>
      <sheetName val="Ahs.2"/>
      <sheetName val="Ahs.1"/>
      <sheetName val="Steel-Twr"/>
      <sheetName val="SAP"/>
      <sheetName val="I-KAMAR"/>
      <sheetName val="BoQ C4"/>
      <sheetName val="RAP"/>
      <sheetName val="DATA"/>
      <sheetName val="PPC"/>
      <sheetName val="G_SUMMARY"/>
      <sheetName val="Daf 1"/>
      <sheetName val="B - Norelec"/>
      <sheetName val="UMUM"/>
      <sheetName val="Spek_Kusen1"/>
      <sheetName val="Gross_Area1"/>
      <sheetName val="Spek_Kusen"/>
      <sheetName val="Gross_Area"/>
      <sheetName val="Material"/>
      <sheetName val="Isolasi Luar Dalam"/>
      <sheetName val="Isolasi Luar"/>
      <sheetName val="Koef"/>
      <sheetName val="rab me (by owner) "/>
      <sheetName val="BQ (by owner)"/>
      <sheetName val="rab me (fisik)"/>
      <sheetName val="A"/>
      <sheetName val="plumbing"/>
      <sheetName val="Kuantitas &amp; Harga"/>
      <sheetName val="AHS Marka"/>
      <sheetName val="BasicPrice"/>
      <sheetName val="STR"/>
      <sheetName val="kode rekening"/>
      <sheetName val="LOADDAT"/>
      <sheetName val="HS_TRG"/>
      <sheetName val="B___Norelec"/>
      <sheetName val="BoQ_C4"/>
      <sheetName val="hrg-sat.pek"/>
      <sheetName val="sub-total.bag-7"/>
      <sheetName val="I-ME"/>
      <sheetName val="Cover"/>
      <sheetName val="HB "/>
      <sheetName val="5-ALAT(1)"/>
      <sheetName val=""/>
      <sheetName val="anal"/>
      <sheetName val="BOQ Permata Senayan 09 Juni 200"/>
      <sheetName val="struktur"/>
      <sheetName val="CH"/>
      <sheetName val="HSD Alat"/>
      <sheetName val="HSD Bahan"/>
      <sheetName val="ANA"/>
      <sheetName val="REK"/>
      <sheetName val="HSD Upah"/>
      <sheetName val="BQ"/>
      <sheetName val="HB"/>
      <sheetName val="Rekapitulasi Harga Satuan"/>
      <sheetName val="Daftar Harga Material"/>
      <sheetName val="HRG BHN"/>
      <sheetName val="Rate"/>
      <sheetName val="Jembatan I"/>
      <sheetName val="SUB-KON"/>
      <sheetName val="STAF"/>
      <sheetName val="ALAT"/>
      <sheetName val="Cash Flow bulanan"/>
      <sheetName val="struktur tdk dipakai"/>
      <sheetName val="SAT-BHN"/>
      <sheetName val="Metode"/>
      <sheetName val="BQ &amp; Harga"/>
      <sheetName val="major tems"/>
      <sheetName val="hrg-dsr"/>
      <sheetName val="Urai _Resap pengikat"/>
      <sheetName val="Bide-bq-int"/>
      <sheetName val="KODE"/>
      <sheetName val="A1"/>
      <sheetName val="Personnel"/>
      <sheetName val="jobhist"/>
      <sheetName val="name"/>
      <sheetName val="SAT UPAH RAPI"/>
      <sheetName val="Rekap Direct Cost"/>
      <sheetName val="Kuantitas"/>
      <sheetName val="BO alat"/>
      <sheetName val="DAF_2"/>
      <sheetName val="Analisa Harga Satuan"/>
      <sheetName val="Analisa Quarry"/>
      <sheetName val="Informasi"/>
      <sheetName val="JSiar"/>
      <sheetName val="B___Norelec1"/>
      <sheetName val="BoQ_C41"/>
      <sheetName val="B_-_Norelec"/>
      <sheetName val="kode_rekening"/>
      <sheetName val="Currency_Rate"/>
      <sheetName val="Q'ty"/>
      <sheetName val="rab"/>
      <sheetName val="railing"/>
      <sheetName val="DAF-1"/>
      <sheetName val="harga"/>
      <sheetName val="Kolam"/>
      <sheetName val="sub_total_bag_7"/>
      <sheetName val="Dashboard"/>
      <sheetName val="Rekap"/>
      <sheetName val="10"/>
      <sheetName val="div2"/>
      <sheetName val="TS add-01"/>
      <sheetName val="H.Satuan"/>
      <sheetName val="BAHAN "/>
      <sheetName val="UPAH"/>
      <sheetName val="Balok_1"/>
      <sheetName val="DAF-4"/>
      <sheetName val="iTEM hARSAT"/>
      <sheetName val="DAF-7"/>
      <sheetName val="HARGA ALAT"/>
      <sheetName val="BASIC"/>
      <sheetName val="Pekerjaan "/>
      <sheetName val="4-Basic Price"/>
      <sheetName val="D7(1)"/>
      <sheetName val="BQ-Tenis"/>
      <sheetName val="Arsitektur"/>
      <sheetName val="BOQ_Aula"/>
      <sheetName val="I_KAMAR"/>
      <sheetName val="Memb Schd"/>
      <sheetName val="L1"/>
      <sheetName val="BAG-2"/>
      <sheetName val="CBD"/>
      <sheetName val="Persiapan"/>
      <sheetName val="Fill this out first___"/>
      <sheetName val="BAG-III"/>
      <sheetName val="bhn"/>
      <sheetName val="MK"/>
      <sheetName val="Surat"/>
      <sheetName val="Input"/>
      <sheetName val="Compare"/>
      <sheetName val="DIV.3"/>
      <sheetName val="DIV.8"/>
      <sheetName val="URAIAN "/>
      <sheetName val="LS-Rutin"/>
      <sheetName val="Analisa STR"/>
      <sheetName val="DAF_1"/>
      <sheetName val="NP 7"/>
      <sheetName val="IPL_SCHEDULE"/>
      <sheetName val="REKAP (2)"/>
      <sheetName val="Spek_Kusen3"/>
      <sheetName val="Gross_Area3"/>
      <sheetName val="BoQ_C43"/>
      <sheetName val="B___Norelec3"/>
      <sheetName val="Isolasi_Luar_Dalam1"/>
      <sheetName val="Isolasi_Luar1"/>
      <sheetName val="Kuantitas_&amp;_Harga1"/>
      <sheetName val="kode_rekening2"/>
      <sheetName val="B_-_Norelec2"/>
      <sheetName val="Currency_Rate2"/>
      <sheetName val="BOQ_Permata_Senayan_09_Juni_201"/>
      <sheetName val="HSD_Alat1"/>
      <sheetName val="HSD_Bahan1"/>
      <sheetName val="HSD_Upah1"/>
      <sheetName val="Rekapitulasi_Harga_Satuan1"/>
      <sheetName val="Daftar_Harga_Material1"/>
      <sheetName val="Ahs_21"/>
      <sheetName val="Ahs_11"/>
      <sheetName val="HRG_BHN1"/>
      <sheetName val="Jembatan_I1"/>
      <sheetName val="Cash_Flow_bulanan1"/>
      <sheetName val="struktur_tdk_dipakai1"/>
      <sheetName val="BQ_&amp;_Harga1"/>
      <sheetName val="major_tems1"/>
      <sheetName val="HB_1"/>
      <sheetName val="Urai__Resap_pengikat1"/>
      <sheetName val="BO_alat1"/>
      <sheetName val="Analisa_Harga_Satuan1"/>
      <sheetName val="Analisa_Quarry1"/>
      <sheetName val="SAT_UPAH_RAPI1"/>
      <sheetName val="Rekap_Direct_Cost1"/>
      <sheetName val="BAHAN_1"/>
      <sheetName val="iTEM_hARSAT1"/>
      <sheetName val="rab_me_(by_owner)_1"/>
      <sheetName val="BQ_(by_owner)1"/>
      <sheetName val="rab_me_(fisik)1"/>
      <sheetName val="H_Satuan1"/>
      <sheetName val="TS_add-011"/>
      <sheetName val="HARGA_ALAT1"/>
      <sheetName val="Pekerjaan_1"/>
      <sheetName val="4-Basic_Price1"/>
      <sheetName val="dongia_(2)1"/>
      <sheetName val="Memb_Schd1"/>
      <sheetName val="Fill_this_out_first___1"/>
      <sheetName val="DIV_31"/>
      <sheetName val="DIV_81"/>
      <sheetName val="URAIAN_1"/>
      <sheetName val="Analisa_STR1"/>
      <sheetName val="NP_71"/>
      <sheetName val="Spek_Kusen2"/>
      <sheetName val="Gross_Area2"/>
      <sheetName val="BoQ_C42"/>
      <sheetName val="B___Norelec2"/>
      <sheetName val="Isolasi_Luar_Dalam"/>
      <sheetName val="Isolasi_Luar"/>
      <sheetName val="Kuantitas_&amp;_Harga"/>
      <sheetName val="kode_rekening1"/>
      <sheetName val="B_-_Norelec1"/>
      <sheetName val="Currency_Rate1"/>
      <sheetName val="BOQ_Permata_Senayan_09_Juni_200"/>
      <sheetName val="HSD_Alat"/>
      <sheetName val="HSD_Bahan"/>
      <sheetName val="HSD_Upah"/>
      <sheetName val="Rekapitulasi_Harga_Satuan"/>
      <sheetName val="Daftar_Harga_Material"/>
      <sheetName val="Ahs_2"/>
      <sheetName val="Ahs_1"/>
      <sheetName val="HRG_BHN"/>
      <sheetName val="Jembatan_I"/>
      <sheetName val="Cash_Flow_bulanan"/>
      <sheetName val="struktur_tdk_dipakai"/>
      <sheetName val="BQ_&amp;_Harga"/>
      <sheetName val="major_tems"/>
      <sheetName val="HB_"/>
      <sheetName val="Urai__Resap_pengikat"/>
      <sheetName val="BO_alat"/>
      <sheetName val="Analisa_Harga_Satuan"/>
      <sheetName val="Analisa_Quarry"/>
      <sheetName val="SAT_UPAH_RAPI"/>
      <sheetName val="Rekap_Direct_Cost"/>
      <sheetName val="BAHAN_"/>
      <sheetName val="iTEM_hARSAT"/>
      <sheetName val="rab_me_(by_owner)_"/>
      <sheetName val="BQ_(by_owner)"/>
      <sheetName val="rab_me_(fisik)"/>
      <sheetName val="H_Satuan"/>
      <sheetName val="TS_add-01"/>
      <sheetName val="HARGA_ALAT"/>
      <sheetName val="Pekerjaan_"/>
      <sheetName val="Analisa_STR"/>
      <sheetName val="NP_7"/>
      <sheetName val="4-Basic_Price"/>
      <sheetName val="dongia_(2)"/>
      <sheetName val="Memb_Schd"/>
      <sheetName val="Fill_this_out_first___"/>
      <sheetName val="DIV_3"/>
      <sheetName val="DIV_8"/>
      <sheetName val="URAIAN_"/>
      <sheetName val="Spek_Kusen4"/>
      <sheetName val="Gross_Area4"/>
      <sheetName val="BoQ_C44"/>
      <sheetName val="B___Norelec4"/>
      <sheetName val="Isolasi_Luar_Dalam2"/>
      <sheetName val="Isolasi_Luar2"/>
      <sheetName val="Kuantitas_&amp;_Harga2"/>
      <sheetName val="kode_rekening3"/>
      <sheetName val="B_-_Norelec3"/>
      <sheetName val="Currency_Rate3"/>
      <sheetName val="BOQ_Permata_Senayan_09_Juni_202"/>
      <sheetName val="HSD_Alat2"/>
      <sheetName val="HSD_Bahan2"/>
      <sheetName val="HSD_Upah2"/>
      <sheetName val="Rekapitulasi_Harga_Satuan2"/>
      <sheetName val="Daftar_Harga_Material2"/>
      <sheetName val="Ahs_22"/>
      <sheetName val="Ahs_12"/>
      <sheetName val="HRG_BHN2"/>
      <sheetName val="Jembatan_I2"/>
      <sheetName val="Cash_Flow_bulanan2"/>
      <sheetName val="struktur_tdk_dipakai2"/>
      <sheetName val="BQ_&amp;_Harga2"/>
      <sheetName val="major_tems2"/>
      <sheetName val="HB_2"/>
      <sheetName val="Urai__Resap_pengikat2"/>
      <sheetName val="BO_alat2"/>
      <sheetName val="Analisa_Harga_Satuan2"/>
      <sheetName val="Analisa_Quarry2"/>
      <sheetName val="SAT_UPAH_RAPI2"/>
      <sheetName val="Rekap_Direct_Cost2"/>
      <sheetName val="BAHAN_2"/>
      <sheetName val="iTEM_hARSAT2"/>
      <sheetName val="Daf_11"/>
      <sheetName val="rab_me_(by_owner)_2"/>
      <sheetName val="BQ_(by_owner)2"/>
      <sheetName val="rab_me_(fisik)2"/>
      <sheetName val="H_Satuan2"/>
      <sheetName val="TS_add-012"/>
      <sheetName val="HARGA_ALAT2"/>
      <sheetName val="Pekerjaan_2"/>
      <sheetName val="4-Basic_Price2"/>
      <sheetName val="dongia_(2)2"/>
      <sheetName val="Memb_Schd2"/>
      <sheetName val="Fill_this_out_first___2"/>
      <sheetName val="DIV_32"/>
      <sheetName val="DIV_82"/>
      <sheetName val="URAIAN_2"/>
      <sheetName val="Analisa_STR2"/>
      <sheetName val="NP_72"/>
      <sheetName val="Spek_Kusen5"/>
      <sheetName val="Gross_Area5"/>
      <sheetName val="BoQ_C45"/>
      <sheetName val="B___Norelec5"/>
      <sheetName val="Isolasi_Luar_Dalam3"/>
      <sheetName val="Isolasi_Luar3"/>
      <sheetName val="Kuantitas_&amp;_Harga3"/>
      <sheetName val="kode_rekening4"/>
      <sheetName val="B_-_Norelec4"/>
      <sheetName val="Currency_Rate4"/>
      <sheetName val="BOQ_Permata_Senayan_09_Juni_203"/>
      <sheetName val="HSD_Alat3"/>
      <sheetName val="HSD_Bahan3"/>
      <sheetName val="HSD_Upah3"/>
      <sheetName val="Rekapitulasi_Harga_Satuan3"/>
      <sheetName val="Daftar_Harga_Material3"/>
      <sheetName val="Ahs_23"/>
      <sheetName val="Ahs_13"/>
      <sheetName val="HRG_BHN3"/>
      <sheetName val="Jembatan_I3"/>
      <sheetName val="Cash_Flow_bulanan3"/>
      <sheetName val="struktur_tdk_dipakai3"/>
      <sheetName val="BQ_&amp;_Harga3"/>
      <sheetName val="major_tems3"/>
      <sheetName val="HB_3"/>
      <sheetName val="Urai__Resap_pengikat3"/>
      <sheetName val="BO_alat3"/>
      <sheetName val="Analisa_Harga_Satuan3"/>
      <sheetName val="Analisa_Quarry3"/>
      <sheetName val="SAT_UPAH_RAPI3"/>
      <sheetName val="Rekap_Direct_Cost3"/>
      <sheetName val="BAHAN_3"/>
      <sheetName val="iTEM_hARSAT3"/>
      <sheetName val="Daf_12"/>
      <sheetName val="rab_me_(by_owner)_3"/>
      <sheetName val="BQ_(by_owner)3"/>
      <sheetName val="rab_me_(fisik)3"/>
      <sheetName val="H_Satuan3"/>
      <sheetName val="TS_add-013"/>
      <sheetName val="HARGA_ALAT3"/>
      <sheetName val="Pekerjaan_3"/>
      <sheetName val="Analisa_STR3"/>
      <sheetName val="NP_73"/>
      <sheetName val="4-Basic_Price3"/>
      <sheetName val="dongia_(2)3"/>
      <sheetName val="Memb_Schd3"/>
      <sheetName val="Fill_this_out_first___3"/>
      <sheetName val="DIV_33"/>
      <sheetName val="DIV_83"/>
      <sheetName val="URAIAN_3"/>
      <sheetName val="Concrete"/>
      <sheetName val="Peralatan (2)"/>
      <sheetName val="8LT 12"/>
      <sheetName val="DATA WP"/>
      <sheetName val="Basic Price"/>
      <sheetName val="BOQ"/>
      <sheetName val="ans"/>
      <sheetName val="BOQ_PAKET-1"/>
      <sheetName val="REKAP_PAKEI-1"/>
      <sheetName val="HS"/>
      <sheetName val="Unit-P"/>
      <sheetName val="61004"/>
      <sheetName val="61005"/>
      <sheetName val="61006"/>
      <sheetName val="61007"/>
      <sheetName val="61008"/>
      <sheetName val="Dash"/>
      <sheetName val="BoQ-Gen"/>
      <sheetName val="BREAKSCD"/>
      <sheetName val="Own"/>
      <sheetName val="L-TIGA"/>
      <sheetName val="DAFMAT"/>
      <sheetName val="REKAP_STRUKTUR"/>
      <sheetName val="StanE"/>
      <sheetName val="Antek"/>
      <sheetName val="TSS"/>
      <sheetName val="1.Unit Price"/>
      <sheetName val="7. Comparison of Asphalt etc"/>
      <sheetName val="AN-RC"/>
      <sheetName val="Sheet2"/>
      <sheetName val="Sheet3"/>
      <sheetName val="BQ-1A"/>
      <sheetName val="BQ_E20_02_Rp_"/>
      <sheetName val="351BQMCN"/>
      <sheetName val="ah sanitary"/>
      <sheetName val="Daf.Harga-Upah"/>
      <sheetName val="Up &amp; bhn"/>
      <sheetName val="INPUT 3"/>
      <sheetName val="INPUT 2"/>
      <sheetName val="ana_str"/>
      <sheetName val="Panel,feeder,elek"/>
      <sheetName val="KoefExc_Dump_Vibro"/>
      <sheetName val="analisa ARS"/>
      <sheetName val="INF"/>
      <sheetName val="prog-mgu"/>
      <sheetName val="Fill this out first..."/>
      <sheetName val="KODE BAHAN"/>
      <sheetName val="INPUT AGST"/>
      <sheetName val="KODE UPAH"/>
      <sheetName val="Peralatan Utama"/>
      <sheetName val="DCF"/>
      <sheetName val="REKAP PER BUILDING"/>
      <sheetName val="304-06"/>
      <sheetName val="hst  LAMP_1"/>
      <sheetName val="PRD01-5"/>
      <sheetName val="H_Dasr link"/>
      <sheetName val="ah_sanitary2"/>
      <sheetName val="ah_sanitary"/>
      <sheetName val="ah_sanitary1"/>
      <sheetName val="NP"/>
      <sheetName val="NP (3)"/>
      <sheetName val="NP (2)"/>
      <sheetName val="Additional"/>
      <sheetName val="divII"/>
      <sheetName val="Harga Dasar"/>
      <sheetName val="HARGA MATERIAL"/>
      <sheetName val="BQ ARS"/>
      <sheetName val="Tableau"/>
      <sheetName val="Coef et données"/>
      <sheetName val="satuan_pek_ars"/>
      <sheetName val="Mall"/>
      <sheetName val="arp-3a"/>
      <sheetName val="ARP-10"/>
      <sheetName val="Elektrikal"/>
      <sheetName val="pipcompr"/>
      <sheetName val="NAMES"/>
      <sheetName val="Harsat Bahan"/>
      <sheetName val="Harsat Upah"/>
      <sheetName val="REF.ONLY"/>
      <sheetName val="Pipe"/>
      <sheetName val="Harsat_Bahan"/>
      <sheetName val="Harsat_Upah"/>
      <sheetName val="REF_ONLY"/>
      <sheetName val="Kolom UT"/>
      <sheetName val="RAW MATERIALS "/>
      <sheetName val="COST-PERSON-J.O."/>
      <sheetName val="RENTAL1"/>
      <sheetName val="BQ-Str"/>
      <sheetName val="LAMPIRAN"/>
      <sheetName val="HRG BAHAN &amp; UPAH okk"/>
      <sheetName val="Analis Kusen okk"/>
      <sheetName val="DTR"/>
      <sheetName val="TBL2"/>
      <sheetName val="RAB AR&amp;STR"/>
      <sheetName val="KUANT &amp; HRG"/>
      <sheetName val="DIV-7"/>
      <sheetName val="DIV-3"/>
      <sheetName val="DIV-8"/>
      <sheetName val="Analisa RAP"/>
      <sheetName val="Bahan B"/>
      <sheetName val="Sub"/>
      <sheetName val="Telusur"/>
      <sheetName val="Upah B"/>
      <sheetName val="Analisa RAB"/>
      <sheetName val="MarkUp"/>
      <sheetName val="BBM-03"/>
      <sheetName val="Uraian Teknis"/>
      <sheetName val="Pekerjaan Utama"/>
      <sheetName val="Rekap Biaya"/>
      <sheetName val="Du_lieu"/>
      <sheetName val="gvl"/>
      <sheetName val="KH-Q1,Q2,01"/>
      <sheetName val="salary"/>
      <sheetName val="RnBiaya"/>
      <sheetName val="AKP-0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dan Jarak"/>
      <sheetName val="rab asli jakarta (3)"/>
      <sheetName val="Data Volume"/>
      <sheetName val="ts-kurva-s"/>
      <sheetName val="ts-balok"/>
      <sheetName val="U&amp;B"/>
      <sheetName val="HSB"/>
      <sheetName val="Sheet1"/>
      <sheetName val="Ag Hls &amp; Ksr"/>
      <sheetName val="Analisa Quarry"/>
      <sheetName val="INFO"/>
      <sheetName val="DA"/>
      <sheetName val="Upah"/>
      <sheetName val="Bahan"/>
      <sheetName val="Alat"/>
      <sheetName val="An-Alat"/>
      <sheetName val="Daftar Simak"/>
      <sheetName val="REK HARGA"/>
      <sheetName val="semen, aspal"/>
      <sheetName val="BoQ"/>
      <sheetName val="Rek HS"/>
      <sheetName val="AHS"/>
      <sheetName val="PERSIAPAN"/>
      <sheetName val="Analisa"/>
      <sheetName val="Currency R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mb"/>
      <sheetName val="Info"/>
      <sheetName val="Rekap"/>
      <sheetName val="BoQ"/>
      <sheetName val="L 9"/>
      <sheetName val="AHS"/>
      <sheetName val="L 4a-b"/>
      <sheetName val="BD Div-2"/>
      <sheetName val="BD Div-3"/>
      <sheetName val="BD Div-4"/>
      <sheetName val="BD Div-5"/>
      <sheetName val="BD Div-6"/>
      <sheetName val="BD Div-7"/>
      <sheetName val="BD Div-8"/>
      <sheetName val="BD Div-10"/>
      <sheetName val="HSD"/>
      <sheetName val="Bahan"/>
      <sheetName val="Ag Hls &amp; Ksr"/>
      <sheetName val="U&amp;B"/>
      <sheetName val="Analisa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HSD"/>
      <sheetName val="BD Div-2"/>
      <sheetName val="BD Div-3"/>
      <sheetName val="BD Div-4"/>
      <sheetName val="BD Div-5"/>
      <sheetName val="BD Div-6"/>
      <sheetName val="BD Div-7"/>
      <sheetName val="BD Div-8"/>
      <sheetName val="Ag Hls &amp; Ksr"/>
      <sheetName val="U&amp;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BAG_2"/>
      <sheetName val="[BQ-PS&amp;A.xlsÝCAT_HRG"/>
      <sheetName val="Week (2)"/>
      <sheetName val="304-06"/>
      <sheetName val="304_06"/>
      <sheetName val="Bag_1"/>
      <sheetName val="DAFTAR 7"/>
      <sheetName val="DAF_1"/>
      <sheetName val="DAFTAR_8"/>
      <sheetName val="_BQ-PS&amp;A.xlsÝCAT_HRG"/>
      <sheetName val="PAD-F"/>
      <sheetName val="Mall"/>
      <sheetName val="SAT-BHN"/>
      <sheetName val="data grafik"/>
      <sheetName val="Cover"/>
      <sheetName val="HRG BHN"/>
      <sheetName val="A"/>
      <sheetName val="Material"/>
      <sheetName val="Fill this out first___"/>
      <sheetName val="Cover Daf_2"/>
      <sheetName val="I_KAMAR"/>
      <sheetName val="TE TS FA LAN MATV"/>
      <sheetName val="Anl"/>
      <sheetName val="sched"/>
      <sheetName val="DivVII"/>
      <sheetName val="BQ"/>
      <sheetName val="Analisa"/>
      <sheetName val="rab - persiapan &amp; lantai-1"/>
      <sheetName val="DAFTAR HARGA"/>
      <sheetName val="BQ-E20-02(Rp)"/>
      <sheetName val="daftar harsat"/>
      <sheetName val="DAF_2"/>
      <sheetName val="DAF_3"/>
      <sheetName val="DAF_4"/>
      <sheetName val="DAFTAR NO_1_PRELIM"/>
      <sheetName val="S-Curve"/>
      <sheetName val="DETAIL"/>
      <sheetName val="Hargamat"/>
      <sheetName val="Plat"/>
      <sheetName val="Break_down"/>
      <sheetName val="daf_3_OK_"/>
      <sheetName val="daf-3(OK)"/>
      <sheetName val="daf_7_OK_"/>
      <sheetName val="daf-7(OK)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boq"/>
      <sheetName val="hsd"/>
      <sheetName val="anal_hs"/>
      <sheetName val="Payment Status"/>
      <sheetName val="escon"/>
      <sheetName val="STR"/>
      <sheetName val="luar"/>
      <sheetName val="RINC hotel"/>
      <sheetName val="RINC FIN T4 "/>
      <sheetName val="RINC FIN T4  _3_"/>
      <sheetName val="RINC FIN T4  _2_"/>
      <sheetName val="Rincian"/>
      <sheetName val="GRAND_TOTAL"/>
      <sheetName val="[BQ-PS&amp;A_xlsÝCAT_HRG"/>
      <sheetName val="Week_(2)"/>
      <sheetName val="Std-Spek EL"/>
      <sheetName val="Analisa Gabungan"/>
      <sheetName val="Sub"/>
      <sheetName val="Bill No 6 Koord _ Attendance"/>
      <sheetName val="Hsatbahan"/>
      <sheetName val="RAB"/>
      <sheetName val="FAK"/>
      <sheetName val="BOQ KSN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ES-PARK"/>
      <sheetName val="ES_PARK"/>
      <sheetName val="DAFTAR NO_2"/>
      <sheetName val="DAFTAR NO_3"/>
      <sheetName val="DAF-1"/>
      <sheetName val="Fill this out first..."/>
      <sheetName val="Ch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DUCT"/>
      <sheetName val="Harga Satuan"/>
      <sheetName val="FINISHING"/>
      <sheetName val="Alat"/>
      <sheetName val="atap"/>
      <sheetName val="REKAP"/>
      <sheetName val="04.GS"/>
      <sheetName val="RC-ANL"/>
      <sheetName val="PERSIAPAN"/>
      <sheetName val="Hrg Sat"/>
      <sheetName val="PPC"/>
      <sheetName val="Daf 1"/>
      <sheetName val="Bill of Qty MEP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TOWN"/>
      <sheetName val="I-KAMAR"/>
      <sheetName val="DAFTAR NO_4"/>
      <sheetName val="AC"/>
      <sheetName val="Plumbing"/>
      <sheetName val="Resume"/>
      <sheetName val="Plafond"/>
      <sheetName val="LISTRIK"/>
      <sheetName val="F ALARM"/>
      <sheetName val="DAF-4"/>
      <sheetName val="DAF-2"/>
      <sheetName val="DAF-3"/>
      <sheetName val="BAHAN"/>
      <sheetName val="REKAP_Akap"/>
      <sheetName val="PREM"/>
      <sheetName val="CAT HRG"/>
      <sheetName val="BTL-Persiapan"/>
      <sheetName val="BTL-Bau"/>
      <sheetName val="BTL-alat"/>
      <sheetName val="Cash Flow bulanan"/>
      <sheetName val="H.Satuan"/>
      <sheetName val="eqp-rek"/>
      <sheetName val="Rev &amp; CI"/>
      <sheetName val="Bill No 6 Koord &amp; Attendance"/>
      <sheetName val="name"/>
      <sheetName val="B - Norelec"/>
      <sheetName val="Grand summary"/>
      <sheetName val="D2.8"/>
      <sheetName val="upah"/>
      <sheetName val="Bill-2"/>
      <sheetName val="合成単価作成表-BLDG"/>
      <sheetName val="HARGA ALAT"/>
      <sheetName val="Hrg.Sat"/>
      <sheetName val="dasboard"/>
      <sheetName val="AHS_Kusen"/>
      <sheetName val="harsat&amp;upah"/>
      <sheetName val="refrig 12"/>
      <sheetName val="Ducting12"/>
      <sheetName val="valve"/>
      <sheetName val="Rekap MEP"/>
      <sheetName val="D.2.1.Peralatan Utama "/>
      <sheetName val="me"/>
      <sheetName val="harsat"/>
      <sheetName val="BOQ EXTERN"/>
      <sheetName val="BQ Detail"/>
      <sheetName val="Analisa pre"/>
      <sheetName val="Materials"/>
      <sheetName val="Equipment"/>
      <sheetName val="METHOD"/>
      <sheetName val="Labour"/>
      <sheetName val="BQ Rekap"/>
      <sheetName val="合成単価作成表_BLDG"/>
      <sheetName val="data"/>
      <sheetName val="REKAP GROSS"/>
      <sheetName val="anal"/>
      <sheetName val="COVER "/>
      <sheetName val="TOTAL "/>
      <sheetName val="Analis_Tanah"/>
      <sheetName val="Panel,feeder,elek"/>
      <sheetName val="Ahs_2"/>
      <sheetName val="Ahs_1"/>
      <sheetName val="Analisa Harga"/>
      <sheetName val="K"/>
      <sheetName val="NK-BP"/>
      <sheetName val="ANA-HRG"/>
      <sheetName val="Markup"/>
      <sheetName val="Isolasi Luar Dalam"/>
      <sheetName val="Isolasi Luar"/>
      <sheetName val="Estimate"/>
      <sheetName val="LAL _ PASAR PAGI "/>
      <sheetName val="bq analisa"/>
      <sheetName val="Master Edit"/>
      <sheetName val="SAP"/>
      <sheetName val="Asrama Lt.1"/>
      <sheetName val="2.1"/>
      <sheetName val="2.2"/>
      <sheetName val="BQ-PS&amp;A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For RKAP OKOP"/>
      <sheetName val="pro ra op"/>
      <sheetName val="grafik"/>
      <sheetName val="renc mgn"/>
      <sheetName val="HU"/>
      <sheetName val="Analis_Drainase"/>
      <sheetName val="DSU"/>
      <sheetName val="tgp-02"/>
      <sheetName val="BQ ARS"/>
      <sheetName val="DATA PROYEK"/>
      <sheetName val="DSBDY"/>
      <sheetName val="Sum_Intern"/>
      <sheetName val="Lean Concrete"/>
      <sheetName val="KUM"/>
      <sheetName val="Traf&amp;Genst"/>
      <sheetName val="AN-ALT"/>
      <sheetName val="#REF!"/>
      <sheetName val="Harga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_AnaBah"/>
      <sheetName val="BAHAN UPAH"/>
      <sheetName val="01A- RAB"/>
      <sheetName val="Anls"/>
      <sheetName val="Sum"/>
      <sheetName val="6-MVAC"/>
      <sheetName val="PMK"/>
      <sheetName val="LAMP-A"/>
      <sheetName val="Ahs. Pipa-Valve"/>
      <sheetName val="Ahs.Peralatan"/>
      <sheetName val="D &amp; W sizes"/>
      <sheetName val="BQ-1A prelim"/>
      <sheetName val="lokasari-el"/>
      <sheetName val="Pile"/>
      <sheetName val="VLOOK"/>
      <sheetName val="Price"/>
      <sheetName val="A_2"/>
      <sheetName val="DAF-9"/>
      <sheetName val="Level"/>
      <sheetName val="Sheet1"/>
      <sheetName val="upah_borong"/>
      <sheetName val="satuan_pek"/>
      <sheetName val="Har-mat"/>
      <sheetName val="Analisa 2"/>
      <sheetName val="Pipe"/>
      <sheetName val="Elektrikal"/>
      <sheetName val="Bill_2"/>
      <sheetName val="Analisa &amp; Upah"/>
      <sheetName val="Analisa  (2)"/>
      <sheetName val="AC-C"/>
      <sheetName val="Penjumlahan"/>
      <sheetName val="[BQ-PS&amp;A.xls�CAT_HRG"/>
      <sheetName val="_BQ-PS&amp;A.xls�CAT_HRG"/>
      <sheetName val="[BQ-PS&amp;A_xls�CAT_HRG"/>
      <sheetName val="_BQ-PS&amp;A_xls�CAT_HRG"/>
      <sheetName val="NAMES"/>
      <sheetName val="HB "/>
      <sheetName val="Harga Bahan &amp; Upah "/>
      <sheetName val="analisa struktur"/>
      <sheetName val="Lansekap"/>
      <sheetName val="TNH, PAGAR &amp; TURAP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ANALISA VALVE"/>
      <sheetName val="PKK"/>
      <sheetName val="daffin"/>
      <sheetName val="Mekanikal"/>
      <sheetName val="HB"/>
      <sheetName val="Kolom UT"/>
      <sheetName val="Bill rekap"/>
      <sheetName val="rab me (by owner) "/>
      <sheetName val="BQ (by owner)"/>
      <sheetName val="rab me (fisik)"/>
      <sheetName val="DAF_HARGA_PEK"/>
      <sheetName val="RABT"/>
      <sheetName val="Analisa STR"/>
      <sheetName val="ME_External"/>
      <sheetName val="Mall_ME"/>
      <sheetName val="Ijin"/>
      <sheetName val="koef"/>
      <sheetName val="Outline"/>
      <sheetName val="[BQ-PS&amp;A.xls?CAT_HRG"/>
      <sheetName val="_BQ-PS&amp;A.xls?CAT_HRG"/>
      <sheetName val="[BQ-PS&amp;A_xls?CAT_HRG"/>
      <sheetName val="_BQ-PS&amp;A_xls?CAT_HRG"/>
      <sheetName val="???????-BLDG"/>
      <sheetName val="???????_BLDG"/>
      <sheetName val="Ana"/>
      <sheetName val="Bangunan Utama"/>
      <sheetName val="BQ-IABK"/>
      <sheetName val="BQ_IABK"/>
      <sheetName val="BQ_E20_02_Rp_"/>
      <sheetName val="Daftar Harga Material"/>
      <sheetName val="CAT_HAR"/>
      <sheetName val="EE-PROP"/>
      <sheetName val="G_SUMMARY"/>
      <sheetName val="Bill of Qty"/>
      <sheetName val="NET表"/>
      <sheetName val="BQ表"/>
      <sheetName val="1500P_3+0"/>
      <sheetName val="Calculation Details"/>
      <sheetName val="4-MVAC"/>
      <sheetName val="5-El"/>
      <sheetName val="2-Pl"/>
      <sheetName val="CATATAN HARGA (Int)"/>
      <sheetName val="Cover Daft 2"/>
      <sheetName val="DAFTAR NO.1"/>
      <sheetName val="DAF 2"/>
      <sheetName val="Panel"/>
      <sheetName val="FORM X COST"/>
      <sheetName val="Analisa Harga Satuan"/>
      <sheetName val="5-Peralatan"/>
      <sheetName val="Bag_1_prelim_"/>
      <sheetName val="BQ STR_BONGKARAN_Bag 2_5_"/>
      <sheetName val="_______-BLDG"/>
      <sheetName val="COV_3"/>
      <sheetName val="概総括1"/>
      <sheetName val="Up"/>
      <sheetName val="Bill No. 2.1"/>
      <sheetName val="BoQ C4"/>
      <sheetName val="RAB ME"/>
      <sheetName val="HRG BAHAN &amp; UPAH okk"/>
      <sheetName val="HRG BAHAN _ UPAH okk"/>
      <sheetName val="Analis Kusen okk"/>
      <sheetName val="PENJ_TOTAL"/>
      <sheetName val="TRE TABLE"/>
      <sheetName val="bahan+upah"/>
      <sheetName val="UPH,BHN,ALT"/>
      <sheetName val="Analis harga"/>
      <sheetName val="TH XL"/>
      <sheetName val="THPDMoi  (2)"/>
      <sheetName val="lam-moi"/>
      <sheetName val="#REF"/>
      <sheetName val="thao-go"/>
      <sheetName val="t-h HA THE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harga bahan"/>
      <sheetName val="L-4 Rutin"/>
      <sheetName val="DAF.ALAT"/>
      <sheetName val="UP_an"/>
      <sheetName val="Sat Bah _ Up"/>
      <sheetName val="Harga "/>
      <sheetName val="ANA-C"/>
      <sheetName val="chitimc"/>
      <sheetName val="dongia (2)"/>
      <sheetName val="LKVL-CK-HT-GD1"/>
      <sheetName val="giathanh1"/>
      <sheetName val="gtrinh"/>
      <sheetName val="phuluc1"/>
      <sheetName val="TONG HOP VL-NC"/>
      <sheetName val="chitiet"/>
      <sheetName val="TONGKE3p "/>
      <sheetName val="TH VL, NC, DDHT Thanhphuoc"/>
      <sheetName val="DONGIA"/>
      <sheetName val="DON GIA"/>
      <sheetName val="TONGKE-HT"/>
      <sheetName val="DG"/>
      <sheetName val="dtxl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Harga Satuan Dasar"/>
      <sheetName val="analysis"/>
      <sheetName val="Hrg.mat.1"/>
      <sheetName val="Hrata bj (20x40)"/>
      <sheetName val="Ana CV(pen)."/>
      <sheetName val="Vibro_Roller"/>
      <sheetName val="penil"/>
      <sheetName val="RAB AR&amp;STR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G1 Sheet"/>
      <sheetName val="INDEX"/>
      <sheetName val="IPL_SCHEDULE"/>
      <sheetName val="Uraian Teknis"/>
      <sheetName val="________BLDG"/>
      <sheetName val="_BQ-PS&amp;A.xls_CAT_HRG"/>
      <sheetName val="_BQ-PS&amp;A_xls_CAT_HRG"/>
      <sheetName val="총괄표"/>
      <sheetName val="bau"/>
      <sheetName val="MAPP"/>
      <sheetName val="rek det 1-3"/>
      <sheetName val="GTS I PS"/>
      <sheetName val="TB"/>
      <sheetName val="OFFICE"/>
      <sheetName val="RECEIVING INPECTION"/>
      <sheetName val="Standard Room Deluxe Queen"/>
      <sheetName val="Sal"/>
      <sheetName val=" R A B"/>
      <sheetName val=" "/>
      <sheetName val="H_Satuan"/>
      <sheetName val="AHS - CPO"/>
      <sheetName val="RAB Arsitek"/>
      <sheetName val="Sheet3"/>
      <sheetName val="Pt"/>
      <sheetName val="HSATUAN"/>
      <sheetName val="DAF-5"/>
      <sheetName val="HARGA RATA"/>
      <sheetName val="ANALIS"/>
      <sheetName val="DIVI6"/>
      <sheetName val="Harga-RAB"/>
      <sheetName val="uraian analisa"/>
      <sheetName val="rate ars"/>
      <sheetName val="D&amp;W"/>
      <sheetName val=" Rate str "/>
      <sheetName val="MU"/>
      <sheetName val="GEDUNG-A"/>
      <sheetName val="???"/>
      <sheetName val="NET?"/>
      <sheetName val="BQ?"/>
      <sheetName val="rp"/>
      <sheetName val="ANLS-PJ"/>
      <sheetName val="OFFICE 2 L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SCH5"/>
      <sheetName val="WSSPR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GENERAL"/>
      <sheetName val="Supl.X"/>
      <sheetName val="Pag_hal"/>
      <sheetName val="Analisa_Harga1"/>
      <sheetName val="Hrg_Sat3"/>
      <sheetName val="D_&amp;_W_sizes1"/>
      <sheetName val="struktur"/>
      <sheetName val="COV"/>
      <sheetName val="CATATAN HARGA "/>
      <sheetName val="Price Biaya Cadangan"/>
      <sheetName val="BQ.Rekapitulasi  Akhir"/>
      <sheetName val="A H S P"/>
      <sheetName val="fxterbilang"/>
      <sheetName val="villa"/>
      <sheetName val="struktur tdk dipakai"/>
      <sheetName val="LPP"/>
      <sheetName val="BOW"/>
      <sheetName val="STD Lanjutan"/>
      <sheetName val="NS Lanjutan"/>
      <sheetName val="REQDELTA"/>
      <sheetName val="Tabel"/>
      <sheetName val="DAFTAR ISI"/>
      <sheetName val="Kuantitas &amp; Harga"/>
      <sheetName val="Div2"/>
      <sheetName val="RAP"/>
      <sheetName val="prog-mgu"/>
      <sheetName val="UP MINOR"/>
      <sheetName val="???1"/>
      <sheetName val="eq_data"/>
      <sheetName val="I-ME"/>
      <sheetName val="rab-str.Adm"/>
      <sheetName val="Conn. Lib"/>
      <sheetName val="AHS"/>
      <sheetName val="LAL - PASAR PAGI "/>
      <sheetName val="Rekap Direct Cost"/>
      <sheetName val="Sheet1 (2)"/>
      <sheetName val="Price Persiapan dan Penunjang"/>
      <sheetName val="REKAPITULASI"/>
      <sheetName val="Bill No 6"/>
      <sheetName val="Bill No 7"/>
      <sheetName val="_x0000__x0000__x0000__x0000_"/>
      <sheetName val="Analisa HSP"/>
      <sheetName val="a.h ars sum"/>
      <sheetName val="har-sat"/>
      <sheetName val="SBU"/>
      <sheetName val="表三甲"/>
      <sheetName val="OKTOBER"/>
      <sheetName val="Code"/>
      <sheetName val="Settings"/>
      <sheetName val="APEK"/>
      <sheetName val="ASAT"/>
      <sheetName val="ana_sipil"/>
      <sheetName val="bq_baja"/>
      <sheetName val="MAIN BQ"/>
      <sheetName val="isian"/>
      <sheetName val="Bill.1.VAC-Supply-A"/>
      <sheetName val="Elec-ins"/>
      <sheetName val="Piping"/>
      <sheetName val="PDMP"/>
      <sheetName val="PCE"/>
      <sheetName val="PRODUK"/>
      <sheetName val="TOOL-ME"/>
      <sheetName val="Insts"/>
      <sheetName val="GRAND_TOTAL4"/>
      <sheetName val="7-2"/>
      <sheetName val="Slab"/>
      <sheetName val="Analisa ME (2)"/>
      <sheetName val="Schedule &amp; S-Curve"/>
      <sheetName val="SAT_BHN"/>
      <sheetName val="4-Basic Price"/>
      <sheetName val="_BQ-PS&amp;A_xls�CAT_HRG1"/>
      <sheetName val="[BQ-PS&amp;A_xls�CAT_HRG1"/>
      <sheetName val="rekap str_ars"/>
      <sheetName val="Analisa Alat Berat"/>
      <sheetName val="Analisa RAP"/>
      <sheetName val="Analisa RAB"/>
      <sheetName val="CekList"/>
      <sheetName val="BQ OE"/>
      <sheetName val="Sch Tender"/>
      <sheetName val="Alat B"/>
      <sheetName val="Bahan B"/>
      <sheetName val="Upah B"/>
      <sheetName val="Lain-Lain"/>
      <sheetName val="Telusur"/>
      <sheetName val="Penyebaran M"/>
      <sheetName val="Rekap RAP"/>
      <sheetName val="BUL"/>
      <sheetName val="s_v13"/>
      <sheetName val="L-Mechanical"/>
      <sheetName val="Daf_ No_ _ 4_2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"/>
      <sheetName val="COVER"/>
      <sheetName val="SEKAT"/>
      <sheetName val="BATAS"/>
      <sheetName val="DASI"/>
      <sheetName val="MOS"/>
      <sheetName val="1.19"/>
      <sheetName val="M O S"/>
      <sheetName val="IKP"/>
      <sheetName val="ITEM"/>
      <sheetName val="Rekap"/>
      <sheetName val="Sheet1"/>
      <sheetName val="Sheet2"/>
      <sheetName val="JRKT"/>
      <sheetName val="DK &amp; H"/>
      <sheetName val="HS Alat"/>
      <sheetName val="HS Bhn&amp;Upah"/>
      <sheetName val="Form C-1"/>
      <sheetName val="Form C"/>
      <sheetName val="Form D"/>
      <sheetName val="Form H"/>
      <sheetName val="Form I"/>
      <sheetName val="XL4Test5"/>
      <sheetName val="Material"/>
      <sheetName val="HSD"/>
      <sheetName val="BD Div-2"/>
      <sheetName val="BD Div-3"/>
      <sheetName val="BD Div-4"/>
      <sheetName val="BD Div-5"/>
      <sheetName val="BD Div-6"/>
      <sheetName val="BD Div-7"/>
      <sheetName val="BD Div-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tr-SIMAK"/>
      <sheetName val="Srt-Permohonan"/>
      <sheetName val="Srt-MINAT"/>
      <sheetName val="dftr urut minat"/>
      <sheetName val="Perhit-SKK"/>
      <sheetName val="Srt-PERNYATAAN"/>
      <sheetName val="Pakta Integritas (F-1b)"/>
      <sheetName val="Form Isian"/>
      <sheetName val="Administrasi"/>
      <sheetName val="neraca pst"/>
      <sheetName val="neraca wil"/>
      <sheetName val="sedang"/>
      <sheetName val="ref-Air bersih"/>
      <sheetName val="alat-PQ"/>
      <sheetName val="alat-PENWR"/>
      <sheetName val="dft-alat induk"/>
      <sheetName val="dft-isi-SKA"/>
      <sheetName val="sonil PQ"/>
      <sheetName val="sonil Penwr"/>
      <sheetName val="Srt-Mohon BidBond"/>
      <sheetName val="Srt-Mohon DukBank mdri"/>
      <sheetName val="cv-1"/>
      <sheetName val="ALAMAT"/>
      <sheetName val="SAMPUL PERBTS"/>
      <sheetName val="Modal Kerja"/>
      <sheetName val="ALAMAT (2)"/>
      <sheetName val="DIV-7"/>
      <sheetName val="HS Bhn&amp;Upah"/>
      <sheetName val="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SAP"/>
      <sheetName val="daf-3(OK)"/>
      <sheetName val="daf-7(OK)"/>
      <sheetName val="HRG BHN"/>
      <sheetName val="daf_3_OK_"/>
      <sheetName val="daf_7_OK_"/>
      <sheetName val="Harga"/>
      <sheetName val="Modal Kerja"/>
      <sheetName val="DIV-7"/>
      <sheetName val="HS Bhn&amp;Upah"/>
      <sheetName val="Mall"/>
      <sheetName val="Cover"/>
      <sheetName val="Harsat"/>
      <sheetName val="Analisa-S"/>
      <sheetName val="MATERIAL-UPAH"/>
      <sheetName val="TONG HOP VL-NC"/>
      <sheetName val="lam-moi"/>
      <sheetName val="LAL - PASAR PAGI "/>
      <sheetName val="BAG_2"/>
      <sheetName val="Peralatan"/>
      <sheetName val="_bhn_uph"/>
      <sheetName val="chitimc"/>
      <sheetName val="dongia (2)"/>
      <sheetName val="LKVL-CK-HT-GD1"/>
      <sheetName val="giathanh1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3-DIV10"/>
      <sheetName val="3-DIV7"/>
      <sheetName val="pemel-rutin"/>
      <sheetName val="3-DIV6"/>
      <sheetName val="3-DIV3"/>
      <sheetName val="SPEC"/>
      <sheetName val="DB"/>
      <sheetName val="DAFT_ALAT,UPAH &amp; MAT"/>
      <sheetName val="UPAH &amp; BHN ARS"/>
      <sheetName val="AHS ARS"/>
      <sheetName val="SEX"/>
      <sheetName val="villa"/>
      <sheetName val="TE TS FA LAN MATV"/>
      <sheetName val="KH-Q1,Q2,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N"/>
      <sheetName val="INFO"/>
      <sheetName val="TOTAL"/>
      <sheetName val="PRELIM"/>
      <sheetName val="BQ-TAMBAH"/>
      <sheetName val="304-06"/>
      <sheetName val="Analisa"/>
      <sheetName val="BASEMENT"/>
      <sheetName val="Anls"/>
      <sheetName val="DAF-2"/>
      <sheetName val="rincian per proyek"/>
      <sheetName val="harga"/>
      <sheetName val="DAFTAR 7"/>
      <sheetName val="DAFTAR_8"/>
      <sheetName val="DAF_1"/>
      <sheetName val="Bill No.1"/>
      <sheetName val="STR"/>
      <sheetName val="DAF_2"/>
      <sheetName val="Price Biaya Cadangan"/>
      <sheetName val="BQ.Rekapitulasi  Akhir"/>
      <sheetName val="DAF-1"/>
      <sheetName val="Sales"/>
      <sheetName val="Cover"/>
      <sheetName val="rab_analisa"/>
      <sheetName val="H.Satuan"/>
      <sheetName val="ARSUtM "/>
      <sheetName val="Cover Daf_2"/>
      <sheetName val="BQ ARS"/>
      <sheetName val="HARSAT"/>
      <sheetName val="REKAP"/>
      <sheetName val="Bag_9"/>
      <sheetName val="Infra"/>
      <sheetName val="Cover Daf-2"/>
      <sheetName val="Tataudara"/>
      <sheetName val="A"/>
      <sheetName val="Rekap Direct Cost"/>
      <sheetName val="Material"/>
      <sheetName val="BAG-2"/>
      <sheetName val="fill in first"/>
      <sheetName val="ALAT"/>
      <sheetName val="SAP"/>
      <sheetName val="Alat PL"/>
      <sheetName val="B-12082012 (2)"/>
      <sheetName val="Monitor"/>
      <sheetName val="BQ-1A"/>
      <sheetName val="Form-3.3"/>
      <sheetName val="D2.2"/>
      <sheetName val="ELEKTRIKAL"/>
      <sheetName val="BQ.Rekapitulasi Akhir"/>
      <sheetName val="Plumbing"/>
      <sheetName val="BQ PL "/>
      <sheetName val="rINCIAN"/>
      <sheetName val="AHSbj"/>
      <sheetName val="Sheet1"/>
      <sheetName val="HRG BHN"/>
      <sheetName val="Upah"/>
      <sheetName val="RAB"/>
      <sheetName val="BQ_1A"/>
      <sheetName val="REF.ONLY"/>
      <sheetName val="CAT_HAR"/>
      <sheetName val="INPUT"/>
      <sheetName val="ANALISA TENDER"/>
      <sheetName val="DAFTAR_7"/>
      <sheetName val="H_Satuan"/>
      <sheetName val="Bill_No_1"/>
      <sheetName val="Price_Biaya_Cadangan"/>
      <sheetName val="BQ_Rekapitulasi__Akhir"/>
      <sheetName val="DATA"/>
      <sheetName val="kanopi"/>
      <sheetName val="B - Norelec"/>
      <sheetName val="name"/>
      <sheetName val="LAMP-A"/>
      <sheetName val="CF"/>
      <sheetName val="Index1"/>
      <sheetName val="PERF TEST Pre MP"/>
      <sheetName val="Agregat Halus &amp; Kasar"/>
      <sheetName val="Produksi &amp; Scedule"/>
      <sheetName val="daf-3(OK)"/>
      <sheetName val="daf-7(OK)"/>
      <sheetName val="Modal Kerja"/>
      <sheetName val="DIV-7"/>
      <sheetName val="ANALIS2"/>
      <sheetName val="ANALISAGATE"/>
      <sheetName val="Database"/>
      <sheetName val="BL"/>
      <sheetName val="1.REK"/>
      <sheetName val="DAFTAR ISI"/>
      <sheetName val="LS_Rutin"/>
      <sheetName val="RAB_ASRAMA_(7.A)"/>
      <sheetName val="IPK"/>
      <sheetName val="Area Tabulation1"/>
      <sheetName val="Proj Data"/>
      <sheetName val="MEK"/>
      <sheetName val="Cost Summary"/>
      <sheetName val="A-ars"/>
      <sheetName val="HARGA MATERIAL"/>
      <sheetName val="sum"/>
      <sheetName val="MP &amp; FC"/>
      <sheetName val="Data Base"/>
      <sheetName val="REKAP_STRUKTUR"/>
      <sheetName val="Penjumlahan"/>
      <sheetName val="Mall"/>
      <sheetName val="Bill No_1"/>
      <sheetName val="DAF-3"/>
      <sheetName val="DAF-4"/>
      <sheetName val="Rate"/>
      <sheetName val="Analisa Alat"/>
      <sheetName val="Rekap Sal"/>
      <sheetName val="RKP.ANL"/>
      <sheetName val="CH"/>
      <sheetName val="RFP003D"/>
      <sheetName val="Basic Price"/>
      <sheetName val="Pipe"/>
      <sheetName val="토공사B동추가"/>
      <sheetName val="Bill.1.VAC-Supply-A"/>
      <sheetName val="I-KAMAR"/>
      <sheetName val="anal rab"/>
      <sheetName val="anal"/>
      <sheetName val="DK&amp;H"/>
      <sheetName val="villa"/>
      <sheetName val="Bhn"/>
      <sheetName val="Electrikal"/>
      <sheetName val="AKP-01"/>
      <sheetName val="NP"/>
      <sheetName val="C-Flow RAP"/>
      <sheetName val="CF-hot"/>
      <sheetName val="Daf 1"/>
      <sheetName val="boq"/>
      <sheetName val="saklar"/>
      <sheetName val="Upah+Bahan"/>
      <sheetName val="lokasari-el"/>
      <sheetName val="PAD-F"/>
      <sheetName val="ANALISA PEK.UMUM"/>
      <sheetName val="2-Genset print"/>
      <sheetName val="Ana"/>
      <sheetName val="Bag_2"/>
      <sheetName val="Rekap Prelim"/>
      <sheetName val="material "/>
      <sheetName val="Paint Type B"/>
      <sheetName val="Bag_1"/>
      <sheetName val="Tie Beam GN"/>
      <sheetName val="PileCap"/>
      <sheetName val="plint"/>
      <sheetName val="KANTOR"/>
      <sheetName val="STR(CANCEL)"/>
      <sheetName val="Harsat_marina"/>
      <sheetName val="hitungan"/>
      <sheetName val="A-11 Steel Str"/>
      <sheetName val="A-03 Pile"/>
      <sheetName val="List of Project &quot;SBY&quot;"/>
      <sheetName val="D4"/>
      <sheetName val="D6"/>
      <sheetName val="D7"/>
      <sheetName val="D8"/>
      <sheetName val="IPL_SCHEDULE"/>
      <sheetName val="MUA"/>
      <sheetName val="BJ"/>
      <sheetName val="C1"/>
      <sheetName val="BQ-E20-02(Rp)"/>
      <sheetName val="諸経費"/>
      <sheetName val="清水計算営業税率関連"/>
      <sheetName val="Fin-Bengkel"/>
      <sheetName val="Fin-Showroom"/>
      <sheetName val="Hal_Pagar"/>
      <sheetName val="Str-Bengkel"/>
      <sheetName val="Str-Showroom"/>
      <sheetName val="기준"/>
      <sheetName val="an el"/>
      <sheetName val="AC"/>
      <sheetName val="???B???"/>
      <sheetName val="FINISHING"/>
      <sheetName val="BASIC PRICE "/>
      <sheetName val="UNIT PRICE ANALYSIS (KSN)"/>
      <sheetName val="sai"/>
      <sheetName val="hsd"/>
      <sheetName val="ANALISA-1"/>
      <sheetName val="BAHAN"/>
      <sheetName val="Upah_Bahan"/>
      <sheetName val="Rekap Tahap 1"/>
      <sheetName val="Isolasi Luar Dalam"/>
      <sheetName val="Isolasi Luar"/>
      <sheetName val="prd01-5"/>
      <sheetName val="AN-E"/>
      <sheetName val="Meth"/>
      <sheetName val="Grand Summary"/>
      <sheetName val=" SST72~Shelter"/>
      <sheetName val="DP"/>
      <sheetName val="Harsat Bahan"/>
      <sheetName val="BQ"/>
      <sheetName val="K"/>
      <sheetName val="ahs"/>
      <sheetName val="Markup"/>
      <sheetName val="Fill this out first..."/>
      <sheetName val="___B___"/>
      <sheetName val="summ_all package"/>
      <sheetName val="Analisa 2"/>
      <sheetName val="hafele"/>
      <sheetName val="RUCIKA&amp;WAVIN"/>
      <sheetName val="BQ_effice"/>
      <sheetName val="arab"/>
      <sheetName val="DAF.ALAT"/>
      <sheetName val="f-1"/>
      <sheetName val="326BQSTC"/>
      <sheetName val="Hrg Upah"/>
      <sheetName val="???"/>
      <sheetName val="??????????"/>
      <sheetName val="BQ SPP"/>
      <sheetName val="___"/>
      <sheetName val="__________"/>
      <sheetName val="Elekt"/>
      <sheetName val="telp"/>
      <sheetName val="HargaDasar"/>
      <sheetName val="Upah&amp;Bahan"/>
      <sheetName val="Galian 1"/>
      <sheetName val="U,B"/>
      <sheetName val="SP"/>
      <sheetName val="Final(1)summary"/>
      <sheetName val="??"/>
      <sheetName val="112-885"/>
      <sheetName val="HS ALAT"/>
      <sheetName val="Rekap Biaya"/>
      <sheetName val="Summary Market Segmentation"/>
      <sheetName val="BQ_ARS"/>
      <sheetName val="Cover_Daf_2"/>
      <sheetName val="ARSUtM_"/>
      <sheetName val="fill_in_first"/>
      <sheetName val="Cover_Daf-2"/>
      <sheetName val="Alat_PL"/>
      <sheetName val="Rekap_Direct_Cost"/>
      <sheetName val="Form-3_3"/>
      <sheetName val="D2_2"/>
      <sheetName val="BQ_Rekapitulasi_Akhir"/>
      <sheetName val="HRG_BHN"/>
      <sheetName val="BQ_PL_"/>
      <sheetName val="REF_ONLY"/>
      <sheetName val="HARGA_MATERIAL"/>
      <sheetName val="ALL MEDIA PLANS"/>
      <sheetName val="ANGGARAN"/>
      <sheetName val="mA THP III"/>
      <sheetName val="Inds &amp; For"/>
      <sheetName val="Cover-01"/>
      <sheetName val="Man Power"/>
      <sheetName val="DAF-7"/>
      <sheetName val="D7(1)"/>
      <sheetName val="5-ALAT(1)"/>
      <sheetName val="4-Basic Price"/>
      <sheetName val="Terbilang"/>
      <sheetName val="List Material"/>
      <sheetName val="MU2"/>
      <sheetName val="Juli-2011"/>
      <sheetName val="Juni-2011"/>
      <sheetName val="Mei-2011"/>
      <sheetName val="rk_an_k"/>
      <sheetName val="kas"/>
      <sheetName val="SBDY"/>
      <sheetName val="PRY 01-3"/>
      <sheetName val="DKH"/>
      <sheetName val="Koto Panjang"/>
      <sheetName val="form evaluasi"/>
      <sheetName val="Metod TW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ta Suara"/>
      <sheetName val="Titik kabel"/>
      <sheetName val="Tata Suara (2)"/>
      <sheetName val="Tata Suara (3)"/>
      <sheetName val="Tata Suara (4)"/>
      <sheetName val="Material"/>
      <sheetName val="Ahs.2"/>
      <sheetName val="Ahs.1"/>
      <sheetName val="ESCON"/>
      <sheetName val="Pekerjaan Utama"/>
      <sheetName val="Kuantitas &amp; Harga"/>
      <sheetName val="Rekap Biaya"/>
      <sheetName val="harsat"/>
      <sheetName val="analisa"/>
      <sheetName val="HRG- UPAH"/>
      <sheetName val="ES_PARK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KPVC-BD "/>
      <sheetName val="VCV-BE-TONG"/>
      <sheetName val="ES-PARK"/>
      <sheetName val="TOTAL"/>
      <sheetName val="PREM"/>
      <sheetName val="HRG BHN"/>
      <sheetName val="bhn-upah"/>
      <sheetName val="Grand summary"/>
      <sheetName val="BAG_2"/>
      <sheetName val="TOWN"/>
      <sheetName val="daf-3(OK)"/>
      <sheetName val="daf-7(OK)"/>
      <sheetName val="bau"/>
      <sheetName val="MAPP"/>
      <sheetName val="rek det 1-3"/>
      <sheetName val="bhn_upah"/>
      <sheetName val="Plumbing"/>
      <sheetName val="Fire Fighting"/>
      <sheetName val="Sheet1"/>
      <sheetName val="DAF-5"/>
      <sheetName val="VC"/>
      <sheetName val="Tiepdia"/>
      <sheetName val="CHITIET VL-NC-TT-3p"/>
      <sheetName val="TDTKP"/>
      <sheetName val="TDTKP1"/>
      <sheetName val="Bahan"/>
      <sheetName val="RAB-Bupati"/>
      <sheetName val="villa"/>
      <sheetName val="D6-1b"/>
      <sheetName val="hsd"/>
      <sheetName val="sai"/>
      <sheetName val="Harsat Upah"/>
      <sheetName val="#REF!"/>
      <sheetName val="tng bhn lstrk"/>
      <sheetName val="vol baja"/>
      <sheetName val="ana kusen"/>
      <sheetName val="vol struk"/>
      <sheetName val="Pek. Utama"/>
      <sheetName val="Bangunan Utama"/>
      <sheetName val="Harsat Bahan"/>
      <sheetName val="LAL - PASAR PAGI "/>
      <sheetName val="H.Satuan"/>
      <sheetName val="GRAND REKAP"/>
      <sheetName val="daf_3_OK_"/>
      <sheetName val="daf_7_OK_"/>
      <sheetName val="AC-C"/>
      <sheetName val="Bill.2. PL - SUPPLY A"/>
      <sheetName val="Mall"/>
      <sheetName val="Harga satuan"/>
      <sheetName val="BOQ"/>
      <sheetName val="Bill_2_ PL _ SUPPLY A"/>
      <sheetName val="Tata_Suara"/>
      <sheetName val="Titik_kabel"/>
      <sheetName val="Tata_Suara_(2)"/>
      <sheetName val="Tata_Suara_(3)"/>
      <sheetName val="Tata_Suara_(4)"/>
      <sheetName val="HRG-_UPAH"/>
      <sheetName val="Ahs_2"/>
      <sheetName val="Ahs_1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KPVC-BD_"/>
      <sheetName val="HRG_BHN"/>
      <sheetName val="rek_det_1-3"/>
      <sheetName val="Bill_2__PL___SUPPLY_A"/>
      <sheetName val="CHITIET_VL-NC-TT-3p"/>
      <sheetName val="Sheet15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AFTAR HARGA"/>
      <sheetName val="SATUAN JADI "/>
      <sheetName val="Curves"/>
      <sheetName val="Tables"/>
      <sheetName val="Surat Penawaran"/>
      <sheetName val="BIIL ASLI"/>
      <sheetName val="THPDMoi  _2_"/>
      <sheetName val="dongia _2_"/>
      <sheetName val="TONG HOP VL_NC"/>
      <sheetName val="lam_moi"/>
      <sheetName val="TH VL_ NC_ DDHT Thanhphuoc"/>
      <sheetName val="_REF"/>
      <sheetName val="thao_go"/>
      <sheetName val="TONGKE_HT"/>
      <sheetName val="LKVL_CK_HT_GD1"/>
      <sheetName val="t_h HA THE"/>
      <sheetName val="CHITIET VL_NC_TT _1p"/>
      <sheetName val="TONG HOP VL_NC TT"/>
      <sheetName val="CHITIET VL_NC"/>
      <sheetName val="CHITIET VL_NC_TT_3p"/>
      <sheetName val="KPVC_BD "/>
      <sheetName val="VCV_BE_TONG"/>
      <sheetName val="rekap.c"/>
      <sheetName val="2.1"/>
      <sheetName val="2.2"/>
      <sheetName val="2_1"/>
      <sheetName val="Analisa Harga"/>
      <sheetName val="2_2"/>
      <sheetName val="Summary"/>
      <sheetName val="PMK"/>
      <sheetName val="FINISHING"/>
      <sheetName val="rab lt 2 bo"/>
      <sheetName val="Hargamat"/>
      <sheetName val="A H S P"/>
      <sheetName val="BP"/>
      <sheetName val="Daf No.3 Tsuara"/>
      <sheetName val="rumus"/>
      <sheetName val="I_KAMAR"/>
      <sheetName val="304_06"/>
      <sheetName val="Analisa STR"/>
      <sheetName val="Isolasi Luar Dalam"/>
      <sheetName val="Isolasi Luar"/>
      <sheetName val="ANALISA SOFT"/>
      <sheetName val="I-KAMAR"/>
      <sheetName val="DUCTING "/>
      <sheetName val="_bhn_uph"/>
      <sheetName val="RAB Arsitektur B.Penunjang"/>
      <sheetName val="RPP01 6"/>
      <sheetName val="RPP01 3"/>
      <sheetName val="Rekap 1"/>
      <sheetName val="iTEM hARSAT"/>
      <sheetName val="DAF_7"/>
      <sheetName val="hrg-sat.pek"/>
      <sheetName val="HOK-K210"/>
      <sheetName val="Lt I"/>
      <sheetName val="rek det 1_3"/>
      <sheetName val="bahan, upah,alat"/>
      <sheetName val="DATA"/>
      <sheetName val="GTS I PS"/>
      <sheetName val="PL1"/>
      <sheetName val="PL2"/>
      <sheetName val="PL3"/>
      <sheetName val="PL4"/>
      <sheetName val="Calcu 02"/>
      <sheetName val="rab"/>
      <sheetName val="abcdef"/>
      <sheetName val="Plat"/>
      <sheetName val="Anal. Pancang"/>
      <sheetName val="Sat Pekerjaan"/>
      <sheetName val="ANALISA HARGA SATUAN"/>
      <sheetName val="REKAP AHS Lansekap"/>
      <sheetName val="blok 7"/>
      <sheetName val="BOW"/>
      <sheetName val="PRELI_CAP"/>
      <sheetName val="upah &amp; bhn"/>
      <sheetName val="RENPEN"/>
      <sheetName val="UPAH &amp; BHN ARS"/>
      <sheetName val="AHS ARS"/>
      <sheetName val="Alat"/>
      <sheetName val="Upah"/>
      <sheetName val="Sat Upah"/>
      <sheetName val="Sat Bah _ Up"/>
      <sheetName val="NP"/>
      <sheetName val="Tata_Suara2"/>
      <sheetName val="Titik_kabel2"/>
      <sheetName val="Tata_Suara_(2)2"/>
      <sheetName val="Tata_Suara_(3)2"/>
      <sheetName val="Tata_Suara_(4)2"/>
      <sheetName val="Ahs_22"/>
      <sheetName val="Ahs_12"/>
      <sheetName val="Pekerjaan_Utama1"/>
      <sheetName val="Kuantitas_&amp;_Harga1"/>
      <sheetName val="Rekap_Biaya1"/>
      <sheetName val="HRG-_UPAH2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KPVC-BD_2"/>
      <sheetName val="HRG_BHN2"/>
      <sheetName val="Grand_summary1"/>
      <sheetName val="CHITIET_VL-NC-TT-3p2"/>
      <sheetName val="Fire_Fighting1"/>
      <sheetName val="rek_det_1-32"/>
      <sheetName val="Harsat_Upah1"/>
      <sheetName val="tng_bhn_lstrk1"/>
      <sheetName val="vol_baja1"/>
      <sheetName val="ana_kusen1"/>
      <sheetName val="vol_struk1"/>
      <sheetName val="Harsat_Bahan1"/>
      <sheetName val="LAL_-_PASAR_PAGI_1"/>
      <sheetName val="H_Satuan1"/>
      <sheetName val="Pek__Utama1"/>
      <sheetName val="GRAND_REKAP1"/>
      <sheetName val="Bangunan_Utama1"/>
      <sheetName val="Bill_2__PL_-_SUPPLY_A1"/>
      <sheetName val="DAFTAR_HARGA1"/>
      <sheetName val="SATUAN_JADI_1"/>
      <sheetName val="Bill_2__PL___SUPPLY_A2"/>
      <sheetName val="Anal__Pancang1"/>
      <sheetName val="Sat_Pekerjaan1"/>
      <sheetName val="ANALISA_HARGA_SATUAN1"/>
      <sheetName val="REKAP_AHS_Lansekap1"/>
      <sheetName val="rab_lt_2_bo1"/>
      <sheetName val="2_12"/>
      <sheetName val="2_22"/>
      <sheetName val="Analisa_Harga1"/>
      <sheetName val="Daf_No_3_Tsuara1"/>
      <sheetName val="Calcu_021"/>
      <sheetName val="blok_71"/>
      <sheetName val="THPDMoi___2_1"/>
      <sheetName val="dongia__2_1"/>
      <sheetName val="TONG_HOP_VL_NC1"/>
      <sheetName val="TH_VL__NC__DDHT_Thanhphuoc1"/>
      <sheetName val="t_h_HA_THE1"/>
      <sheetName val="CHITIET_VL_NC_TT__1p1"/>
      <sheetName val="TONG_HOP_VL_NC_TT1"/>
      <sheetName val="CHITIET_VL_NC1"/>
      <sheetName val="CHITIET_VL_NC_TT_3p1"/>
      <sheetName val="KPVC_BD_1"/>
      <sheetName val="rekap_c1"/>
      <sheetName val="Surat_Penawaran1"/>
      <sheetName val="BIIL_ASLI1"/>
      <sheetName val="UPAH_&amp;_BHN_ARS1"/>
      <sheetName val="AHS_ARS1"/>
      <sheetName val="RAB_Arsitektur_B_Penunjang1"/>
      <sheetName val="A_H_S_P1"/>
      <sheetName val="DUCTING_1"/>
      <sheetName val="upah_&amp;_bhn1"/>
      <sheetName val="Isolasi_Luar_Dalam1"/>
      <sheetName val="Isolasi_Luar1"/>
      <sheetName val="Analisa_STR1"/>
      <sheetName val="ANALISA_SOFT1"/>
      <sheetName val="RPP01_61"/>
      <sheetName val="RPP01_31"/>
      <sheetName val="Rekap_11"/>
      <sheetName val="iTEM_hARSAT1"/>
      <sheetName val="Sat_Upah1"/>
      <sheetName val="Sat_Bah___Up1"/>
      <sheetName val="Lt_I1"/>
      <sheetName val="Tata_Suara1"/>
      <sheetName val="Titik_kabel1"/>
      <sheetName val="Tata_Suara_(2)1"/>
      <sheetName val="Tata_Suara_(3)1"/>
      <sheetName val="Tata_Suara_(4)1"/>
      <sheetName val="Ahs_21"/>
      <sheetName val="Ahs_11"/>
      <sheetName val="Pekerjaan_Utama"/>
      <sheetName val="Kuantitas_&amp;_Harga"/>
      <sheetName val="Rekap_Biaya"/>
      <sheetName val="HRG-_UPAH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KPVC-BD_1"/>
      <sheetName val="HRG_BHN1"/>
      <sheetName val="Grand_summary"/>
      <sheetName val="CHITIET_VL-NC-TT-3p1"/>
      <sheetName val="Fire_Fighting"/>
      <sheetName val="rek_det_1-31"/>
      <sheetName val="Harsat_Upah"/>
      <sheetName val="tng_bhn_lstrk"/>
      <sheetName val="vol_baja"/>
      <sheetName val="ana_kusen"/>
      <sheetName val="vol_struk"/>
      <sheetName val="Harsat_Bahan"/>
      <sheetName val="LAL_-_PASAR_PAGI_"/>
      <sheetName val="H_Satuan"/>
      <sheetName val="Pek__Utama"/>
      <sheetName val="GRAND_REKAP"/>
      <sheetName val="Bangunan_Utama"/>
      <sheetName val="Bill_2__PL_-_SUPPLY_A"/>
      <sheetName val="DAFTAR_HARGA"/>
      <sheetName val="SATUAN_JADI_"/>
      <sheetName val="Bill_2__PL___SUPPLY_A1"/>
      <sheetName val="Anal__Pancang"/>
      <sheetName val="Sat_Pekerjaan"/>
      <sheetName val="ANALISA_HARGA_SATUAN"/>
      <sheetName val="REKAP_AHS_Lansekap"/>
      <sheetName val="rab_lt_2_bo"/>
      <sheetName val="2_11"/>
      <sheetName val="2_21"/>
      <sheetName val="Analisa_Harga"/>
      <sheetName val="Daf_No_3_Tsuara"/>
      <sheetName val="blok_7"/>
      <sheetName val="Calcu_02"/>
      <sheetName val="THPDMoi___2_"/>
      <sheetName val="dongia__2_"/>
      <sheetName val="TONG_HOP_VL_NC"/>
      <sheetName val="TH_VL__NC__DDHT_Thanhphuoc"/>
      <sheetName val="t_h_HA_THE"/>
      <sheetName val="CHITIET_VL_NC_TT__1p"/>
      <sheetName val="TONG_HOP_VL_NC_TT"/>
      <sheetName val="CHITIET_VL_NC"/>
      <sheetName val="CHITIET_VL_NC_TT_3p"/>
      <sheetName val="KPVC_BD_"/>
      <sheetName val="rekap_c"/>
      <sheetName val="Surat_Penawaran"/>
      <sheetName val="BIIL_ASLI"/>
      <sheetName val="A_H_S_P"/>
      <sheetName val="DUCTING_"/>
      <sheetName val="upah_&amp;_bhn"/>
      <sheetName val="UPAH_&amp;_BHN_ARS"/>
      <sheetName val="AHS_ARS"/>
      <sheetName val="RAB_Arsitektur_B_Penunjang"/>
      <sheetName val="Isolasi_Luar_Dalam"/>
      <sheetName val="Isolasi_Luar"/>
      <sheetName val="Analisa_STR"/>
      <sheetName val="ANALISA_SOFT"/>
      <sheetName val="RPP01_6"/>
      <sheetName val="RPP01_3"/>
      <sheetName val="Rekap_1"/>
      <sheetName val="iTEM_hARSAT"/>
      <sheetName val="Sat_Upah"/>
      <sheetName val="Sat_Bah___Up"/>
      <sheetName val="Lt_I"/>
      <sheetName val="Tata_Suara3"/>
      <sheetName val="Titik_kabel3"/>
      <sheetName val="Tata_Suara_(2)3"/>
      <sheetName val="Tata_Suara_(3)3"/>
      <sheetName val="Tata_Suara_(4)3"/>
      <sheetName val="Ahs_23"/>
      <sheetName val="Ahs_13"/>
      <sheetName val="Pekerjaan_Utama2"/>
      <sheetName val="Kuantitas_&amp;_Harga2"/>
      <sheetName val="Rekap_Biaya2"/>
      <sheetName val="HRG-_UPAH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KPVC-BD_3"/>
      <sheetName val="HRG_BHN3"/>
      <sheetName val="Grand_summary2"/>
      <sheetName val="CHITIET_VL-NC-TT-3p3"/>
      <sheetName val="Fire_Fighting2"/>
      <sheetName val="rek_det_1-33"/>
      <sheetName val="Harsat_Upah2"/>
      <sheetName val="tng_bhn_lstrk2"/>
      <sheetName val="vol_baja2"/>
      <sheetName val="ana_kusen2"/>
      <sheetName val="vol_struk2"/>
      <sheetName val="Harsat_Bahan2"/>
      <sheetName val="LAL_-_PASAR_PAGI_2"/>
      <sheetName val="H_Satuan2"/>
      <sheetName val="Pek__Utama2"/>
      <sheetName val="GRAND_REKAP2"/>
      <sheetName val="Bangunan_Utama2"/>
      <sheetName val="Bill_2__PL_-_SUPPLY_A2"/>
      <sheetName val="DAFTAR_HARGA2"/>
      <sheetName val="SATUAN_JADI_2"/>
      <sheetName val="Bill_2__PL___SUPPLY_A3"/>
      <sheetName val="Anal__Pancang2"/>
      <sheetName val="Sat_Pekerjaan2"/>
      <sheetName val="ANALISA_HARGA_SATUAN2"/>
      <sheetName val="REKAP_AHS_Lansekap2"/>
      <sheetName val="rab_lt_2_bo2"/>
      <sheetName val="2_13"/>
      <sheetName val="2_23"/>
      <sheetName val="Analisa_Harga2"/>
      <sheetName val="Daf_No_3_Tsuara2"/>
      <sheetName val="Calcu_022"/>
      <sheetName val="blok_72"/>
      <sheetName val="THPDMoi___2_2"/>
      <sheetName val="dongia__2_2"/>
      <sheetName val="TONG_HOP_VL_NC2"/>
      <sheetName val="TH_VL__NC__DDHT_Thanhphuoc2"/>
      <sheetName val="t_h_HA_THE2"/>
      <sheetName val="CHITIET_VL_NC_TT__1p2"/>
      <sheetName val="TONG_HOP_VL_NC_TT2"/>
      <sheetName val="CHITIET_VL_NC2"/>
      <sheetName val="CHITIET_VL_NC_TT_3p2"/>
      <sheetName val="KPVC_BD_2"/>
      <sheetName val="rekap_c2"/>
      <sheetName val="Surat_Penawaran2"/>
      <sheetName val="BIIL_ASLI2"/>
      <sheetName val="UPAH_&amp;_BHN_ARS2"/>
      <sheetName val="AHS_ARS2"/>
      <sheetName val="RAB_Arsitektur_B_Penunjang2"/>
      <sheetName val="A_H_S_P2"/>
      <sheetName val="DUCTING_2"/>
      <sheetName val="upah_&amp;_bhn2"/>
      <sheetName val="Isolasi_Luar_Dalam2"/>
      <sheetName val="Isolasi_Luar2"/>
      <sheetName val="Analisa_STR2"/>
      <sheetName val="ANALISA_SOFT2"/>
      <sheetName val="RPP01_62"/>
      <sheetName val="RPP01_32"/>
      <sheetName val="Rekap_12"/>
      <sheetName val="iTEM_hARSAT2"/>
      <sheetName val="Sat_Upah2"/>
      <sheetName val="Sat_Bah___Up2"/>
      <sheetName val="Lt_I2"/>
      <sheetName val="Tata_Suara4"/>
      <sheetName val="Titik_kabel4"/>
      <sheetName val="Tata_Suara_(2)4"/>
      <sheetName val="Tata_Suara_(3)4"/>
      <sheetName val="Tata_Suara_(4)4"/>
      <sheetName val="Ahs_24"/>
      <sheetName val="Ahs_14"/>
      <sheetName val="Pekerjaan_Utama3"/>
      <sheetName val="Kuantitas_&amp;_Harga3"/>
      <sheetName val="Rekap_Biaya3"/>
      <sheetName val="HRG-_UPAH4"/>
      <sheetName val="dongia_(2)4"/>
      <sheetName val="THPDMoi_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KPVC-BD_4"/>
      <sheetName val="HRG_BHN4"/>
      <sheetName val="Grand_summary3"/>
      <sheetName val="CHITIET_VL-NC-TT-3p4"/>
      <sheetName val="Fire_Fighting3"/>
      <sheetName val="rek_det_1-34"/>
      <sheetName val="Harsat_Upah3"/>
      <sheetName val="tng_bhn_lstrk3"/>
      <sheetName val="vol_baja3"/>
      <sheetName val="ana_kusen3"/>
      <sheetName val="vol_struk3"/>
      <sheetName val="Harsat_Bahan3"/>
      <sheetName val="LAL_-_PASAR_PAGI_3"/>
      <sheetName val="H_Satuan3"/>
      <sheetName val="Pek__Utama3"/>
      <sheetName val="GRAND_REKAP3"/>
      <sheetName val="Bangunan_Utama3"/>
      <sheetName val="Bill_2__PL_-_SUPPLY_A3"/>
      <sheetName val="DAFTAR_HARGA3"/>
      <sheetName val="SATUAN_JADI_3"/>
      <sheetName val="Bill_2__PL___SUPPLY_A4"/>
      <sheetName val="Anal__Pancang3"/>
      <sheetName val="Sat_Pekerjaan3"/>
      <sheetName val="ANALISA_HARGA_SATUAN3"/>
      <sheetName val="REKAP_AHS_Lansekap3"/>
      <sheetName val="rab_lt_2_bo3"/>
      <sheetName val="2_14"/>
      <sheetName val="2_24"/>
      <sheetName val="Analisa_Harga3"/>
      <sheetName val="Daf_No_3_Tsuara3"/>
      <sheetName val="blok_73"/>
      <sheetName val="Calcu_023"/>
      <sheetName val="THPDMoi___2_3"/>
      <sheetName val="dongia__2_3"/>
      <sheetName val="TONG_HOP_VL_NC3"/>
      <sheetName val="TH_VL__NC__DDHT_Thanhphuoc3"/>
      <sheetName val="t_h_HA_THE3"/>
      <sheetName val="CHITIET_VL_NC_TT__1p3"/>
      <sheetName val="TONG_HOP_VL_NC_TT3"/>
      <sheetName val="CHITIET_VL_NC3"/>
      <sheetName val="CHITIET_VL_NC_TT_3p3"/>
      <sheetName val="KPVC_BD_3"/>
      <sheetName val="rekap_c3"/>
      <sheetName val="Surat_Penawaran3"/>
      <sheetName val="BIIL_ASLI3"/>
      <sheetName val="A_H_S_P3"/>
      <sheetName val="DUCTING_3"/>
      <sheetName val="upah_&amp;_bhn3"/>
      <sheetName val="UPAH_&amp;_BHN_ARS3"/>
      <sheetName val="AHS_ARS3"/>
      <sheetName val="RAB_Arsitektur_B_Penunjang3"/>
      <sheetName val="Isolasi_Luar_Dalam3"/>
      <sheetName val="Isolasi_Luar3"/>
      <sheetName val="Analisa_STR3"/>
      <sheetName val="ANALISA_SOFT3"/>
      <sheetName val="RPP01_63"/>
      <sheetName val="RPP01_33"/>
      <sheetName val="Rekap_13"/>
      <sheetName val="iTEM_hARSAT3"/>
      <sheetName val="Sat_Upah3"/>
      <sheetName val="Sat_Bah___Up3"/>
      <sheetName val="Lt_I3"/>
      <sheetName val="upah bahan"/>
      <sheetName val="ana"/>
      <sheetName val="Sub"/>
      <sheetName val="H-SAT"/>
      <sheetName val="ANL"/>
      <sheetName val="RAPI"/>
      <sheetName val="Har_mat"/>
      <sheetName val="Progres Rasio LR"/>
      <sheetName val="Harsat Alat"/>
      <sheetName val="RAP Change"/>
      <sheetName val="DATA PROYEK"/>
      <sheetName val="Analisa Harsat"/>
      <sheetName val="Renc Camp"/>
      <sheetName val="Rekap RAP"/>
      <sheetName val="BUL"/>
      <sheetName val="Bantu"/>
      <sheetName val="K5"/>
      <sheetName val="Volume Intern"/>
      <sheetName val="Volume Ekstern"/>
      <sheetName val="RAP"/>
      <sheetName val="Schedule"/>
      <sheetName val="Progress Ekstern"/>
      <sheetName val="Harsat SubKon"/>
      <sheetName val="BA Pemeriksaan"/>
      <sheetName val="Schedule Bahan"/>
      <sheetName val="Rekap K5"/>
      <sheetName val="Koefisien"/>
      <sheetName val="BA Evaluasi"/>
      <sheetName val="Biaya LONSTAD"/>
      <sheetName val="Laporan Mingguan"/>
      <sheetName val="BAP"/>
      <sheetName val="BA Fisik"/>
      <sheetName val="Penilaian Hasil FHO"/>
      <sheetName val="Penilaian Hasil PHO"/>
      <sheetName val="Penyampaian Evaluasi"/>
      <sheetName val="Permhnan FHO"/>
      <sheetName val="Permhnan PHO"/>
      <sheetName val="Proposal"/>
      <sheetName val="Pemakaian Bahan"/>
      <sheetName val="Pengadaan Bahan"/>
      <sheetName val="Volume Mingguan"/>
      <sheetName val="Laporan Bulanan"/>
      <sheetName val="M E N U"/>
      <sheetName val="Schedule I"/>
      <sheetName val="S D"/>
      <sheetName val="Rekap MC"/>
      <sheetName val="Rekap Sisa Bahan"/>
      <sheetName val="RAP Sisa"/>
      <sheetName val="EARNED VALUE"/>
      <sheetName val="Und. RptFHO"/>
      <sheetName val="Und. RptPHO"/>
      <sheetName val="Memb Schd"/>
      <sheetName val="IPL_SCHEDULE"/>
      <sheetName val="Cash Flow"/>
      <sheetName val="1195 B1"/>
      <sheetName val="REF.ONLY"/>
      <sheetName val="Kuantitas _ Harga"/>
      <sheetName val="LPP-201"/>
      <sheetName val="References"/>
      <sheetName val="A_2"/>
      <sheetName val="FORMESTIMASI"/>
      <sheetName val="basic"/>
      <sheetName val="MAP"/>
      <sheetName val="rekap"/>
      <sheetName val="O&amp;O-Alat"/>
      <sheetName val="Material-mr"/>
      <sheetName val="BQ"/>
      <sheetName val="Daftar Upah"/>
      <sheetName val="Sat~Bahu"/>
      <sheetName val="Penwrn"/>
      <sheetName val="Analisa pre"/>
      <sheetName val="Materials"/>
      <sheetName val="Equipment"/>
      <sheetName val="Labour"/>
      <sheetName val="BQ Rekap"/>
      <sheetName val="REKAPITULASI"/>
      <sheetName val="H Satuan Dasar"/>
      <sheetName val="Satuan Upah &amp; Bahan"/>
      <sheetName val="Analysis"/>
      <sheetName val="Written"/>
      <sheetName val="HB "/>
      <sheetName val="Analisa-S"/>
      <sheetName val="SP"/>
      <sheetName val="Pile Cap"/>
      <sheetName val="subkon"/>
      <sheetName val="Bahan B"/>
      <sheetName val="Sheet2"/>
      <sheetName val="Sheet3"/>
      <sheetName val="Alat B"/>
      <sheetName val="div-4"/>
      <sheetName val="DIV 2"/>
      <sheetName val="DIV 8"/>
      <sheetName val="UBA"/>
      <sheetName val="DIV 7"/>
      <sheetName val="DIV 3"/>
      <sheetName val="Peralatan"/>
      <sheetName val="ANL_TEK.6"/>
      <sheetName val="SAT-DAS"/>
      <sheetName val="Analisa (ok punya)"/>
      <sheetName val="Tataudar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"/>
      <sheetName val="Bangunan Utama"/>
      <sheetName val="Kolam Renang"/>
      <sheetName val="rekap"/>
      <sheetName val="Harga Satuan"/>
      <sheetName val="Bangunan Pengurangan"/>
      <sheetName val="ANALISA"/>
      <sheetName val="Sheet2"/>
      <sheetName val="Sheet3"/>
      <sheetName val="Cover"/>
      <sheetName val="sai"/>
      <sheetName val="hsd"/>
      <sheetName val="BQ-E20-02(Rp)"/>
      <sheetName val="FINISHING"/>
      <sheetName val="Material"/>
      <sheetName val="Jembatan I"/>
      <sheetName val="H.Satuan"/>
      <sheetName val="AN-PIPA"/>
      <sheetName val="BQ_E20_02_Rp_"/>
      <sheetName val="Man Power"/>
      <sheetName val="Currency"/>
      <sheetName val="daf_3_OK_"/>
      <sheetName val="daf_7_OK_"/>
      <sheetName val="Mat.Mek"/>
      <sheetName val="Mat.Elk"/>
      <sheetName val="schedule"/>
      <sheetName val="rab"/>
      <sheetName val="Sheet1"/>
      <sheetName val="UPAH"/>
      <sheetName val="Quantity"/>
      <sheetName val="villa"/>
      <sheetName val="upah_borong"/>
      <sheetName val="satuan_pek"/>
      <sheetName val="bau"/>
      <sheetName val="MAPP"/>
      <sheetName val="rek det 1-3"/>
      <sheetName val="help"/>
      <sheetName val="bahan "/>
      <sheetName val="Bangunan_Utama"/>
      <sheetName val="Kolam_Renang"/>
      <sheetName val="Harga_Satuan"/>
      <sheetName val="Bangunan_Pengurangan"/>
      <sheetName val="Harga bahan"/>
      <sheetName val="OH"/>
      <sheetName val="Harga"/>
      <sheetName val="PASAR+ TERMINAL"/>
      <sheetName val="TOWN"/>
      <sheetName val="daf-3(OK)"/>
      <sheetName val="daf-7(OK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SALDO AWAL"/>
      <sheetName val="JURNAL"/>
      <sheetName val="BUKU BESAR"/>
      <sheetName val="NERACA LAJUR"/>
      <sheetName val="DAFTAR AKTIVA"/>
      <sheetName val="NERACA"/>
      <sheetName val="B.Bntu"/>
      <sheetName val="LABARUGI(REKAP)"/>
      <sheetName val="LABA RUGI JENIS"/>
      <sheetName val="Laporan Perubahan Modal"/>
      <sheetName val="ARUS KAS"/>
    </sheetNames>
    <sheetDataSet>
      <sheetData sheetId="0">
        <row r="5">
          <cell r="B5" t="str">
            <v xml:space="preserve">Account </v>
          </cell>
          <cell r="C5" t="str">
            <v>Account Name</v>
          </cell>
          <cell r="D5" t="str">
            <v>Account Type</v>
          </cell>
          <cell r="E5" t="str">
            <v>Dr/Cr</v>
          </cell>
          <cell r="F5" t="str">
            <v>Pos</v>
          </cell>
        </row>
        <row r="6">
          <cell r="B6" t="str">
            <v>1-0000</v>
          </cell>
          <cell r="C6" t="str">
            <v xml:space="preserve"> AKTIVA</v>
          </cell>
          <cell r="D6" t="str">
            <v>Asset</v>
          </cell>
          <cell r="E6" t="str">
            <v>Debit</v>
          </cell>
          <cell r="F6" t="str">
            <v>Neraca</v>
          </cell>
        </row>
        <row r="7">
          <cell r="B7" t="str">
            <v>1-1000</v>
          </cell>
          <cell r="C7" t="str">
            <v xml:space="preserve"> AKTIVA LANCAR</v>
          </cell>
          <cell r="D7" t="str">
            <v>Asset</v>
          </cell>
          <cell r="E7" t="str">
            <v>Debit</v>
          </cell>
          <cell r="F7" t="str">
            <v>Neraca</v>
          </cell>
        </row>
        <row r="8">
          <cell r="B8" t="str">
            <v>1-1100</v>
          </cell>
          <cell r="C8" t="str">
            <v xml:space="preserve"> KAS &amp; BANK</v>
          </cell>
          <cell r="D8" t="str">
            <v>Asset</v>
          </cell>
          <cell r="E8" t="str">
            <v>Debit</v>
          </cell>
          <cell r="F8" t="str">
            <v>Neraca</v>
          </cell>
        </row>
        <row r="9">
          <cell r="B9" t="str">
            <v>1-1110</v>
          </cell>
          <cell r="C9" t="str">
            <v xml:space="preserve"> Kas Kecil</v>
          </cell>
          <cell r="D9" t="str">
            <v>Bank</v>
          </cell>
          <cell r="E9" t="str">
            <v>Debit</v>
          </cell>
          <cell r="F9" t="str">
            <v>Neraca</v>
          </cell>
        </row>
        <row r="10">
          <cell r="B10" t="str">
            <v>1-1120</v>
          </cell>
          <cell r="C10" t="str">
            <v xml:space="preserve">Cek </v>
          </cell>
          <cell r="D10" t="str">
            <v>Bank</v>
          </cell>
          <cell r="E10" t="str">
            <v>Debit</v>
          </cell>
          <cell r="F10" t="str">
            <v>Neraca</v>
          </cell>
        </row>
        <row r="11">
          <cell r="B11" t="str">
            <v>1-1130</v>
          </cell>
          <cell r="C11" t="str">
            <v xml:space="preserve"> BRI</v>
          </cell>
          <cell r="D11" t="str">
            <v>Bank</v>
          </cell>
          <cell r="E11" t="str">
            <v>Debit</v>
          </cell>
          <cell r="F11" t="str">
            <v>Neraca</v>
          </cell>
        </row>
        <row r="12">
          <cell r="B12" t="str">
            <v>1-1140</v>
          </cell>
          <cell r="C12" t="str">
            <v xml:space="preserve"> Danamon</v>
          </cell>
          <cell r="D12" t="str">
            <v>Bank</v>
          </cell>
          <cell r="E12" t="str">
            <v>Debit</v>
          </cell>
          <cell r="F12" t="str">
            <v>Neraca</v>
          </cell>
        </row>
        <row r="13">
          <cell r="B13" t="str">
            <v>1-1150</v>
          </cell>
          <cell r="C13" t="str">
            <v xml:space="preserve"> BNI (GIRO)</v>
          </cell>
          <cell r="D13" t="str">
            <v>Bank</v>
          </cell>
          <cell r="E13" t="str">
            <v>Debit</v>
          </cell>
          <cell r="F13" t="str">
            <v>Neraca</v>
          </cell>
        </row>
        <row r="14">
          <cell r="B14" t="str">
            <v>1-1160</v>
          </cell>
          <cell r="C14" t="str">
            <v>Maybank</v>
          </cell>
          <cell r="D14" t="str">
            <v>Bank</v>
          </cell>
          <cell r="E14" t="str">
            <v>Debit</v>
          </cell>
          <cell r="F14" t="str">
            <v>Neraca</v>
          </cell>
        </row>
        <row r="15">
          <cell r="B15" t="str">
            <v>1-1200</v>
          </cell>
          <cell r="C15" t="str">
            <v xml:space="preserve"> Deposito Berjangka</v>
          </cell>
          <cell r="D15" t="str">
            <v>Bank</v>
          </cell>
          <cell r="E15" t="str">
            <v>Debit</v>
          </cell>
          <cell r="F15" t="str">
            <v>Neraca</v>
          </cell>
        </row>
        <row r="16">
          <cell r="B16" t="str">
            <v>1-1210</v>
          </cell>
          <cell r="C16" t="str">
            <v xml:space="preserve"> Deposito BCA</v>
          </cell>
          <cell r="D16" t="str">
            <v>Bank</v>
          </cell>
          <cell r="E16" t="str">
            <v>Debit</v>
          </cell>
          <cell r="F16" t="str">
            <v>Neraca</v>
          </cell>
        </row>
        <row r="17">
          <cell r="B17" t="str">
            <v>1-1220</v>
          </cell>
          <cell r="C17" t="str">
            <v xml:space="preserve"> Deposito Danamon</v>
          </cell>
          <cell r="D17" t="str">
            <v>Bank</v>
          </cell>
          <cell r="E17" t="str">
            <v>Debit</v>
          </cell>
          <cell r="F17" t="str">
            <v>Neraca</v>
          </cell>
        </row>
        <row r="18">
          <cell r="B18" t="str">
            <v>1-1300</v>
          </cell>
          <cell r="C18" t="str">
            <v xml:space="preserve"> Investasi</v>
          </cell>
          <cell r="D18" t="str">
            <v>Asset</v>
          </cell>
          <cell r="E18" t="str">
            <v>Debit</v>
          </cell>
          <cell r="F18" t="str">
            <v>Neraca</v>
          </cell>
        </row>
        <row r="19">
          <cell r="B19" t="str">
            <v>1-1310</v>
          </cell>
          <cell r="C19" t="str">
            <v xml:space="preserve"> Reksadana</v>
          </cell>
          <cell r="D19" t="str">
            <v>Other Current Asset</v>
          </cell>
          <cell r="E19" t="str">
            <v>Debit</v>
          </cell>
          <cell r="F19" t="str">
            <v>Neraca</v>
          </cell>
        </row>
        <row r="20">
          <cell r="B20" t="str">
            <v>1-1320</v>
          </cell>
          <cell r="C20" t="str">
            <v xml:space="preserve"> Saham</v>
          </cell>
          <cell r="D20" t="str">
            <v>Other Current Asset</v>
          </cell>
          <cell r="E20" t="str">
            <v>Debit</v>
          </cell>
          <cell r="F20" t="str">
            <v>Neraca</v>
          </cell>
        </row>
        <row r="21">
          <cell r="B21" t="str">
            <v>1-1330</v>
          </cell>
          <cell r="C21" t="str">
            <v xml:space="preserve"> Obligasi</v>
          </cell>
          <cell r="D21" t="str">
            <v>Other Current Asset</v>
          </cell>
          <cell r="E21" t="str">
            <v>Debit</v>
          </cell>
          <cell r="F21" t="str">
            <v>Neraca</v>
          </cell>
        </row>
        <row r="22">
          <cell r="B22" t="str">
            <v>1-1400</v>
          </cell>
          <cell r="C22" t="str">
            <v xml:space="preserve"> PIUTANG</v>
          </cell>
          <cell r="D22" t="str">
            <v>Asset</v>
          </cell>
          <cell r="E22" t="str">
            <v>Debit</v>
          </cell>
          <cell r="F22" t="str">
            <v>Neraca</v>
          </cell>
        </row>
        <row r="23">
          <cell r="B23" t="str">
            <v>1-1410</v>
          </cell>
          <cell r="C23" t="str">
            <v xml:space="preserve"> Piutang Usaha</v>
          </cell>
          <cell r="D23" t="str">
            <v>Account Receivable</v>
          </cell>
          <cell r="E23" t="str">
            <v>Debit</v>
          </cell>
          <cell r="F23" t="str">
            <v>Neraca</v>
          </cell>
        </row>
        <row r="24">
          <cell r="B24" t="str">
            <v>1-1420</v>
          </cell>
          <cell r="C24" t="str">
            <v xml:space="preserve"> Piutang Afiliasi</v>
          </cell>
          <cell r="D24" t="str">
            <v>Account Receivable</v>
          </cell>
          <cell r="E24" t="str">
            <v>Debit</v>
          </cell>
          <cell r="F24" t="str">
            <v>Neraca</v>
          </cell>
        </row>
        <row r="25">
          <cell r="B25" t="str">
            <v>1-1430</v>
          </cell>
          <cell r="C25" t="str">
            <v xml:space="preserve"> Piutang Pajak</v>
          </cell>
          <cell r="D25" t="str">
            <v>Account Receivable</v>
          </cell>
          <cell r="E25" t="str">
            <v>Debit</v>
          </cell>
          <cell r="F25" t="str">
            <v>Neraca</v>
          </cell>
        </row>
        <row r="26">
          <cell r="B26" t="str">
            <v>1-1440</v>
          </cell>
          <cell r="C26" t="str">
            <v xml:space="preserve"> Piutang Pend. Bunga</v>
          </cell>
          <cell r="D26" t="str">
            <v>Account Receivable</v>
          </cell>
          <cell r="E26" t="str">
            <v>Debit</v>
          </cell>
          <cell r="F26" t="str">
            <v>Neraca</v>
          </cell>
        </row>
        <row r="27">
          <cell r="B27" t="str">
            <v>1-1450</v>
          </cell>
          <cell r="C27" t="str">
            <v xml:space="preserve"> Piutang Lain-Lain</v>
          </cell>
          <cell r="D27" t="str">
            <v>Account Receivable</v>
          </cell>
          <cell r="E27" t="str">
            <v>Debit</v>
          </cell>
          <cell r="F27" t="str">
            <v>Neraca</v>
          </cell>
        </row>
        <row r="28">
          <cell r="B28" t="str">
            <v>1-1500</v>
          </cell>
          <cell r="C28" t="str">
            <v xml:space="preserve"> CADANGAN PIUTANG TAK TERTAGIH</v>
          </cell>
          <cell r="D28" t="str">
            <v>Asset</v>
          </cell>
          <cell r="E28" t="str">
            <v>Debit</v>
          </cell>
          <cell r="F28" t="str">
            <v>Neraca</v>
          </cell>
        </row>
        <row r="29">
          <cell r="B29" t="str">
            <v>1-1510</v>
          </cell>
          <cell r="C29" t="str">
            <v xml:space="preserve"> Cadangan Piutang Tak Tertagih</v>
          </cell>
          <cell r="D29" t="str">
            <v>Account Receivable</v>
          </cell>
          <cell r="E29" t="str">
            <v>Debit</v>
          </cell>
          <cell r="F29" t="str">
            <v>Neraca</v>
          </cell>
        </row>
        <row r="30">
          <cell r="B30" t="str">
            <v>1-1600</v>
          </cell>
          <cell r="C30" t="str">
            <v xml:space="preserve"> PERSEDIAAN</v>
          </cell>
          <cell r="D30" t="str">
            <v>Asset</v>
          </cell>
          <cell r="E30" t="str">
            <v>Debit</v>
          </cell>
          <cell r="F30" t="str">
            <v>Neraca</v>
          </cell>
        </row>
        <row r="31">
          <cell r="B31" t="str">
            <v>1-1610</v>
          </cell>
          <cell r="C31" t="str">
            <v xml:space="preserve"> Persediaan Konter Hadiah</v>
          </cell>
          <cell r="D31" t="str">
            <v>Other Current Asset</v>
          </cell>
          <cell r="E31" t="str">
            <v>Debit</v>
          </cell>
          <cell r="F31" t="str">
            <v>Neraca</v>
          </cell>
        </row>
        <row r="32">
          <cell r="B32" t="str">
            <v>1-1700</v>
          </cell>
          <cell r="C32" t="str">
            <v xml:space="preserve"> UANG MUKA</v>
          </cell>
          <cell r="D32" t="str">
            <v>Asset</v>
          </cell>
          <cell r="E32" t="str">
            <v>Debit</v>
          </cell>
          <cell r="F32" t="str">
            <v>Neraca</v>
          </cell>
        </row>
        <row r="33">
          <cell r="B33" t="str">
            <v>1-1710</v>
          </cell>
          <cell r="C33" t="str">
            <v xml:space="preserve"> U. M. Pemb. Peralt/Perl. Toko</v>
          </cell>
          <cell r="D33" t="str">
            <v>Other Current Asset</v>
          </cell>
          <cell r="E33" t="str">
            <v>Debit</v>
          </cell>
          <cell r="F33" t="str">
            <v>Neraca</v>
          </cell>
        </row>
        <row r="34">
          <cell r="B34" t="str">
            <v>1-1720</v>
          </cell>
          <cell r="C34" t="str">
            <v xml:space="preserve"> U. M. Pemb. Peralt/Perl. Kanto</v>
          </cell>
          <cell r="D34" t="str">
            <v>Other Current Asset</v>
          </cell>
          <cell r="E34" t="str">
            <v>Debit</v>
          </cell>
          <cell r="F34" t="str">
            <v>Neraca</v>
          </cell>
        </row>
        <row r="35">
          <cell r="B35" t="str">
            <v>1-1730</v>
          </cell>
          <cell r="C35" t="str">
            <v xml:space="preserve"> U. M. Pemb. Mesin </v>
          </cell>
          <cell r="D35" t="str">
            <v>Other Current Asset</v>
          </cell>
          <cell r="E35" t="str">
            <v>Debit</v>
          </cell>
          <cell r="F35" t="str">
            <v>Neraca</v>
          </cell>
        </row>
        <row r="36">
          <cell r="B36" t="str">
            <v>1-1740</v>
          </cell>
          <cell r="C36" t="str">
            <v xml:space="preserve"> Uang Muka </v>
          </cell>
          <cell r="D36" t="str">
            <v>Other Current Asset</v>
          </cell>
          <cell r="E36" t="str">
            <v>Debit</v>
          </cell>
          <cell r="F36" t="str">
            <v>Neraca</v>
          </cell>
        </row>
        <row r="37">
          <cell r="B37" t="str">
            <v>1-1800</v>
          </cell>
          <cell r="C37" t="str">
            <v xml:space="preserve"> BEBAN DIBAYAR DIMUKA</v>
          </cell>
          <cell r="D37" t="str">
            <v>Asset</v>
          </cell>
          <cell r="E37" t="str">
            <v>Debit</v>
          </cell>
          <cell r="F37" t="str">
            <v>Neraca</v>
          </cell>
        </row>
        <row r="38">
          <cell r="B38" t="str">
            <v>1-1810</v>
          </cell>
          <cell r="C38" t="str">
            <v xml:space="preserve"> Sewa Dibayar Dimuka</v>
          </cell>
          <cell r="D38" t="str">
            <v>Other Current Asset</v>
          </cell>
          <cell r="E38" t="str">
            <v>Debit</v>
          </cell>
          <cell r="F38" t="str">
            <v>Neraca</v>
          </cell>
        </row>
        <row r="39">
          <cell r="B39" t="str">
            <v>1-1820</v>
          </cell>
          <cell r="C39" t="str">
            <v xml:space="preserve"> Asuransi Kendaraan Dibayar Dimuka</v>
          </cell>
          <cell r="D39" t="str">
            <v>Other Current Asset</v>
          </cell>
          <cell r="E39" t="str">
            <v>Debit</v>
          </cell>
          <cell r="F39" t="str">
            <v>Neraca</v>
          </cell>
        </row>
        <row r="40">
          <cell r="B40" t="str">
            <v>1-1830</v>
          </cell>
          <cell r="C40" t="str">
            <v xml:space="preserve"> Asuransi Mesin Mainan Dibayar</v>
          </cell>
          <cell r="D40" t="str">
            <v>Other Current Asset</v>
          </cell>
          <cell r="E40" t="str">
            <v>Debit</v>
          </cell>
          <cell r="F40" t="str">
            <v>Neraca</v>
          </cell>
        </row>
        <row r="41">
          <cell r="B41" t="str">
            <v>1-1840</v>
          </cell>
          <cell r="C41" t="str">
            <v xml:space="preserve"> Asuransi Bangunan Dibayar Dimuka</v>
          </cell>
          <cell r="D41" t="str">
            <v>Other Current Asset</v>
          </cell>
          <cell r="E41" t="str">
            <v>Debit</v>
          </cell>
          <cell r="F41" t="str">
            <v>Neraca</v>
          </cell>
        </row>
        <row r="42">
          <cell r="B42" t="str">
            <v>1-1850</v>
          </cell>
          <cell r="C42" t="str">
            <v xml:space="preserve">  Asuransi Uang Kas &amp; Perjalanan</v>
          </cell>
          <cell r="D42" t="str">
            <v>Other Current Asset</v>
          </cell>
          <cell r="E42" t="str">
            <v>Debit</v>
          </cell>
          <cell r="F42" t="str">
            <v>Neraca</v>
          </cell>
        </row>
        <row r="43">
          <cell r="B43" t="str">
            <v>1-1860</v>
          </cell>
          <cell r="C43" t="str">
            <v xml:space="preserve"> Asuransi Pihak ketiga</v>
          </cell>
          <cell r="D43" t="str">
            <v>Other Current Asset</v>
          </cell>
          <cell r="E43" t="str">
            <v>Debit</v>
          </cell>
          <cell r="F43" t="str">
            <v>Neraca</v>
          </cell>
        </row>
        <row r="44">
          <cell r="B44" t="str">
            <v>1-1870</v>
          </cell>
          <cell r="C44" t="str">
            <v xml:space="preserve"> Service Charge dibayar dimuka</v>
          </cell>
          <cell r="D44" t="str">
            <v>Other Current Asset</v>
          </cell>
          <cell r="E44" t="str">
            <v>Debit</v>
          </cell>
          <cell r="F44" t="str">
            <v>Neraca</v>
          </cell>
        </row>
        <row r="45">
          <cell r="B45" t="str">
            <v>1-1880</v>
          </cell>
          <cell r="C45" t="str">
            <v xml:space="preserve"> License dibayar dimuka</v>
          </cell>
          <cell r="D45" t="str">
            <v>Other Current Asset</v>
          </cell>
          <cell r="E45" t="str">
            <v>Debit</v>
          </cell>
          <cell r="F45" t="str">
            <v>Neraca</v>
          </cell>
        </row>
        <row r="46">
          <cell r="B46" t="str">
            <v>1-1900</v>
          </cell>
          <cell r="C46" t="str">
            <v xml:space="preserve"> Pajak Dibayar Dimuka</v>
          </cell>
          <cell r="D46" t="str">
            <v>Asset</v>
          </cell>
          <cell r="E46" t="str">
            <v>Debit</v>
          </cell>
          <cell r="F46" t="str">
            <v>Neraca</v>
          </cell>
        </row>
        <row r="47">
          <cell r="B47" t="str">
            <v>1-1910</v>
          </cell>
          <cell r="C47" t="str">
            <v xml:space="preserve"> PPh ps 25 Dibayar Dimuka</v>
          </cell>
          <cell r="D47" t="str">
            <v>Other Current Asset</v>
          </cell>
          <cell r="E47" t="str">
            <v>Debit</v>
          </cell>
          <cell r="F47" t="str">
            <v>Neraca</v>
          </cell>
        </row>
        <row r="48">
          <cell r="B48" t="str">
            <v>1-1920</v>
          </cell>
          <cell r="C48" t="str">
            <v xml:space="preserve"> PPh Ps 23 Dibayar Dimuka</v>
          </cell>
          <cell r="D48" t="str">
            <v>Other Current Asset</v>
          </cell>
          <cell r="E48" t="str">
            <v>Debit</v>
          </cell>
          <cell r="F48" t="str">
            <v>Neraca</v>
          </cell>
        </row>
        <row r="49">
          <cell r="B49" t="str">
            <v>1-1930</v>
          </cell>
          <cell r="C49" t="str">
            <v xml:space="preserve"> Aset Pajak Tangguhan</v>
          </cell>
          <cell r="D49" t="str">
            <v>Other Current Asset</v>
          </cell>
          <cell r="E49" t="str">
            <v>Debit</v>
          </cell>
          <cell r="F49" t="str">
            <v>Neraca</v>
          </cell>
        </row>
        <row r="50">
          <cell r="B50" t="str">
            <v>1-1930</v>
          </cell>
          <cell r="C50" t="str">
            <v xml:space="preserve">PPN Masukan </v>
          </cell>
          <cell r="D50" t="str">
            <v>Other Current Asset</v>
          </cell>
          <cell r="E50" t="str">
            <v>Debit</v>
          </cell>
          <cell r="F50" t="str">
            <v>Neraca</v>
          </cell>
        </row>
        <row r="51">
          <cell r="B51" t="str">
            <v>1-2000</v>
          </cell>
          <cell r="C51" t="str">
            <v xml:space="preserve"> AKTIVA TIDAK LANCAR</v>
          </cell>
          <cell r="D51" t="str">
            <v>Assets</v>
          </cell>
          <cell r="E51" t="str">
            <v>Debit</v>
          </cell>
          <cell r="F51" t="str">
            <v>Neraca</v>
          </cell>
        </row>
        <row r="52">
          <cell r="B52" t="str">
            <v>1-2100</v>
          </cell>
          <cell r="C52" t="str">
            <v xml:space="preserve"> AKTIVA TETAP</v>
          </cell>
          <cell r="D52" t="str">
            <v>Asset</v>
          </cell>
          <cell r="E52" t="str">
            <v>Debit</v>
          </cell>
          <cell r="F52" t="str">
            <v>Neraca</v>
          </cell>
        </row>
        <row r="53">
          <cell r="B53" t="str">
            <v>1-2110</v>
          </cell>
          <cell r="C53" t="str">
            <v xml:space="preserve"> Peralatan Kantor</v>
          </cell>
          <cell r="D53" t="str">
            <v>Fixed Assets</v>
          </cell>
          <cell r="E53" t="str">
            <v>Debit</v>
          </cell>
          <cell r="F53" t="str">
            <v>Neraca</v>
          </cell>
        </row>
        <row r="54">
          <cell r="B54" t="str">
            <v>1-2120</v>
          </cell>
          <cell r="C54" t="str">
            <v>Tanah</v>
          </cell>
          <cell r="D54" t="str">
            <v>Fixed Assets</v>
          </cell>
          <cell r="E54" t="str">
            <v>Debit</v>
          </cell>
          <cell r="F54" t="str">
            <v>Neraca</v>
          </cell>
        </row>
        <row r="55">
          <cell r="B55" t="str">
            <v>1-2130</v>
          </cell>
          <cell r="C55" t="str">
            <v xml:space="preserve"> Bangunan</v>
          </cell>
          <cell r="D55" t="str">
            <v>Fixed Assets</v>
          </cell>
          <cell r="E55" t="str">
            <v>Debit</v>
          </cell>
          <cell r="F55" t="str">
            <v>Neraca</v>
          </cell>
        </row>
        <row r="56">
          <cell r="B56" t="str">
            <v>1-2140</v>
          </cell>
          <cell r="C56" t="str">
            <v>Perlengkapan Kantor</v>
          </cell>
          <cell r="D56" t="str">
            <v>Fixed Assets</v>
          </cell>
          <cell r="E56" t="str">
            <v>Debit</v>
          </cell>
          <cell r="F56" t="str">
            <v>Neraca</v>
          </cell>
        </row>
        <row r="57">
          <cell r="B57" t="str">
            <v>1-2150</v>
          </cell>
          <cell r="C57" t="str">
            <v xml:space="preserve"> Kendaraan</v>
          </cell>
          <cell r="D57" t="str">
            <v>Fixed Assets</v>
          </cell>
          <cell r="E57" t="str">
            <v>Debit</v>
          </cell>
          <cell r="F57" t="str">
            <v>Neraca</v>
          </cell>
        </row>
        <row r="58">
          <cell r="B58" t="str">
            <v>1-2160</v>
          </cell>
          <cell r="C58" t="str">
            <v xml:space="preserve"> Mesin </v>
          </cell>
          <cell r="D58" t="str">
            <v>Fixed Assets</v>
          </cell>
          <cell r="E58" t="str">
            <v>Debit</v>
          </cell>
          <cell r="F58" t="str">
            <v>Neraca</v>
          </cell>
        </row>
        <row r="59">
          <cell r="B59" t="str">
            <v>1-2200</v>
          </cell>
          <cell r="C59" t="str">
            <v xml:space="preserve"> Akumulasi Penyusutan Aktiva Tetap</v>
          </cell>
          <cell r="D59" t="str">
            <v>Asset</v>
          </cell>
          <cell r="E59" t="str">
            <v>Debit</v>
          </cell>
          <cell r="F59" t="str">
            <v>Neraca</v>
          </cell>
        </row>
        <row r="60">
          <cell r="B60" t="str">
            <v>1-2210</v>
          </cell>
          <cell r="C60" t="str">
            <v xml:space="preserve"> Ak. Peny. Peralatan Kantor</v>
          </cell>
          <cell r="D60" t="str">
            <v>Fixed Assets</v>
          </cell>
          <cell r="E60" t="str">
            <v>Debit</v>
          </cell>
          <cell r="F60" t="str">
            <v>Neraca</v>
          </cell>
        </row>
        <row r="61">
          <cell r="B61" t="str">
            <v>1-2220</v>
          </cell>
          <cell r="C61" t="str">
            <v xml:space="preserve"> Ak. Peny. Bangunan</v>
          </cell>
          <cell r="D61" t="str">
            <v>Fixed Assets</v>
          </cell>
          <cell r="E61" t="str">
            <v>Debit</v>
          </cell>
          <cell r="F61" t="str">
            <v>Neraca</v>
          </cell>
        </row>
        <row r="62">
          <cell r="B62" t="str">
            <v>1-2230</v>
          </cell>
          <cell r="C62" t="str">
            <v xml:space="preserve"> Ak. Peny. Perlengkapan Kantor</v>
          </cell>
          <cell r="D62" t="str">
            <v>Fixed Assets</v>
          </cell>
          <cell r="E62" t="str">
            <v>Debit</v>
          </cell>
          <cell r="F62" t="str">
            <v>Neraca</v>
          </cell>
        </row>
        <row r="63">
          <cell r="B63" t="str">
            <v>1-2240</v>
          </cell>
          <cell r="C63" t="str">
            <v xml:space="preserve"> Ak. Peny. Kendaraan</v>
          </cell>
          <cell r="D63" t="str">
            <v>Fixed Assets</v>
          </cell>
          <cell r="E63" t="str">
            <v>Debit</v>
          </cell>
          <cell r="F63" t="str">
            <v>Neraca</v>
          </cell>
        </row>
        <row r="64">
          <cell r="B64" t="str">
            <v>1-2250</v>
          </cell>
          <cell r="C64" t="str">
            <v xml:space="preserve"> Ak. Peny. Mesin</v>
          </cell>
          <cell r="D64" t="str">
            <v>Fixed Assets</v>
          </cell>
          <cell r="E64" t="str">
            <v>Debit</v>
          </cell>
          <cell r="F64" t="str">
            <v>Neraca</v>
          </cell>
        </row>
        <row r="65">
          <cell r="B65" t="str">
            <v>1-2300</v>
          </cell>
          <cell r="C65" t="str">
            <v xml:space="preserve"> AKTIVA LAIN-LAIN</v>
          </cell>
          <cell r="D65" t="str">
            <v>Asset</v>
          </cell>
          <cell r="E65" t="str">
            <v>Debit</v>
          </cell>
          <cell r="F65" t="str">
            <v>Neraca</v>
          </cell>
        </row>
        <row r="66">
          <cell r="B66" t="str">
            <v>1-2310</v>
          </cell>
          <cell r="C66" t="str">
            <v xml:space="preserve"> Uang Jaminan Hak Sewa</v>
          </cell>
          <cell r="D66" t="str">
            <v>Other Asset</v>
          </cell>
          <cell r="E66" t="str">
            <v>Debit</v>
          </cell>
          <cell r="F66" t="str">
            <v>Neraca</v>
          </cell>
        </row>
        <row r="67">
          <cell r="B67" t="str">
            <v>1-2320</v>
          </cell>
          <cell r="C67" t="str">
            <v xml:space="preserve"> Uang Jaminan Telepon</v>
          </cell>
          <cell r="D67" t="str">
            <v>Other Asset</v>
          </cell>
          <cell r="E67" t="str">
            <v>Debit</v>
          </cell>
          <cell r="F67" t="str">
            <v>Neraca</v>
          </cell>
        </row>
        <row r="68">
          <cell r="B68" t="str">
            <v>1-2330</v>
          </cell>
          <cell r="C68" t="str">
            <v xml:space="preserve"> Beban Ditangguhkan-Selisih Kurs</v>
          </cell>
          <cell r="D68" t="str">
            <v>Other Asset</v>
          </cell>
          <cell r="E68" t="str">
            <v>Debit</v>
          </cell>
          <cell r="F68" t="str">
            <v>Neraca</v>
          </cell>
        </row>
        <row r="69">
          <cell r="B69" t="str">
            <v>2-0000</v>
          </cell>
          <cell r="C69" t="str">
            <v xml:space="preserve"> KEWAJIBAN</v>
          </cell>
          <cell r="D69" t="str">
            <v>Liability</v>
          </cell>
          <cell r="E69" t="str">
            <v>Credit</v>
          </cell>
          <cell r="F69" t="str">
            <v>Neraca</v>
          </cell>
        </row>
        <row r="70">
          <cell r="B70" t="str">
            <v>2-1000</v>
          </cell>
          <cell r="C70" t="str">
            <v xml:space="preserve"> KEWAJIBAN LANCAR</v>
          </cell>
          <cell r="D70" t="str">
            <v>Liability</v>
          </cell>
          <cell r="E70" t="str">
            <v>Credit</v>
          </cell>
          <cell r="F70" t="str">
            <v>Neraca</v>
          </cell>
        </row>
        <row r="71">
          <cell r="B71" t="str">
            <v>2-1100</v>
          </cell>
          <cell r="C71" t="str">
            <v xml:space="preserve"> Hutang Usaha</v>
          </cell>
          <cell r="D71" t="str">
            <v>Liability</v>
          </cell>
          <cell r="E71" t="str">
            <v>Credit</v>
          </cell>
          <cell r="F71" t="str">
            <v>Neraca</v>
          </cell>
        </row>
        <row r="72">
          <cell r="B72" t="str">
            <v>2-1110</v>
          </cell>
          <cell r="C72" t="str">
            <v xml:space="preserve"> Hut. Usaha Pembelian Mesin </v>
          </cell>
          <cell r="D72" t="str">
            <v>Account Payable</v>
          </cell>
          <cell r="E72" t="str">
            <v>Credit</v>
          </cell>
          <cell r="F72" t="str">
            <v>Neraca</v>
          </cell>
        </row>
        <row r="73">
          <cell r="B73" t="str">
            <v>2-1120</v>
          </cell>
          <cell r="C73" t="str">
            <v xml:space="preserve"> Hut. Usaha - Pembelian Non Mesin</v>
          </cell>
          <cell r="D73" t="str">
            <v>Account Payable</v>
          </cell>
          <cell r="E73" t="str">
            <v>Credit</v>
          </cell>
          <cell r="F73" t="str">
            <v>Neraca</v>
          </cell>
        </row>
        <row r="74">
          <cell r="B74" t="str">
            <v>2-1130</v>
          </cell>
          <cell r="C74" t="str">
            <v xml:space="preserve"> Hutang Pemegang Saham (Harbarindo)</v>
          </cell>
          <cell r="D74" t="str">
            <v>Account Payable</v>
          </cell>
          <cell r="E74" t="str">
            <v>Credit</v>
          </cell>
          <cell r="F74" t="str">
            <v>Neraca</v>
          </cell>
        </row>
        <row r="75">
          <cell r="B75" t="str">
            <v>2-1140</v>
          </cell>
          <cell r="C75" t="str">
            <v xml:space="preserve"> Hutang Lain-Lain</v>
          </cell>
          <cell r="D75" t="str">
            <v>Account Payable</v>
          </cell>
          <cell r="E75" t="str">
            <v>Credit</v>
          </cell>
          <cell r="F75" t="str">
            <v>Neraca</v>
          </cell>
        </row>
        <row r="76">
          <cell r="B76" t="str">
            <v>2-1150</v>
          </cell>
          <cell r="C76" t="str">
            <v xml:space="preserve"> Hutang Sewa Kendaraan</v>
          </cell>
          <cell r="D76" t="str">
            <v>Account Payable</v>
          </cell>
          <cell r="E76" t="str">
            <v>Credit</v>
          </cell>
          <cell r="F76" t="str">
            <v>Neraca</v>
          </cell>
        </row>
        <row r="77">
          <cell r="B77" t="str">
            <v>2-1160</v>
          </cell>
          <cell r="C77" t="str">
            <v xml:space="preserve"> Hutang Lain-Lain</v>
          </cell>
          <cell r="D77" t="str">
            <v>Account Payable</v>
          </cell>
          <cell r="E77" t="str">
            <v>Credit</v>
          </cell>
          <cell r="F77" t="str">
            <v>Neraca</v>
          </cell>
        </row>
        <row r="78">
          <cell r="B78" t="str">
            <v>2-1200</v>
          </cell>
          <cell r="C78" t="str">
            <v xml:space="preserve"> Beban YMH Dibayar</v>
          </cell>
          <cell r="D78" t="str">
            <v>Liability</v>
          </cell>
          <cell r="E78" t="str">
            <v>Credit</v>
          </cell>
          <cell r="F78" t="str">
            <v>Neraca</v>
          </cell>
        </row>
        <row r="79">
          <cell r="B79" t="str">
            <v>2-1210</v>
          </cell>
          <cell r="C79" t="str">
            <v xml:space="preserve"> Gaji &amp; Tunj. Lainnya ymh Dibay</v>
          </cell>
          <cell r="D79" t="str">
            <v>Other Current Liability</v>
          </cell>
          <cell r="E79" t="str">
            <v>Credit</v>
          </cell>
          <cell r="F79" t="str">
            <v>Neraca</v>
          </cell>
        </row>
        <row r="80">
          <cell r="B80" t="str">
            <v>2-1220</v>
          </cell>
          <cell r="C80" t="str">
            <v xml:space="preserve"> Listrik &amp; Energi ymh Dibayar</v>
          </cell>
          <cell r="D80" t="str">
            <v>Other Current Liability</v>
          </cell>
          <cell r="E80" t="str">
            <v>Credit</v>
          </cell>
          <cell r="F80" t="str">
            <v>Neraca</v>
          </cell>
        </row>
        <row r="81">
          <cell r="B81" t="str">
            <v>2-1230</v>
          </cell>
          <cell r="C81" t="str">
            <v xml:space="preserve"> Bunga ymh Dibayar</v>
          </cell>
          <cell r="D81" t="str">
            <v>Other Current Liability</v>
          </cell>
          <cell r="E81" t="str">
            <v>Credit</v>
          </cell>
          <cell r="F81" t="str">
            <v>Neraca</v>
          </cell>
        </row>
        <row r="82">
          <cell r="B82" t="str">
            <v>2-1240</v>
          </cell>
          <cell r="C82" t="str">
            <v xml:space="preserve"> Sewa  ymh Dibayar</v>
          </cell>
          <cell r="D82" t="str">
            <v>Other Current Liability</v>
          </cell>
          <cell r="E82" t="str">
            <v>Credit</v>
          </cell>
          <cell r="F82" t="str">
            <v>Neraca</v>
          </cell>
        </row>
        <row r="83">
          <cell r="B83" t="str">
            <v>2-1250</v>
          </cell>
          <cell r="C83" t="str">
            <v xml:space="preserve"> Beban ymh dibayar lain-lain</v>
          </cell>
          <cell r="D83" t="str">
            <v>Other Current Liability</v>
          </cell>
          <cell r="E83" t="str">
            <v>Credit</v>
          </cell>
          <cell r="F83" t="str">
            <v>Neraca</v>
          </cell>
        </row>
        <row r="84">
          <cell r="B84" t="str">
            <v>2-1300</v>
          </cell>
          <cell r="C84" t="str">
            <v xml:space="preserve"> Hutang Pajak</v>
          </cell>
          <cell r="D84" t="str">
            <v>Liability</v>
          </cell>
          <cell r="E84" t="str">
            <v>Credit</v>
          </cell>
          <cell r="F84" t="str">
            <v>Neraca</v>
          </cell>
        </row>
        <row r="85">
          <cell r="B85" t="str">
            <v>2-1310</v>
          </cell>
          <cell r="C85" t="str">
            <v xml:space="preserve"> Hutang PPh pasal 21</v>
          </cell>
          <cell r="D85" t="str">
            <v>Other Current Liability</v>
          </cell>
          <cell r="E85" t="str">
            <v>Credit</v>
          </cell>
          <cell r="F85" t="str">
            <v>Neraca</v>
          </cell>
        </row>
        <row r="86">
          <cell r="B86" t="str">
            <v>2-1320</v>
          </cell>
          <cell r="C86" t="str">
            <v xml:space="preserve"> Hutang PPh pasal 23</v>
          </cell>
          <cell r="D86" t="str">
            <v>Other Current Liability</v>
          </cell>
          <cell r="E86" t="str">
            <v>Credit</v>
          </cell>
          <cell r="F86" t="str">
            <v>Neraca</v>
          </cell>
        </row>
        <row r="87">
          <cell r="B87" t="str">
            <v>2-1330</v>
          </cell>
          <cell r="C87" t="str">
            <v xml:space="preserve"> Hutang PPh pasal 25</v>
          </cell>
          <cell r="D87" t="str">
            <v>Other Current Liability</v>
          </cell>
          <cell r="E87" t="str">
            <v>Credit</v>
          </cell>
          <cell r="F87" t="str">
            <v>Neraca</v>
          </cell>
        </row>
        <row r="88">
          <cell r="B88" t="str">
            <v>2-1340</v>
          </cell>
          <cell r="C88" t="str">
            <v xml:space="preserve"> Hutang PPh pasal 29</v>
          </cell>
          <cell r="D88" t="str">
            <v>Other Current Liability</v>
          </cell>
          <cell r="E88" t="str">
            <v>Credit</v>
          </cell>
          <cell r="F88" t="str">
            <v>Neraca</v>
          </cell>
        </row>
        <row r="89">
          <cell r="B89" t="str">
            <v>2-1350</v>
          </cell>
          <cell r="C89" t="str">
            <v xml:space="preserve"> Hutang Pajak Hiburan</v>
          </cell>
          <cell r="D89" t="str">
            <v>Other Current Liability</v>
          </cell>
          <cell r="E89" t="str">
            <v>Credit</v>
          </cell>
          <cell r="F89" t="str">
            <v>Neraca</v>
          </cell>
        </row>
        <row r="90">
          <cell r="B90" t="str">
            <v>2-1360</v>
          </cell>
          <cell r="C90" t="str">
            <v xml:space="preserve"> Hutang PPn Keluaran</v>
          </cell>
          <cell r="D90" t="str">
            <v>Other Current Liability</v>
          </cell>
          <cell r="E90" t="str">
            <v>Credit</v>
          </cell>
          <cell r="F90" t="str">
            <v>Neraca</v>
          </cell>
        </row>
        <row r="91">
          <cell r="B91" t="str">
            <v>2-2000</v>
          </cell>
          <cell r="C91" t="str">
            <v xml:space="preserve"> KEWAJIBAN TIDAK LANCAR</v>
          </cell>
          <cell r="D91" t="str">
            <v>Liability</v>
          </cell>
          <cell r="E91" t="str">
            <v>Credit</v>
          </cell>
          <cell r="F91" t="str">
            <v>Neraca</v>
          </cell>
        </row>
        <row r="92">
          <cell r="B92" t="str">
            <v>2-2100</v>
          </cell>
          <cell r="C92" t="str">
            <v xml:space="preserve"> KEWAJIBAN JANGKA PANJANG</v>
          </cell>
          <cell r="D92" t="str">
            <v>Long Term Liability</v>
          </cell>
          <cell r="E92" t="str">
            <v>Credit</v>
          </cell>
          <cell r="F92" t="str">
            <v>Neraca</v>
          </cell>
        </row>
        <row r="93">
          <cell r="B93" t="str">
            <v>2-2110</v>
          </cell>
          <cell r="C93" t="str">
            <v xml:space="preserve"> Liabilitas Imbalan Kerja Karya</v>
          </cell>
          <cell r="D93" t="str">
            <v>Long Term Liability</v>
          </cell>
          <cell r="E93" t="str">
            <v>Credit</v>
          </cell>
          <cell r="F93" t="str">
            <v>Neraca</v>
          </cell>
        </row>
        <row r="94">
          <cell r="B94" t="str">
            <v>3-0000</v>
          </cell>
          <cell r="C94" t="str">
            <v xml:space="preserve"> EKUITAS</v>
          </cell>
          <cell r="D94" t="str">
            <v>Euqity</v>
          </cell>
          <cell r="E94" t="str">
            <v>Credit</v>
          </cell>
          <cell r="F94" t="str">
            <v>Neraca</v>
          </cell>
        </row>
        <row r="95">
          <cell r="B95" t="str">
            <v>3-1000</v>
          </cell>
          <cell r="C95" t="str">
            <v xml:space="preserve"> MODAL </v>
          </cell>
          <cell r="D95" t="str">
            <v>Euqity</v>
          </cell>
          <cell r="E95" t="str">
            <v>Credit</v>
          </cell>
          <cell r="F95" t="str">
            <v>Neraca</v>
          </cell>
        </row>
        <row r="96">
          <cell r="B96" t="str">
            <v>3-2000</v>
          </cell>
          <cell r="C96" t="str">
            <v xml:space="preserve"> LABA DITAHAN AWAL TAHUN</v>
          </cell>
          <cell r="D96" t="str">
            <v>Euqity</v>
          </cell>
          <cell r="E96" t="str">
            <v>Credit</v>
          </cell>
          <cell r="F96" t="str">
            <v>Neraca</v>
          </cell>
        </row>
        <row r="97">
          <cell r="B97" t="str">
            <v>3-3000</v>
          </cell>
          <cell r="C97" t="str">
            <v xml:space="preserve"> LABA TAHUN BERJALAN</v>
          </cell>
          <cell r="D97" t="str">
            <v>Euqity</v>
          </cell>
          <cell r="E97" t="str">
            <v>Credit</v>
          </cell>
          <cell r="F97" t="str">
            <v>Neraca</v>
          </cell>
        </row>
        <row r="98">
          <cell r="B98" t="str">
            <v>3-4000</v>
          </cell>
          <cell r="C98" t="str">
            <v xml:space="preserve"> KEUNTUNGAN BELUM DIREALISASI</v>
          </cell>
          <cell r="D98" t="str">
            <v>Euqity</v>
          </cell>
          <cell r="E98" t="str">
            <v>Credit</v>
          </cell>
          <cell r="F98" t="str">
            <v>Neraca</v>
          </cell>
        </row>
        <row r="99">
          <cell r="B99" t="str">
            <v>3-5000</v>
          </cell>
          <cell r="C99" t="str">
            <v xml:space="preserve"> LABA (RUGI) kOMPREHENSIF LAINNYA</v>
          </cell>
          <cell r="D99" t="str">
            <v>Euqity</v>
          </cell>
          <cell r="E99" t="str">
            <v>Credit</v>
          </cell>
          <cell r="F99" t="str">
            <v>Neraca</v>
          </cell>
        </row>
        <row r="100">
          <cell r="B100" t="str">
            <v>4-0000</v>
          </cell>
          <cell r="C100" t="str">
            <v xml:space="preserve"> PENDAPATAN</v>
          </cell>
          <cell r="D100" t="str">
            <v>Income</v>
          </cell>
          <cell r="E100" t="str">
            <v>Credit</v>
          </cell>
          <cell r="F100" t="str">
            <v>Laba/Rugi</v>
          </cell>
        </row>
        <row r="101">
          <cell r="B101" t="str">
            <v>4-1000</v>
          </cell>
          <cell r="C101" t="str">
            <v xml:space="preserve"> PENDAPATAN USAHA</v>
          </cell>
          <cell r="D101" t="str">
            <v>Income</v>
          </cell>
          <cell r="E101" t="str">
            <v>Credit</v>
          </cell>
          <cell r="F101" t="str">
            <v>Laba/Rugi</v>
          </cell>
        </row>
        <row r="102">
          <cell r="B102" t="str">
            <v>4-1110</v>
          </cell>
          <cell r="C102" t="str">
            <v>Pendapatan Jasa Service</v>
          </cell>
          <cell r="D102" t="str">
            <v>Income</v>
          </cell>
          <cell r="E102" t="str">
            <v>Credit</v>
          </cell>
          <cell r="F102" t="str">
            <v>Laba/Rugi</v>
          </cell>
        </row>
        <row r="103">
          <cell r="B103" t="str">
            <v>4-1120</v>
          </cell>
          <cell r="C103" t="str">
            <v xml:space="preserve"> Pendapatan Jasa Lainnya</v>
          </cell>
          <cell r="D103" t="str">
            <v>Income</v>
          </cell>
          <cell r="E103" t="str">
            <v>Credit</v>
          </cell>
          <cell r="F103" t="str">
            <v>Laba/Rugi</v>
          </cell>
        </row>
        <row r="104">
          <cell r="B104" t="str">
            <v>4-1200</v>
          </cell>
          <cell r="C104" t="str">
            <v xml:space="preserve"> PENDAPATAN DILUAR USAHA</v>
          </cell>
          <cell r="D104" t="str">
            <v>Income</v>
          </cell>
          <cell r="E104" t="str">
            <v>Credit</v>
          </cell>
          <cell r="F104" t="str">
            <v>Laba/Rugi</v>
          </cell>
        </row>
        <row r="105">
          <cell r="B105" t="str">
            <v>4-1210</v>
          </cell>
          <cell r="C105" t="str">
            <v xml:space="preserve"> Pendapatan Dividen</v>
          </cell>
          <cell r="D105" t="str">
            <v>Income</v>
          </cell>
          <cell r="E105" t="str">
            <v>Credit</v>
          </cell>
          <cell r="F105" t="str">
            <v>Laba/Rugi</v>
          </cell>
        </row>
        <row r="106">
          <cell r="B106" t="str">
            <v>4-1220</v>
          </cell>
          <cell r="C106" t="str">
            <v xml:space="preserve"> Pendapatan Bunga Deposito</v>
          </cell>
          <cell r="D106" t="str">
            <v>Income</v>
          </cell>
          <cell r="E106" t="str">
            <v>Credit</v>
          </cell>
          <cell r="F106" t="str">
            <v>Laba/Rugi</v>
          </cell>
        </row>
        <row r="107">
          <cell r="B107" t="str">
            <v>4-1230</v>
          </cell>
          <cell r="C107" t="str">
            <v xml:space="preserve"> Pendapatan Jasa Giro</v>
          </cell>
          <cell r="D107" t="str">
            <v>Income</v>
          </cell>
          <cell r="E107" t="str">
            <v>Credit</v>
          </cell>
          <cell r="F107" t="str">
            <v>Laba/Rugi</v>
          </cell>
        </row>
        <row r="108">
          <cell r="B108" t="str">
            <v>4-1240</v>
          </cell>
          <cell r="C108" t="str">
            <v xml:space="preserve"> Pendapatan Bunga Deposito (US$</v>
          </cell>
          <cell r="D108" t="str">
            <v>Income</v>
          </cell>
          <cell r="E108" t="str">
            <v>Credit</v>
          </cell>
          <cell r="F108" t="str">
            <v>Laba/Rugi</v>
          </cell>
        </row>
        <row r="109">
          <cell r="B109" t="str">
            <v>4-1250</v>
          </cell>
          <cell r="C109" t="str">
            <v xml:space="preserve"> Pendapatan Kupon Reksadana</v>
          </cell>
          <cell r="D109" t="str">
            <v>Income</v>
          </cell>
          <cell r="E109" t="str">
            <v>Credit</v>
          </cell>
          <cell r="F109" t="str">
            <v>Laba/Rugi</v>
          </cell>
        </row>
        <row r="110">
          <cell r="B110" t="str">
            <v>4-1260</v>
          </cell>
          <cell r="C110" t="str">
            <v xml:space="preserve"> Pendapatan Bunga Lain-lain</v>
          </cell>
          <cell r="D110" t="str">
            <v>Income</v>
          </cell>
          <cell r="E110" t="str">
            <v>Credit</v>
          </cell>
          <cell r="F110" t="str">
            <v>Laba/Rugi</v>
          </cell>
        </row>
        <row r="111">
          <cell r="B111" t="str">
            <v>4-1270</v>
          </cell>
          <cell r="C111" t="str">
            <v xml:space="preserve"> Pendapatan Claim Asuransi</v>
          </cell>
          <cell r="D111" t="str">
            <v>Income</v>
          </cell>
          <cell r="E111" t="str">
            <v>Credit</v>
          </cell>
          <cell r="F111" t="str">
            <v>Laba/Rugi</v>
          </cell>
        </row>
        <row r="112">
          <cell r="B112" t="str">
            <v>4-1280</v>
          </cell>
          <cell r="C112" t="str">
            <v xml:space="preserve"> Laba (Rugi) Investasi</v>
          </cell>
          <cell r="D112" t="str">
            <v>Income</v>
          </cell>
          <cell r="E112" t="str">
            <v>Credit</v>
          </cell>
          <cell r="F112" t="str">
            <v>Laba/Rugi</v>
          </cell>
        </row>
        <row r="113">
          <cell r="B113" t="str">
            <v>4-1290</v>
          </cell>
          <cell r="C113" t="str">
            <v xml:space="preserve"> Pendapatan Sewa</v>
          </cell>
          <cell r="D113" t="str">
            <v>Income</v>
          </cell>
          <cell r="E113" t="str">
            <v>Credit</v>
          </cell>
          <cell r="F113" t="str">
            <v>Laba/Rugi</v>
          </cell>
        </row>
        <row r="114">
          <cell r="B114" t="str">
            <v>6-0000</v>
          </cell>
          <cell r="C114" t="str">
            <v xml:space="preserve"> BEBAN</v>
          </cell>
          <cell r="D114" t="str">
            <v xml:space="preserve"> Expense</v>
          </cell>
          <cell r="E114" t="str">
            <v>Debit</v>
          </cell>
          <cell r="F114" t="str">
            <v>Laba/Rugi</v>
          </cell>
        </row>
        <row r="115">
          <cell r="B115" t="str">
            <v>6-1000</v>
          </cell>
          <cell r="C115" t="str">
            <v>Biaya Umum dan Administrasi</v>
          </cell>
          <cell r="D115" t="str">
            <v xml:space="preserve"> Expense</v>
          </cell>
          <cell r="E115" t="str">
            <v>Debit</v>
          </cell>
          <cell r="F115" t="str">
            <v>Laba/Rugi</v>
          </cell>
        </row>
        <row r="116">
          <cell r="B116" t="str">
            <v>6-1100</v>
          </cell>
          <cell r="C116" t="str">
            <v xml:space="preserve"> Biaya Bunga Cerukan</v>
          </cell>
          <cell r="D116" t="str">
            <v xml:space="preserve"> Expense</v>
          </cell>
          <cell r="E116" t="str">
            <v>Debit</v>
          </cell>
          <cell r="F116" t="str">
            <v>Laba/Rugi</v>
          </cell>
        </row>
        <row r="117">
          <cell r="B117" t="str">
            <v>6-1200</v>
          </cell>
          <cell r="C117" t="str">
            <v xml:space="preserve"> Biaya Bunga Lain-Lain</v>
          </cell>
          <cell r="D117" t="str">
            <v xml:space="preserve"> Expense</v>
          </cell>
          <cell r="E117" t="str">
            <v>Debit</v>
          </cell>
          <cell r="F117" t="str">
            <v>Laba/Rugi</v>
          </cell>
        </row>
        <row r="118">
          <cell r="B118" t="str">
            <v>6-1300</v>
          </cell>
          <cell r="C118" t="str">
            <v xml:space="preserve"> Biaya Administrasi Bank</v>
          </cell>
          <cell r="D118" t="str">
            <v xml:space="preserve"> Expense</v>
          </cell>
          <cell r="E118" t="str">
            <v>Debit</v>
          </cell>
          <cell r="F118" t="str">
            <v>Laba/Rugi</v>
          </cell>
        </row>
        <row r="119">
          <cell r="B119" t="str">
            <v>6-1400</v>
          </cell>
          <cell r="C119" t="str">
            <v xml:space="preserve"> Biaya Pick Up Service</v>
          </cell>
          <cell r="D119" t="str">
            <v xml:space="preserve"> Expense</v>
          </cell>
          <cell r="E119" t="str">
            <v>Debit</v>
          </cell>
          <cell r="F119" t="str">
            <v>Laba/Rugi</v>
          </cell>
        </row>
        <row r="120">
          <cell r="B120" t="str">
            <v>6-1500</v>
          </cell>
          <cell r="C120" t="str">
            <v xml:space="preserve"> Biaya Piutang tak tertagih</v>
          </cell>
          <cell r="D120" t="str">
            <v xml:space="preserve"> Expense</v>
          </cell>
          <cell r="E120" t="str">
            <v>Debit</v>
          </cell>
          <cell r="F120" t="str">
            <v>Laba/Rugi</v>
          </cell>
        </row>
        <row r="121">
          <cell r="B121" t="str">
            <v>6-2000</v>
          </cell>
          <cell r="C121" t="str">
            <v>Biaya Iklan dan Promosi</v>
          </cell>
          <cell r="D121" t="str">
            <v xml:space="preserve"> Expense</v>
          </cell>
          <cell r="E121" t="str">
            <v>Debit</v>
          </cell>
          <cell r="F121" t="str">
            <v>Laba/Rugi</v>
          </cell>
        </row>
        <row r="122">
          <cell r="B122" t="str">
            <v>6-2101</v>
          </cell>
          <cell r="C122" t="str">
            <v xml:space="preserve"> Biaya Promosi</v>
          </cell>
          <cell r="D122" t="str">
            <v xml:space="preserve"> Expense</v>
          </cell>
          <cell r="E122" t="str">
            <v>Debit</v>
          </cell>
          <cell r="F122" t="str">
            <v>Laba/Rugi</v>
          </cell>
        </row>
        <row r="123">
          <cell r="B123" t="str">
            <v>6-2102</v>
          </cell>
          <cell r="C123" t="str">
            <v xml:space="preserve">  Brosur</v>
          </cell>
          <cell r="D123" t="str">
            <v xml:space="preserve"> Expense</v>
          </cell>
          <cell r="E123" t="str">
            <v>Debit</v>
          </cell>
          <cell r="F123" t="str">
            <v>Laba/Rugi</v>
          </cell>
        </row>
        <row r="124">
          <cell r="B124" t="str">
            <v>6-2103</v>
          </cell>
          <cell r="C124" t="str">
            <v xml:space="preserve"> Biaya Ijin Promosi</v>
          </cell>
          <cell r="D124" t="str">
            <v xml:space="preserve"> Expense</v>
          </cell>
          <cell r="E124" t="str">
            <v>Debit</v>
          </cell>
          <cell r="F124" t="str">
            <v>Laba/Rugi</v>
          </cell>
        </row>
        <row r="125">
          <cell r="B125" t="str">
            <v>6-2104</v>
          </cell>
          <cell r="C125" t="str">
            <v xml:space="preserve"> Biaya Promosi Lain-Lain</v>
          </cell>
          <cell r="D125" t="str">
            <v xml:space="preserve"> Expense</v>
          </cell>
          <cell r="E125" t="str">
            <v>Debit</v>
          </cell>
          <cell r="F125" t="str">
            <v>Laba/Rugi</v>
          </cell>
        </row>
        <row r="126">
          <cell r="B126" t="str">
            <v>6-2201</v>
          </cell>
          <cell r="C126" t="str">
            <v xml:space="preserve"> Biaya Hadiah</v>
          </cell>
          <cell r="D126" t="str">
            <v xml:space="preserve"> Expense</v>
          </cell>
          <cell r="E126" t="str">
            <v>Debit</v>
          </cell>
          <cell r="F126" t="str">
            <v>Laba/Rugi</v>
          </cell>
        </row>
        <row r="127">
          <cell r="B127" t="str">
            <v>6-2202</v>
          </cell>
          <cell r="C127" t="str">
            <v xml:space="preserve"> Biaya Spanduk &amp; Umbul-Umbul</v>
          </cell>
          <cell r="D127" t="str">
            <v xml:space="preserve"> Expense</v>
          </cell>
          <cell r="E127" t="str">
            <v>Debit</v>
          </cell>
          <cell r="F127" t="str">
            <v>Laba/Rugi</v>
          </cell>
        </row>
        <row r="128">
          <cell r="B128" t="str">
            <v>6-2203</v>
          </cell>
          <cell r="C128" t="str">
            <v xml:space="preserve"> Biaya Neon Sign</v>
          </cell>
          <cell r="D128" t="str">
            <v xml:space="preserve"> Expense</v>
          </cell>
          <cell r="E128" t="str">
            <v>Debit</v>
          </cell>
          <cell r="F128" t="str">
            <v>Laba/Rugi</v>
          </cell>
        </row>
        <row r="129">
          <cell r="B129" t="str">
            <v>6-2204</v>
          </cell>
          <cell r="C129" t="str">
            <v xml:space="preserve"> Biaya Tiket Hadiah</v>
          </cell>
          <cell r="D129" t="str">
            <v xml:space="preserve"> Expense</v>
          </cell>
          <cell r="E129" t="str">
            <v>Debit</v>
          </cell>
          <cell r="F129" t="str">
            <v>Laba/Rugi</v>
          </cell>
        </row>
        <row r="130">
          <cell r="B130" t="str">
            <v>6-2205</v>
          </cell>
          <cell r="C130" t="str">
            <v xml:space="preserve"> Biaya Hadiah Langsung</v>
          </cell>
          <cell r="D130" t="str">
            <v xml:space="preserve"> Expense</v>
          </cell>
          <cell r="E130" t="str">
            <v>Debit</v>
          </cell>
          <cell r="F130" t="str">
            <v>Laba/Rugi</v>
          </cell>
        </row>
        <row r="131">
          <cell r="B131" t="str">
            <v>6-2206</v>
          </cell>
          <cell r="C131" t="str">
            <v xml:space="preserve"> Biaya Baliho</v>
          </cell>
          <cell r="D131" t="str">
            <v xml:space="preserve"> Expense</v>
          </cell>
          <cell r="E131" t="str">
            <v>Debit</v>
          </cell>
          <cell r="F131" t="str">
            <v>Laba/Rugi</v>
          </cell>
        </row>
        <row r="132">
          <cell r="B132" t="str">
            <v>6-3000</v>
          </cell>
          <cell r="C132" t="str">
            <v>Biaya Operasional</v>
          </cell>
          <cell r="D132" t="str">
            <v xml:space="preserve"> Expense</v>
          </cell>
          <cell r="E132" t="str">
            <v>Debit</v>
          </cell>
          <cell r="F132" t="str">
            <v>Laba/Rugi</v>
          </cell>
        </row>
        <row r="133">
          <cell r="B133" t="str">
            <v>6-3101</v>
          </cell>
          <cell r="C133" t="str">
            <v xml:space="preserve"> Biaya Transport</v>
          </cell>
          <cell r="D133" t="str">
            <v xml:space="preserve"> Expense</v>
          </cell>
          <cell r="E133" t="str">
            <v>Debit</v>
          </cell>
          <cell r="F133" t="str">
            <v>Laba/Rugi</v>
          </cell>
        </row>
        <row r="134">
          <cell r="B134" t="str">
            <v>6-3102</v>
          </cell>
          <cell r="C134" t="str">
            <v xml:space="preserve"> Biaya Pemeliharaan Kendaraan</v>
          </cell>
          <cell r="D134" t="str">
            <v xml:space="preserve"> Expense</v>
          </cell>
          <cell r="E134" t="str">
            <v>Debit</v>
          </cell>
          <cell r="F134" t="str">
            <v>Laba/Rugi</v>
          </cell>
        </row>
        <row r="135">
          <cell r="B135" t="str">
            <v>6-3103</v>
          </cell>
          <cell r="C135" t="str">
            <v xml:space="preserve"> Biaya Parkir &amp; Tol</v>
          </cell>
          <cell r="D135" t="str">
            <v xml:space="preserve"> Expense</v>
          </cell>
          <cell r="E135" t="str">
            <v>Debit</v>
          </cell>
          <cell r="F135" t="str">
            <v>Laba/Rugi</v>
          </cell>
        </row>
        <row r="136">
          <cell r="B136" t="str">
            <v>6-3104</v>
          </cell>
          <cell r="C136" t="str">
            <v xml:space="preserve"> Biaya Kirim Barang-Non Ekspedi</v>
          </cell>
          <cell r="D136" t="str">
            <v xml:space="preserve"> Expense</v>
          </cell>
          <cell r="E136" t="str">
            <v>Debit</v>
          </cell>
          <cell r="F136" t="str">
            <v>Laba/Rugi</v>
          </cell>
        </row>
        <row r="137">
          <cell r="B137" t="str">
            <v>6-3105</v>
          </cell>
          <cell r="C137" t="str">
            <v>Biaya Cetak dan Foto copy</v>
          </cell>
          <cell r="D137" t="str">
            <v xml:space="preserve"> Expense</v>
          </cell>
          <cell r="E137" t="str">
            <v>Debit</v>
          </cell>
          <cell r="F137" t="str">
            <v>Laba/Rugi</v>
          </cell>
        </row>
        <row r="138">
          <cell r="B138" t="str">
            <v>6-3106</v>
          </cell>
          <cell r="C138" t="str">
            <v xml:space="preserve"> Biaya Sewa Kendaraan</v>
          </cell>
          <cell r="D138" t="str">
            <v xml:space="preserve"> Expense</v>
          </cell>
          <cell r="E138" t="str">
            <v>Debit</v>
          </cell>
          <cell r="F138" t="str">
            <v>Laba/Rugi</v>
          </cell>
        </row>
        <row r="139">
          <cell r="B139" t="str">
            <v>6-3201</v>
          </cell>
          <cell r="C139" t="str">
            <v xml:space="preserve"> Biaya Pakaian Seragam</v>
          </cell>
          <cell r="D139" t="str">
            <v xml:space="preserve"> Expense</v>
          </cell>
          <cell r="E139" t="str">
            <v>Debit</v>
          </cell>
          <cell r="F139" t="str">
            <v>Laba/Rugi</v>
          </cell>
        </row>
        <row r="140">
          <cell r="B140" t="str">
            <v>6-3202</v>
          </cell>
          <cell r="C140" t="str">
            <v xml:space="preserve"> Biaya Label Merk</v>
          </cell>
          <cell r="D140" t="str">
            <v xml:space="preserve"> Expense</v>
          </cell>
          <cell r="E140" t="str">
            <v>Debit</v>
          </cell>
          <cell r="F140" t="str">
            <v>Laba/Rugi</v>
          </cell>
        </row>
        <row r="141">
          <cell r="B141" t="str">
            <v>6-3203</v>
          </cell>
          <cell r="C141" t="str">
            <v>Biaya Rumah Tangga</v>
          </cell>
          <cell r="D141" t="str">
            <v xml:space="preserve"> Expense</v>
          </cell>
          <cell r="E141" t="str">
            <v>Debit</v>
          </cell>
          <cell r="F141" t="str">
            <v>Laba/Rugi</v>
          </cell>
        </row>
        <row r="142">
          <cell r="B142" t="str">
            <v>6-3301</v>
          </cell>
          <cell r="C142" t="str">
            <v xml:space="preserve"> Interior</v>
          </cell>
          <cell r="D142" t="str">
            <v xml:space="preserve"> Expense</v>
          </cell>
          <cell r="E142" t="str">
            <v>Debit</v>
          </cell>
          <cell r="F142" t="str">
            <v>Laba/Rugi</v>
          </cell>
        </row>
        <row r="143">
          <cell r="B143" t="str">
            <v>6-3302</v>
          </cell>
          <cell r="C143" t="str">
            <v xml:space="preserve"> Biaya Dekorasi Lain-Lain</v>
          </cell>
          <cell r="D143" t="str">
            <v xml:space="preserve"> Expense</v>
          </cell>
          <cell r="E143" t="str">
            <v>Debit</v>
          </cell>
          <cell r="F143" t="str">
            <v>Laba/Rugi</v>
          </cell>
        </row>
        <row r="144">
          <cell r="B144" t="str">
            <v>6-3303</v>
          </cell>
          <cell r="C144" t="str">
            <v xml:space="preserve"> Biaya Perlengkapan Kebersihan</v>
          </cell>
          <cell r="D144" t="str">
            <v xml:space="preserve"> Expense</v>
          </cell>
          <cell r="E144" t="str">
            <v>Debit</v>
          </cell>
          <cell r="F144" t="str">
            <v>Laba/Rugi</v>
          </cell>
        </row>
        <row r="145">
          <cell r="B145" t="str">
            <v>6-3304</v>
          </cell>
          <cell r="C145" t="str">
            <v xml:space="preserve"> Biaya Kantong Plastik</v>
          </cell>
          <cell r="D145" t="str">
            <v xml:space="preserve"> Expense</v>
          </cell>
          <cell r="E145" t="str">
            <v>Debit</v>
          </cell>
          <cell r="F145" t="str">
            <v>Laba/Rugi</v>
          </cell>
        </row>
        <row r="146">
          <cell r="B146" t="str">
            <v>6-3305</v>
          </cell>
          <cell r="C146" t="str">
            <v xml:space="preserve"> Lampu-lampu</v>
          </cell>
          <cell r="D146" t="str">
            <v xml:space="preserve"> Expense</v>
          </cell>
          <cell r="E146" t="str">
            <v>Debit</v>
          </cell>
          <cell r="F146" t="str">
            <v>Laba/Rugi</v>
          </cell>
        </row>
        <row r="147">
          <cell r="B147" t="str">
            <v>6-3306</v>
          </cell>
          <cell r="C147" t="str">
            <v xml:space="preserve"> Meja &amp; Kursi</v>
          </cell>
          <cell r="D147" t="str">
            <v xml:space="preserve"> Expense</v>
          </cell>
          <cell r="E147" t="str">
            <v>Debit</v>
          </cell>
          <cell r="F147" t="str">
            <v>Laba/Rugi</v>
          </cell>
        </row>
        <row r="148">
          <cell r="B148" t="str">
            <v>6-3401</v>
          </cell>
          <cell r="C148" t="str">
            <v xml:space="preserve"> Biaya Perl Toko/Bgn Lain-Lain</v>
          </cell>
          <cell r="D148" t="str">
            <v xml:space="preserve"> Expense</v>
          </cell>
          <cell r="E148" t="str">
            <v>Debit</v>
          </cell>
          <cell r="F148" t="str">
            <v>Laba/Rugi</v>
          </cell>
        </row>
        <row r="149">
          <cell r="B149" t="str">
            <v>6-3402</v>
          </cell>
          <cell r="C149" t="str">
            <v xml:space="preserve"> Biaya Perbaikan Bangunan &amp; Pen</v>
          </cell>
          <cell r="D149" t="str">
            <v xml:space="preserve"> Expense</v>
          </cell>
          <cell r="E149" t="str">
            <v>Debit</v>
          </cell>
          <cell r="F149" t="str">
            <v>Laba/Rugi</v>
          </cell>
        </row>
        <row r="150">
          <cell r="B150" t="str">
            <v>6-3403</v>
          </cell>
          <cell r="C150" t="str">
            <v xml:space="preserve"> Biaya Pemeliharan Mesin Mainan</v>
          </cell>
          <cell r="D150" t="str">
            <v xml:space="preserve"> Expense</v>
          </cell>
          <cell r="E150" t="str">
            <v>Debit</v>
          </cell>
          <cell r="F150" t="str">
            <v>Laba/Rugi</v>
          </cell>
        </row>
        <row r="151">
          <cell r="B151" t="str">
            <v>6-3404</v>
          </cell>
          <cell r="C151" t="str">
            <v xml:space="preserve"> Biaya Perlengkapan Mesin</v>
          </cell>
          <cell r="D151" t="str">
            <v xml:space="preserve"> Expense</v>
          </cell>
          <cell r="E151" t="str">
            <v>Debit</v>
          </cell>
          <cell r="F151" t="str">
            <v>Laba/Rugi</v>
          </cell>
        </row>
        <row r="152">
          <cell r="B152" t="str">
            <v>6-3405</v>
          </cell>
          <cell r="C152" t="str">
            <v xml:space="preserve"> Biaya Perbaikan Instalasi List</v>
          </cell>
          <cell r="D152" t="str">
            <v xml:space="preserve"> Expense</v>
          </cell>
          <cell r="E152" t="str">
            <v>Debit</v>
          </cell>
          <cell r="F152" t="str">
            <v>Laba/Rugi</v>
          </cell>
        </row>
        <row r="153">
          <cell r="B153" t="str">
            <v>6-3406</v>
          </cell>
          <cell r="C153" t="str">
            <v xml:space="preserve"> Biaya Sewa Kendaraan Operasional</v>
          </cell>
          <cell r="D153" t="str">
            <v xml:space="preserve"> Expense</v>
          </cell>
          <cell r="E153" t="str">
            <v>Debit</v>
          </cell>
          <cell r="F153" t="str">
            <v>Laba/Rugi</v>
          </cell>
        </row>
        <row r="154">
          <cell r="B154" t="str">
            <v>6-3407</v>
          </cell>
          <cell r="C154" t="str">
            <v xml:space="preserve"> Biaya Sewa Bangunan Toko</v>
          </cell>
          <cell r="D154" t="str">
            <v xml:space="preserve"> Expense</v>
          </cell>
          <cell r="E154" t="str">
            <v>Debit</v>
          </cell>
          <cell r="F154" t="str">
            <v>Laba/Rugi</v>
          </cell>
        </row>
        <row r="155">
          <cell r="B155" t="str">
            <v>6-3408</v>
          </cell>
          <cell r="C155" t="str">
            <v xml:space="preserve"> Biaya Sewa Kendaraan Koperasi</v>
          </cell>
          <cell r="D155" t="str">
            <v xml:space="preserve"> Expense</v>
          </cell>
          <cell r="E155" t="str">
            <v>Debit</v>
          </cell>
          <cell r="F155" t="str">
            <v>Laba/Rugi</v>
          </cell>
        </row>
        <row r="156">
          <cell r="B156" t="str">
            <v>6-3501</v>
          </cell>
          <cell r="C156" t="str">
            <v xml:space="preserve"> Biaya Koin Mainan</v>
          </cell>
          <cell r="D156" t="str">
            <v xml:space="preserve"> Expense</v>
          </cell>
          <cell r="E156" t="str">
            <v>Debit</v>
          </cell>
          <cell r="F156" t="str">
            <v>Laba/Rugi</v>
          </cell>
        </row>
        <row r="157">
          <cell r="B157" t="str">
            <v>6-3502</v>
          </cell>
          <cell r="C157" t="str">
            <v xml:space="preserve"> Biaya Serba Serbi</v>
          </cell>
          <cell r="D157" t="str">
            <v xml:space="preserve"> Expense</v>
          </cell>
          <cell r="E157" t="str">
            <v>Debit</v>
          </cell>
          <cell r="F157" t="str">
            <v>Laba/Rugi</v>
          </cell>
        </row>
        <row r="158">
          <cell r="B158" t="str">
            <v>6-3503</v>
          </cell>
          <cell r="C158" t="str">
            <v xml:space="preserve"> Biaya Minuman</v>
          </cell>
          <cell r="D158" t="str">
            <v xml:space="preserve"> Expense</v>
          </cell>
          <cell r="E158" t="str">
            <v>Debit</v>
          </cell>
          <cell r="F158" t="str">
            <v>Laba/Rugi</v>
          </cell>
        </row>
        <row r="159">
          <cell r="B159" t="str">
            <v>6-3504</v>
          </cell>
          <cell r="C159" t="str">
            <v>Jamuan Rapat</v>
          </cell>
          <cell r="D159" t="str">
            <v xml:space="preserve"> Expense</v>
          </cell>
          <cell r="E159" t="str">
            <v>Debit</v>
          </cell>
          <cell r="F159" t="str">
            <v>Laba/Rugi</v>
          </cell>
        </row>
        <row r="160">
          <cell r="B160" t="str">
            <v>6-3505</v>
          </cell>
          <cell r="C160" t="str">
            <v xml:space="preserve"> Biaya Listrik</v>
          </cell>
          <cell r="D160" t="str">
            <v xml:space="preserve"> Expense</v>
          </cell>
          <cell r="E160" t="str">
            <v>Debit</v>
          </cell>
          <cell r="F160" t="str">
            <v>Laba/Rugi</v>
          </cell>
        </row>
        <row r="161">
          <cell r="B161" t="str">
            <v>6-3506</v>
          </cell>
          <cell r="C161" t="str">
            <v xml:space="preserve"> Biaya Air</v>
          </cell>
          <cell r="D161" t="str">
            <v xml:space="preserve"> Expense</v>
          </cell>
          <cell r="E161" t="str">
            <v>Debit</v>
          </cell>
          <cell r="F161" t="str">
            <v>Laba/Rugi</v>
          </cell>
        </row>
        <row r="162">
          <cell r="B162" t="str">
            <v>6-3507</v>
          </cell>
          <cell r="C162" t="str">
            <v xml:space="preserve">  Biaya Telepon</v>
          </cell>
          <cell r="D162" t="str">
            <v xml:space="preserve"> Expense</v>
          </cell>
          <cell r="E162" t="str">
            <v>Debit</v>
          </cell>
          <cell r="F162" t="str">
            <v>Laba/Rugi</v>
          </cell>
        </row>
        <row r="163">
          <cell r="B163" t="str">
            <v>6-3508</v>
          </cell>
          <cell r="C163" t="str">
            <v xml:space="preserve"> Biaya Internet</v>
          </cell>
          <cell r="D163" t="str">
            <v xml:space="preserve"> Expense</v>
          </cell>
          <cell r="E163" t="str">
            <v>Debit</v>
          </cell>
          <cell r="F163" t="str">
            <v>Laba/Rugi</v>
          </cell>
        </row>
        <row r="164">
          <cell r="B164" t="str">
            <v>6-3509</v>
          </cell>
          <cell r="C164" t="str">
            <v xml:space="preserve"> Biaya Perangko &amp; Meterai</v>
          </cell>
          <cell r="D164" t="str">
            <v xml:space="preserve"> Expense</v>
          </cell>
          <cell r="E164" t="str">
            <v>Debit</v>
          </cell>
          <cell r="F164" t="str">
            <v>Laba/Rugi</v>
          </cell>
        </row>
        <row r="165">
          <cell r="B165" t="str">
            <v>6-3510</v>
          </cell>
          <cell r="C165" t="str">
            <v xml:space="preserve"> Biaya Kirim Paket &amp; Surat</v>
          </cell>
          <cell r="D165" t="str">
            <v xml:space="preserve"> Expense</v>
          </cell>
          <cell r="E165" t="str">
            <v>Debit</v>
          </cell>
          <cell r="F165" t="str">
            <v>Laba/Rugi</v>
          </cell>
        </row>
        <row r="166">
          <cell r="B166" t="str">
            <v>6-4000</v>
          </cell>
          <cell r="C166" t="str">
            <v>Biaya Karyawan</v>
          </cell>
          <cell r="D166" t="str">
            <v xml:space="preserve"> Expense</v>
          </cell>
          <cell r="E166" t="str">
            <v>Debit</v>
          </cell>
          <cell r="F166" t="str">
            <v>Laba/Rugi</v>
          </cell>
        </row>
        <row r="167">
          <cell r="B167" t="str">
            <v>6-4100</v>
          </cell>
          <cell r="C167" t="str">
            <v xml:space="preserve"> Gaji Pokok Kantor</v>
          </cell>
          <cell r="D167" t="str">
            <v xml:space="preserve"> Expense</v>
          </cell>
          <cell r="E167" t="str">
            <v>Debit</v>
          </cell>
          <cell r="F167" t="str">
            <v>Laba/Rugi</v>
          </cell>
        </row>
        <row r="168">
          <cell r="B168" t="str">
            <v>6-4200</v>
          </cell>
          <cell r="C168" t="str">
            <v xml:space="preserve"> Pesangon</v>
          </cell>
          <cell r="D168" t="str">
            <v xml:space="preserve"> Expense</v>
          </cell>
          <cell r="E168" t="str">
            <v>Debit</v>
          </cell>
          <cell r="F168" t="str">
            <v>Laba/Rugi</v>
          </cell>
        </row>
        <row r="169">
          <cell r="B169" t="str">
            <v>6-4300</v>
          </cell>
          <cell r="C169" t="str">
            <v xml:space="preserve"> Uang Lembur Kantor</v>
          </cell>
          <cell r="D169" t="str">
            <v xml:space="preserve"> Expense</v>
          </cell>
          <cell r="E169" t="str">
            <v>Debit</v>
          </cell>
          <cell r="F169" t="str">
            <v>Laba/Rugi</v>
          </cell>
        </row>
        <row r="170">
          <cell r="B170" t="str">
            <v>6-4400</v>
          </cell>
          <cell r="C170" t="str">
            <v>Biaya BPJS TK</v>
          </cell>
          <cell r="D170" t="str">
            <v xml:space="preserve"> Expense</v>
          </cell>
          <cell r="E170" t="str">
            <v>Debit</v>
          </cell>
          <cell r="F170" t="str">
            <v>Laba/Rugi</v>
          </cell>
        </row>
        <row r="171">
          <cell r="B171" t="str">
            <v>6-4500</v>
          </cell>
          <cell r="C171" t="str">
            <v xml:space="preserve"> THR Kantor</v>
          </cell>
          <cell r="D171" t="str">
            <v xml:space="preserve"> Expense</v>
          </cell>
          <cell r="E171" t="str">
            <v>Debit</v>
          </cell>
          <cell r="F171" t="str">
            <v>Laba/Rugi</v>
          </cell>
        </row>
        <row r="172">
          <cell r="B172" t="str">
            <v>6-4600</v>
          </cell>
          <cell r="C172" t="str">
            <v xml:space="preserve"> Astek Kantor</v>
          </cell>
          <cell r="D172" t="str">
            <v xml:space="preserve"> Expense</v>
          </cell>
          <cell r="E172" t="str">
            <v>Debit</v>
          </cell>
          <cell r="F172" t="str">
            <v>Laba/Rugi</v>
          </cell>
        </row>
        <row r="173">
          <cell r="B173" t="str">
            <v>6-4700</v>
          </cell>
          <cell r="C173" t="str">
            <v xml:space="preserve"> Bonus Kantor</v>
          </cell>
          <cell r="D173" t="str">
            <v xml:space="preserve"> Expense</v>
          </cell>
          <cell r="E173" t="str">
            <v>Debit</v>
          </cell>
          <cell r="F173" t="str">
            <v>Laba/Rugi</v>
          </cell>
        </row>
        <row r="174">
          <cell r="B174" t="str">
            <v>6-4800</v>
          </cell>
          <cell r="C174" t="str">
            <v xml:space="preserve"> Beban Imbalan Kerja Karyawan</v>
          </cell>
          <cell r="D174" t="str">
            <v xml:space="preserve"> Expense</v>
          </cell>
          <cell r="E174" t="str">
            <v>Debit</v>
          </cell>
          <cell r="F174" t="str">
            <v>Laba/Rugi</v>
          </cell>
        </row>
        <row r="175">
          <cell r="B175" t="str">
            <v>6-5000</v>
          </cell>
          <cell r="C175" t="str">
            <v xml:space="preserve"> Biaya Penyusutan</v>
          </cell>
          <cell r="D175" t="str">
            <v xml:space="preserve"> Expense</v>
          </cell>
          <cell r="E175" t="str">
            <v>Debit</v>
          </cell>
          <cell r="F175" t="str">
            <v>Laba/Rugi</v>
          </cell>
        </row>
        <row r="176">
          <cell r="B176" t="str">
            <v>6-5100</v>
          </cell>
          <cell r="C176" t="str">
            <v xml:space="preserve"> B. Peny. Peralatan </v>
          </cell>
          <cell r="D176" t="str">
            <v xml:space="preserve"> Expense</v>
          </cell>
          <cell r="E176" t="str">
            <v>Debit</v>
          </cell>
          <cell r="F176" t="str">
            <v>Laba/Rugi</v>
          </cell>
        </row>
        <row r="177">
          <cell r="B177" t="str">
            <v>6-5200</v>
          </cell>
          <cell r="C177" t="str">
            <v xml:space="preserve"> B. Peny. Bangunan</v>
          </cell>
          <cell r="D177" t="str">
            <v xml:space="preserve"> Expense</v>
          </cell>
          <cell r="E177" t="str">
            <v>Debit</v>
          </cell>
          <cell r="F177" t="str">
            <v>Laba/Rugi</v>
          </cell>
        </row>
        <row r="178">
          <cell r="B178" t="str">
            <v>6-5300</v>
          </cell>
          <cell r="C178" t="str">
            <v xml:space="preserve"> B. Peny. Perlengkapan</v>
          </cell>
          <cell r="D178" t="str">
            <v xml:space="preserve"> Expense</v>
          </cell>
          <cell r="E178" t="str">
            <v>Debit</v>
          </cell>
          <cell r="F178" t="str">
            <v>Laba/Rugi</v>
          </cell>
        </row>
        <row r="179">
          <cell r="B179" t="str">
            <v>6-5400</v>
          </cell>
          <cell r="C179" t="str">
            <v xml:space="preserve"> B. Peny. Kendaraan</v>
          </cell>
          <cell r="D179" t="str">
            <v xml:space="preserve"> Expense</v>
          </cell>
          <cell r="E179" t="str">
            <v>Debit</v>
          </cell>
          <cell r="F179" t="str">
            <v>Laba/Rugi</v>
          </cell>
        </row>
        <row r="180">
          <cell r="B180" t="str">
            <v>6-5500</v>
          </cell>
          <cell r="C180" t="str">
            <v xml:space="preserve"> B. Peny. Mesin Mainan</v>
          </cell>
          <cell r="D180" t="str">
            <v xml:space="preserve"> Expense</v>
          </cell>
          <cell r="E180" t="str">
            <v>Debit</v>
          </cell>
          <cell r="F180" t="str">
            <v>Laba/Rugi</v>
          </cell>
        </row>
        <row r="181">
          <cell r="B181" t="str">
            <v>6-6000</v>
          </cell>
          <cell r="C181" t="str">
            <v xml:space="preserve"> Biaya Perijinan &amp; Pajak</v>
          </cell>
          <cell r="D181" t="str">
            <v xml:space="preserve"> Expense</v>
          </cell>
          <cell r="E181" t="str">
            <v>Debit</v>
          </cell>
          <cell r="F181" t="str">
            <v>Laba/Rugi</v>
          </cell>
        </row>
        <row r="182">
          <cell r="B182" t="str">
            <v>6-6101</v>
          </cell>
          <cell r="C182" t="str">
            <v xml:space="preserve"> Biaya PPh 21</v>
          </cell>
          <cell r="D182" t="str">
            <v xml:space="preserve"> Expense</v>
          </cell>
          <cell r="E182" t="str">
            <v>Debit</v>
          </cell>
          <cell r="F182" t="str">
            <v>Laba/Rugi</v>
          </cell>
        </row>
        <row r="183">
          <cell r="B183" t="str">
            <v>6-6102</v>
          </cell>
          <cell r="C183" t="str">
            <v xml:space="preserve"> Biaya Ijin SIUP</v>
          </cell>
          <cell r="D183" t="str">
            <v xml:space="preserve"> Expense</v>
          </cell>
          <cell r="E183" t="str">
            <v>Debit</v>
          </cell>
          <cell r="F183" t="str">
            <v>Laba/Rugi</v>
          </cell>
        </row>
        <row r="184">
          <cell r="B184" t="str">
            <v>6-6103</v>
          </cell>
          <cell r="C184" t="str">
            <v xml:space="preserve"> Biaya Ijin Pariwisata</v>
          </cell>
          <cell r="D184" t="str">
            <v xml:space="preserve"> Expense</v>
          </cell>
          <cell r="E184" t="str">
            <v>Debit</v>
          </cell>
          <cell r="F184" t="str">
            <v>Laba/Rugi</v>
          </cell>
        </row>
        <row r="185">
          <cell r="B185" t="str">
            <v>6-6104</v>
          </cell>
          <cell r="C185" t="str">
            <v xml:space="preserve"> Biaya Ijin Domisili</v>
          </cell>
          <cell r="D185" t="str">
            <v xml:space="preserve"> Expense</v>
          </cell>
          <cell r="E185" t="str">
            <v>Debit</v>
          </cell>
          <cell r="F185" t="str">
            <v>Laba/Rugi</v>
          </cell>
        </row>
        <row r="186">
          <cell r="B186" t="str">
            <v>6-6105</v>
          </cell>
          <cell r="C186" t="str">
            <v xml:space="preserve"> Biaya Izin &amp; Surat-surat</v>
          </cell>
          <cell r="D186" t="str">
            <v xml:space="preserve"> Expense</v>
          </cell>
          <cell r="E186" t="str">
            <v>Debit</v>
          </cell>
          <cell r="F186" t="str">
            <v>Laba/Rugi</v>
          </cell>
        </row>
        <row r="187">
          <cell r="B187" t="str">
            <v>6-6106</v>
          </cell>
          <cell r="C187" t="str">
            <v xml:space="preserve"> Biaya Ijin Lain-Lain</v>
          </cell>
          <cell r="D187" t="str">
            <v xml:space="preserve"> Expense</v>
          </cell>
          <cell r="E187" t="str">
            <v>Debit</v>
          </cell>
          <cell r="F187" t="str">
            <v>Laba/Rugi</v>
          </cell>
        </row>
        <row r="188">
          <cell r="B188" t="str">
            <v>6-6107</v>
          </cell>
          <cell r="C188" t="str">
            <v xml:space="preserve"> Pajak Hiburan</v>
          </cell>
          <cell r="D188" t="str">
            <v xml:space="preserve"> Expense</v>
          </cell>
          <cell r="E188" t="str">
            <v>Debit</v>
          </cell>
          <cell r="F188" t="str">
            <v>Laba/Rugi</v>
          </cell>
        </row>
        <row r="189">
          <cell r="B189" t="str">
            <v>6-6108</v>
          </cell>
          <cell r="C189" t="str">
            <v xml:space="preserve"> Pajak Reklame</v>
          </cell>
          <cell r="D189" t="str">
            <v xml:space="preserve"> Expense</v>
          </cell>
          <cell r="E189" t="str">
            <v>Debit</v>
          </cell>
          <cell r="F189" t="str">
            <v>Laba/Rugi</v>
          </cell>
        </row>
        <row r="190">
          <cell r="B190" t="str">
            <v>6-6109</v>
          </cell>
          <cell r="C190" t="str">
            <v xml:space="preserve"> Pajak Bumi &amp; Bangunan</v>
          </cell>
          <cell r="D190" t="str">
            <v xml:space="preserve"> Expense</v>
          </cell>
          <cell r="E190" t="str">
            <v>Debit</v>
          </cell>
          <cell r="F190" t="str">
            <v>Laba/Rugi</v>
          </cell>
        </row>
        <row r="191">
          <cell r="B191" t="str">
            <v>6-6110</v>
          </cell>
          <cell r="C191" t="str">
            <v xml:space="preserve"> Pajak Lain-Lain</v>
          </cell>
          <cell r="D191" t="str">
            <v xml:space="preserve"> Expense</v>
          </cell>
          <cell r="E191" t="str">
            <v>Debit</v>
          </cell>
          <cell r="F191" t="str">
            <v>Laba/Rugi</v>
          </cell>
        </row>
        <row r="192">
          <cell r="B192" t="str">
            <v>6-6111</v>
          </cell>
          <cell r="C192" t="str">
            <v xml:space="preserve"> Denda Pajak - PPh</v>
          </cell>
          <cell r="D192" t="str">
            <v xml:space="preserve"> Expense</v>
          </cell>
          <cell r="E192" t="str">
            <v>Debit</v>
          </cell>
          <cell r="F192" t="str">
            <v>Laba/Rugi</v>
          </cell>
        </row>
        <row r="193">
          <cell r="B193" t="str">
            <v>6-7000</v>
          </cell>
          <cell r="C193" t="str">
            <v xml:space="preserve"> Biaya Asuransi</v>
          </cell>
          <cell r="D193" t="str">
            <v xml:space="preserve"> Expense</v>
          </cell>
          <cell r="E193" t="str">
            <v>Debit</v>
          </cell>
          <cell r="F193" t="str">
            <v>Laba/Rugi</v>
          </cell>
        </row>
        <row r="194">
          <cell r="B194" t="str">
            <v>6-7100</v>
          </cell>
          <cell r="C194" t="str">
            <v xml:space="preserve"> Biaya Asuransi Kendaraan</v>
          </cell>
          <cell r="D194" t="str">
            <v xml:space="preserve"> Expense</v>
          </cell>
          <cell r="E194" t="str">
            <v>Debit</v>
          </cell>
          <cell r="F194" t="str">
            <v>Laba/Rugi</v>
          </cell>
        </row>
        <row r="195">
          <cell r="B195" t="str">
            <v>6-7200</v>
          </cell>
          <cell r="C195" t="str">
            <v xml:space="preserve"> Biaya Asuransi Mesin Mainan</v>
          </cell>
          <cell r="D195" t="str">
            <v xml:space="preserve"> Expense</v>
          </cell>
          <cell r="E195" t="str">
            <v>Debit</v>
          </cell>
          <cell r="F195" t="str">
            <v>Laba/Rugi</v>
          </cell>
        </row>
        <row r="196">
          <cell r="B196" t="str">
            <v>6-7300</v>
          </cell>
          <cell r="C196" t="str">
            <v xml:space="preserve"> Biaya Asuransi Karyawan</v>
          </cell>
          <cell r="D196" t="str">
            <v xml:space="preserve"> Expense</v>
          </cell>
          <cell r="E196" t="str">
            <v>Debit</v>
          </cell>
          <cell r="F196" t="str">
            <v>Laba/Rugi</v>
          </cell>
        </row>
        <row r="197">
          <cell r="B197" t="str">
            <v>6-7400</v>
          </cell>
          <cell r="C197" t="str">
            <v xml:space="preserve"> Biaya Asuransi Bangunan</v>
          </cell>
          <cell r="D197" t="str">
            <v xml:space="preserve"> Expense</v>
          </cell>
          <cell r="E197" t="str">
            <v>Debit</v>
          </cell>
          <cell r="F197" t="str">
            <v>Laba/Rugi</v>
          </cell>
        </row>
        <row r="198">
          <cell r="B198" t="str">
            <v>6-7500</v>
          </cell>
          <cell r="C198" t="str">
            <v xml:space="preserve"> Biaya Ass Kerugian pihak ketig</v>
          </cell>
          <cell r="D198" t="str">
            <v xml:space="preserve"> Expense</v>
          </cell>
          <cell r="E198" t="str">
            <v>Debit</v>
          </cell>
          <cell r="F198" t="str">
            <v>Laba/Rugi</v>
          </cell>
        </row>
        <row r="199">
          <cell r="B199" t="str">
            <v>6-7600</v>
          </cell>
          <cell r="C199" t="str">
            <v xml:space="preserve"> Biaya Ass Uang Kas &amp; Perjalana</v>
          </cell>
          <cell r="D199" t="str">
            <v xml:space="preserve"> Expense</v>
          </cell>
          <cell r="E199" t="str">
            <v>Debit</v>
          </cell>
          <cell r="F199" t="str">
            <v>Laba/Rugi</v>
          </cell>
        </row>
        <row r="200">
          <cell r="B200" t="str">
            <v>6-7700</v>
          </cell>
          <cell r="C200" t="str">
            <v xml:space="preserve"> Biaya Ass Pihak ketiga</v>
          </cell>
          <cell r="D200" t="str">
            <v xml:space="preserve"> Expense</v>
          </cell>
          <cell r="E200" t="str">
            <v>Debit</v>
          </cell>
          <cell r="F200" t="str">
            <v>Laba/Rugi</v>
          </cell>
        </row>
        <row r="201">
          <cell r="B201" t="str">
            <v>6-8000</v>
          </cell>
          <cell r="C201" t="str">
            <v xml:space="preserve"> Biaya Jasa Tenaga Ahli</v>
          </cell>
          <cell r="D201" t="str">
            <v xml:space="preserve"> Expense</v>
          </cell>
          <cell r="E201" t="str">
            <v>Debit</v>
          </cell>
          <cell r="F201" t="str">
            <v>Laba/Rugi</v>
          </cell>
        </row>
        <row r="202">
          <cell r="B202" t="str">
            <v>6-8100</v>
          </cell>
          <cell r="C202" t="str">
            <v xml:space="preserve"> Biaya Notaris/PPAT</v>
          </cell>
          <cell r="D202" t="str">
            <v xml:space="preserve"> Expense</v>
          </cell>
          <cell r="E202" t="str">
            <v>Debit</v>
          </cell>
          <cell r="F202" t="str">
            <v>Laba/Rugi</v>
          </cell>
        </row>
        <row r="203">
          <cell r="B203" t="str">
            <v>6-8200</v>
          </cell>
          <cell r="C203" t="str">
            <v xml:space="preserve"> Biaya Konsultan Business, Hukum &amp; Pajak</v>
          </cell>
          <cell r="D203" t="str">
            <v xml:space="preserve"> Expense</v>
          </cell>
          <cell r="E203" t="str">
            <v>Debit</v>
          </cell>
          <cell r="F203" t="str">
            <v>Laba/Rugi</v>
          </cell>
        </row>
        <row r="204">
          <cell r="B204" t="str">
            <v>6-8300</v>
          </cell>
          <cell r="C204" t="str">
            <v xml:space="preserve"> Biaya Jasa Penilai</v>
          </cell>
          <cell r="D204" t="str">
            <v xml:space="preserve"> Expense</v>
          </cell>
          <cell r="E204" t="str">
            <v>Debit</v>
          </cell>
          <cell r="F204" t="str">
            <v>Laba/Rugi</v>
          </cell>
        </row>
        <row r="205">
          <cell r="B205" t="str">
            <v>6-8400</v>
          </cell>
          <cell r="C205" t="str">
            <v xml:space="preserve"> Biaya Jasa Management</v>
          </cell>
          <cell r="D205" t="str">
            <v xml:space="preserve"> Expense</v>
          </cell>
          <cell r="E205" t="str">
            <v>Debit</v>
          </cell>
          <cell r="F205" t="str">
            <v>Laba/Rugi</v>
          </cell>
        </row>
        <row r="206">
          <cell r="B206" t="str">
            <v>6-8500</v>
          </cell>
          <cell r="C206" t="str">
            <v xml:space="preserve"> Biaya Jasa Tenaga Ahli Lain</v>
          </cell>
          <cell r="D206" t="str">
            <v xml:space="preserve"> Expense</v>
          </cell>
          <cell r="E206" t="str">
            <v>Debit</v>
          </cell>
          <cell r="F206" t="str">
            <v>Laba/Rugi</v>
          </cell>
        </row>
        <row r="207">
          <cell r="B207" t="str">
            <v>6-9000</v>
          </cell>
          <cell r="C207" t="str">
            <v>Biaya Administrasi</v>
          </cell>
          <cell r="D207" t="str">
            <v xml:space="preserve"> Expense</v>
          </cell>
          <cell r="E207" t="str">
            <v>Debit</v>
          </cell>
          <cell r="F207" t="str">
            <v>Laba/Rugi</v>
          </cell>
        </row>
        <row r="208">
          <cell r="B208" t="str">
            <v>6-9100</v>
          </cell>
          <cell r="C208" t="str">
            <v xml:space="preserve"> Biaya Perlengkapan Kantor</v>
          </cell>
          <cell r="D208" t="str">
            <v xml:space="preserve"> Expense</v>
          </cell>
          <cell r="E208" t="str">
            <v>Debit</v>
          </cell>
          <cell r="F208" t="str">
            <v>Laba/Rugi</v>
          </cell>
        </row>
        <row r="209">
          <cell r="B209" t="str">
            <v>6-9200</v>
          </cell>
          <cell r="C209" t="str">
            <v xml:space="preserve"> Biaya Recruit, Pendidikan &amp; La</v>
          </cell>
          <cell r="D209" t="str">
            <v xml:space="preserve"> Expense</v>
          </cell>
          <cell r="E209" t="str">
            <v>Debit</v>
          </cell>
          <cell r="F209" t="str">
            <v>Laba/Rugi</v>
          </cell>
        </row>
        <row r="210">
          <cell r="B210" t="str">
            <v>6-9300</v>
          </cell>
          <cell r="C210" t="str">
            <v xml:space="preserve"> Biaya Peralatan Kantor</v>
          </cell>
          <cell r="D210" t="str">
            <v xml:space="preserve"> Expense</v>
          </cell>
          <cell r="E210" t="str">
            <v>Debit</v>
          </cell>
          <cell r="F210" t="str">
            <v>Laba/Rugi</v>
          </cell>
        </row>
        <row r="211">
          <cell r="B211" t="str">
            <v>6-9400</v>
          </cell>
          <cell r="C211" t="str">
            <v xml:space="preserve"> Biaya Keamanan</v>
          </cell>
          <cell r="D211" t="str">
            <v xml:space="preserve"> Expense</v>
          </cell>
          <cell r="E211" t="str">
            <v>Debit</v>
          </cell>
          <cell r="F211" t="str">
            <v>Laba/Rugi</v>
          </cell>
        </row>
        <row r="212">
          <cell r="B212" t="str">
            <v>6-9500</v>
          </cell>
          <cell r="C212" t="str">
            <v xml:space="preserve"> Biaya Sumbangan</v>
          </cell>
          <cell r="D212" t="str">
            <v xml:space="preserve"> Expense</v>
          </cell>
          <cell r="E212" t="str">
            <v>Debit</v>
          </cell>
          <cell r="F212" t="str">
            <v>Laba/Rugi</v>
          </cell>
        </row>
        <row r="213">
          <cell r="B213" t="str">
            <v>6-9600</v>
          </cell>
          <cell r="C213" t="str">
            <v xml:space="preserve"> Biaya Jamuan</v>
          </cell>
          <cell r="D213" t="str">
            <v xml:space="preserve"> Expense</v>
          </cell>
          <cell r="E213" t="str">
            <v>Debit</v>
          </cell>
          <cell r="F213" t="str">
            <v>Laba/Rugi</v>
          </cell>
        </row>
        <row r="214">
          <cell r="B214" t="str">
            <v>6-9700</v>
          </cell>
          <cell r="C214" t="str">
            <v xml:space="preserve"> Biaya Perjalanan Dinas</v>
          </cell>
          <cell r="D214" t="str">
            <v xml:space="preserve"> Expense</v>
          </cell>
          <cell r="E214" t="str">
            <v>Debit</v>
          </cell>
          <cell r="F214" t="str">
            <v>Laba/Rugi</v>
          </cell>
        </row>
        <row r="215">
          <cell r="B215" t="str">
            <v>8-0000</v>
          </cell>
          <cell r="C215" t="str">
            <v>Pendapatan Lain-Lain</v>
          </cell>
          <cell r="D215" t="str">
            <v>Other Income</v>
          </cell>
          <cell r="E215" t="str">
            <v>Debit</v>
          </cell>
          <cell r="F215" t="str">
            <v>Laba/Rugi</v>
          </cell>
        </row>
        <row r="216">
          <cell r="B216" t="str">
            <v>8-1000</v>
          </cell>
          <cell r="C216" t="str">
            <v xml:space="preserve"> Laba Penjualan Aktiva T</v>
          </cell>
          <cell r="D216" t="str">
            <v>Other Income</v>
          </cell>
          <cell r="E216" t="str">
            <v>Debit</v>
          </cell>
          <cell r="F216" t="str">
            <v>Laba/Rugi</v>
          </cell>
        </row>
        <row r="217">
          <cell r="B217" t="str">
            <v>8-2000</v>
          </cell>
          <cell r="C217" t="str">
            <v xml:space="preserve"> Laba Selisih Kurs</v>
          </cell>
          <cell r="D217" t="str">
            <v>Other Income</v>
          </cell>
          <cell r="E217" t="str">
            <v>Debit</v>
          </cell>
          <cell r="F217" t="str">
            <v>Laba/Rugi</v>
          </cell>
        </row>
        <row r="218">
          <cell r="B218" t="str">
            <v>8-3000</v>
          </cell>
          <cell r="C218" t="str">
            <v xml:space="preserve"> Pendapatan Lain-lain</v>
          </cell>
          <cell r="D218" t="str">
            <v>Other Income</v>
          </cell>
          <cell r="E218" t="str">
            <v>Debit</v>
          </cell>
          <cell r="F218" t="str">
            <v>Laba/Rugi</v>
          </cell>
        </row>
        <row r="219">
          <cell r="B219" t="str">
            <v>8-4000</v>
          </cell>
          <cell r="C219" t="str">
            <v xml:space="preserve"> Laba Komprehensif lain</v>
          </cell>
          <cell r="D219" t="str">
            <v>Other Income</v>
          </cell>
          <cell r="E219" t="str">
            <v>Debit</v>
          </cell>
          <cell r="F219" t="str">
            <v>Laba/Rugi</v>
          </cell>
        </row>
        <row r="220">
          <cell r="B220" t="str">
            <v>8-5000</v>
          </cell>
          <cell r="C220" t="str">
            <v>Taksiran PPh Badan</v>
          </cell>
          <cell r="D220" t="str">
            <v>Other Income</v>
          </cell>
          <cell r="E220" t="str">
            <v>Debit</v>
          </cell>
          <cell r="F220" t="str">
            <v>Laba/Rugi</v>
          </cell>
        </row>
        <row r="221">
          <cell r="B221" t="str">
            <v>8-6000</v>
          </cell>
          <cell r="C221" t="str">
            <v xml:space="preserve"> Pajak Tangguhan</v>
          </cell>
          <cell r="D221" t="str">
            <v>Other Income</v>
          </cell>
          <cell r="E221" t="str">
            <v>Debit</v>
          </cell>
          <cell r="F221" t="str">
            <v>Laba/Rugi</v>
          </cell>
        </row>
        <row r="222">
          <cell r="B222" t="str">
            <v>9-0000</v>
          </cell>
          <cell r="C222" t="str">
            <v>Biaya Lain-Lain</v>
          </cell>
          <cell r="D222" t="str">
            <v>Other Expenses</v>
          </cell>
          <cell r="E222" t="str">
            <v>Debit</v>
          </cell>
          <cell r="F222" t="str">
            <v>Laba/Rugi</v>
          </cell>
        </row>
        <row r="223">
          <cell r="B223" t="str">
            <v>9-1000</v>
          </cell>
          <cell r="C223" t="str">
            <v>Rugi Penjualan Aktiva T</v>
          </cell>
          <cell r="D223" t="str">
            <v>Other Expenses</v>
          </cell>
          <cell r="E223" t="str">
            <v>Debit</v>
          </cell>
          <cell r="F223" t="str">
            <v>Laba/Rugi</v>
          </cell>
        </row>
        <row r="224">
          <cell r="B224" t="str">
            <v>9-2000</v>
          </cell>
          <cell r="C224" t="str">
            <v>Rugi Penghapusan Aktiva Tetap</v>
          </cell>
          <cell r="D224" t="str">
            <v>Other Expenses</v>
          </cell>
          <cell r="E224" t="str">
            <v>Debit</v>
          </cell>
          <cell r="F224" t="str">
            <v>Laba/Rugi</v>
          </cell>
        </row>
        <row r="225">
          <cell r="B225" t="str">
            <v>9-3000</v>
          </cell>
          <cell r="C225" t="str">
            <v>Rugi Selisih Kurs</v>
          </cell>
          <cell r="D225" t="str">
            <v>Other Expenses</v>
          </cell>
          <cell r="E225" t="str">
            <v>Debit</v>
          </cell>
          <cell r="F225" t="str">
            <v>Laba/Rugi</v>
          </cell>
        </row>
        <row r="226">
          <cell r="B226" t="str">
            <v>9-4000</v>
          </cell>
          <cell r="C226" t="str">
            <v>Biaya Lain-Lain</v>
          </cell>
          <cell r="D226" t="str">
            <v>Other Expenses</v>
          </cell>
          <cell r="E226" t="str">
            <v>Debit</v>
          </cell>
          <cell r="F226" t="str">
            <v>Laba/Rugi</v>
          </cell>
        </row>
        <row r="227">
          <cell r="B227" t="str">
            <v>9-5000</v>
          </cell>
          <cell r="C227" t="str">
            <v>Biaya Administrasi Bank</v>
          </cell>
          <cell r="D227" t="str">
            <v>Other Expenses</v>
          </cell>
          <cell r="E227" t="str">
            <v>Debit</v>
          </cell>
          <cell r="F227" t="str">
            <v>Laba/Rugi</v>
          </cell>
        </row>
        <row r="228">
          <cell r="B228" t="str">
            <v>9-6000</v>
          </cell>
          <cell r="C228" t="str">
            <v>Biaya Pajak Bunga Bank</v>
          </cell>
          <cell r="D228" t="str">
            <v>Other Expenses</v>
          </cell>
          <cell r="E228" t="str">
            <v>Debit</v>
          </cell>
          <cell r="F228" t="str">
            <v>Laba/Rugi</v>
          </cell>
        </row>
      </sheetData>
      <sheetData sheetId="1">
        <row r="5">
          <cell r="B5" t="str">
            <v>Account</v>
          </cell>
          <cell r="C5" t="str">
            <v>Nama Akun</v>
          </cell>
          <cell r="D5" t="str">
            <v>Saldo Normal</v>
          </cell>
          <cell r="E5" t="str">
            <v>Saldo Awal</v>
          </cell>
          <cell r="F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 t="str">
            <v>Debet</v>
          </cell>
          <cell r="F6" t="str">
            <v>Kredit</v>
          </cell>
        </row>
        <row r="7">
          <cell r="B7" t="str">
            <v>1-0000</v>
          </cell>
          <cell r="C7" t="str">
            <v>AKTIVA</v>
          </cell>
          <cell r="D7" t="str">
            <v>Debit</v>
          </cell>
          <cell r="E7">
            <v>0</v>
          </cell>
          <cell r="F7">
            <v>0</v>
          </cell>
        </row>
        <row r="8">
          <cell r="B8" t="str">
            <v>1-1000</v>
          </cell>
          <cell r="C8" t="str">
            <v>AKTIVA LANCAR</v>
          </cell>
          <cell r="D8" t="str">
            <v>Debit</v>
          </cell>
          <cell r="E8">
            <v>0</v>
          </cell>
          <cell r="F8">
            <v>0</v>
          </cell>
        </row>
        <row r="9">
          <cell r="B9" t="str">
            <v>1-1100</v>
          </cell>
          <cell r="C9" t="str">
            <v>KAS &amp; BANK</v>
          </cell>
          <cell r="D9" t="str">
            <v>Debit</v>
          </cell>
          <cell r="E9">
            <v>0</v>
          </cell>
          <cell r="F9">
            <v>0</v>
          </cell>
        </row>
        <row r="10">
          <cell r="B10" t="str">
            <v>1-1110</v>
          </cell>
          <cell r="C10" t="str">
            <v xml:space="preserve"> Kas Kecil</v>
          </cell>
          <cell r="D10" t="str">
            <v>Debit</v>
          </cell>
          <cell r="E10">
            <v>3135918</v>
          </cell>
          <cell r="F10">
            <v>0</v>
          </cell>
        </row>
        <row r="11">
          <cell r="B11" t="str">
            <v>1-1120</v>
          </cell>
          <cell r="C11" t="str">
            <v>Cek</v>
          </cell>
          <cell r="D11" t="str">
            <v>Debit</v>
          </cell>
          <cell r="E11">
            <v>0</v>
          </cell>
          <cell r="F11">
            <v>0</v>
          </cell>
        </row>
        <row r="12">
          <cell r="B12" t="str">
            <v>1-1130</v>
          </cell>
          <cell r="C12" t="str">
            <v xml:space="preserve"> BRI</v>
          </cell>
          <cell r="D12" t="str">
            <v>Debit</v>
          </cell>
          <cell r="E12">
            <v>0</v>
          </cell>
          <cell r="F12">
            <v>0</v>
          </cell>
        </row>
        <row r="13">
          <cell r="B13" t="str">
            <v>1-1140</v>
          </cell>
          <cell r="C13" t="str">
            <v xml:space="preserve"> Danamon</v>
          </cell>
          <cell r="D13" t="str">
            <v>Debit</v>
          </cell>
          <cell r="E13">
            <v>0</v>
          </cell>
          <cell r="F13">
            <v>0</v>
          </cell>
        </row>
        <row r="14">
          <cell r="B14" t="str">
            <v>1-1150</v>
          </cell>
          <cell r="C14" t="str">
            <v xml:space="preserve"> BNI (GIRO)</v>
          </cell>
          <cell r="D14" t="str">
            <v>Debit</v>
          </cell>
          <cell r="E14">
            <v>12321803411</v>
          </cell>
          <cell r="F14">
            <v>0</v>
          </cell>
        </row>
        <row r="15">
          <cell r="B15" t="str">
            <v>1-1160</v>
          </cell>
          <cell r="C15" t="str">
            <v>Maybank</v>
          </cell>
          <cell r="D15" t="str">
            <v>Debit</v>
          </cell>
          <cell r="E15">
            <v>0</v>
          </cell>
          <cell r="F15">
            <v>0</v>
          </cell>
        </row>
        <row r="16">
          <cell r="B16" t="str">
            <v>1-1200</v>
          </cell>
          <cell r="C16" t="str">
            <v>Deposito Berjangka</v>
          </cell>
          <cell r="D16" t="str">
            <v>Debit</v>
          </cell>
          <cell r="E16">
            <v>0</v>
          </cell>
          <cell r="F16">
            <v>0</v>
          </cell>
        </row>
        <row r="17">
          <cell r="B17" t="str">
            <v>1-1210</v>
          </cell>
          <cell r="C17" t="str">
            <v xml:space="preserve"> Deposito BCA</v>
          </cell>
          <cell r="D17" t="str">
            <v>Debit</v>
          </cell>
          <cell r="E17">
            <v>0</v>
          </cell>
          <cell r="F17">
            <v>0</v>
          </cell>
        </row>
        <row r="18">
          <cell r="B18" t="str">
            <v>1-1220</v>
          </cell>
          <cell r="C18" t="str">
            <v xml:space="preserve"> Deposito Danamon</v>
          </cell>
          <cell r="D18" t="str">
            <v>Debit</v>
          </cell>
          <cell r="E18">
            <v>0</v>
          </cell>
          <cell r="F18">
            <v>0</v>
          </cell>
        </row>
        <row r="19">
          <cell r="B19" t="str">
            <v>1-1300</v>
          </cell>
          <cell r="C19" t="str">
            <v xml:space="preserve"> Investasi</v>
          </cell>
          <cell r="D19" t="str">
            <v>Debit</v>
          </cell>
          <cell r="E19">
            <v>0</v>
          </cell>
          <cell r="F19">
            <v>0</v>
          </cell>
        </row>
        <row r="20">
          <cell r="B20" t="str">
            <v>1-1310</v>
          </cell>
          <cell r="C20" t="str">
            <v xml:space="preserve"> Reksadana</v>
          </cell>
          <cell r="D20" t="str">
            <v>Debit</v>
          </cell>
          <cell r="E20">
            <v>0</v>
          </cell>
          <cell r="F20">
            <v>0</v>
          </cell>
        </row>
        <row r="21">
          <cell r="B21" t="str">
            <v>1-1320</v>
          </cell>
          <cell r="C21" t="str">
            <v xml:space="preserve"> Saham</v>
          </cell>
          <cell r="D21" t="str">
            <v>Debit</v>
          </cell>
          <cell r="E21">
            <v>0</v>
          </cell>
          <cell r="F21">
            <v>0</v>
          </cell>
        </row>
        <row r="22">
          <cell r="B22" t="str">
            <v>1-1330</v>
          </cell>
          <cell r="C22" t="str">
            <v xml:space="preserve"> Obligasi</v>
          </cell>
          <cell r="D22" t="str">
            <v>Debit</v>
          </cell>
          <cell r="E22">
            <v>0</v>
          </cell>
          <cell r="F22">
            <v>0</v>
          </cell>
        </row>
        <row r="23">
          <cell r="B23" t="str">
            <v>1-1400</v>
          </cell>
          <cell r="C23" t="str">
            <v xml:space="preserve"> PIUTANG</v>
          </cell>
          <cell r="D23" t="str">
            <v>Debit</v>
          </cell>
          <cell r="E23">
            <v>0</v>
          </cell>
          <cell r="F23">
            <v>0</v>
          </cell>
        </row>
        <row r="24">
          <cell r="B24" t="str">
            <v>1-1410</v>
          </cell>
          <cell r="C24" t="str">
            <v xml:space="preserve"> Piutang Usaha</v>
          </cell>
          <cell r="D24" t="str">
            <v>Debit</v>
          </cell>
          <cell r="E24">
            <v>0</v>
          </cell>
          <cell r="F24">
            <v>0</v>
          </cell>
        </row>
        <row r="25">
          <cell r="B25" t="str">
            <v>1-1420</v>
          </cell>
          <cell r="C25" t="str">
            <v xml:space="preserve"> Piutang Afiliasi</v>
          </cell>
          <cell r="D25" t="str">
            <v>Debit</v>
          </cell>
          <cell r="E25">
            <v>0</v>
          </cell>
          <cell r="F25">
            <v>0</v>
          </cell>
        </row>
        <row r="26">
          <cell r="B26" t="str">
            <v>1-1430</v>
          </cell>
          <cell r="C26" t="str">
            <v xml:space="preserve"> Piutang Pajak</v>
          </cell>
          <cell r="D26" t="str">
            <v>Debit</v>
          </cell>
          <cell r="E26">
            <v>0</v>
          </cell>
          <cell r="F26">
            <v>0</v>
          </cell>
        </row>
        <row r="27">
          <cell r="B27" t="str">
            <v>1-1440</v>
          </cell>
          <cell r="C27" t="str">
            <v xml:space="preserve"> Piutang Pend. Bunga</v>
          </cell>
          <cell r="D27" t="str">
            <v>Debit</v>
          </cell>
          <cell r="E27">
            <v>0</v>
          </cell>
          <cell r="F27">
            <v>0</v>
          </cell>
        </row>
        <row r="28">
          <cell r="B28" t="str">
            <v>1-1450</v>
          </cell>
          <cell r="C28" t="str">
            <v xml:space="preserve"> Piutang Lain-Lain</v>
          </cell>
          <cell r="D28" t="str">
            <v>Debit</v>
          </cell>
          <cell r="E28">
            <v>0</v>
          </cell>
          <cell r="F28">
            <v>0</v>
          </cell>
        </row>
        <row r="29">
          <cell r="B29" t="str">
            <v>1-1500</v>
          </cell>
          <cell r="C29" t="str">
            <v xml:space="preserve"> CADANGAN PIUTANG TAK TERTAGIH</v>
          </cell>
          <cell r="D29" t="str">
            <v>Debit</v>
          </cell>
          <cell r="E29">
            <v>0</v>
          </cell>
          <cell r="F29">
            <v>0</v>
          </cell>
        </row>
        <row r="30">
          <cell r="B30" t="str">
            <v>1-1510</v>
          </cell>
          <cell r="C30" t="str">
            <v xml:space="preserve"> Cadangan Piutang Tak Tertagih</v>
          </cell>
          <cell r="D30" t="str">
            <v>Debit</v>
          </cell>
          <cell r="E30">
            <v>0</v>
          </cell>
          <cell r="F30">
            <v>0</v>
          </cell>
        </row>
        <row r="31">
          <cell r="B31" t="str">
            <v>1-1600</v>
          </cell>
          <cell r="C31" t="str">
            <v xml:space="preserve"> PERSEDIAAN</v>
          </cell>
          <cell r="D31" t="str">
            <v>Debit</v>
          </cell>
          <cell r="E31">
            <v>0</v>
          </cell>
          <cell r="F31">
            <v>0</v>
          </cell>
        </row>
        <row r="32">
          <cell r="B32" t="str">
            <v>1-1610</v>
          </cell>
          <cell r="C32" t="str">
            <v xml:space="preserve"> Persediaan Sparepart</v>
          </cell>
          <cell r="D32" t="str">
            <v>Debit</v>
          </cell>
          <cell r="E32">
            <v>0</v>
          </cell>
          <cell r="F32">
            <v>0</v>
          </cell>
        </row>
        <row r="33">
          <cell r="B33" t="str">
            <v>1-1700</v>
          </cell>
          <cell r="C33" t="str">
            <v xml:space="preserve"> UANG MUKA</v>
          </cell>
          <cell r="D33" t="str">
            <v>Debit</v>
          </cell>
          <cell r="E33">
            <v>0</v>
          </cell>
          <cell r="F33">
            <v>0</v>
          </cell>
        </row>
        <row r="34">
          <cell r="B34" t="str">
            <v>1-1710</v>
          </cell>
          <cell r="C34" t="str">
            <v xml:space="preserve"> U. M. Pemb. Peralt/Perl. Toko</v>
          </cell>
          <cell r="D34" t="str">
            <v>Debit</v>
          </cell>
          <cell r="E34">
            <v>0</v>
          </cell>
          <cell r="F34">
            <v>0</v>
          </cell>
        </row>
        <row r="35">
          <cell r="B35" t="str">
            <v>1-1720</v>
          </cell>
          <cell r="C35" t="str">
            <v xml:space="preserve"> U. M. Pemb. Peralt/Perl. Kanto</v>
          </cell>
          <cell r="D35" t="str">
            <v>Debit</v>
          </cell>
          <cell r="E35">
            <v>0</v>
          </cell>
          <cell r="F35">
            <v>0</v>
          </cell>
        </row>
        <row r="36">
          <cell r="B36" t="str">
            <v>1-1730</v>
          </cell>
          <cell r="C36" t="str">
            <v xml:space="preserve"> U. M. Pemb. Mesin </v>
          </cell>
          <cell r="D36" t="str">
            <v>Debit</v>
          </cell>
          <cell r="E36">
            <v>0</v>
          </cell>
          <cell r="F36">
            <v>0</v>
          </cell>
        </row>
        <row r="37">
          <cell r="B37" t="str">
            <v>1-1740</v>
          </cell>
          <cell r="C37" t="str">
            <v xml:space="preserve"> Uang Muka </v>
          </cell>
          <cell r="D37" t="str">
            <v>Debit</v>
          </cell>
          <cell r="E37">
            <v>0</v>
          </cell>
          <cell r="F37">
            <v>0</v>
          </cell>
        </row>
        <row r="38">
          <cell r="B38" t="str">
            <v>1-1800</v>
          </cell>
          <cell r="C38" t="str">
            <v xml:space="preserve"> BEBAN DIBAYAR DIMUKA</v>
          </cell>
          <cell r="D38" t="str">
            <v>Debit</v>
          </cell>
          <cell r="E38">
            <v>0</v>
          </cell>
          <cell r="F38">
            <v>0</v>
          </cell>
        </row>
        <row r="39">
          <cell r="B39" t="str">
            <v>1-1810</v>
          </cell>
          <cell r="C39" t="str">
            <v xml:space="preserve"> Sewa Dibayar Dimuka</v>
          </cell>
          <cell r="D39" t="str">
            <v>Debit</v>
          </cell>
          <cell r="E39">
            <v>0</v>
          </cell>
          <cell r="F39">
            <v>0</v>
          </cell>
        </row>
        <row r="40">
          <cell r="B40" t="str">
            <v>1-1820</v>
          </cell>
          <cell r="C40" t="str">
            <v xml:space="preserve"> Asuransi Kendaraan Dibayar Dimuka</v>
          </cell>
          <cell r="D40" t="str">
            <v>Debit</v>
          </cell>
          <cell r="E40">
            <v>0</v>
          </cell>
          <cell r="F40">
            <v>0</v>
          </cell>
        </row>
        <row r="41">
          <cell r="B41" t="str">
            <v>1-1830</v>
          </cell>
          <cell r="C41" t="str">
            <v xml:space="preserve"> Asuransi Mesin Mainan Dibayar</v>
          </cell>
          <cell r="D41" t="str">
            <v>Debit</v>
          </cell>
          <cell r="E41">
            <v>0</v>
          </cell>
          <cell r="F41">
            <v>0</v>
          </cell>
        </row>
        <row r="42">
          <cell r="B42" t="str">
            <v>1-1840</v>
          </cell>
          <cell r="C42" t="str">
            <v xml:space="preserve"> Asuransi Bangunan Dibayar Dimuka</v>
          </cell>
          <cell r="D42" t="str">
            <v>Debit</v>
          </cell>
          <cell r="E42">
            <v>0</v>
          </cell>
          <cell r="F42">
            <v>0</v>
          </cell>
        </row>
        <row r="43">
          <cell r="B43" t="str">
            <v>1-1850</v>
          </cell>
          <cell r="C43" t="str">
            <v xml:space="preserve"> Asuransi Uang Kas &amp; Perjalanan</v>
          </cell>
          <cell r="D43" t="str">
            <v>Debit</v>
          </cell>
          <cell r="E43">
            <v>0</v>
          </cell>
          <cell r="F43">
            <v>0</v>
          </cell>
        </row>
        <row r="44">
          <cell r="B44" t="str">
            <v>1-1860</v>
          </cell>
          <cell r="C44" t="str">
            <v xml:space="preserve"> Asuransi Pihak ketiga</v>
          </cell>
          <cell r="D44" t="str">
            <v>Debit</v>
          </cell>
          <cell r="E44">
            <v>0</v>
          </cell>
          <cell r="F44">
            <v>0</v>
          </cell>
        </row>
        <row r="45">
          <cell r="B45" t="str">
            <v>1-1870</v>
          </cell>
          <cell r="C45" t="str">
            <v xml:space="preserve"> Service Charge dibayar dimuka</v>
          </cell>
          <cell r="D45" t="str">
            <v>Debit</v>
          </cell>
          <cell r="E45">
            <v>0</v>
          </cell>
          <cell r="F45">
            <v>0</v>
          </cell>
        </row>
        <row r="46">
          <cell r="B46" t="str">
            <v>1-1880</v>
          </cell>
          <cell r="C46" t="str">
            <v xml:space="preserve"> License dibayar dimuka</v>
          </cell>
          <cell r="D46" t="str">
            <v>Debit</v>
          </cell>
          <cell r="E46">
            <v>0</v>
          </cell>
          <cell r="F46">
            <v>0</v>
          </cell>
        </row>
        <row r="47">
          <cell r="B47" t="str">
            <v>1-1900</v>
          </cell>
          <cell r="C47" t="str">
            <v xml:space="preserve"> Pajak Dibayar Dimuka</v>
          </cell>
          <cell r="D47" t="str">
            <v>Debit</v>
          </cell>
          <cell r="E47">
            <v>0</v>
          </cell>
          <cell r="F47">
            <v>0</v>
          </cell>
        </row>
        <row r="48">
          <cell r="B48" t="str">
            <v>1-1910</v>
          </cell>
          <cell r="C48" t="str">
            <v xml:space="preserve"> PPh ps 25 Dibayar Dimuka</v>
          </cell>
          <cell r="D48" t="str">
            <v>Debit</v>
          </cell>
          <cell r="E48">
            <v>0</v>
          </cell>
          <cell r="F48">
            <v>0</v>
          </cell>
        </row>
        <row r="49">
          <cell r="B49" t="str">
            <v>1-1920</v>
          </cell>
          <cell r="C49" t="str">
            <v xml:space="preserve"> PPh Ps 23 Dibayar Dimuka</v>
          </cell>
          <cell r="D49" t="str">
            <v>Debit</v>
          </cell>
          <cell r="E49">
            <v>0</v>
          </cell>
          <cell r="F49">
            <v>0</v>
          </cell>
        </row>
        <row r="50">
          <cell r="B50" t="str">
            <v>1-1930</v>
          </cell>
          <cell r="C50" t="str">
            <v xml:space="preserve"> PPN Masukan </v>
          </cell>
          <cell r="D50" t="str">
            <v>Debit</v>
          </cell>
          <cell r="E50">
            <v>296643</v>
          </cell>
          <cell r="F50">
            <v>0</v>
          </cell>
        </row>
        <row r="51">
          <cell r="B51" t="str">
            <v>1-1940</v>
          </cell>
          <cell r="C51" t="str">
            <v>Pajak Tangguhan</v>
          </cell>
          <cell r="D51" t="str">
            <v>Debit</v>
          </cell>
          <cell r="E51">
            <v>0</v>
          </cell>
          <cell r="F51">
            <v>0</v>
          </cell>
        </row>
        <row r="52">
          <cell r="B52" t="str">
            <v>1-2000</v>
          </cell>
          <cell r="C52" t="str">
            <v xml:space="preserve"> AKTIVA TIDAK LANCAR</v>
          </cell>
          <cell r="D52" t="str">
            <v>Debit</v>
          </cell>
          <cell r="E52">
            <v>0</v>
          </cell>
          <cell r="F52">
            <v>0</v>
          </cell>
        </row>
        <row r="53">
          <cell r="B53" t="str">
            <v>1-2100</v>
          </cell>
          <cell r="C53" t="str">
            <v xml:space="preserve"> AKTIVA TETAP</v>
          </cell>
          <cell r="D53" t="str">
            <v>Debit</v>
          </cell>
          <cell r="E53">
            <v>0</v>
          </cell>
          <cell r="F53">
            <v>0</v>
          </cell>
        </row>
        <row r="54">
          <cell r="B54" t="str">
            <v>1-2110</v>
          </cell>
          <cell r="C54" t="str">
            <v xml:space="preserve"> Peralatan Kantor</v>
          </cell>
          <cell r="D54" t="str">
            <v>Debit</v>
          </cell>
          <cell r="E54">
            <v>50212500</v>
          </cell>
          <cell r="F54">
            <v>0</v>
          </cell>
        </row>
        <row r="55">
          <cell r="B55" t="str">
            <v>1-2120</v>
          </cell>
          <cell r="C55" t="str">
            <v>Tanah</v>
          </cell>
          <cell r="D55" t="str">
            <v>Debit</v>
          </cell>
          <cell r="E55">
            <v>0</v>
          </cell>
          <cell r="F55">
            <v>0</v>
          </cell>
        </row>
        <row r="56">
          <cell r="B56" t="str">
            <v>1-2130</v>
          </cell>
          <cell r="C56" t="str">
            <v xml:space="preserve"> Bangunan</v>
          </cell>
          <cell r="D56" t="str">
            <v>Debit</v>
          </cell>
          <cell r="E56">
            <v>0</v>
          </cell>
          <cell r="F56">
            <v>0</v>
          </cell>
        </row>
        <row r="57">
          <cell r="B57" t="str">
            <v>1-2140</v>
          </cell>
          <cell r="C57" t="str">
            <v>Perlengkapan Kantor</v>
          </cell>
          <cell r="D57" t="str">
            <v>Debit</v>
          </cell>
          <cell r="E57">
            <v>10237500</v>
          </cell>
          <cell r="F57">
            <v>0</v>
          </cell>
        </row>
        <row r="58">
          <cell r="B58" t="str">
            <v>1-2150</v>
          </cell>
          <cell r="C58" t="str">
            <v xml:space="preserve"> Kendaraan</v>
          </cell>
          <cell r="D58" t="str">
            <v>Debit</v>
          </cell>
          <cell r="E58">
            <v>0</v>
          </cell>
          <cell r="F58">
            <v>0</v>
          </cell>
        </row>
        <row r="59">
          <cell r="B59" t="str">
            <v>1-2160</v>
          </cell>
          <cell r="C59" t="str">
            <v xml:space="preserve"> Mesin </v>
          </cell>
          <cell r="D59" t="str">
            <v>Debit</v>
          </cell>
          <cell r="E59">
            <v>0</v>
          </cell>
          <cell r="F59">
            <v>0</v>
          </cell>
        </row>
        <row r="60">
          <cell r="B60" t="str">
            <v>1-2200</v>
          </cell>
          <cell r="C60" t="str">
            <v xml:space="preserve"> Akumulasi Penyusutan Aktiva Tetap</v>
          </cell>
          <cell r="D60" t="str">
            <v>Debit</v>
          </cell>
          <cell r="E60">
            <v>0</v>
          </cell>
          <cell r="F60">
            <v>0</v>
          </cell>
        </row>
        <row r="61">
          <cell r="B61" t="str">
            <v>1-2210</v>
          </cell>
          <cell r="C61" t="str">
            <v xml:space="preserve"> Ak. Peny. Peralatan Kantor</v>
          </cell>
          <cell r="D61" t="str">
            <v>Debit</v>
          </cell>
          <cell r="E61">
            <v>0</v>
          </cell>
          <cell r="F61">
            <v>0</v>
          </cell>
        </row>
        <row r="62">
          <cell r="B62" t="str">
            <v>1-2220</v>
          </cell>
          <cell r="C62" t="str">
            <v xml:space="preserve"> Ak. Peny. Bangunan</v>
          </cell>
          <cell r="D62" t="str">
            <v>Debit</v>
          </cell>
          <cell r="E62">
            <v>0</v>
          </cell>
          <cell r="F62">
            <v>0</v>
          </cell>
        </row>
        <row r="63">
          <cell r="B63" t="str">
            <v>1-2230</v>
          </cell>
          <cell r="C63" t="str">
            <v xml:space="preserve"> Ak. Peny. Perlengkapan Kantor</v>
          </cell>
          <cell r="D63" t="str">
            <v>Debit</v>
          </cell>
          <cell r="E63">
            <v>0</v>
          </cell>
          <cell r="F63">
            <v>0</v>
          </cell>
        </row>
        <row r="64">
          <cell r="B64" t="str">
            <v>1-2240</v>
          </cell>
          <cell r="C64" t="str">
            <v xml:space="preserve"> Ak. Peny. Kendaraan</v>
          </cell>
          <cell r="D64" t="str">
            <v>Debit</v>
          </cell>
          <cell r="E64">
            <v>0</v>
          </cell>
          <cell r="F64">
            <v>0</v>
          </cell>
        </row>
        <row r="65">
          <cell r="B65" t="str">
            <v>1-2250</v>
          </cell>
          <cell r="C65" t="str">
            <v xml:space="preserve"> Ak. Peny. Mesin</v>
          </cell>
          <cell r="D65" t="str">
            <v>Debit</v>
          </cell>
          <cell r="E65">
            <v>0</v>
          </cell>
          <cell r="F65">
            <v>0</v>
          </cell>
        </row>
        <row r="66">
          <cell r="B66" t="str">
            <v>1-2300</v>
          </cell>
          <cell r="C66" t="str">
            <v xml:space="preserve"> AKTIVA LAIN-LAIN</v>
          </cell>
          <cell r="D66" t="str">
            <v>Debit</v>
          </cell>
          <cell r="E66">
            <v>0</v>
          </cell>
          <cell r="F66">
            <v>0</v>
          </cell>
        </row>
        <row r="67">
          <cell r="B67" t="str">
            <v>1-2310</v>
          </cell>
          <cell r="C67" t="str">
            <v xml:space="preserve"> Uang Jaminan Hak Sewa</v>
          </cell>
          <cell r="D67" t="str">
            <v>Debit</v>
          </cell>
          <cell r="E67">
            <v>0</v>
          </cell>
          <cell r="F67">
            <v>0</v>
          </cell>
        </row>
        <row r="68">
          <cell r="B68" t="str">
            <v>1-2320</v>
          </cell>
          <cell r="C68" t="str">
            <v xml:space="preserve"> Uang Jaminan Telepon</v>
          </cell>
          <cell r="D68" t="str">
            <v>Debit</v>
          </cell>
          <cell r="E68">
            <v>0</v>
          </cell>
          <cell r="F68">
            <v>0</v>
          </cell>
        </row>
        <row r="69">
          <cell r="B69" t="str">
            <v>1-2330</v>
          </cell>
          <cell r="C69" t="str">
            <v xml:space="preserve"> Beban Ditangguhkan-Selisih Kurs</v>
          </cell>
          <cell r="D69" t="str">
            <v>Debit</v>
          </cell>
          <cell r="E69">
            <v>0</v>
          </cell>
          <cell r="F69">
            <v>0</v>
          </cell>
        </row>
        <row r="70">
          <cell r="B70" t="str">
            <v>2-0000</v>
          </cell>
          <cell r="C70" t="str">
            <v xml:space="preserve"> KEWAJIBAN</v>
          </cell>
          <cell r="D70" t="str">
            <v>Credit</v>
          </cell>
          <cell r="E70">
            <v>0</v>
          </cell>
          <cell r="F70">
            <v>0</v>
          </cell>
        </row>
        <row r="71">
          <cell r="B71" t="str">
            <v>2-1000</v>
          </cell>
          <cell r="C71" t="str">
            <v xml:space="preserve"> KEWAJIBAN LANCAR</v>
          </cell>
          <cell r="D71" t="str">
            <v>Credit</v>
          </cell>
          <cell r="E71">
            <v>0</v>
          </cell>
          <cell r="F71">
            <v>0</v>
          </cell>
        </row>
        <row r="72">
          <cell r="B72" t="str">
            <v>2-1100</v>
          </cell>
          <cell r="C72" t="str">
            <v xml:space="preserve"> Hutang Usaha</v>
          </cell>
          <cell r="D72" t="str">
            <v>Credit</v>
          </cell>
          <cell r="E72">
            <v>0</v>
          </cell>
          <cell r="F72">
            <v>0</v>
          </cell>
        </row>
        <row r="73">
          <cell r="B73" t="str">
            <v>2-1110</v>
          </cell>
          <cell r="C73" t="str">
            <v xml:space="preserve"> Hut. Usaha Pembelian Mesin </v>
          </cell>
          <cell r="D73" t="str">
            <v>Credit</v>
          </cell>
          <cell r="E73">
            <v>0</v>
          </cell>
          <cell r="F73">
            <v>0</v>
          </cell>
        </row>
        <row r="74">
          <cell r="B74" t="str">
            <v>2-1120</v>
          </cell>
          <cell r="C74" t="str">
            <v xml:space="preserve"> Hut. Usaha - Pembelian Non Mesin</v>
          </cell>
          <cell r="D74" t="str">
            <v>Credit</v>
          </cell>
          <cell r="E74">
            <v>0</v>
          </cell>
          <cell r="F74">
            <v>0</v>
          </cell>
        </row>
        <row r="75">
          <cell r="B75" t="str">
            <v>2-1130</v>
          </cell>
          <cell r="C75" t="str">
            <v xml:space="preserve"> Hutang Pemegang Saham (Harbarindo)</v>
          </cell>
          <cell r="D75" t="str">
            <v>Credit</v>
          </cell>
          <cell r="E75">
            <v>0</v>
          </cell>
          <cell r="F75">
            <v>373060842</v>
          </cell>
        </row>
        <row r="76">
          <cell r="B76" t="str">
            <v>2-1140</v>
          </cell>
          <cell r="C76" t="str">
            <v xml:space="preserve"> Hutang Lain-Lain</v>
          </cell>
          <cell r="D76" t="str">
            <v>Credit</v>
          </cell>
          <cell r="E76">
            <v>0</v>
          </cell>
          <cell r="F76">
            <v>482150</v>
          </cell>
        </row>
        <row r="77">
          <cell r="B77" t="str">
            <v>2-1150</v>
          </cell>
          <cell r="C77" t="str">
            <v xml:space="preserve"> Hutang Sewa Kendaraan</v>
          </cell>
          <cell r="D77" t="str">
            <v>Credit</v>
          </cell>
          <cell r="E77">
            <v>0</v>
          </cell>
          <cell r="F77">
            <v>0</v>
          </cell>
        </row>
        <row r="78">
          <cell r="B78" t="str">
            <v>2-1160</v>
          </cell>
          <cell r="C78" t="str">
            <v xml:space="preserve"> Hutang Koperasi</v>
          </cell>
          <cell r="D78" t="str">
            <v>Credit</v>
          </cell>
          <cell r="E78">
            <v>0</v>
          </cell>
          <cell r="F78">
            <v>0</v>
          </cell>
        </row>
        <row r="79">
          <cell r="B79" t="str">
            <v>2-1200</v>
          </cell>
          <cell r="C79" t="str">
            <v xml:space="preserve"> Beban YMH Dibayar</v>
          </cell>
          <cell r="D79" t="str">
            <v>Credit</v>
          </cell>
          <cell r="E79">
            <v>0</v>
          </cell>
          <cell r="F79">
            <v>0</v>
          </cell>
        </row>
        <row r="80">
          <cell r="B80" t="str">
            <v>2-1210</v>
          </cell>
          <cell r="C80" t="str">
            <v xml:space="preserve"> Gaji &amp; Tunj. Lainnya ymh Dibay</v>
          </cell>
          <cell r="D80" t="str">
            <v>Credit</v>
          </cell>
          <cell r="E80">
            <v>0</v>
          </cell>
          <cell r="F80">
            <v>0</v>
          </cell>
        </row>
        <row r="81">
          <cell r="B81" t="str">
            <v>2-1220</v>
          </cell>
          <cell r="C81" t="str">
            <v xml:space="preserve"> Listrik &amp; Energi ymh Dibayar</v>
          </cell>
          <cell r="D81" t="str">
            <v>Credit</v>
          </cell>
          <cell r="E81">
            <v>0</v>
          </cell>
          <cell r="F81">
            <v>0</v>
          </cell>
        </row>
        <row r="82">
          <cell r="B82" t="str">
            <v>2-1230</v>
          </cell>
          <cell r="C82" t="str">
            <v xml:space="preserve"> Bunga ymh Dibayar</v>
          </cell>
          <cell r="D82" t="str">
            <v>Credit</v>
          </cell>
          <cell r="E82">
            <v>0</v>
          </cell>
          <cell r="F82">
            <v>0</v>
          </cell>
        </row>
        <row r="83">
          <cell r="B83" t="str">
            <v>2-1240</v>
          </cell>
          <cell r="C83" t="str">
            <v xml:space="preserve"> Sewa  ymh Dibayar</v>
          </cell>
          <cell r="D83" t="str">
            <v>Credit</v>
          </cell>
          <cell r="E83">
            <v>0</v>
          </cell>
          <cell r="F83">
            <v>0</v>
          </cell>
        </row>
        <row r="84">
          <cell r="B84" t="str">
            <v>2-1250</v>
          </cell>
          <cell r="C84" t="str">
            <v xml:space="preserve"> Beban ymh dibayar lain-lain</v>
          </cell>
          <cell r="D84" t="str">
            <v>Credit</v>
          </cell>
          <cell r="E84">
            <v>0</v>
          </cell>
          <cell r="F84">
            <v>0</v>
          </cell>
        </row>
        <row r="85">
          <cell r="B85" t="str">
            <v>2-1300</v>
          </cell>
          <cell r="C85" t="str">
            <v xml:space="preserve"> Hutang Pajak</v>
          </cell>
          <cell r="D85" t="str">
            <v>Credit</v>
          </cell>
          <cell r="E85">
            <v>0</v>
          </cell>
          <cell r="F85">
            <v>0</v>
          </cell>
        </row>
        <row r="86">
          <cell r="B86" t="str">
            <v>2-1310</v>
          </cell>
          <cell r="C86" t="str">
            <v xml:space="preserve"> Hutang PPh pasal 21</v>
          </cell>
          <cell r="D86" t="str">
            <v>Credit</v>
          </cell>
          <cell r="E86">
            <v>0</v>
          </cell>
          <cell r="F86">
            <v>19237000</v>
          </cell>
        </row>
        <row r="87">
          <cell r="B87" t="str">
            <v>2-1320</v>
          </cell>
          <cell r="C87" t="str">
            <v xml:space="preserve"> Hutang PPh pasal 23</v>
          </cell>
          <cell r="D87" t="str">
            <v>Credit</v>
          </cell>
          <cell r="E87">
            <v>0</v>
          </cell>
          <cell r="F87">
            <v>0</v>
          </cell>
        </row>
        <row r="88">
          <cell r="B88" t="str">
            <v>2-1330</v>
          </cell>
          <cell r="C88" t="str">
            <v xml:space="preserve"> Hutang PPh pasal 25</v>
          </cell>
          <cell r="D88" t="str">
            <v>Credit</v>
          </cell>
          <cell r="E88">
            <v>0</v>
          </cell>
          <cell r="F88">
            <v>0</v>
          </cell>
        </row>
        <row r="89">
          <cell r="B89" t="str">
            <v>2-1340</v>
          </cell>
          <cell r="C89" t="str">
            <v xml:space="preserve"> Hutang PPh pasal 29</v>
          </cell>
          <cell r="D89" t="str">
            <v>Credit</v>
          </cell>
          <cell r="E89">
            <v>0</v>
          </cell>
          <cell r="F89">
            <v>0</v>
          </cell>
        </row>
        <row r="90">
          <cell r="B90" t="str">
            <v>2-1350</v>
          </cell>
          <cell r="C90" t="str">
            <v xml:space="preserve"> Hutang Pajak Hiburan</v>
          </cell>
          <cell r="D90" t="str">
            <v>Credit</v>
          </cell>
          <cell r="E90">
            <v>0</v>
          </cell>
          <cell r="F90">
            <v>0</v>
          </cell>
        </row>
        <row r="91">
          <cell r="B91" t="str">
            <v>2-1360</v>
          </cell>
          <cell r="C91" t="str">
            <v xml:space="preserve"> Hutang PPn Keluaran</v>
          </cell>
          <cell r="D91" t="str">
            <v>Credit</v>
          </cell>
          <cell r="E91">
            <v>0</v>
          </cell>
          <cell r="F91">
            <v>0</v>
          </cell>
        </row>
        <row r="92">
          <cell r="B92" t="str">
            <v>2-2000</v>
          </cell>
          <cell r="C92" t="str">
            <v xml:space="preserve"> KEWAJIBAN TIDAK LANCAR</v>
          </cell>
          <cell r="D92" t="str">
            <v>Credit</v>
          </cell>
          <cell r="E92">
            <v>0</v>
          </cell>
          <cell r="F92">
            <v>0</v>
          </cell>
        </row>
        <row r="93">
          <cell r="B93" t="str">
            <v>2-2100</v>
          </cell>
          <cell r="C93" t="str">
            <v xml:space="preserve"> KEWAJIBAN JANGKA PANJANG</v>
          </cell>
          <cell r="D93" t="str">
            <v>Credit</v>
          </cell>
          <cell r="E93">
            <v>0</v>
          </cell>
          <cell r="F93">
            <v>0</v>
          </cell>
        </row>
        <row r="94">
          <cell r="B94" t="str">
            <v>2-2110</v>
          </cell>
          <cell r="C94" t="str">
            <v xml:space="preserve"> Liabilitas Imbalan Kerja Karya</v>
          </cell>
          <cell r="D94" t="str">
            <v>Credit</v>
          </cell>
          <cell r="E94">
            <v>0</v>
          </cell>
          <cell r="F94">
            <v>0</v>
          </cell>
        </row>
        <row r="95">
          <cell r="B95" t="str">
            <v>3-0000</v>
          </cell>
          <cell r="C95" t="str">
            <v xml:space="preserve"> EKUITAS</v>
          </cell>
          <cell r="D95" t="str">
            <v>Credit</v>
          </cell>
          <cell r="E95">
            <v>0</v>
          </cell>
          <cell r="F95">
            <v>0</v>
          </cell>
        </row>
        <row r="96">
          <cell r="B96" t="str">
            <v>3-1000</v>
          </cell>
          <cell r="C96" t="str">
            <v xml:space="preserve"> MODAL </v>
          </cell>
          <cell r="D96" t="str">
            <v>Credit</v>
          </cell>
          <cell r="E96">
            <v>0</v>
          </cell>
          <cell r="F96">
            <v>11992905980</v>
          </cell>
        </row>
        <row r="97">
          <cell r="B97" t="str">
            <v>3-2000</v>
          </cell>
          <cell r="C97" t="str">
            <v xml:space="preserve"> LABA DITAHAN AWAL TAHUN</v>
          </cell>
          <cell r="D97" t="str">
            <v>Credit</v>
          </cell>
          <cell r="E97">
            <v>0</v>
          </cell>
          <cell r="F97">
            <v>0</v>
          </cell>
        </row>
        <row r="98">
          <cell r="B98" t="str">
            <v>3-3000</v>
          </cell>
          <cell r="C98" t="str">
            <v xml:space="preserve"> LABA TAHUN BERJALAN</v>
          </cell>
          <cell r="D98" t="str">
            <v>Credit</v>
          </cell>
          <cell r="E98">
            <v>0</v>
          </cell>
          <cell r="F98">
            <v>0</v>
          </cell>
        </row>
        <row r="99">
          <cell r="B99" t="str">
            <v>3-4000</v>
          </cell>
          <cell r="C99" t="str">
            <v xml:space="preserve"> KEUNTUNGAN BELUM DIREALISASI</v>
          </cell>
          <cell r="D99" t="str">
            <v>Credit</v>
          </cell>
          <cell r="E99">
            <v>0</v>
          </cell>
          <cell r="F99">
            <v>0</v>
          </cell>
        </row>
        <row r="100">
          <cell r="B100" t="str">
            <v>3-5000</v>
          </cell>
          <cell r="C100" t="str">
            <v xml:space="preserve"> LABA (RUGI) KOMPREHENSIF LAINNYA</v>
          </cell>
          <cell r="D100" t="str">
            <v>Credit</v>
          </cell>
          <cell r="E100">
            <v>0</v>
          </cell>
          <cell r="F100">
            <v>0</v>
          </cell>
        </row>
        <row r="101">
          <cell r="B101" t="str">
            <v>4-0000</v>
          </cell>
          <cell r="C101" t="str">
            <v xml:space="preserve"> PENDAPATAN</v>
          </cell>
          <cell r="D101" t="str">
            <v>Credit</v>
          </cell>
          <cell r="E101">
            <v>0</v>
          </cell>
          <cell r="F101">
            <v>0</v>
          </cell>
        </row>
        <row r="102">
          <cell r="B102" t="str">
            <v>4-1000</v>
          </cell>
          <cell r="C102" t="str">
            <v xml:space="preserve"> PENDAPATAN USAHA</v>
          </cell>
          <cell r="D102" t="str">
            <v>Credit</v>
          </cell>
          <cell r="E102">
            <v>0</v>
          </cell>
          <cell r="F102">
            <v>0</v>
          </cell>
        </row>
        <row r="103">
          <cell r="B103" t="str">
            <v>4-1110</v>
          </cell>
          <cell r="C103" t="str">
            <v xml:space="preserve"> Pendapatan Jasa Service</v>
          </cell>
          <cell r="D103" t="str">
            <v>Credit</v>
          </cell>
          <cell r="E103">
            <v>0</v>
          </cell>
          <cell r="F103">
            <v>0</v>
          </cell>
        </row>
        <row r="104">
          <cell r="B104" t="str">
            <v>4-1120</v>
          </cell>
          <cell r="C104" t="str">
            <v xml:space="preserve"> Pendapatan Jasa Lainnya</v>
          </cell>
          <cell r="D104" t="str">
            <v>Credit</v>
          </cell>
          <cell r="E104">
            <v>0</v>
          </cell>
          <cell r="F104">
            <v>0</v>
          </cell>
        </row>
        <row r="105">
          <cell r="B105" t="str">
            <v>4-1200</v>
          </cell>
          <cell r="C105" t="str">
            <v xml:space="preserve"> PENDAPATAN DILUAR USAHA</v>
          </cell>
          <cell r="D105" t="str">
            <v>Credit</v>
          </cell>
          <cell r="E105">
            <v>0</v>
          </cell>
          <cell r="F105">
            <v>0</v>
          </cell>
        </row>
        <row r="106">
          <cell r="B106" t="str">
            <v>4-1210</v>
          </cell>
          <cell r="C106" t="str">
            <v xml:space="preserve"> Pendapatan Dividen</v>
          </cell>
          <cell r="D106" t="str">
            <v>Credit</v>
          </cell>
          <cell r="E106">
            <v>0</v>
          </cell>
          <cell r="F106">
            <v>0</v>
          </cell>
        </row>
        <row r="107">
          <cell r="B107" t="str">
            <v>4-1220</v>
          </cell>
          <cell r="C107" t="str">
            <v xml:space="preserve"> Pendapatan Bunga Deposito</v>
          </cell>
          <cell r="D107" t="str">
            <v>Credit</v>
          </cell>
          <cell r="E107">
            <v>0</v>
          </cell>
          <cell r="F107">
            <v>0</v>
          </cell>
        </row>
        <row r="108">
          <cell r="B108" t="str">
            <v>4-1230</v>
          </cell>
          <cell r="C108" t="str">
            <v xml:space="preserve"> Pendapatan Jasa Giro</v>
          </cell>
          <cell r="D108" t="str">
            <v>Credit</v>
          </cell>
          <cell r="E108">
            <v>0</v>
          </cell>
          <cell r="F108">
            <v>0</v>
          </cell>
        </row>
        <row r="109">
          <cell r="B109" t="str">
            <v>4-1240</v>
          </cell>
          <cell r="C109" t="str">
            <v xml:space="preserve"> Pendapatan Bunga Deposito (US$</v>
          </cell>
          <cell r="D109" t="str">
            <v>Credit</v>
          </cell>
          <cell r="E109">
            <v>0</v>
          </cell>
          <cell r="F109">
            <v>0</v>
          </cell>
        </row>
        <row r="110">
          <cell r="B110" t="str">
            <v>4-1250</v>
          </cell>
          <cell r="C110" t="str">
            <v xml:space="preserve"> Pendapatan Kupon Reksadana</v>
          </cell>
          <cell r="D110" t="str">
            <v>Credit</v>
          </cell>
          <cell r="E110">
            <v>0</v>
          </cell>
          <cell r="F110">
            <v>0</v>
          </cell>
        </row>
        <row r="111">
          <cell r="B111" t="str">
            <v>4-1260</v>
          </cell>
          <cell r="C111" t="str">
            <v xml:space="preserve"> Pendapatan Bunga Lain-lain</v>
          </cell>
          <cell r="D111" t="str">
            <v>Credit</v>
          </cell>
          <cell r="E111">
            <v>0</v>
          </cell>
          <cell r="F111">
            <v>0</v>
          </cell>
        </row>
        <row r="112">
          <cell r="B112" t="str">
            <v>4-1270</v>
          </cell>
          <cell r="C112" t="str">
            <v xml:space="preserve"> Pendapatan Claim Asuransi</v>
          </cell>
          <cell r="D112" t="str">
            <v>Credit</v>
          </cell>
          <cell r="E112">
            <v>0</v>
          </cell>
          <cell r="F112">
            <v>0</v>
          </cell>
        </row>
        <row r="113">
          <cell r="B113" t="str">
            <v>4-1280</v>
          </cell>
          <cell r="C113" t="str">
            <v xml:space="preserve"> Laba (Rugi) Investasi</v>
          </cell>
          <cell r="D113" t="str">
            <v>Credit</v>
          </cell>
          <cell r="E113">
            <v>0</v>
          </cell>
          <cell r="F113">
            <v>0</v>
          </cell>
        </row>
        <row r="114">
          <cell r="B114" t="str">
            <v>4-1290</v>
          </cell>
          <cell r="C114" t="str">
            <v xml:space="preserve"> Pendapatan Sewa</v>
          </cell>
          <cell r="D114" t="str">
            <v>Credit</v>
          </cell>
          <cell r="E114">
            <v>0</v>
          </cell>
          <cell r="F114">
            <v>0</v>
          </cell>
        </row>
        <row r="115">
          <cell r="B115" t="str">
            <v>6-0000</v>
          </cell>
          <cell r="C115" t="str">
            <v xml:space="preserve"> BEBAN</v>
          </cell>
          <cell r="D115" t="str">
            <v>Debit</v>
          </cell>
          <cell r="E115">
            <v>0</v>
          </cell>
          <cell r="F115">
            <v>0</v>
          </cell>
        </row>
        <row r="116">
          <cell r="B116" t="str">
            <v>6-1000</v>
          </cell>
          <cell r="C116" t="str">
            <v xml:space="preserve"> Biaya Umum dan Administrasi</v>
          </cell>
          <cell r="D116" t="str">
            <v>Debit</v>
          </cell>
          <cell r="E116">
            <v>0</v>
          </cell>
          <cell r="F116">
            <v>0</v>
          </cell>
        </row>
        <row r="117">
          <cell r="B117" t="str">
            <v>6-1100</v>
          </cell>
          <cell r="C117" t="str">
            <v xml:space="preserve"> Biaya Bunga Cerukan</v>
          </cell>
          <cell r="D117" t="str">
            <v>Debit</v>
          </cell>
          <cell r="E117">
            <v>0</v>
          </cell>
          <cell r="F117">
            <v>0</v>
          </cell>
        </row>
        <row r="118">
          <cell r="B118" t="str">
            <v>6-1200</v>
          </cell>
          <cell r="C118" t="str">
            <v xml:space="preserve"> Biaya Bunga Lain-Lain</v>
          </cell>
          <cell r="D118" t="str">
            <v>Debit</v>
          </cell>
          <cell r="E118">
            <v>0</v>
          </cell>
          <cell r="F118">
            <v>0</v>
          </cell>
        </row>
        <row r="119">
          <cell r="B119" t="str">
            <v>6-1300</v>
          </cell>
          <cell r="C119" t="str">
            <v xml:space="preserve"> Biaya Administrasi Bank</v>
          </cell>
          <cell r="D119" t="str">
            <v>Debit</v>
          </cell>
          <cell r="E119">
            <v>0</v>
          </cell>
          <cell r="F119">
            <v>0</v>
          </cell>
        </row>
        <row r="120">
          <cell r="B120" t="str">
            <v>6-1400</v>
          </cell>
          <cell r="C120" t="str">
            <v xml:space="preserve"> Biaya Pick Up Service</v>
          </cell>
          <cell r="D120" t="str">
            <v>Debit</v>
          </cell>
          <cell r="E120">
            <v>0</v>
          </cell>
          <cell r="F120">
            <v>0</v>
          </cell>
        </row>
        <row r="121">
          <cell r="B121" t="str">
            <v>6-1500</v>
          </cell>
          <cell r="C121" t="str">
            <v xml:space="preserve"> Biaya Piutang tak tertagih</v>
          </cell>
          <cell r="D121" t="str">
            <v>Debit</v>
          </cell>
          <cell r="E121">
            <v>0</v>
          </cell>
          <cell r="F121">
            <v>0</v>
          </cell>
        </row>
        <row r="122">
          <cell r="B122" t="str">
            <v>6-2000</v>
          </cell>
          <cell r="C122" t="str">
            <v>Biaya Iklan dan Promosi</v>
          </cell>
          <cell r="D122" t="str">
            <v>Debit</v>
          </cell>
          <cell r="E122">
            <v>0</v>
          </cell>
          <cell r="F122">
            <v>0</v>
          </cell>
        </row>
        <row r="123">
          <cell r="B123" t="str">
            <v>6-2101</v>
          </cell>
          <cell r="C123" t="str">
            <v xml:space="preserve"> Biaya Promosi</v>
          </cell>
          <cell r="D123" t="str">
            <v>Debit</v>
          </cell>
          <cell r="E123">
            <v>0</v>
          </cell>
          <cell r="F123">
            <v>0</v>
          </cell>
        </row>
        <row r="124">
          <cell r="B124" t="str">
            <v>6-2102</v>
          </cell>
          <cell r="C124" t="str">
            <v xml:space="preserve"> Brosur</v>
          </cell>
          <cell r="D124" t="str">
            <v>Debit</v>
          </cell>
          <cell r="E124">
            <v>0</v>
          </cell>
          <cell r="F124">
            <v>0</v>
          </cell>
        </row>
        <row r="125">
          <cell r="B125" t="str">
            <v>6-2103</v>
          </cell>
          <cell r="C125" t="str">
            <v xml:space="preserve"> Biaya Ijin Promosi</v>
          </cell>
          <cell r="D125" t="str">
            <v>Debit</v>
          </cell>
          <cell r="E125">
            <v>0</v>
          </cell>
          <cell r="F125">
            <v>0</v>
          </cell>
        </row>
        <row r="126">
          <cell r="B126" t="str">
            <v>6-2104</v>
          </cell>
          <cell r="C126" t="str">
            <v xml:space="preserve"> Biaya Promosi Lain-Lain</v>
          </cell>
          <cell r="D126" t="str">
            <v>Debit</v>
          </cell>
          <cell r="E126">
            <v>0</v>
          </cell>
          <cell r="F126">
            <v>0</v>
          </cell>
        </row>
        <row r="127">
          <cell r="B127" t="str">
            <v>6-2201</v>
          </cell>
          <cell r="C127" t="str">
            <v xml:space="preserve"> Biaya Hadiah</v>
          </cell>
          <cell r="D127" t="str">
            <v>Debit</v>
          </cell>
          <cell r="E127">
            <v>0</v>
          </cell>
          <cell r="F127">
            <v>0</v>
          </cell>
        </row>
        <row r="128">
          <cell r="B128" t="str">
            <v>6-2202</v>
          </cell>
          <cell r="C128" t="str">
            <v xml:space="preserve"> Biaya Spanduk &amp; Umbul-Umbul</v>
          </cell>
          <cell r="D128" t="str">
            <v>Debit</v>
          </cell>
          <cell r="E128">
            <v>0</v>
          </cell>
          <cell r="F128">
            <v>0</v>
          </cell>
        </row>
        <row r="129">
          <cell r="B129" t="str">
            <v>6-2203</v>
          </cell>
          <cell r="C129" t="str">
            <v xml:space="preserve"> Biaya Neon Sign</v>
          </cell>
          <cell r="D129" t="str">
            <v>Debit</v>
          </cell>
          <cell r="E129">
            <v>0</v>
          </cell>
          <cell r="F129">
            <v>0</v>
          </cell>
        </row>
        <row r="130">
          <cell r="B130" t="str">
            <v>6-2204</v>
          </cell>
          <cell r="C130" t="str">
            <v xml:space="preserve"> Biaya Tiket Hadiah</v>
          </cell>
          <cell r="D130" t="str">
            <v>Debit</v>
          </cell>
          <cell r="E130">
            <v>0</v>
          </cell>
          <cell r="F130">
            <v>0</v>
          </cell>
        </row>
        <row r="131">
          <cell r="B131" t="str">
            <v>6-2205</v>
          </cell>
          <cell r="C131" t="str">
            <v xml:space="preserve"> Biaya Hadiah Langsung</v>
          </cell>
          <cell r="D131" t="str">
            <v>Debit</v>
          </cell>
          <cell r="E131">
            <v>0</v>
          </cell>
          <cell r="F131">
            <v>0</v>
          </cell>
        </row>
        <row r="132">
          <cell r="B132" t="str">
            <v>6-2206</v>
          </cell>
          <cell r="C132" t="str">
            <v xml:space="preserve"> Biaya Baliho</v>
          </cell>
          <cell r="D132" t="str">
            <v>Debit</v>
          </cell>
          <cell r="E132">
            <v>0</v>
          </cell>
          <cell r="F132">
            <v>0</v>
          </cell>
        </row>
        <row r="133">
          <cell r="B133" t="str">
            <v>6-3000</v>
          </cell>
          <cell r="C133" t="str">
            <v xml:space="preserve"> Biaya Operasional</v>
          </cell>
          <cell r="D133" t="str">
            <v>Debit</v>
          </cell>
          <cell r="E133">
            <v>0</v>
          </cell>
          <cell r="F133">
            <v>0</v>
          </cell>
        </row>
        <row r="134">
          <cell r="B134" t="str">
            <v>6-3101</v>
          </cell>
          <cell r="C134" t="str">
            <v xml:space="preserve"> Biaya Transport</v>
          </cell>
          <cell r="D134" t="str">
            <v>Debit</v>
          </cell>
          <cell r="E134">
            <v>0</v>
          </cell>
          <cell r="F134">
            <v>0</v>
          </cell>
        </row>
        <row r="135">
          <cell r="B135" t="str">
            <v>6-3102</v>
          </cell>
          <cell r="C135" t="str">
            <v xml:space="preserve"> Biaya Pemeliharaan Kendaraan</v>
          </cell>
          <cell r="D135" t="str">
            <v>Debit</v>
          </cell>
          <cell r="E135">
            <v>0</v>
          </cell>
          <cell r="F135">
            <v>0</v>
          </cell>
        </row>
        <row r="136">
          <cell r="B136" t="str">
            <v>6-3103</v>
          </cell>
          <cell r="C136" t="str">
            <v xml:space="preserve"> Biaya Parkir &amp; Tol</v>
          </cell>
          <cell r="D136" t="str">
            <v>Debit</v>
          </cell>
          <cell r="E136">
            <v>0</v>
          </cell>
          <cell r="F136">
            <v>0</v>
          </cell>
        </row>
        <row r="137">
          <cell r="B137" t="str">
            <v>6-3104</v>
          </cell>
          <cell r="C137" t="str">
            <v>Biaya Bahan Bakar Minyak</v>
          </cell>
          <cell r="D137" t="str">
            <v>Debit</v>
          </cell>
          <cell r="E137">
            <v>0</v>
          </cell>
          <cell r="F137">
            <v>0</v>
          </cell>
        </row>
        <row r="138">
          <cell r="B138" t="str">
            <v>6-3105</v>
          </cell>
          <cell r="C138" t="str">
            <v>Biaya Cetak dan Foto copy</v>
          </cell>
          <cell r="D138" t="str">
            <v>Debit</v>
          </cell>
          <cell r="E138">
            <v>0</v>
          </cell>
          <cell r="F138">
            <v>0</v>
          </cell>
        </row>
        <row r="139">
          <cell r="B139" t="str">
            <v>6-3106</v>
          </cell>
          <cell r="C139" t="str">
            <v xml:space="preserve"> Biaya Sewa Kendaraan</v>
          </cell>
          <cell r="D139" t="str">
            <v>Debit</v>
          </cell>
          <cell r="E139">
            <v>0</v>
          </cell>
          <cell r="F139">
            <v>0</v>
          </cell>
        </row>
        <row r="140">
          <cell r="B140" t="str">
            <v>6-3201</v>
          </cell>
          <cell r="C140" t="str">
            <v xml:space="preserve"> Biaya Pakaian Seragam</v>
          </cell>
          <cell r="D140" t="str">
            <v>Debit</v>
          </cell>
          <cell r="E140">
            <v>0</v>
          </cell>
          <cell r="F140">
            <v>0</v>
          </cell>
        </row>
        <row r="141">
          <cell r="B141" t="str">
            <v>6-3202</v>
          </cell>
          <cell r="C141" t="str">
            <v xml:space="preserve"> Biaya Label Merk</v>
          </cell>
          <cell r="D141" t="str">
            <v>Debit</v>
          </cell>
          <cell r="E141">
            <v>0</v>
          </cell>
          <cell r="F141">
            <v>0</v>
          </cell>
        </row>
        <row r="142">
          <cell r="B142" t="str">
            <v>6-3203</v>
          </cell>
          <cell r="C142" t="str">
            <v>Biaya Rumah Tangga</v>
          </cell>
          <cell r="D142" t="str">
            <v>Debit</v>
          </cell>
          <cell r="E142">
            <v>0</v>
          </cell>
          <cell r="F142">
            <v>0</v>
          </cell>
        </row>
        <row r="143">
          <cell r="B143" t="str">
            <v>6-3301</v>
          </cell>
          <cell r="C143" t="str">
            <v xml:space="preserve"> Interior</v>
          </cell>
          <cell r="D143" t="str">
            <v>Debit</v>
          </cell>
          <cell r="E143">
            <v>0</v>
          </cell>
          <cell r="F143">
            <v>0</v>
          </cell>
        </row>
        <row r="144">
          <cell r="B144" t="str">
            <v>6-3302</v>
          </cell>
          <cell r="C144" t="str">
            <v xml:space="preserve"> Biaya Dekorasi Lain-Lain</v>
          </cell>
          <cell r="D144" t="str">
            <v>Debit</v>
          </cell>
          <cell r="E144">
            <v>0</v>
          </cell>
          <cell r="F144">
            <v>0</v>
          </cell>
        </row>
        <row r="145">
          <cell r="B145" t="str">
            <v>6-3303</v>
          </cell>
          <cell r="C145" t="str">
            <v xml:space="preserve"> Biaya Perlengkapan Kebersihan</v>
          </cell>
          <cell r="D145" t="str">
            <v>Debit</v>
          </cell>
          <cell r="E145">
            <v>0</v>
          </cell>
          <cell r="F145">
            <v>0</v>
          </cell>
        </row>
        <row r="146">
          <cell r="B146" t="str">
            <v>6-3304</v>
          </cell>
          <cell r="C146" t="str">
            <v xml:space="preserve"> Biaya Kantong Plastik</v>
          </cell>
          <cell r="D146" t="str">
            <v>Debit</v>
          </cell>
          <cell r="E146">
            <v>0</v>
          </cell>
          <cell r="F146">
            <v>0</v>
          </cell>
        </row>
        <row r="147">
          <cell r="B147" t="str">
            <v>6-3305</v>
          </cell>
          <cell r="C147" t="str">
            <v xml:space="preserve"> Lampu-lampu</v>
          </cell>
          <cell r="D147" t="str">
            <v>Debit</v>
          </cell>
          <cell r="E147">
            <v>0</v>
          </cell>
          <cell r="F147">
            <v>0</v>
          </cell>
        </row>
        <row r="148">
          <cell r="B148" t="str">
            <v>6-3306</v>
          </cell>
          <cell r="C148" t="str">
            <v xml:space="preserve"> Meja &amp; Kursi</v>
          </cell>
          <cell r="D148" t="str">
            <v>Debit</v>
          </cell>
          <cell r="E148">
            <v>0</v>
          </cell>
          <cell r="F148">
            <v>0</v>
          </cell>
        </row>
        <row r="149">
          <cell r="B149" t="str">
            <v>6-3401</v>
          </cell>
          <cell r="C149" t="str">
            <v xml:space="preserve"> Biaya Perl Toko/Bgn Lain-Lain</v>
          </cell>
          <cell r="D149" t="str">
            <v>Debit</v>
          </cell>
          <cell r="E149">
            <v>0</v>
          </cell>
          <cell r="F149">
            <v>0</v>
          </cell>
        </row>
        <row r="150">
          <cell r="B150" t="str">
            <v>6-3402</v>
          </cell>
          <cell r="C150" t="str">
            <v xml:space="preserve"> Biaya Perbaikan Bangunan &amp; Pen</v>
          </cell>
          <cell r="D150" t="str">
            <v>Debit</v>
          </cell>
          <cell r="E150">
            <v>0</v>
          </cell>
          <cell r="F150">
            <v>0</v>
          </cell>
        </row>
        <row r="151">
          <cell r="B151" t="str">
            <v>6-3403</v>
          </cell>
          <cell r="C151" t="str">
            <v xml:space="preserve"> Biaya Pemeliharan Mesin Mainan</v>
          </cell>
          <cell r="D151" t="str">
            <v>Debit</v>
          </cell>
          <cell r="E151">
            <v>0</v>
          </cell>
          <cell r="F151">
            <v>0</v>
          </cell>
        </row>
        <row r="152">
          <cell r="B152" t="str">
            <v>6-3404</v>
          </cell>
          <cell r="C152" t="str">
            <v xml:space="preserve"> Biaya Perlengkapan Mesin</v>
          </cell>
          <cell r="D152" t="str">
            <v>Debit</v>
          </cell>
          <cell r="E152">
            <v>0</v>
          </cell>
          <cell r="F152">
            <v>0</v>
          </cell>
        </row>
        <row r="153">
          <cell r="B153" t="str">
            <v>6-3405</v>
          </cell>
          <cell r="C153" t="str">
            <v xml:space="preserve"> Biaya Perbaikan Instalasi List</v>
          </cell>
          <cell r="D153" t="str">
            <v>Debit</v>
          </cell>
          <cell r="E153">
            <v>0</v>
          </cell>
          <cell r="F153">
            <v>0</v>
          </cell>
        </row>
        <row r="154">
          <cell r="B154" t="str">
            <v>6-3406</v>
          </cell>
          <cell r="C154" t="str">
            <v xml:space="preserve"> Biaya Sewa Kendaraan Operasional</v>
          </cell>
          <cell r="D154" t="str">
            <v>Debit</v>
          </cell>
          <cell r="E154">
            <v>0</v>
          </cell>
          <cell r="F154">
            <v>0</v>
          </cell>
        </row>
        <row r="155">
          <cell r="B155" t="str">
            <v>6-3407</v>
          </cell>
          <cell r="C155" t="str">
            <v xml:space="preserve"> Biaya Sewa Bangunan </v>
          </cell>
          <cell r="D155" t="str">
            <v>Debit</v>
          </cell>
          <cell r="E155">
            <v>0</v>
          </cell>
          <cell r="F155">
            <v>0</v>
          </cell>
        </row>
        <row r="156">
          <cell r="B156" t="str">
            <v>6-3408</v>
          </cell>
          <cell r="C156" t="str">
            <v xml:space="preserve"> Biaya Sewa Kendaraan Koperasi</v>
          </cell>
          <cell r="D156" t="str">
            <v>Debit</v>
          </cell>
          <cell r="E156">
            <v>0</v>
          </cell>
          <cell r="F156">
            <v>0</v>
          </cell>
        </row>
        <row r="157">
          <cell r="B157" t="str">
            <v>6-3501</v>
          </cell>
          <cell r="C157" t="str">
            <v xml:space="preserve"> Biaya Koin Mainan</v>
          </cell>
          <cell r="D157" t="str">
            <v>Debit</v>
          </cell>
          <cell r="E157">
            <v>0</v>
          </cell>
          <cell r="F157">
            <v>0</v>
          </cell>
        </row>
        <row r="158">
          <cell r="B158" t="str">
            <v>6-3502</v>
          </cell>
          <cell r="C158" t="str">
            <v xml:space="preserve"> Biaya Serba Serbi</v>
          </cell>
          <cell r="D158" t="str">
            <v>Debit</v>
          </cell>
          <cell r="E158">
            <v>0</v>
          </cell>
          <cell r="F158">
            <v>0</v>
          </cell>
        </row>
        <row r="159">
          <cell r="B159" t="str">
            <v>6-3503</v>
          </cell>
          <cell r="C159" t="str">
            <v xml:space="preserve"> Biaya Minuman</v>
          </cell>
          <cell r="D159" t="str">
            <v>Debit</v>
          </cell>
          <cell r="E159">
            <v>0</v>
          </cell>
          <cell r="F159">
            <v>0</v>
          </cell>
        </row>
        <row r="160">
          <cell r="B160" t="str">
            <v>6-3504</v>
          </cell>
          <cell r="C160" t="str">
            <v>Jamuan Rapat</v>
          </cell>
          <cell r="D160" t="str">
            <v>Debit</v>
          </cell>
          <cell r="E160">
            <v>0</v>
          </cell>
          <cell r="F160">
            <v>0</v>
          </cell>
        </row>
        <row r="161">
          <cell r="B161" t="str">
            <v>6-3505</v>
          </cell>
          <cell r="C161" t="str">
            <v xml:space="preserve"> Biaya Listrik</v>
          </cell>
          <cell r="D161" t="str">
            <v>Debit</v>
          </cell>
          <cell r="E161">
            <v>0</v>
          </cell>
          <cell r="F161">
            <v>0</v>
          </cell>
        </row>
        <row r="162">
          <cell r="B162" t="str">
            <v>6-3506</v>
          </cell>
          <cell r="C162" t="str">
            <v xml:space="preserve"> Biaya Air</v>
          </cell>
          <cell r="D162" t="str">
            <v>Debit</v>
          </cell>
          <cell r="E162">
            <v>0</v>
          </cell>
          <cell r="F162">
            <v>0</v>
          </cell>
        </row>
        <row r="163">
          <cell r="B163" t="str">
            <v>6-3507</v>
          </cell>
          <cell r="C163" t="str">
            <v xml:space="preserve"> Biaya Telepon</v>
          </cell>
          <cell r="D163" t="str">
            <v>Debit</v>
          </cell>
          <cell r="E163">
            <v>0</v>
          </cell>
          <cell r="F163">
            <v>0</v>
          </cell>
        </row>
        <row r="164">
          <cell r="B164" t="str">
            <v>6-3508</v>
          </cell>
          <cell r="C164" t="str">
            <v xml:space="preserve"> Biaya Internet</v>
          </cell>
          <cell r="D164" t="str">
            <v>Debit</v>
          </cell>
          <cell r="E164">
            <v>0</v>
          </cell>
          <cell r="F164">
            <v>0</v>
          </cell>
        </row>
        <row r="165">
          <cell r="B165" t="str">
            <v>6-3509</v>
          </cell>
          <cell r="C165" t="str">
            <v xml:space="preserve"> Biaya Perangko &amp; Meterai</v>
          </cell>
          <cell r="D165" t="str">
            <v>Debit</v>
          </cell>
          <cell r="E165">
            <v>0</v>
          </cell>
          <cell r="F165">
            <v>0</v>
          </cell>
        </row>
        <row r="166">
          <cell r="B166" t="str">
            <v>6-3510</v>
          </cell>
          <cell r="C166" t="str">
            <v xml:space="preserve"> Biaya Kirim Paket &amp; Surat</v>
          </cell>
          <cell r="D166" t="str">
            <v>Debit</v>
          </cell>
          <cell r="E166">
            <v>0</v>
          </cell>
          <cell r="F166">
            <v>0</v>
          </cell>
        </row>
        <row r="167">
          <cell r="B167" t="str">
            <v>6-4000</v>
          </cell>
          <cell r="C167" t="str">
            <v>Biaya Karyawan</v>
          </cell>
          <cell r="D167" t="str">
            <v>Debit</v>
          </cell>
          <cell r="E167">
            <v>0</v>
          </cell>
          <cell r="F167">
            <v>0</v>
          </cell>
        </row>
        <row r="168">
          <cell r="B168" t="str">
            <v>6-4100</v>
          </cell>
          <cell r="C168" t="str">
            <v xml:space="preserve"> Gaji Pokok Kantor</v>
          </cell>
          <cell r="D168" t="str">
            <v>Debit</v>
          </cell>
          <cell r="E168">
            <v>0</v>
          </cell>
          <cell r="F168">
            <v>0</v>
          </cell>
        </row>
        <row r="169">
          <cell r="B169" t="str">
            <v>6-4200</v>
          </cell>
          <cell r="C169" t="str">
            <v xml:space="preserve"> Pesangon</v>
          </cell>
          <cell r="D169" t="str">
            <v>Debit</v>
          </cell>
          <cell r="E169">
            <v>0</v>
          </cell>
          <cell r="F169">
            <v>0</v>
          </cell>
        </row>
        <row r="170">
          <cell r="B170" t="str">
            <v>6-4300</v>
          </cell>
          <cell r="C170" t="str">
            <v xml:space="preserve"> Uang Lembur Kantor</v>
          </cell>
          <cell r="D170" t="str">
            <v>Debit</v>
          </cell>
          <cell r="E170">
            <v>0</v>
          </cell>
          <cell r="F170">
            <v>0</v>
          </cell>
        </row>
        <row r="171">
          <cell r="B171" t="str">
            <v>6-4400</v>
          </cell>
          <cell r="C171" t="str">
            <v>Biaya BPJS TK</v>
          </cell>
          <cell r="D171" t="str">
            <v>Debit</v>
          </cell>
          <cell r="E171">
            <v>0</v>
          </cell>
          <cell r="F171">
            <v>0</v>
          </cell>
        </row>
        <row r="172">
          <cell r="B172" t="str">
            <v>6-4500</v>
          </cell>
          <cell r="C172" t="str">
            <v xml:space="preserve"> THR Kantor</v>
          </cell>
          <cell r="D172" t="str">
            <v>Debit</v>
          </cell>
          <cell r="E172">
            <v>0</v>
          </cell>
          <cell r="F172">
            <v>0</v>
          </cell>
        </row>
        <row r="173">
          <cell r="B173" t="str">
            <v>6-4600</v>
          </cell>
          <cell r="C173" t="str">
            <v xml:space="preserve"> Astek Kantor</v>
          </cell>
          <cell r="D173" t="str">
            <v>Debit</v>
          </cell>
          <cell r="E173">
            <v>0</v>
          </cell>
          <cell r="F173">
            <v>0</v>
          </cell>
        </row>
        <row r="174">
          <cell r="B174" t="str">
            <v>6-4700</v>
          </cell>
          <cell r="C174" t="str">
            <v xml:space="preserve"> Bonus Kantor</v>
          </cell>
          <cell r="D174" t="str">
            <v>Debit</v>
          </cell>
          <cell r="E174">
            <v>0</v>
          </cell>
          <cell r="F174">
            <v>0</v>
          </cell>
        </row>
        <row r="175">
          <cell r="B175" t="str">
            <v>6-4800</v>
          </cell>
          <cell r="C175" t="str">
            <v xml:space="preserve"> Beban Imbalan Kerja Karyawan</v>
          </cell>
          <cell r="D175" t="str">
            <v>Debit</v>
          </cell>
          <cell r="E175">
            <v>0</v>
          </cell>
          <cell r="F175">
            <v>0</v>
          </cell>
        </row>
        <row r="176">
          <cell r="B176" t="str">
            <v>6-5000</v>
          </cell>
          <cell r="C176" t="str">
            <v xml:space="preserve"> Biaya Penyusutan</v>
          </cell>
          <cell r="D176" t="str">
            <v>Debit</v>
          </cell>
          <cell r="E176">
            <v>0</v>
          </cell>
          <cell r="F176">
            <v>0</v>
          </cell>
        </row>
        <row r="177">
          <cell r="B177" t="str">
            <v>6-5100</v>
          </cell>
          <cell r="C177" t="str">
            <v xml:space="preserve"> B. Peny. Peralatan </v>
          </cell>
          <cell r="D177" t="str">
            <v>Debit</v>
          </cell>
          <cell r="E177">
            <v>0</v>
          </cell>
          <cell r="F177">
            <v>0</v>
          </cell>
        </row>
        <row r="178">
          <cell r="B178" t="str">
            <v>6-5200</v>
          </cell>
          <cell r="C178" t="str">
            <v xml:space="preserve"> B. Peny. Bangunan</v>
          </cell>
          <cell r="D178" t="str">
            <v>Debit</v>
          </cell>
          <cell r="E178">
            <v>0</v>
          </cell>
          <cell r="F178">
            <v>0</v>
          </cell>
        </row>
        <row r="179">
          <cell r="B179" t="str">
            <v>6-5300</v>
          </cell>
          <cell r="C179" t="str">
            <v xml:space="preserve"> B. Peny. Perlengkapan</v>
          </cell>
          <cell r="D179" t="str">
            <v>Debit</v>
          </cell>
          <cell r="E179">
            <v>0</v>
          </cell>
          <cell r="F179">
            <v>0</v>
          </cell>
        </row>
        <row r="180">
          <cell r="B180" t="str">
            <v>6-5400</v>
          </cell>
          <cell r="C180" t="str">
            <v xml:space="preserve"> B. Peny. Kendaraan</v>
          </cell>
          <cell r="D180" t="str">
            <v>Debit</v>
          </cell>
          <cell r="E180">
            <v>0</v>
          </cell>
          <cell r="F180">
            <v>0</v>
          </cell>
        </row>
        <row r="181">
          <cell r="B181" t="str">
            <v>6-5500</v>
          </cell>
          <cell r="C181" t="str">
            <v xml:space="preserve"> B. Peny. Mesin Mainan</v>
          </cell>
          <cell r="D181" t="str">
            <v>Debit</v>
          </cell>
          <cell r="E181">
            <v>0</v>
          </cell>
          <cell r="F181">
            <v>0</v>
          </cell>
        </row>
        <row r="182">
          <cell r="B182" t="str">
            <v>6-6000</v>
          </cell>
          <cell r="C182" t="str">
            <v xml:space="preserve"> Biaya Perijinan &amp; Pajak</v>
          </cell>
          <cell r="D182" t="str">
            <v>Debit</v>
          </cell>
          <cell r="E182">
            <v>0</v>
          </cell>
          <cell r="F182">
            <v>0</v>
          </cell>
        </row>
        <row r="183">
          <cell r="B183" t="str">
            <v>6-6101</v>
          </cell>
          <cell r="C183" t="str">
            <v>Biaya PPh 21</v>
          </cell>
          <cell r="D183" t="str">
            <v>Debit</v>
          </cell>
          <cell r="E183">
            <v>0</v>
          </cell>
          <cell r="F183">
            <v>0</v>
          </cell>
        </row>
        <row r="184">
          <cell r="B184" t="str">
            <v>6-6102</v>
          </cell>
          <cell r="C184" t="str">
            <v xml:space="preserve"> Biaya Ijin SIUP</v>
          </cell>
          <cell r="D184" t="str">
            <v>Debit</v>
          </cell>
          <cell r="E184">
            <v>0</v>
          </cell>
          <cell r="F184">
            <v>0</v>
          </cell>
        </row>
        <row r="185">
          <cell r="B185" t="str">
            <v>6-6103</v>
          </cell>
          <cell r="C185" t="str">
            <v xml:space="preserve"> Biaya Ijin Pariwisata</v>
          </cell>
          <cell r="D185" t="str">
            <v>Debit</v>
          </cell>
          <cell r="E185">
            <v>0</v>
          </cell>
          <cell r="F185">
            <v>0</v>
          </cell>
        </row>
        <row r="186">
          <cell r="B186" t="str">
            <v>6-6104</v>
          </cell>
          <cell r="C186" t="str">
            <v xml:space="preserve"> Biaya Ijin Domisili</v>
          </cell>
          <cell r="D186" t="str">
            <v>Debit</v>
          </cell>
          <cell r="E186">
            <v>0</v>
          </cell>
          <cell r="F186">
            <v>0</v>
          </cell>
        </row>
        <row r="187">
          <cell r="B187" t="str">
            <v>6-6105</v>
          </cell>
          <cell r="C187" t="str">
            <v xml:space="preserve"> Biaya Izin &amp; Surat-surat</v>
          </cell>
          <cell r="D187" t="str">
            <v>Debit</v>
          </cell>
          <cell r="E187">
            <v>0</v>
          </cell>
          <cell r="F187">
            <v>0</v>
          </cell>
        </row>
        <row r="188">
          <cell r="B188" t="str">
            <v>6-6106</v>
          </cell>
          <cell r="C188" t="str">
            <v xml:space="preserve"> Biaya Ijin Lain-Lain</v>
          </cell>
          <cell r="D188" t="str">
            <v>Debit</v>
          </cell>
          <cell r="E188">
            <v>0</v>
          </cell>
          <cell r="F188">
            <v>0</v>
          </cell>
        </row>
        <row r="189">
          <cell r="B189" t="str">
            <v>6-6107</v>
          </cell>
          <cell r="C189" t="str">
            <v xml:space="preserve"> Pajak Hiburan</v>
          </cell>
          <cell r="D189" t="str">
            <v>Debit</v>
          </cell>
          <cell r="E189">
            <v>0</v>
          </cell>
          <cell r="F189">
            <v>0</v>
          </cell>
        </row>
        <row r="190">
          <cell r="B190" t="str">
            <v>6-6108</v>
          </cell>
          <cell r="C190" t="str">
            <v xml:space="preserve"> Pajak Reklame</v>
          </cell>
          <cell r="D190" t="str">
            <v>Debit</v>
          </cell>
          <cell r="E190">
            <v>0</v>
          </cell>
          <cell r="F190">
            <v>0</v>
          </cell>
        </row>
        <row r="191">
          <cell r="B191" t="str">
            <v>6-6109</v>
          </cell>
          <cell r="C191" t="str">
            <v xml:space="preserve"> Pajak Bumi &amp; Bangunan</v>
          </cell>
          <cell r="D191" t="str">
            <v>Debit</v>
          </cell>
          <cell r="E191">
            <v>0</v>
          </cell>
          <cell r="F191">
            <v>0</v>
          </cell>
        </row>
        <row r="192">
          <cell r="B192" t="str">
            <v>6-6110</v>
          </cell>
          <cell r="C192" t="str">
            <v xml:space="preserve"> Pajak Lain-Lain</v>
          </cell>
          <cell r="D192" t="str">
            <v>Debit</v>
          </cell>
          <cell r="E192">
            <v>0</v>
          </cell>
          <cell r="F192">
            <v>0</v>
          </cell>
        </row>
        <row r="193">
          <cell r="B193" t="str">
            <v>6-6111</v>
          </cell>
          <cell r="C193" t="str">
            <v xml:space="preserve"> Denda Pajak - PPh</v>
          </cell>
          <cell r="D193" t="str">
            <v>Debit</v>
          </cell>
          <cell r="E193">
            <v>0</v>
          </cell>
          <cell r="F193">
            <v>0</v>
          </cell>
        </row>
        <row r="194">
          <cell r="B194" t="str">
            <v>6-7000</v>
          </cell>
          <cell r="C194" t="str">
            <v xml:space="preserve"> Biaya Asuransi</v>
          </cell>
          <cell r="D194" t="str">
            <v>Debit</v>
          </cell>
          <cell r="E194">
            <v>0</v>
          </cell>
          <cell r="F194">
            <v>0</v>
          </cell>
        </row>
        <row r="195">
          <cell r="B195" t="str">
            <v>6-7100</v>
          </cell>
          <cell r="C195" t="str">
            <v xml:space="preserve"> Biaya Asuransi Kendaraan</v>
          </cell>
          <cell r="D195" t="str">
            <v>Debit</v>
          </cell>
          <cell r="E195">
            <v>0</v>
          </cell>
          <cell r="F195">
            <v>0</v>
          </cell>
        </row>
        <row r="196">
          <cell r="B196" t="str">
            <v>6-7200</v>
          </cell>
          <cell r="C196" t="str">
            <v xml:space="preserve"> Biaya Asuransi Mesin Mainan</v>
          </cell>
          <cell r="D196" t="str">
            <v>Debit</v>
          </cell>
          <cell r="E196">
            <v>0</v>
          </cell>
          <cell r="F196">
            <v>0</v>
          </cell>
        </row>
        <row r="197">
          <cell r="B197" t="str">
            <v>6-7300</v>
          </cell>
          <cell r="C197" t="str">
            <v xml:space="preserve"> Biaya Asuransi Karyawan</v>
          </cell>
          <cell r="D197" t="str">
            <v>Debit</v>
          </cell>
          <cell r="E197">
            <v>0</v>
          </cell>
          <cell r="F197">
            <v>0</v>
          </cell>
        </row>
        <row r="198">
          <cell r="B198" t="str">
            <v>6-7400</v>
          </cell>
          <cell r="C198" t="str">
            <v xml:space="preserve"> Biaya Asuransi Bangunan</v>
          </cell>
          <cell r="D198" t="str">
            <v>Debit</v>
          </cell>
          <cell r="E198">
            <v>0</v>
          </cell>
          <cell r="F198">
            <v>0</v>
          </cell>
        </row>
        <row r="199">
          <cell r="B199" t="str">
            <v>6-7500</v>
          </cell>
          <cell r="C199" t="str">
            <v xml:space="preserve"> Biaya Ass Kerugian pihak ketig</v>
          </cell>
          <cell r="D199" t="str">
            <v>Debit</v>
          </cell>
          <cell r="E199">
            <v>0</v>
          </cell>
          <cell r="F199">
            <v>0</v>
          </cell>
        </row>
        <row r="200">
          <cell r="B200" t="str">
            <v>6-7600</v>
          </cell>
          <cell r="C200" t="str">
            <v xml:space="preserve"> Biaya Ass Uang Kas &amp; Perjalana</v>
          </cell>
          <cell r="D200" t="str">
            <v>Debit</v>
          </cell>
          <cell r="E200">
            <v>0</v>
          </cell>
          <cell r="F200">
            <v>0</v>
          </cell>
        </row>
        <row r="201">
          <cell r="B201" t="str">
            <v>6-7700</v>
          </cell>
          <cell r="C201" t="str">
            <v xml:space="preserve"> Biaya Ass Pihak ketiga</v>
          </cell>
          <cell r="D201" t="str">
            <v>Debit</v>
          </cell>
          <cell r="E201">
            <v>0</v>
          </cell>
          <cell r="F201">
            <v>0</v>
          </cell>
        </row>
        <row r="202">
          <cell r="B202" t="str">
            <v>6-8000</v>
          </cell>
          <cell r="C202" t="str">
            <v xml:space="preserve"> Biaya Jasa Tenaga Ahli</v>
          </cell>
          <cell r="D202" t="str">
            <v>Debit</v>
          </cell>
          <cell r="E202">
            <v>0</v>
          </cell>
          <cell r="F202">
            <v>0</v>
          </cell>
        </row>
        <row r="203">
          <cell r="B203" t="str">
            <v>6-8100</v>
          </cell>
          <cell r="C203" t="str">
            <v xml:space="preserve"> Biaya Notaris/PPAT</v>
          </cell>
          <cell r="D203" t="str">
            <v>Debit</v>
          </cell>
          <cell r="E203">
            <v>0</v>
          </cell>
          <cell r="F203">
            <v>0</v>
          </cell>
        </row>
        <row r="204">
          <cell r="B204" t="str">
            <v>6-8200</v>
          </cell>
          <cell r="C204" t="str">
            <v xml:space="preserve"> Biaya Konsultan Business, Hukum &amp; Pajak</v>
          </cell>
          <cell r="D204" t="str">
            <v>Debit</v>
          </cell>
          <cell r="E204">
            <v>0</v>
          </cell>
          <cell r="F204">
            <v>0</v>
          </cell>
        </row>
        <row r="205">
          <cell r="B205" t="str">
            <v>6-8300</v>
          </cell>
          <cell r="C205" t="str">
            <v xml:space="preserve"> Biaya Jasa Penilai</v>
          </cell>
          <cell r="D205" t="str">
            <v>Debit</v>
          </cell>
          <cell r="E205">
            <v>0</v>
          </cell>
          <cell r="F205">
            <v>0</v>
          </cell>
        </row>
        <row r="206">
          <cell r="B206" t="str">
            <v>6-8400</v>
          </cell>
          <cell r="C206" t="str">
            <v xml:space="preserve"> Biaya Jasa Management</v>
          </cell>
          <cell r="D206" t="str">
            <v>Debit</v>
          </cell>
          <cell r="E206">
            <v>0</v>
          </cell>
          <cell r="F206">
            <v>0</v>
          </cell>
        </row>
        <row r="207">
          <cell r="B207" t="str">
            <v>6-8500</v>
          </cell>
          <cell r="C207" t="str">
            <v xml:space="preserve"> Biaya Jasa Tenaga Ahli Lain</v>
          </cell>
          <cell r="D207" t="str">
            <v>Debit</v>
          </cell>
          <cell r="E207">
            <v>0</v>
          </cell>
          <cell r="F207">
            <v>0</v>
          </cell>
        </row>
        <row r="208">
          <cell r="B208" t="str">
            <v>6-9000</v>
          </cell>
          <cell r="C208" t="str">
            <v>Biaya Administrasi</v>
          </cell>
          <cell r="D208" t="str">
            <v>Debit</v>
          </cell>
          <cell r="E208">
            <v>0</v>
          </cell>
          <cell r="F208">
            <v>0</v>
          </cell>
        </row>
        <row r="209">
          <cell r="B209" t="str">
            <v>6-9100</v>
          </cell>
          <cell r="C209" t="str">
            <v xml:space="preserve"> Biaya Perlengkapan Kantor</v>
          </cell>
          <cell r="D209" t="str">
            <v>Debit</v>
          </cell>
          <cell r="E209">
            <v>0</v>
          </cell>
          <cell r="F209">
            <v>0</v>
          </cell>
        </row>
        <row r="210">
          <cell r="B210" t="str">
            <v>6-9200</v>
          </cell>
          <cell r="C210" t="str">
            <v xml:space="preserve"> Biaya Recruit, Pendidikan &amp; Lainnya</v>
          </cell>
          <cell r="D210" t="str">
            <v>Debit</v>
          </cell>
          <cell r="E210">
            <v>0</v>
          </cell>
          <cell r="F210">
            <v>0</v>
          </cell>
        </row>
        <row r="211">
          <cell r="B211" t="str">
            <v>6-9300</v>
          </cell>
          <cell r="C211" t="str">
            <v xml:space="preserve"> Biaya Peralatan Kantor</v>
          </cell>
          <cell r="D211" t="str">
            <v>Debit</v>
          </cell>
          <cell r="E211">
            <v>0</v>
          </cell>
          <cell r="F211">
            <v>0</v>
          </cell>
        </row>
        <row r="212">
          <cell r="B212" t="str">
            <v>6-9400</v>
          </cell>
          <cell r="C212" t="str">
            <v xml:space="preserve"> Biaya Keamanan</v>
          </cell>
          <cell r="D212" t="str">
            <v>Debit</v>
          </cell>
          <cell r="E212">
            <v>0</v>
          </cell>
          <cell r="F212">
            <v>0</v>
          </cell>
        </row>
        <row r="213">
          <cell r="B213" t="str">
            <v>6-9500</v>
          </cell>
          <cell r="C213" t="str">
            <v xml:space="preserve"> Biaya Sumbangan</v>
          </cell>
          <cell r="D213" t="str">
            <v>Debit</v>
          </cell>
          <cell r="E213">
            <v>0</v>
          </cell>
          <cell r="F213">
            <v>0</v>
          </cell>
        </row>
        <row r="214">
          <cell r="B214" t="str">
            <v>6-9600</v>
          </cell>
          <cell r="C214" t="str">
            <v xml:space="preserve"> Biaya Jamuan</v>
          </cell>
          <cell r="D214" t="str">
            <v>Debit</v>
          </cell>
          <cell r="E214">
            <v>0</v>
          </cell>
          <cell r="F214">
            <v>0</v>
          </cell>
        </row>
        <row r="215">
          <cell r="B215" t="str">
            <v>6-9700</v>
          </cell>
          <cell r="C215" t="str">
            <v xml:space="preserve"> Biaya Perjalanan Dinas</v>
          </cell>
          <cell r="D215" t="str">
            <v>Debit</v>
          </cell>
          <cell r="E215">
            <v>0</v>
          </cell>
          <cell r="F215">
            <v>0</v>
          </cell>
        </row>
        <row r="216">
          <cell r="B216" t="str">
            <v>8-0000</v>
          </cell>
          <cell r="C216" t="str">
            <v>Pendapatan Lain-Lain</v>
          </cell>
          <cell r="D216" t="str">
            <v>Debit</v>
          </cell>
          <cell r="E216">
            <v>0</v>
          </cell>
          <cell r="F216">
            <v>0</v>
          </cell>
        </row>
        <row r="217">
          <cell r="B217" t="str">
            <v>8-1000</v>
          </cell>
          <cell r="C217" t="str">
            <v xml:space="preserve"> Laba Penjualan Aktiva T</v>
          </cell>
          <cell r="D217" t="str">
            <v>Debit</v>
          </cell>
          <cell r="E217">
            <v>0</v>
          </cell>
          <cell r="F217">
            <v>0</v>
          </cell>
        </row>
        <row r="218">
          <cell r="B218" t="str">
            <v>8-2000</v>
          </cell>
          <cell r="C218" t="str">
            <v xml:space="preserve"> Laba Selisih Kurs</v>
          </cell>
          <cell r="D218" t="str">
            <v>Debit</v>
          </cell>
          <cell r="E218">
            <v>0</v>
          </cell>
          <cell r="F218">
            <v>0</v>
          </cell>
        </row>
        <row r="219">
          <cell r="B219" t="str">
            <v>8-3000</v>
          </cell>
          <cell r="C219" t="str">
            <v xml:space="preserve"> Pendapatan Lain-lain</v>
          </cell>
          <cell r="D219" t="str">
            <v>Debit</v>
          </cell>
          <cell r="E219">
            <v>0</v>
          </cell>
          <cell r="F219">
            <v>0</v>
          </cell>
        </row>
        <row r="220">
          <cell r="B220" t="str">
            <v>8-4000</v>
          </cell>
          <cell r="C220" t="str">
            <v xml:space="preserve"> Laba Komprehensif lain</v>
          </cell>
          <cell r="D220" t="str">
            <v>Debit</v>
          </cell>
          <cell r="E220">
            <v>0</v>
          </cell>
          <cell r="F220">
            <v>0</v>
          </cell>
        </row>
        <row r="221">
          <cell r="B221" t="str">
            <v>8-5000</v>
          </cell>
          <cell r="C221" t="str">
            <v>Taksiran PPh Badan</v>
          </cell>
          <cell r="D221" t="str">
            <v>Debit</v>
          </cell>
          <cell r="E221">
            <v>0</v>
          </cell>
          <cell r="F221">
            <v>0</v>
          </cell>
        </row>
        <row r="222">
          <cell r="B222" t="str">
            <v>8-6000</v>
          </cell>
          <cell r="C222" t="str">
            <v xml:space="preserve"> Pajak Tangguhan</v>
          </cell>
          <cell r="D222" t="str">
            <v>Debit</v>
          </cell>
          <cell r="E222">
            <v>0</v>
          </cell>
          <cell r="F222">
            <v>0</v>
          </cell>
        </row>
        <row r="223">
          <cell r="B223" t="str">
            <v>9-0000</v>
          </cell>
          <cell r="C223" t="str">
            <v>Biaya Lain-Lain</v>
          </cell>
          <cell r="D223" t="str">
            <v>Debit</v>
          </cell>
          <cell r="E223">
            <v>0</v>
          </cell>
          <cell r="F223">
            <v>0</v>
          </cell>
        </row>
        <row r="224">
          <cell r="B224" t="str">
            <v>9-1000</v>
          </cell>
          <cell r="C224" t="str">
            <v>Rugi Penjualan Aktiva T</v>
          </cell>
          <cell r="D224" t="str">
            <v>Debit</v>
          </cell>
          <cell r="E224">
            <v>0</v>
          </cell>
          <cell r="F224">
            <v>0</v>
          </cell>
        </row>
        <row r="225">
          <cell r="B225" t="str">
            <v>9-2000</v>
          </cell>
          <cell r="C225" t="str">
            <v>Rugi Penghapusan Aktiva Tetap</v>
          </cell>
          <cell r="D225" t="str">
            <v>Debit</v>
          </cell>
          <cell r="E225">
            <v>0</v>
          </cell>
          <cell r="F225">
            <v>0</v>
          </cell>
        </row>
        <row r="226">
          <cell r="B226" t="str">
            <v>9-3000</v>
          </cell>
          <cell r="C226" t="str">
            <v>Rugi Selisih Kurs</v>
          </cell>
          <cell r="D226" t="str">
            <v>Debit</v>
          </cell>
          <cell r="E226">
            <v>0</v>
          </cell>
          <cell r="F226">
            <v>0</v>
          </cell>
        </row>
        <row r="227">
          <cell r="B227" t="str">
            <v>9-4000</v>
          </cell>
          <cell r="C227" t="str">
            <v>Biaya Lain-Lain</v>
          </cell>
          <cell r="D227" t="str">
            <v>Debit</v>
          </cell>
          <cell r="E227">
            <v>0</v>
          </cell>
          <cell r="F227">
            <v>0</v>
          </cell>
        </row>
        <row r="228">
          <cell r="B228" t="str">
            <v>9-5000</v>
          </cell>
          <cell r="C228" t="str">
            <v>Biaya Administrasi Bank</v>
          </cell>
          <cell r="D228" t="str">
            <v>Debit</v>
          </cell>
          <cell r="E228">
            <v>0</v>
          </cell>
          <cell r="F228">
            <v>0</v>
          </cell>
        </row>
        <row r="229">
          <cell r="B229" t="str">
            <v>9-6000</v>
          </cell>
          <cell r="C229" t="str">
            <v>Biaya Pajak Bunga Bank</v>
          </cell>
          <cell r="D229" t="str">
            <v>Debit</v>
          </cell>
          <cell r="E229">
            <v>0</v>
          </cell>
          <cell r="F229">
            <v>0</v>
          </cell>
        </row>
        <row r="230">
          <cell r="B230" t="str">
            <v>TOTAL</v>
          </cell>
          <cell r="C230">
            <v>0</v>
          </cell>
          <cell r="D230">
            <v>0</v>
          </cell>
          <cell r="E230">
            <v>12385685972</v>
          </cell>
          <cell r="F230">
            <v>12385685972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*****"/>
      <sheetName val="Locas"/>
      <sheetName val="BOQ sph"/>
      <sheetName val="PEDOMAN"/>
      <sheetName val="SUM BOQ"/>
      <sheetName val="BOQ"/>
      <sheetName val="ANALISA"/>
      <sheetName val="DAFTAR HARGA"/>
      <sheetName val="SUMDA"/>
      <sheetName val="MOB-DEMOB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angunan Utama"/>
      <sheetName val="Cover"/>
      <sheetName val="T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  <sheetName val="DAFTAR HARGA"/>
      <sheetName val="Bangunan Utama"/>
      <sheetName val="Cover"/>
    </sheetNames>
    <sheetDataSet>
      <sheetData sheetId="0"/>
      <sheetData sheetId="1"/>
      <sheetData sheetId="2">
        <row r="51">
          <cell r="U51">
            <v>291769.12320098752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  <sheetName val="DAFTAR HARGA"/>
      <sheetName val="Bangunan Utama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C"/>
      <sheetName val="ELECTRIC"/>
      <sheetName val="TELEPON"/>
      <sheetName val="fire fighting"/>
      <sheetName val="PLUMBING"/>
      <sheetName val="bahan-naik"/>
      <sheetName val="Sheet1"/>
      <sheetName val="FH-konven (4)"/>
      <sheetName val="FH-konven (3)"/>
      <sheetName val="FH-konven (2)"/>
      <sheetName val="FH-konven"/>
      <sheetName val="anl-prelim"/>
      <sheetName val="RC-ANL"/>
      <sheetName val="subcon"/>
      <sheetName val="Cov"/>
      <sheetName val="Penjumlahan"/>
      <sheetName val="D-1"/>
      <sheetName val="cover 2.1"/>
      <sheetName val="BQ.2.1"/>
      <sheetName val="cover 2.2"/>
      <sheetName val="BQ.2.2"/>
      <sheetName val="Daft.2.3"/>
      <sheetName val="COV-3"/>
      <sheetName val="D3"/>
      <sheetName val="COV-4"/>
      <sheetName val="daf-4"/>
      <sheetName val="COV-5"/>
      <sheetName val="Daf.5"/>
      <sheetName val="COV-6"/>
      <sheetName val="D.6"/>
      <sheetName val="COV-7"/>
      <sheetName val="Daf. No.7"/>
      <sheetName val="COV-8"/>
      <sheetName val="Daf. no.8"/>
      <sheetName val="COV-9"/>
      <sheetName val="D.9"/>
      <sheetName val="COV-10"/>
      <sheetName val="D.10"/>
      <sheetName val="Penjumlahan (2)"/>
      <sheetName val="D.10 (2)"/>
      <sheetName val="BAG-2"/>
      <sheetName val="BAG_2"/>
      <sheetName val="SAT-BHN"/>
      <sheetName val="34"/>
      <sheetName val="35"/>
      <sheetName val="27"/>
      <sheetName val="46"/>
      <sheetName val="4"/>
      <sheetName val="33"/>
      <sheetName val="9"/>
      <sheetName val="8"/>
      <sheetName val="26"/>
      <sheetName val="42"/>
      <sheetName val="32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17"/>
      <sheetName val="51"/>
      <sheetName val="38"/>
      <sheetName val="52"/>
      <sheetName val="23"/>
      <sheetName val="22"/>
      <sheetName val="20"/>
      <sheetName val="49"/>
      <sheetName val="36.3"/>
      <sheetName val="36.4"/>
      <sheetName val="36.2"/>
      <sheetName val="36.1"/>
      <sheetName val="44"/>
      <sheetName val="45"/>
      <sheetName val="63"/>
      <sheetName val="I_KAMAR"/>
      <sheetName val="REKAP A BESAR"/>
      <sheetName val="TOTAL"/>
      <sheetName val="DAF_2"/>
      <sheetName val="DAF_3"/>
      <sheetName val="DAF_4"/>
      <sheetName val="AHS_Kusen"/>
      <sheetName val="dasboard"/>
      <sheetName val="harsat&amp;upah"/>
      <sheetName val="Ch"/>
      <sheetName val="HARGA ALAT"/>
      <sheetName val="Rate"/>
      <sheetName val="TE TS FA LAN MATV"/>
      <sheetName val="FINISHING"/>
      <sheetName val="L_TIGA"/>
      <sheetName val="L-TIGA"/>
      <sheetName val="DAFTAR 7"/>
      <sheetName val="DAFTAR_8"/>
      <sheetName val="UP MINOR"/>
      <sheetName val="PIPE"/>
      <sheetName val="FLANGE"/>
      <sheetName val="VALVE"/>
      <sheetName val="DAF_1"/>
      <sheetName val="Bag_1"/>
      <sheetName val="AN ALAT"/>
      <sheetName val="Analisa Alat"/>
      <sheetName val="8LT 12"/>
      <sheetName val="ana_str"/>
      <sheetName val="LIST ANHARSAT"/>
      <sheetName val="HARSAT"/>
      <sheetName val="Rekap"/>
      <sheetName val="Hargamat"/>
      <sheetName val="Analisa"/>
      <sheetName val="2.E"/>
      <sheetName val="HSTANAH"/>
      <sheetName val="HSBETON"/>
      <sheetName val="fire_fighting"/>
      <sheetName val="FH-konven_(4)"/>
      <sheetName val="FH-konven_(3)"/>
      <sheetName val="FH-konven_(2)"/>
      <sheetName val="cover_2_1"/>
      <sheetName val="BQ_2_1"/>
      <sheetName val="cover_2_2"/>
      <sheetName val="BQ_2_2"/>
      <sheetName val="Daft_2_3"/>
      <sheetName val="Daf_5"/>
      <sheetName val="D_6"/>
      <sheetName val="Daf__No_7"/>
      <sheetName val="Daf__no_8"/>
      <sheetName val="D_9"/>
      <sheetName val="D_10"/>
      <sheetName val="Penjumlahan_(2)"/>
      <sheetName val="D_10_(2)"/>
      <sheetName val="Time Schedule"/>
      <sheetName val="Kolom UT"/>
      <sheetName val="_x0000_"/>
      <sheetName val="Anggaran"/>
      <sheetName val="RENPEN"/>
      <sheetName val="RAB"/>
      <sheetName val="PLB-Basement 2.8.2-R1"/>
      <sheetName val="Cov Daf 4 ME"/>
      <sheetName val="Cov Daf 4.1"/>
      <sheetName val="Daf 4.1 Plumb"/>
      <sheetName val="Cov Daf 4.2"/>
      <sheetName val="Daf 4.2 VAC"/>
      <sheetName val="Cov Daf 4.3"/>
      <sheetName val="Daf 4.3 Elek"/>
      <sheetName val="Cov Daf 4.4"/>
      <sheetName val="Daf 4.4 Telp"/>
      <sheetName val="Cov Daf 4.5"/>
      <sheetName val="Daf 4.5 Lain2"/>
      <sheetName val="Penjuml ME"/>
      <sheetName val="Cov Daf 5"/>
      <sheetName val="Daf 5 Tam-Kur"/>
      <sheetName val="spek"/>
      <sheetName val="STR"/>
      <sheetName val="price"/>
      <sheetName val="64_6"/>
      <sheetName val="53_"/>
      <sheetName val="MH_CIVIL"/>
      <sheetName val="64_14"/>
      <sheetName val="64_1"/>
      <sheetName val="36_3"/>
      <sheetName val="36_4"/>
      <sheetName val="36_2"/>
      <sheetName val="36_1"/>
      <sheetName val="HARGA SATUAN"/>
      <sheetName val="HARGA MATERIAL"/>
      <sheetName val="Modal Kerja"/>
      <sheetName val="Cover1"/>
      <sheetName val="Pt"/>
      <sheetName val="UP_an"/>
      <sheetName val="boq"/>
      <sheetName val="hsd"/>
      <sheetName val="anal_hs"/>
      <sheetName val="304_06"/>
      <sheetName val="ME"/>
      <sheetName val="Material"/>
      <sheetName val="DAF-5"/>
      <sheetName val="anal_alat"/>
      <sheetName val="Div10"/>
      <sheetName val="BAHAN_UPAH"/>
      <sheetName val="COMM"/>
      <sheetName val="Sumber Daya"/>
      <sheetName val="BOQ INTERN"/>
      <sheetName val="ANALYS EXTERN"/>
      <sheetName val="WELCOME"/>
      <sheetName val="BQ RESO"/>
      <sheetName val="REKAP INDIRECT"/>
      <sheetName val="FINAL"/>
      <sheetName val="ORGANIZATION"/>
      <sheetName val="SCHEDULE"/>
      <sheetName val="PROGRAM"/>
      <sheetName val="MATRIX"/>
      <sheetName val="Hrg Satuan"/>
      <sheetName val="Analisa Upah &amp; Bahan Plum"/>
      <sheetName val="Analisa 2"/>
      <sheetName val="Cover (x)"/>
      <sheetName val="Cor Apt"/>
      <sheetName val="BQ-E20-02(Rp)"/>
      <sheetName val="Acc"/>
      <sheetName val="Unit AC"/>
      <sheetName val="AHU"/>
      <sheetName val="Duct"/>
      <sheetName val="Duct M2"/>
      <sheetName val="Pemipaan"/>
      <sheetName val="Grille"/>
      <sheetName val="Kabel"/>
      <sheetName val="Panel"/>
      <sheetName val="Pipa Ref"/>
      <sheetName val="Bill of Qty MEP"/>
      <sheetName val="Fill this out first..."/>
      <sheetName val="Fill this out first___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Preliminaries"/>
      <sheetName val="B_Processing V"/>
      <sheetName val="B_Produksi_skm_"/>
      <sheetName val="B_ Utility"/>
      <sheetName val="SAP"/>
      <sheetName val="Anls"/>
      <sheetName val="RAB Sipil"/>
      <sheetName val="GM 000"/>
      <sheetName val="prelim"/>
      <sheetName val="MAPP"/>
      <sheetName val="rek det 1-3"/>
      <sheetName val="hrg-sat.pek"/>
      <sheetName val="BAHAN"/>
      <sheetName val="upah_borong"/>
      <sheetName val="satuan_pek"/>
      <sheetName val="Plumbing &amp; Fire"/>
      <sheetName val="bau"/>
      <sheetName val="daf-3(OK)"/>
      <sheetName val="daf-7(OK)"/>
      <sheetName val="Cover_(x)"/>
      <sheetName val="Cor_Apt"/>
      <sheetName val="NAME"/>
      <sheetName val="HRG BHN"/>
      <sheetName val="Isolasi Luar Dalam"/>
      <sheetName val="Isolasi Luar"/>
      <sheetName val="Vibro_Roller"/>
      <sheetName val="Sal"/>
      <sheetName val="B - Norel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HarSat"/>
      <sheetName val="B_Down"/>
      <sheetName val="BD-LS"/>
      <sheetName val="BIA-LUMP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iso-Mat"/>
      <sheetName val="iso-Upah"/>
      <sheetName val="iso-Alt"/>
      <sheetName val="b-lsg"/>
      <sheetName val="bia-LS"/>
      <sheetName val="ars-kas"/>
      <sheetName val="BU"/>
      <sheetName val="fin"/>
      <sheetName val="DAFTAR HARGA"/>
      <sheetName val="Bangunan Utama"/>
      <sheetName val="Analisa HSP"/>
    </sheetNames>
    <sheetDataSet>
      <sheetData sheetId="0">
        <row r="1">
          <cell r="B1" t="str">
            <v>A N A L I S A    T E K N I K</v>
          </cell>
        </row>
      </sheetData>
      <sheetData sheetId="1">
        <row r="1">
          <cell r="A1" t="str">
            <v>LAMPIRAN  2d - 1  PENAWARAN</v>
          </cell>
        </row>
      </sheetData>
      <sheetData sheetId="2">
        <row r="1">
          <cell r="A1" t="str">
            <v>LAMPIRAN  2d - 1  PENAWARAN</v>
          </cell>
        </row>
      </sheetData>
      <sheetData sheetId="3">
        <row r="1">
          <cell r="A1" t="str">
            <v>LAMPIRAN  2d - 2  PENAWARAN</v>
          </cell>
        </row>
      </sheetData>
      <sheetData sheetId="4">
        <row r="1">
          <cell r="B1" t="str">
            <v>A N A L I S A    T E K N I K</v>
          </cell>
        </row>
      </sheetData>
      <sheetData sheetId="5">
        <row r="1">
          <cell r="B1" t="str">
            <v>A N A L I S A    T E K N I K</v>
          </cell>
        </row>
      </sheetData>
      <sheetData sheetId="6">
        <row r="1">
          <cell r="A1" t="str">
            <v>LAMPIRAN  2d - 1  PENAWARAN</v>
          </cell>
        </row>
      </sheetData>
      <sheetData sheetId="7">
        <row r="1">
          <cell r="A1" t="str">
            <v>LAMPIRAN  2d - 2  PENAWARAN</v>
          </cell>
        </row>
      </sheetData>
      <sheetData sheetId="8">
        <row r="1">
          <cell r="B1" t="str">
            <v>A N A L I S A    T E K N I K</v>
          </cell>
        </row>
      </sheetData>
      <sheetData sheetId="9">
        <row r="1">
          <cell r="B1" t="str">
            <v>A N A L I S A    T E K N I K</v>
          </cell>
        </row>
      </sheetData>
      <sheetData sheetId="10">
        <row r="1">
          <cell r="B1" t="str">
            <v>A N A L I S A    T E K N I K</v>
          </cell>
        </row>
      </sheetData>
      <sheetData sheetId="11">
        <row r="1">
          <cell r="B1" t="str">
            <v>A N A L I S A    T E K N I K</v>
          </cell>
        </row>
      </sheetData>
      <sheetData sheetId="12">
        <row r="1">
          <cell r="B1" t="str">
            <v>A N A L I S A    T E K N I K</v>
          </cell>
        </row>
      </sheetData>
      <sheetData sheetId="13">
        <row r="1">
          <cell r="B1" t="str">
            <v>A N A L I S A    T E K N I K</v>
          </cell>
        </row>
      </sheetData>
      <sheetData sheetId="14">
        <row r="1">
          <cell r="B1" t="str">
            <v>A N A L I S A    T E K N I K</v>
          </cell>
        </row>
      </sheetData>
      <sheetData sheetId="15">
        <row r="1">
          <cell r="B1" t="str">
            <v>A N A L I S A    T E K N I K</v>
          </cell>
        </row>
      </sheetData>
      <sheetData sheetId="16">
        <row r="1">
          <cell r="B1" t="str">
            <v>TABEL .1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Peralatan"/>
      <sheetName val="Analisa Quarry"/>
      <sheetName val="Informasi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Analisa H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"/>
      <sheetName val="peta"/>
      <sheetName val="Sheet1"/>
      <sheetName val="diagrm"/>
      <sheetName val="rekvol"/>
      <sheetName val="band_05"/>
      <sheetName val="rek"/>
      <sheetName val="boq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ngk_nonlok"/>
      <sheetName val="nonlok"/>
      <sheetName val="angkt_quary"/>
      <sheetName val="alat"/>
      <sheetName val="aggr"/>
      <sheetName val="mpu"/>
      <sheetName val="dft_Luf"/>
      <sheetName val="Link_Luf"/>
      <sheetName val="back_up"/>
      <sheetName val="jbt"/>
      <sheetName val="mortar"/>
      <sheetName val="T.P"/>
      <sheetName val="gorong2"/>
      <sheetName val="plot_item"/>
      <sheetName val="plot(item)"/>
      <sheetName val="Material"/>
      <sheetName val="DAFTAR HARGA"/>
      <sheetName val="Daf 1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Analisa HSP"/>
    </sheetNames>
    <sheetDataSet>
      <sheetData sheetId="0">
        <row r="1">
          <cell r="A1" t="str">
            <v>DAFTAR KUANTITAS DAN HARGA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1" t="str">
            <v>DAFTAR KUANTITAS DAN HARGA</v>
          </cell>
        </row>
      </sheetData>
      <sheetData sheetId="7">
        <row r="1">
          <cell r="A1" t="str">
            <v>DAFTAR KUANTITAS DAN HARGA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Daf 1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</sheetNames>
    <sheetDataSet>
      <sheetData sheetId="0">
        <row r="493">
          <cell r="A493" t="str">
            <v>DAFTAR KUANTITAS DAN HARGA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Daf 1"/>
    </sheetNames>
    <sheetDataSet>
      <sheetData sheetId="0">
        <row r="493">
          <cell r="A493" t="str">
            <v>DAFTAR KUANTITAS DAN HARGA</v>
          </cell>
        </row>
      </sheetData>
      <sheetData sheetId="1">
        <row r="493">
          <cell r="A493" t="str">
            <v>DAFTAR KUANTITAS DAN HARGA</v>
          </cell>
        </row>
        <row r="495">
          <cell r="A495" t="str">
            <v>No. Paket Kontrak</v>
          </cell>
          <cell r="D495" t="str">
            <v>:</v>
          </cell>
          <cell r="E495" t="str">
            <v>EIB - 57</v>
          </cell>
        </row>
        <row r="496">
          <cell r="A496" t="str">
            <v>Nama Paket</v>
          </cell>
          <cell r="D496" t="str">
            <v>:</v>
          </cell>
          <cell r="E496" t="str">
            <v>Pembangunan Jalan Aegela - Gako</v>
          </cell>
        </row>
        <row r="497">
          <cell r="A497" t="str">
            <v>Prop/Kab/Kodya</v>
          </cell>
          <cell r="D497" t="str">
            <v>:</v>
          </cell>
          <cell r="E497" t="str">
            <v>Nusa Tenggara Timur / Ngada</v>
          </cell>
        </row>
        <row r="498">
          <cell r="A498" t="str">
            <v>Nama Peserta Lelang</v>
          </cell>
          <cell r="D498" t="str">
            <v>:</v>
          </cell>
          <cell r="E498" t="str">
            <v xml:space="preserve"> -</v>
          </cell>
        </row>
        <row r="500">
          <cell r="A500" t="str">
            <v>Mata</v>
          </cell>
          <cell r="G500" t="str">
            <v>Perkiraan</v>
          </cell>
          <cell r="H500" t="str">
            <v>Harga</v>
          </cell>
          <cell r="I500" t="str">
            <v>Jumlah</v>
          </cell>
        </row>
        <row r="501">
          <cell r="A501" t="str">
            <v>Pemba-</v>
          </cell>
          <cell r="C501" t="str">
            <v>Uraian</v>
          </cell>
          <cell r="F501" t="str">
            <v>Satuan</v>
          </cell>
          <cell r="G501" t="str">
            <v>Kuantitas</v>
          </cell>
          <cell r="H501" t="str">
            <v>Satuan</v>
          </cell>
          <cell r="I501" t="str">
            <v>Harga</v>
          </cell>
        </row>
        <row r="502">
          <cell r="A502" t="str">
            <v>yaran</v>
          </cell>
          <cell r="H502" t="str">
            <v>(Rupiah)</v>
          </cell>
          <cell r="I502" t="str">
            <v>Rupiah)</v>
          </cell>
        </row>
        <row r="503">
          <cell r="A503" t="str">
            <v>a</v>
          </cell>
          <cell r="B503" t="str">
            <v>b</v>
          </cell>
          <cell r="F503" t="str">
            <v>c</v>
          </cell>
          <cell r="G503" t="str">
            <v>d</v>
          </cell>
          <cell r="H503" t="str">
            <v>e</v>
          </cell>
          <cell r="I503" t="str">
            <v>f=(d x e)</v>
          </cell>
        </row>
        <row r="505">
          <cell r="C505" t="str">
            <v>Divisi 10. PEKERJAAN PEMELIHARAAN RUTIN</v>
          </cell>
        </row>
        <row r="508">
          <cell r="A508" t="str">
            <v>10.1(1)</v>
          </cell>
          <cell r="C508" t="str">
            <v>Pemeliharaan Rutin Perkerasan</v>
          </cell>
          <cell r="F508" t="str">
            <v>Ls</v>
          </cell>
          <cell r="G508">
            <v>1</v>
          </cell>
          <cell r="H508">
            <v>79352500</v>
          </cell>
          <cell r="I508">
            <v>79352500</v>
          </cell>
        </row>
        <row r="510">
          <cell r="A510" t="str">
            <v>10.1(2)</v>
          </cell>
          <cell r="C510" t="str">
            <v>Pemeliharaan Rutin Bahu Jalan</v>
          </cell>
          <cell r="F510" t="str">
            <v>Ls</v>
          </cell>
          <cell r="G510">
            <v>1</v>
          </cell>
          <cell r="H510">
            <v>34395500</v>
          </cell>
          <cell r="I510">
            <v>34395500</v>
          </cell>
        </row>
        <row r="512">
          <cell r="A512" t="str">
            <v>10.1(3)</v>
          </cell>
          <cell r="C512" t="str">
            <v>Pemeliharaan Rutin Selokan, Saluran Air, Galian &amp; Timbunan</v>
          </cell>
          <cell r="F512" t="str">
            <v>Ls</v>
          </cell>
          <cell r="G512">
            <v>1</v>
          </cell>
          <cell r="H512">
            <v>23114900</v>
          </cell>
          <cell r="I512">
            <v>23114900</v>
          </cell>
        </row>
        <row r="514">
          <cell r="A514" t="str">
            <v>10.1(4)</v>
          </cell>
          <cell r="C514" t="str">
            <v>Pemeliharaan Rutin Perlengkapan Jalan</v>
          </cell>
          <cell r="F514" t="str">
            <v>Ls</v>
          </cell>
          <cell r="G514">
            <v>1</v>
          </cell>
          <cell r="H514">
            <v>12377046.867175315</v>
          </cell>
          <cell r="I514">
            <v>12377046.867175315</v>
          </cell>
        </row>
        <row r="516">
          <cell r="A516" t="str">
            <v>10.1(5)</v>
          </cell>
          <cell r="C516" t="str">
            <v>Pemeliharaan Rutin Jembatan</v>
          </cell>
          <cell r="F516" t="str">
            <v>Ls</v>
          </cell>
          <cell r="G516">
            <v>1</v>
          </cell>
          <cell r="H516">
            <v>9768027.9375403151</v>
          </cell>
          <cell r="I516">
            <v>9768027.9375403151</v>
          </cell>
        </row>
        <row r="522">
          <cell r="C522" t="str">
            <v>Jumlah Harga Penawaran Divisi 10  (masuk pada Rekapitulasi Daftar Kuantitas dan Harga)</v>
          </cell>
          <cell r="I522">
            <v>159007974.80471563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en, Aspal"/>
      <sheetName val="Ag Hls &amp; Ksr"/>
      <sheetName val="An. Quarry"/>
      <sheetName val="Pertanyaan"/>
      <sheetName val="Data Penawaran"/>
      <sheetName val="Deskripsi"/>
      <sheetName val="Data Proyek"/>
      <sheetName val="Sheet1"/>
      <sheetName val="REKAP(est)"/>
      <sheetName val="DK&amp;H (est)"/>
      <sheetName val="Hitungan"/>
      <sheetName val="1.19"/>
      <sheetName val="Peralatan"/>
      <sheetName val="Check L"/>
      <sheetName val="REKAP(bid)"/>
      <sheetName val="DK&amp;H (bid)"/>
      <sheetName val="Form C -ATHSP"/>
      <sheetName val="Umum"/>
      <sheetName val="BDA-01"/>
      <sheetName val="BDA-02"/>
      <sheetName val="DHSD"/>
      <sheetName val="Form D -ATMDL"/>
      <sheetName val="Form H -JRKT"/>
      <sheetName val="JRKT (Detail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oq"/>
      <sheetName val="rek_band"/>
      <sheetName val="boq_band"/>
      <sheetName val="boq_p3jj"/>
      <sheetName val="bsic_band"/>
      <sheetName val="EIP-26"/>
      <sheetName val="kEIP-26"/>
      <sheetName val="peta"/>
      <sheetName val="diagrm"/>
      <sheetName val="ev_EE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alat"/>
      <sheetName val="aggr"/>
      <sheetName val="mpu"/>
      <sheetName val="VOLUME"/>
      <sheetName val="An. Quarry"/>
      <sheetName val="Ag Hls &amp; Ksr"/>
      <sheetName val="BDA-0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oq"/>
      <sheetName val="An. Quarry"/>
      <sheetName val="Ag Hls &amp; Ksr"/>
      <sheetName val="BDA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B.T"/>
      <sheetName val="Coba-coba"/>
      <sheetName val="Sheet1"/>
      <sheetName val="boq"/>
      <sheetName val="An. Quarry"/>
      <sheetName val="Ag Hls &amp; Ksr"/>
      <sheetName val="BDA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RAB1"/>
      <sheetName val="Analisa"/>
      <sheetName val="AnalisaKosong"/>
      <sheetName val="Harga"/>
      <sheetName val="HitunganUtama"/>
      <sheetName val="B.T"/>
      <sheetName val="Hit Besi Puskesmas "/>
      <sheetName val="Hit Besi Gudang"/>
      <sheetName val="Sheet1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C5">
            <v>0.22195352097611887</v>
          </cell>
        </row>
      </sheetData>
      <sheetData sheetId="12"/>
      <sheetData sheetId="13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NAL"/>
      <sheetName val="CRUSER"/>
      <sheetName val="AMP"/>
      <sheetName val="iso-Mat"/>
      <sheetName val="iso-Upah"/>
      <sheetName val="iso-Alt"/>
      <sheetName val="ISO-ALAT"/>
      <sheetName val="b-lsg"/>
      <sheetName val="bia-LS"/>
      <sheetName val="ars-kas"/>
      <sheetName val="BU"/>
      <sheetName val="fin"/>
      <sheetName val="HarSat"/>
      <sheetName val="EV_PNWR"/>
      <sheetName val="B_Down"/>
      <sheetName val="BD-LS"/>
      <sheetName val="BIALUMSUM"/>
      <sheetName val="Bill_Qua"/>
      <sheetName val="REKAP"/>
      <sheetName val="ANTEK-GAL"/>
      <sheetName val="ANTEK-TIMB"/>
      <sheetName val="ANTEK-AGGA"/>
      <sheetName val="ANTEK-PRIME"/>
      <sheetName val="BURDA"/>
      <sheetName val="HRS-ATB"/>
      <sheetName val="KEBALAT"/>
      <sheetName val="GROUPKERJA"/>
      <sheetName val="SCEDUL"/>
      <sheetName val="Sheet4"/>
      <sheetName val="boq"/>
      <sheetName val="B.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Das"/>
      <sheetName val="00000"/>
      <sheetName val="MATERIAL"/>
      <sheetName val="BM"/>
      <sheetName val="COST_MAT-ONSITE"/>
      <sheetName val="UPAH"/>
      <sheetName val="ALATSEWA"/>
      <sheetName val="pol"/>
      <sheetName val="Prod-Alt"/>
      <sheetName val="BIALANG"/>
      <sheetName val="BOQ"/>
      <sheetName val="SUMMARY"/>
      <sheetName val="BU "/>
      <sheetName val="FINALIS"/>
      <sheetName val="Support"/>
      <sheetName val="BD-TAMPIL"/>
      <sheetName val="BD-LUMPSUM"/>
      <sheetName val="BD-LUMPSUM-2"/>
      <sheetName val="BD-LUMPSUM-3"/>
      <sheetName val="BIALANGSUNG"/>
      <sheetName val="Pasbatu"/>
      <sheetName val="Beton"/>
      <sheetName val="Mixdesign"/>
      <sheetName val="Bill_Qua"/>
      <sheetName val="REKAP"/>
      <sheetName val="B.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DafProyek"/>
      <sheetName val="AHS"/>
      <sheetName val="Bhn"/>
      <sheetName val="Bul"/>
      <sheetName val="Bul (2)"/>
      <sheetName val="Alt"/>
      <sheetName val="Alt (2)"/>
      <sheetName val="DafAlt"/>
      <sheetName val="Sheet2"/>
      <sheetName val="RAB"/>
      <sheetName val="harsat"/>
      <sheetName val="2_2"/>
      <sheetName val="BOQ"/>
      <sheetName val="Bill_Qua"/>
      <sheetName val="REKAP"/>
      <sheetName val="B.T"/>
      <sheetName val="DONGIA"/>
      <sheetName val="BAHAN"/>
      <sheetName val="BQ29"/>
      <sheetName val="SD"/>
      <sheetName val="BQ25"/>
      <sheetName val="REK ADD"/>
      <sheetName val="BQ22"/>
      <sheetName val="BQ23"/>
      <sheetName val="anal"/>
      <sheetName val="Material"/>
      <sheetName val="DAFTAR HARGA"/>
      <sheetName val="Listrik"/>
      <sheetName val="2"/>
      <sheetName val="4"/>
      <sheetName val="Ana-ALAT"/>
      <sheetName val="Analisa HSP"/>
      <sheetName val="Modal Kerja"/>
      <sheetName val="BL"/>
      <sheetName val="SBDY"/>
      <sheetName val="ANALISA"/>
      <sheetName val="HM.MEK."/>
      <sheetName val="Factor"/>
      <sheetName val="Mob"/>
      <sheetName val="ANALISA STR _ ARS"/>
      <sheetName val="Strategic Map"/>
      <sheetName val="an. struktur"/>
      <sheetName val="Dashboard"/>
      <sheetName val="H.Satuan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DAF_2"/>
      <sheetName val="CATATAN-HARGA"/>
      <sheetName val="DAF-NO.1"/>
      <sheetName val="DAF-NO.2"/>
      <sheetName val="DAF NO.3"/>
      <sheetName val="DAF-NO.4"/>
      <sheetName val="komponen"/>
      <sheetName val="Isolasi Luar Dalam"/>
      <sheetName val="Isolasi Luar"/>
      <sheetName val="analisa Str"/>
      <sheetName val="Analisa"/>
      <sheetName val="dasboard"/>
      <sheetName val="upah"/>
      <sheetName val="RAB"/>
      <sheetName val="Data"/>
      <sheetName val="Mon Upah+Alat+Material"/>
      <sheetName val="Bhn"/>
      <sheetName val="ana drainase"/>
      <sheetName val="Sheet5"/>
      <sheetName val="PT."/>
      <sheetName val="Input"/>
      <sheetName val="FINISHING"/>
      <sheetName val="harsat"/>
      <sheetName val="CF"/>
      <sheetName val="TAMKUR "/>
      <sheetName val="Sat Bah &amp; Up"/>
      <sheetName val="Bill No.13.1"/>
      <sheetName val="NAMES"/>
      <sheetName val="I-KAMAR"/>
      <sheetName val="CAT-HRG_"/>
      <sheetName val="DAF-_4"/>
      <sheetName val="DAF-NO_1"/>
      <sheetName val="DAF-NO_2"/>
      <sheetName val="DAF_NO_3"/>
      <sheetName val="DAF-NO_4"/>
      <sheetName val="Isolasi_Luar_Dalam"/>
      <sheetName val="Isolasi_Luar"/>
      <sheetName val="analisa_Str"/>
      <sheetName val="Anls"/>
      <sheetName val="BASEMENT"/>
      <sheetName val="Daf 1"/>
      <sheetName val="AHS ASLI"/>
      <sheetName val="BQ mep"/>
      <sheetName val="ANALISA ALAT BERAT"/>
      <sheetName val="Analisa &amp; Upah"/>
      <sheetName val="Bahan"/>
      <sheetName val="Sat. Pek."/>
      <sheetName val="2_2"/>
      <sheetName val="DAFTAR (2)"/>
      <sheetName val="REF.ONLY"/>
      <sheetName val="PT_"/>
      <sheetName val="ana_drainase"/>
      <sheetName val="Sat_Bah_&amp;_Up"/>
      <sheetName val="Bill_No_13_1"/>
      <sheetName val="Brd Unit Rate"/>
      <sheetName val="Basic Price"/>
      <sheetName val="pricing"/>
      <sheetName val="hg sat 2"/>
      <sheetName val="hg sat BM"/>
      <sheetName val="BU"/>
      <sheetName val="DAF)6"/>
      <sheetName val="DAF-NO._x005f_x0012_"/>
      <sheetName val="daf_3_OK_"/>
      <sheetName val="daf_7_OK_"/>
      <sheetName val="H.Satuan"/>
      <sheetName val="STR"/>
      <sheetName val="boq"/>
      <sheetName val="DAF_1"/>
      <sheetName val="Bahan _ Upah"/>
      <sheetName val="Analisa Harga"/>
      <sheetName val="Summary"/>
      <sheetName val="Harsat Bahan"/>
      <sheetName val="Harsat Upah"/>
      <sheetName val="trial balance"/>
      <sheetName val="FAKTOR"/>
      <sheetName val="Cover"/>
      <sheetName val="Pt"/>
      <sheetName val="2.2"/>
      <sheetName val="BAG-2"/>
      <sheetName val="an. struktur"/>
      <sheetName val="Dashboard"/>
      <sheetName val="STRUKTUR"/>
      <sheetName val="4-MVAC"/>
      <sheetName val="DAF_3"/>
      <sheetName val="DAF_4"/>
      <sheetName val="DHS"/>
      <sheetName val="Anal"/>
      <sheetName val="MATERIAL"/>
      <sheetName val="ARSITEKTUR"/>
      <sheetName val="Blk A"/>
      <sheetName val="Bill rekap"/>
      <sheetName val="Bill of Qty"/>
      <sheetName val="I_KAMAR"/>
      <sheetName val="Code"/>
      <sheetName val="rumus"/>
      <sheetName val="BAG_2"/>
      <sheetName val="RAP"/>
      <sheetName val="ES_aLL"/>
      <sheetName val="Har_mat"/>
      <sheetName val="B.T"/>
      <sheetName val="Mon_Upah+Alat+Material"/>
      <sheetName val="Sheet3"/>
      <sheetName val="Sheet1"/>
      <sheetName val="DAF-NO._x0012_"/>
      <sheetName val="Analisa ME "/>
      <sheetName val="AHAS PANEL"/>
      <sheetName val="4"/>
      <sheetName val="Elektrikal"/>
      <sheetName val="daf-3(OK)"/>
      <sheetName val="daf-7(OK)"/>
      <sheetName val="DAF-4"/>
      <sheetName val="black_out"/>
      <sheetName val="Unit-P"/>
      <sheetName val="Sub"/>
      <sheetName val="BQ-Str"/>
      <sheetName val="Sat Bahan"/>
      <sheetName val="Sat Alat"/>
      <sheetName val="Sat Upah"/>
      <sheetName val="Ahs.2"/>
      <sheetName val="Ahs.1"/>
      <sheetName val="BQ-Tenis"/>
      <sheetName val="BOQ_Aula"/>
      <sheetName val="an_ struktur"/>
      <sheetName val="Ana"/>
      <sheetName val="FORM X COST"/>
      <sheetName val="BQ"/>
      <sheetName val="hsp-STR-ARS"/>
      <sheetName val="#REF!"/>
      <sheetName val="CAT-HRG_1"/>
      <sheetName val="DAF-_41"/>
      <sheetName val="DAF-NO_11"/>
      <sheetName val="DAF-NO_21"/>
      <sheetName val="DAF_NO_31"/>
      <sheetName val="DAF-NO_41"/>
      <sheetName val="Isolasi_Luar_Dalam1"/>
      <sheetName val="Isolasi_Luar1"/>
      <sheetName val="analisa_Str1"/>
      <sheetName val="Sat__Pek_"/>
      <sheetName val="REF_ONLY"/>
      <sheetName val="Analisa_&amp;_Upah"/>
      <sheetName val="AHS_ASLI"/>
      <sheetName val="an mek"/>
      <sheetName val="lap-bulan"/>
      <sheetName val="Lap-Minggu"/>
      <sheetName val="An Arsitektur"/>
      <sheetName val="An Struktur"/>
      <sheetName val="Unit Rate"/>
      <sheetName val="Batasan"/>
      <sheetName val="SAP"/>
      <sheetName val="BIAYA UMUM"/>
      <sheetName val="SDM"/>
      <sheetName val="PAD-F"/>
      <sheetName val="PRICE-COMP"/>
      <sheetName val="Listrik"/>
      <sheetName val="2(SI-23mrt-PIT)"/>
      <sheetName val="UPL"/>
      <sheetName val="HRG BHN"/>
      <sheetName val="Har-mat"/>
      <sheetName val="PileCap"/>
      <sheetName val="By"/>
      <sheetName val="Gaji"/>
      <sheetName val="analisa SNI"/>
      <sheetName val="HARGA ALAT"/>
      <sheetName val="BASE-PL1(H-shape)(OLD)"/>
      <sheetName val="ana-str"/>
      <sheetName val="ANALISA MARET 09"/>
      <sheetName val="NP"/>
      <sheetName val="Analisa _ Upah"/>
      <sheetName val="TOT_RAP"/>
      <sheetName val="XL4Poppy"/>
      <sheetName val="PileClm"/>
      <sheetName val="2"/>
      <sheetName val="Ana-ALAT"/>
      <sheetName val="Daftar Harga"/>
      <sheetName val="Daftar Upah"/>
      <sheetName val="BQ-IABK"/>
      <sheetName val="Harga Satuan"/>
      <sheetName val="An_hrg"/>
      <sheetName val="BQ29"/>
      <sheetName val="SD"/>
      <sheetName val="Als Struk"/>
      <sheetName val="AHS"/>
      <sheetName val="DAFTAR HARGA SATUAN MATERIAL"/>
      <sheetName val="STRUKTUR-1"/>
      <sheetName val="Breakdown"/>
      <sheetName val="Rate"/>
      <sheetName val="bhn-upah"/>
      <sheetName val="320000 CABANG VI"/>
      <sheetName val="upah bahan"/>
      <sheetName val="alat CETAK"/>
      <sheetName val="Sheet8"/>
      <sheetName val="BASIC"/>
      <sheetName val="Bahan Upah"/>
      <sheetName val="Rekapitulasi"/>
      <sheetName val="villa"/>
      <sheetName val="Traf&amp;Genst"/>
      <sheetName val="CH"/>
      <sheetName val="REKAP"/>
      <sheetName val="Harga ME "/>
      <sheetName val="DAF-NO._x005f_x005f_x005f_x0012_"/>
      <sheetName val="DAF-NO._x005f_x005f_x005f_x005f_x005f_x005f_x0012"/>
      <sheetName val="NM"/>
      <sheetName val="MK"/>
      <sheetName val="Cap DUL"/>
      <sheetName val="AHSbj"/>
      <sheetName val="ref"/>
      <sheetName val="REKAP_Akap"/>
      <sheetName val="ESCON"/>
      <sheetName val="bobot"/>
      <sheetName val="CC"/>
      <sheetName val="BSC ENG"/>
      <sheetName val="LOG"/>
      <sheetName val="OPR"/>
      <sheetName val="QC"/>
      <sheetName val="SM"/>
      <sheetName val="SO"/>
      <sheetName val="Mat"/>
      <sheetName val="01A- RAB"/>
      <sheetName val="H Satuan Dasar"/>
      <sheetName val="IDC tahap II"/>
      <sheetName val="Bahan(WK)"/>
      <sheetName val="HB"/>
      <sheetName val="dt-bum"/>
      <sheetName val="notasi"/>
      <sheetName val="RAPA"/>
      <sheetName val="dt-sub"/>
      <sheetName val="Costing Tata suara"/>
      <sheetName val="Sum"/>
      <sheetName val="Price"/>
      <sheetName val="A_2"/>
      <sheetName val="Level"/>
      <sheetName val="ANALISA GRS TENGAH"/>
      <sheetName val="Alat "/>
      <sheetName val="SUBKON"/>
      <sheetName val="RAB (A) (2)"/>
      <sheetName val="CASF LOW f"/>
      <sheetName val="Bulanan"/>
      <sheetName val="gvl"/>
      <sheetName val="Harga Bahan"/>
      <sheetName val="R A B"/>
      <sheetName val="BQ-Jawa"/>
      <sheetName val="Tabel"/>
      <sheetName val="TRANS"/>
      <sheetName val="mVAC"/>
      <sheetName val="LAB me"/>
      <sheetName val="Harga"/>
      <sheetName val="ALAT_MKNK"/>
      <sheetName val="OH Transportasi"/>
      <sheetName val="OH Insentif"/>
      <sheetName val="DETAIL"/>
      <sheetName val="BOW"/>
      <sheetName val="Contract-Data"/>
      <sheetName val="BAG_III"/>
      <sheetName val="DONGIA"/>
      <sheetName val="CashFlow"/>
      <sheetName val="M+MC"/>
      <sheetName val="daf isi (xref)"/>
      <sheetName val="01A_ RAB"/>
      <sheetName val="Bahan &amp; Upah"/>
      <sheetName val="satuan_pek"/>
      <sheetName val="Bill 5 Summary"/>
      <sheetName val="LEGEND"/>
      <sheetName val="BUDGET"/>
      <sheetName val="DBAR"/>
      <sheetName val="data grafik"/>
      <sheetName val="HM.MEK."/>
      <sheetName val="Factor"/>
      <sheetName val="Bangunan Utama"/>
      <sheetName val="BQ-E20-02(Rp)"/>
      <sheetName val="ISIAN"/>
      <sheetName val="DAF-BAHAN"/>
      <sheetName val="DAF-UPAH"/>
      <sheetName val="REKAP UTAMA"/>
      <sheetName val="BoQ  Struktur Darat &amp; Laut"/>
      <sheetName val="Resources"/>
      <sheetName val="Analysis"/>
      <sheetName val="H-Bahan &amp; Tenaga"/>
      <sheetName val="satuan_pek_str"/>
      <sheetName val="ANalat"/>
      <sheetName val="VLOOK"/>
      <sheetName val="Pipe"/>
      <sheetName val="B _ Norelec"/>
      <sheetName val="MAPDC"/>
      <sheetName val="BULAN"/>
      <sheetName val="PO"/>
      <sheetName val="Rinci PO"/>
      <sheetName val="list_material"/>
      <sheetName val="BESI"/>
      <sheetName val="Kas Bon"/>
      <sheetName val="MasterSheet"/>
      <sheetName val="ana_drainase1"/>
      <sheetName val="PT_1"/>
      <sheetName val="Sat_Bah_&amp;_Up1"/>
      <sheetName val="Bill_No_13_11"/>
      <sheetName val="DAFTAR_(2)"/>
      <sheetName val="Bahan___Upah"/>
      <sheetName val="Analisa_Harga"/>
      <sheetName val="ANALISA_ALAT_BERAT"/>
      <sheetName val="hg_sat_2"/>
      <sheetName val="hg_sat_BM"/>
      <sheetName val="BQ_mep"/>
      <sheetName val="H_Satuan"/>
      <sheetName val="2_21"/>
      <sheetName val="an__struktur"/>
      <sheetName val="H.SAT"/>
      <sheetName val="Analisa Gabungan"/>
      <sheetName val="Unit Rate (2)"/>
      <sheetName val="RumusTB 1 bln"/>
      <sheetName val="RPP 12 SEPT"/>
      <sheetName val="Harga Bahan &amp; Upah "/>
      <sheetName val="ES-aLL"/>
      <sheetName val="HSBU ANA"/>
      <sheetName val="Sheet"/>
      <sheetName val="HB "/>
      <sheetName val="rab - persiapan &amp; lantai-1"/>
      <sheetName val="Rincian"/>
      <sheetName val="Prelim"/>
      <sheetName val="CAPITOL MEKANIKAL"/>
      <sheetName val="2_1"/>
      <sheetName val="Sheet29"/>
      <sheetName val="Sheet6"/>
      <sheetName val="Sheet4"/>
      <sheetName val="Sheet9"/>
      <sheetName val="Sheet20"/>
      <sheetName val="Sheet7"/>
      <sheetName val="Sheet12"/>
      <sheetName val="Uph"/>
      <sheetName val="Lt. 1 (A)"/>
      <sheetName val="Rekap Direct Cost"/>
      <sheetName val="DAF-NO._x005f_x005f_x005f_x005f_x005f_x005f_x005f"/>
      <sheetName val="TE TS FA LAN MATV"/>
      <sheetName val="UTYLITAS"/>
      <sheetName val="POLY"/>
      <sheetName val="IRNA B"/>
      <sheetName val="CMU 2"/>
      <sheetName val="MU"/>
      <sheetName val="tng bhn lstrk"/>
      <sheetName val="vol baja"/>
      <sheetName val="ana kusen"/>
      <sheetName val="vol struk"/>
      <sheetName val="#REF"/>
      <sheetName val="ASAT"/>
      <sheetName val="D-ANS"/>
      <sheetName val="BIAYA SISA PEK."/>
      <sheetName val="Jurnal"/>
      <sheetName val="SD (1)"/>
      <sheetName val="BL"/>
      <sheetName val="SBDY"/>
      <sheetName val="BASE_PL1_H_shape__OLD_"/>
      <sheetName val="Tabel material"/>
      <sheetName val="Ind.MP Sch."/>
      <sheetName val="003"/>
      <sheetName val="Instalasi Bengkel"/>
      <sheetName val="alat"/>
      <sheetName val="BSD (2)"/>
      <sheetName val="bhn,upah,alat"/>
      <sheetName val="Ans Kom Precast"/>
      <sheetName val="bu alat"/>
      <sheetName val="sche kons"/>
      <sheetName val="bu mat"/>
      <sheetName val="bu tenaga"/>
      <sheetName val="Bill"/>
      <sheetName val="Recapitulation"/>
      <sheetName val="HASAT DASAR"/>
      <sheetName val="an-aspal"/>
      <sheetName val="ANALISA "/>
      <sheetName val="Strategic Map"/>
      <sheetName val="meth hsl nego"/>
      <sheetName val="Hargapek"/>
      <sheetName val="DAF-NO._x005f_x005f_x0012"/>
      <sheetName val="schbhn"/>
      <sheetName val="rap rinci"/>
      <sheetName val="310000 CABANG V"/>
      <sheetName val="BQ-FINAL"/>
      <sheetName val="REKAP GSE ROAD"/>
      <sheetName val="Penwrn"/>
      <sheetName val="Scd_RAB"/>
      <sheetName val="Master Supplier"/>
      <sheetName val="cargo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manhour"/>
      <sheetName val="Motor Data"/>
      <sheetName val="Cost_BD_Steel"/>
      <sheetName val="SCH_GG &amp; SAS"/>
      <sheetName val="MixBed"/>
      <sheetName val="CondPol"/>
      <sheetName val="Fuel Oil"/>
      <sheetName val="Bunga"/>
      <sheetName val="Sat Bah _ Up"/>
      <sheetName val="Bill_Qua"/>
      <sheetName val="SCHEDULE"/>
      <sheetName val="Database"/>
      <sheetName val="ANALISA STR D-3-2"/>
      <sheetName val="ANALISA STR D-3-3 "/>
      <sheetName val="BONBIRU"/>
      <sheetName val="WTP-BLD"/>
      <sheetName val="BOQ1a"/>
      <sheetName val="BOQ1b"/>
      <sheetName val="BOQ WIKA"/>
      <sheetName val="ANALISA-HST"/>
      <sheetName val="PIVOT"/>
      <sheetName val="Pintu-Jend."/>
      <sheetName val="harga-alat"/>
      <sheetName val="MAPP"/>
      <sheetName val="rek det 1_3"/>
      <sheetName val="RESUME"/>
      <sheetName val="FINAL"/>
      <sheetName val="DAPRO"/>
      <sheetName val=" R A B"/>
      <sheetName val="B.O.Q"/>
      <sheetName val="Informasi"/>
      <sheetName val="Daftar Kuantitas"/>
      <sheetName val="terbilang"/>
      <sheetName val="H.BAHAN"/>
      <sheetName val="alok_bunga"/>
      <sheetName val="UBA RAB"/>
      <sheetName val="HARGA PIPA"/>
      <sheetName val="610.07A"/>
      <sheetName val="CAT-HRG_3"/>
      <sheetName val="DAF-_43"/>
      <sheetName val="DAF-NO_13"/>
      <sheetName val="DAF-NO_23"/>
      <sheetName val="DAF_NO_33"/>
      <sheetName val="DAF-NO_43"/>
      <sheetName val="Isolasi_Luar_Dalam3"/>
      <sheetName val="Isolasi_Luar3"/>
      <sheetName val="analisa_Str3"/>
      <sheetName val="Mon_Upah+Alat+Material2"/>
      <sheetName val="ana_drainase3"/>
      <sheetName val="PT_3"/>
      <sheetName val="Sat_Bah_&amp;_Up3"/>
      <sheetName val="Bill_No_13_13"/>
      <sheetName val="TAMKUR_1"/>
      <sheetName val="BQ_mep2"/>
      <sheetName val="AHS_ASLI2"/>
      <sheetName val="DAF-NO_"/>
      <sheetName val="ANALISA_ALAT_BERAT2"/>
      <sheetName val="Brd_Unit_Rate1"/>
      <sheetName val="Basic_Price1"/>
      <sheetName val="Analisa_&amp;_Upah2"/>
      <sheetName val="Sat__Pek_2"/>
      <sheetName val="DAFTAR_(2)2"/>
      <sheetName val="REF_ONLY2"/>
      <sheetName val="hg_sat_22"/>
      <sheetName val="hg_sat_BM2"/>
      <sheetName val="Bahan___Upah2"/>
      <sheetName val="Analisa_Harga2"/>
      <sheetName val="H_Satuan2"/>
      <sheetName val="Harsat_Bahan1"/>
      <sheetName val="Harsat_Upah1"/>
      <sheetName val="trial_balance1"/>
      <sheetName val="2_23"/>
      <sheetName val="an__struktur3"/>
      <sheetName val="Blk_A1"/>
      <sheetName val="Bill_rekap1"/>
      <sheetName val="Bill_of_Qty1"/>
      <sheetName val="BIAYA_UMUM1"/>
      <sheetName val="Ahs_21"/>
      <sheetName val="Ahs_11"/>
      <sheetName val="HRG_BHN1"/>
      <sheetName val="AHAS_PANEL1"/>
      <sheetName val="Sat_Bahan1"/>
      <sheetName val="Sat_Alat1"/>
      <sheetName val="Sat_Upah1"/>
      <sheetName val="FORM_X_COST1"/>
      <sheetName val="an_mek1"/>
      <sheetName val="Alat_1"/>
      <sheetName val="DAF-NO__x005f_x0012_1"/>
      <sheetName val="DAF-NO__x005f_x005f_x005f_x0012_1"/>
      <sheetName val="An_Arsitektur1"/>
      <sheetName val="An_Struktur1"/>
      <sheetName val="Unit_Rate1"/>
      <sheetName val="Analisa_ME_1"/>
      <sheetName val="an__struktur4"/>
      <sheetName val="RAB_(A)_(2)1"/>
      <sheetName val="B_T1"/>
      <sheetName val="CASF_LOW_f1"/>
      <sheetName val="Analisa___Upah1"/>
      <sheetName val="Bahan_Upah1"/>
      <sheetName val="Cap_DUL1"/>
      <sheetName val="ANALISA_MARET_091"/>
      <sheetName val="LAB_me1"/>
      <sheetName val="HARGA_ALAT1"/>
      <sheetName val="analisa_SNI1"/>
      <sheetName val="Als_Struk1"/>
      <sheetName val="daf_isi_(xref)1"/>
      <sheetName val="upah_bahan1"/>
      <sheetName val="Harga_Bahan1"/>
      <sheetName val="320000_CABANG_VI1"/>
      <sheetName val="bu_alat1"/>
      <sheetName val="sche_kons1"/>
      <sheetName val="bu_mat1"/>
      <sheetName val="bu_tenaga1"/>
      <sheetName val="HASAT_DASAR1"/>
      <sheetName val="tng_bhn_lstrk1"/>
      <sheetName val="vol_baja1"/>
      <sheetName val="ana_kusen1"/>
      <sheetName val="vol_struk1"/>
      <sheetName val="Daftar_Harga1"/>
      <sheetName val="ANALISA_1"/>
      <sheetName val="Strategic_Map1"/>
      <sheetName val="HM_MEK_1"/>
      <sheetName val="Bangunan_Utama1"/>
      <sheetName val="Daftar_Upah1"/>
      <sheetName val="Harga_Satuan1"/>
      <sheetName val="Costing_Tata_suara1"/>
      <sheetName val="01A-_RAB1"/>
      <sheetName val="H_Satuan_Dasar1"/>
      <sheetName val="BSC_ENG1"/>
      <sheetName val="ANALISA_STR_D-3-21"/>
      <sheetName val="Harga_ME_1"/>
      <sheetName val="DAF-NO__x005f_x005f_x005f_x005f_x005f_x005f_x0011"/>
      <sheetName val="ANALISA_GRS_TENGAH1"/>
      <sheetName val="ANALISA_STR_D-3-3_1"/>
      <sheetName val="alat_CETAK1"/>
      <sheetName val="IDC_tahap_II1"/>
      <sheetName val="BOQ_WIKA1"/>
      <sheetName val="R_A_B1"/>
      <sheetName val="OH_Transportasi1"/>
      <sheetName val="OH_Insentif1"/>
      <sheetName val="data_grafik1"/>
      <sheetName val="Bahan_&amp;_Upah1"/>
      <sheetName val="Bill_5_Summary1"/>
      <sheetName val="H-Bahan_&amp;_Tenaga1"/>
      <sheetName val="Unit_Rate_(2)1"/>
      <sheetName val="Rinci_PO1"/>
      <sheetName val="Kas_Bon1"/>
      <sheetName val="REKAP_UTAMA1"/>
      <sheetName val="Pintu-Jend_1"/>
      <sheetName val="rek_det_1_31"/>
      <sheetName val="Ind_MP_Sch_1"/>
      <sheetName val="BSD_(2)1"/>
      <sheetName val="H_SAT1"/>
      <sheetName val="Analisa_Gabungan1"/>
      <sheetName val="01A__RAB1"/>
      <sheetName val="HB_1"/>
      <sheetName val="rab_-_persiapan_&amp;_lantai-11"/>
      <sheetName val="Lt__1_(A)1"/>
      <sheetName val="CAPITOL_MEKANIKAL1"/>
      <sheetName val="Rekap_Direct_Cost1"/>
      <sheetName val="RumusTB_1_bln1"/>
      <sheetName val="RPP_12_SEPT1"/>
      <sheetName val="Harga_Bahan_&amp;_Upah_1"/>
      <sheetName val="HSBU_ANA1"/>
      <sheetName val="B___Norelec1"/>
      <sheetName val="SD_(1)1"/>
      <sheetName val="UBA_RAB1"/>
      <sheetName val="CAT-HRG_2"/>
      <sheetName val="DAF-_42"/>
      <sheetName val="DAF-NO_12"/>
      <sheetName val="DAF-NO_22"/>
      <sheetName val="DAF_NO_32"/>
      <sheetName val="DAF-NO_42"/>
      <sheetName val="Isolasi_Luar_Dalam2"/>
      <sheetName val="Isolasi_Luar2"/>
      <sheetName val="analisa_Str2"/>
      <sheetName val="Mon_Upah+Alat+Material1"/>
      <sheetName val="ana_drainase2"/>
      <sheetName val="PT_2"/>
      <sheetName val="Sat_Bah_&amp;_Up2"/>
      <sheetName val="Bill_No_13_12"/>
      <sheetName val="TAMKUR_"/>
      <sheetName val="BQ_mep1"/>
      <sheetName val="AHS_ASLI1"/>
      <sheetName val="ANALISA_ALAT_BERAT1"/>
      <sheetName val="Brd_Unit_Rate"/>
      <sheetName val="Basic_Price"/>
      <sheetName val="Analisa_&amp;_Upah1"/>
      <sheetName val="Sat__Pek_1"/>
      <sheetName val="DAFTAR_(2)1"/>
      <sheetName val="REF_ONLY1"/>
      <sheetName val="hg_sat_21"/>
      <sheetName val="hg_sat_BM1"/>
      <sheetName val="Bahan___Upah1"/>
      <sheetName val="Analisa_Harga1"/>
      <sheetName val="H_Satuan1"/>
      <sheetName val="Harsat_Bahan"/>
      <sheetName val="Harsat_Upah"/>
      <sheetName val="trial_balance"/>
      <sheetName val="2_22"/>
      <sheetName val="an__struktur1"/>
      <sheetName val="Blk_A"/>
      <sheetName val="Bill_rekap"/>
      <sheetName val="Bill_of_Qty"/>
      <sheetName val="BIAYA_UMUM"/>
      <sheetName val="Ahs_2"/>
      <sheetName val="Ahs_1"/>
      <sheetName val="HRG_BHN"/>
      <sheetName val="AHAS_PANEL"/>
      <sheetName val="Sat_Bahan"/>
      <sheetName val="Sat_Alat"/>
      <sheetName val="Sat_Upah"/>
      <sheetName val="FORM_X_COST"/>
      <sheetName val="an_mek"/>
      <sheetName val="Alat_"/>
      <sheetName val="DAF-NO__x005f_x0012_"/>
      <sheetName val="DAF-NO__x005f_x005f_x005f_x0012_"/>
      <sheetName val="An_Arsitektur"/>
      <sheetName val="An_Struktur"/>
      <sheetName val="Unit_Rate"/>
      <sheetName val="Analisa_ME_"/>
      <sheetName val="an__struktur2"/>
      <sheetName val="RAB_(A)_(2)"/>
      <sheetName val="B_T"/>
      <sheetName val="CASF_LOW_f"/>
      <sheetName val="Analisa___Upah"/>
      <sheetName val="Bahan_Upah"/>
      <sheetName val="Cap_DUL"/>
      <sheetName val="ANALISA_MARET_09"/>
      <sheetName val="LAB_me"/>
      <sheetName val="HARGA_ALAT"/>
      <sheetName val="analisa_SNI"/>
      <sheetName val="Als_Struk"/>
      <sheetName val="daf_isi_(xref)"/>
      <sheetName val="upah_bahan"/>
      <sheetName val="Harga_Bahan"/>
      <sheetName val="320000_CABANG_VI"/>
      <sheetName val="bu_alat"/>
      <sheetName val="sche_kons"/>
      <sheetName val="bu_mat"/>
      <sheetName val="bu_tenaga"/>
      <sheetName val="HASAT_DASAR"/>
      <sheetName val="tng_bhn_lstrk"/>
      <sheetName val="vol_baja"/>
      <sheetName val="ana_kusen"/>
      <sheetName val="vol_struk"/>
      <sheetName val="Daftar_Harga"/>
      <sheetName val="ANALISA_"/>
      <sheetName val="HM_MEK_"/>
      <sheetName val="Bangunan_Utama"/>
      <sheetName val="Strategic_Map"/>
      <sheetName val="Daftar_Upah"/>
      <sheetName val="Harga_Satuan"/>
      <sheetName val="Costing_Tata_suara"/>
      <sheetName val="01A-_RAB"/>
      <sheetName val="H_Satuan_Dasar"/>
      <sheetName val="BSC_ENG"/>
      <sheetName val="ANALISA_STR_D-3-2"/>
      <sheetName val="Harga_ME_"/>
      <sheetName val="DAF-NO__x005f_x005f_x005f_x005f_x005f_x005f_x0012"/>
      <sheetName val="ANALISA_GRS_TENGAH"/>
      <sheetName val="ANALISA_STR_D-3-3_"/>
      <sheetName val="alat_CETAK"/>
      <sheetName val="IDC_tahap_II"/>
      <sheetName val="BOQ_WIKA"/>
      <sheetName val="R_A_B"/>
      <sheetName val="OH_Transportasi"/>
      <sheetName val="OH_Insentif"/>
      <sheetName val="data_grafik"/>
      <sheetName val="Bahan_&amp;_Upah"/>
      <sheetName val="Bill_5_Summary"/>
      <sheetName val="H-Bahan_&amp;_Tenaga"/>
      <sheetName val="Unit_Rate_(2)"/>
      <sheetName val="Rinci_PO"/>
      <sheetName val="Kas_Bon"/>
      <sheetName val="REKAP_UTAMA"/>
      <sheetName val="Pintu-Jend_"/>
      <sheetName val="rek_det_1_3"/>
      <sheetName val="Ind_MP_Sch_"/>
      <sheetName val="BSD_(2)"/>
      <sheetName val="01A__RAB"/>
      <sheetName val="H_SAT"/>
      <sheetName val="Analisa_Gabungan"/>
      <sheetName val="IRNA_B"/>
      <sheetName val="CMU_2"/>
      <sheetName val="HB_"/>
      <sheetName val="rab_-_persiapan_&amp;_lantai-1"/>
      <sheetName val="Lt__1_(A)"/>
      <sheetName val="CAPITOL_MEKANIKAL"/>
      <sheetName val="Rekap_Direct_Cost"/>
      <sheetName val="RumusTB_1_bln"/>
      <sheetName val="RPP_12_SEPT"/>
      <sheetName val="Harga_Bahan_&amp;_Upah_"/>
      <sheetName val="HSBU_ANA"/>
      <sheetName val="Rates"/>
      <sheetName val="B___Norelec"/>
      <sheetName val="SD_(1)"/>
      <sheetName val="UBA_RAB"/>
      <sheetName val="IRNA_B1"/>
      <sheetName val="CMU_21"/>
      <sheetName val="CAT-HRG_4"/>
      <sheetName val="DAF-_44"/>
      <sheetName val="DAF-NO_14"/>
      <sheetName val="DAF-NO_24"/>
      <sheetName val="DAF_NO_34"/>
      <sheetName val="DAF-NO_44"/>
      <sheetName val="Isolasi_Luar_Dalam4"/>
      <sheetName val="Isolasi_Luar4"/>
      <sheetName val="analisa_Str4"/>
      <sheetName val="M"/>
      <sheetName val="Construction Progress"/>
      <sheetName val="Dec"/>
      <sheetName val="OwningCost"/>
      <sheetName val="BAPP 1"/>
      <sheetName val="SPK 1"/>
      <sheetName val="bank"/>
      <sheetName val="An.alat"/>
      <sheetName val="RAB "/>
      <sheetName val="Daf_Anl"/>
      <sheetName val="Mon_Upah+Alat+Material3"/>
      <sheetName val="ana_drainase4"/>
      <sheetName val="PT_4"/>
      <sheetName val="Sat_Bah_&amp;_Up4"/>
      <sheetName val="Bill_No_13_14"/>
      <sheetName val="TAMKUR_2"/>
      <sheetName val="Daf_11"/>
      <sheetName val="BQ_mep3"/>
      <sheetName val="AHS_ASLI3"/>
      <sheetName val="ANALISA_ALAT_BERAT3"/>
      <sheetName val="Brd_Unit_Rate2"/>
      <sheetName val="Basic_Price2"/>
      <sheetName val="Analisa_&amp;_Upah3"/>
      <sheetName val="Sat__Pek_3"/>
      <sheetName val="DAFTAR_(2)3"/>
      <sheetName val="REF_ONLY3"/>
      <sheetName val="hg_sat_23"/>
      <sheetName val="hg_sat_BM3"/>
      <sheetName val="Bahan___Upah3"/>
      <sheetName val="Analisa_Harga3"/>
      <sheetName val="H_Satuan3"/>
      <sheetName val="Harsat_Bahan2"/>
      <sheetName val="Harsat_Upah2"/>
      <sheetName val="trial_balance2"/>
      <sheetName val="2_24"/>
      <sheetName val="an__struktur5"/>
      <sheetName val="Blk_A2"/>
      <sheetName val="Bill_rekap2"/>
      <sheetName val="Bill_of_Qty2"/>
      <sheetName val="BIAYA_UMUM2"/>
      <sheetName val="Ahs_22"/>
      <sheetName val="Ahs_12"/>
      <sheetName val="HRG_BHN2"/>
      <sheetName val="AHAS_PANEL2"/>
      <sheetName val="Sat_Bahan2"/>
      <sheetName val="Sat_Alat2"/>
      <sheetName val="Sat_Upah2"/>
      <sheetName val="FORM_X_COST2"/>
      <sheetName val="an_mek2"/>
      <sheetName val="Alat_2"/>
      <sheetName val="DAF-NO__x005f_x0012_2"/>
      <sheetName val="DAF-NO__x005f_x005f_x005f_x0012_2"/>
      <sheetName val="An_Arsitektur2"/>
      <sheetName val="An_Struktur2"/>
      <sheetName val="Unit_Rate2"/>
      <sheetName val="Analisa_ME_2"/>
      <sheetName val="an__struktur6"/>
      <sheetName val="RAB_(A)_(2)2"/>
      <sheetName val="B_T2"/>
      <sheetName val="CASF_LOW_f2"/>
      <sheetName val="Analisa___Upah2"/>
      <sheetName val="Bahan_Upah2"/>
      <sheetName val="Cap_DUL2"/>
      <sheetName val="ANALISA_MARET_092"/>
      <sheetName val="LAB_me2"/>
      <sheetName val="HARGA_ALAT2"/>
      <sheetName val="analisa_SNI2"/>
      <sheetName val="Als_Struk2"/>
      <sheetName val="daf_isi_(xref)2"/>
      <sheetName val="upah_bahan2"/>
      <sheetName val="Harga_Bahan2"/>
      <sheetName val="320000_CABANG_VI2"/>
      <sheetName val="bu_alat2"/>
      <sheetName val="sche_kons2"/>
      <sheetName val="bu_mat2"/>
      <sheetName val="bu_tenaga2"/>
      <sheetName val="HASAT_DASAR2"/>
      <sheetName val="tng_bhn_lstrk2"/>
      <sheetName val="vol_baja2"/>
      <sheetName val="ana_kusen2"/>
      <sheetName val="vol_struk2"/>
      <sheetName val="Daftar_Harga2"/>
      <sheetName val="ANALISA_2"/>
      <sheetName val="Strategic_Map2"/>
      <sheetName val="HM_MEK_2"/>
      <sheetName val="Bangunan_Utama2"/>
      <sheetName val="Daftar_Upah2"/>
      <sheetName val="Harga_Satuan2"/>
      <sheetName val="Costing_Tata_suara2"/>
      <sheetName val="01A-_RAB2"/>
      <sheetName val="H_Satuan_Dasar2"/>
      <sheetName val="BSC_ENG2"/>
      <sheetName val="ANALISA_STR_D-3-22"/>
      <sheetName val="Harga_ME_2"/>
      <sheetName val="DAF-NO__x005f_x005f_x005f_x005f_x005f_x005f_x0013"/>
      <sheetName val="ANALISA_GRS_TENGAH2"/>
      <sheetName val="ANALISA_STR_D-3-3_2"/>
      <sheetName val="alat_CETAK2"/>
      <sheetName val="IDC_tahap_II2"/>
      <sheetName val="BOQ_WIKA2"/>
      <sheetName val="R_A_B2"/>
      <sheetName val="OH_Transportasi2"/>
      <sheetName val="OH_Insentif2"/>
      <sheetName val="data_grafik2"/>
      <sheetName val="Bahan_&amp;_Upah2"/>
      <sheetName val="Bill_5_Summary2"/>
      <sheetName val="H-Bahan_&amp;_Tenaga2"/>
      <sheetName val="Unit_Rate_(2)2"/>
      <sheetName val="Rinci_PO2"/>
      <sheetName val="Kas_Bon2"/>
      <sheetName val="REKAP_UTAMA2"/>
      <sheetName val="Pintu-Jend_2"/>
      <sheetName val="rek_det_1_32"/>
      <sheetName val="Ind_MP_Sch_2"/>
      <sheetName val="BSD_(2)2"/>
      <sheetName val="H_SAT2"/>
      <sheetName val="Analisa_Gabungan2"/>
      <sheetName val="01A__RAB2"/>
      <sheetName val="HB_2"/>
      <sheetName val="rab_-_persiapan_&amp;_lantai-12"/>
      <sheetName val="Lt__1_(A)2"/>
      <sheetName val="CAPITOL_MEKANIKAL2"/>
      <sheetName val="Rekap_Direct_Cost2"/>
      <sheetName val="RumusTB_1_bln2"/>
      <sheetName val="RPP_12_SEPT2"/>
      <sheetName val="Harga_Bahan_&amp;_Upah_2"/>
      <sheetName val="HSBU_ANA2"/>
      <sheetName val="B___Norelec2"/>
      <sheetName val="SD_(1)2"/>
      <sheetName val="UBA_RAB2"/>
      <sheetName val="IRNA_B2"/>
      <sheetName val="CMU_22"/>
      <sheetName val="CAT-HRG_5"/>
      <sheetName val="DAF-_45"/>
      <sheetName val="DAF-NO_15"/>
      <sheetName val="DAF-NO_25"/>
      <sheetName val="DAF_NO_35"/>
      <sheetName val="DAF-NO_45"/>
      <sheetName val="Isolasi_Luar_Dalam5"/>
      <sheetName val="Isolasi_Luar5"/>
      <sheetName val="analisa_Str5"/>
      <sheetName val="Mon_Upah+Alat+Material4"/>
      <sheetName val="ana_drainase5"/>
      <sheetName val="PT_5"/>
      <sheetName val="Sat_Bah_&amp;_Up5"/>
      <sheetName val="Bill_No_13_15"/>
      <sheetName val="TAMKUR_3"/>
      <sheetName val="Daf_12"/>
      <sheetName val="BQ_mep4"/>
      <sheetName val="AHS_ASLI4"/>
      <sheetName val="ANALISA_ALAT_BERAT4"/>
      <sheetName val="Brd_Unit_Rate3"/>
      <sheetName val="Basic_Price3"/>
      <sheetName val="Analisa_&amp;_Upah4"/>
      <sheetName val="Sat__Pek_4"/>
      <sheetName val="DAFTAR_(2)4"/>
      <sheetName val="REF_ONLY4"/>
      <sheetName val="hg_sat_24"/>
      <sheetName val="hg_sat_BM4"/>
      <sheetName val="Bahan___Upah4"/>
      <sheetName val="Analisa_Harga4"/>
      <sheetName val="H_Satuan4"/>
      <sheetName val="Harsat_Bahan3"/>
      <sheetName val="Harsat_Upah3"/>
      <sheetName val="trial_balance3"/>
      <sheetName val="2_25"/>
      <sheetName val="an__struktur7"/>
      <sheetName val="Blk_A3"/>
      <sheetName val="Bill_rekap3"/>
      <sheetName val="Bill_of_Qty3"/>
      <sheetName val="BIAYA_UMUM3"/>
      <sheetName val="Ahs_23"/>
      <sheetName val="Ahs_13"/>
      <sheetName val="HRG_BHN3"/>
      <sheetName val="AHAS_PANEL3"/>
      <sheetName val="Sat_Bahan3"/>
      <sheetName val="Sat_Alat3"/>
      <sheetName val="Sat_Upah3"/>
      <sheetName val="FORM_X_COST3"/>
      <sheetName val="an_mek3"/>
      <sheetName val="Alat_3"/>
      <sheetName val="DAF-NO__x005f_x0012_3"/>
      <sheetName val="DAF-NO__x005f_x005f_x005f_x0012_3"/>
      <sheetName val="An_Arsitektur3"/>
      <sheetName val="An_Struktur3"/>
      <sheetName val="Unit_Rate3"/>
      <sheetName val="Analisa_ME_3"/>
      <sheetName val="an__struktur8"/>
      <sheetName val="RAB_(A)_(2)3"/>
      <sheetName val="B_T3"/>
      <sheetName val="CASF_LOW_f3"/>
      <sheetName val="Analisa___Upah3"/>
      <sheetName val="Bahan_Upah3"/>
      <sheetName val="Cap_DUL3"/>
      <sheetName val="ANALISA_MARET_093"/>
      <sheetName val="LAB_me3"/>
      <sheetName val="HARGA_ALAT3"/>
      <sheetName val="analisa_SNI3"/>
      <sheetName val="Als_Struk3"/>
      <sheetName val="daf_isi_(xref)3"/>
      <sheetName val="upah_bahan3"/>
      <sheetName val="Harga_Bahan3"/>
      <sheetName val="320000_CABANG_VI3"/>
      <sheetName val="bu_alat3"/>
      <sheetName val="sche_kons3"/>
      <sheetName val="bu_mat3"/>
      <sheetName val="bu_tenaga3"/>
      <sheetName val="HASAT_DASAR3"/>
      <sheetName val="tng_bhn_lstrk3"/>
      <sheetName val="vol_baja3"/>
      <sheetName val="ana_kusen3"/>
      <sheetName val="vol_struk3"/>
      <sheetName val="Daftar_Harga3"/>
      <sheetName val="ANALISA_3"/>
      <sheetName val="HM_MEK_3"/>
      <sheetName val="Bangunan_Utama3"/>
      <sheetName val="Strategic_Map3"/>
      <sheetName val="Daftar_Upah3"/>
      <sheetName val="Harga_Satuan3"/>
      <sheetName val="Costing_Tata_suara3"/>
      <sheetName val="01A-_RAB3"/>
      <sheetName val="H_Satuan_Dasar3"/>
      <sheetName val="BSC_ENG3"/>
      <sheetName val="ANALISA_STR_D-3-23"/>
      <sheetName val="Harga_ME_3"/>
      <sheetName val="DAF-NO__x005f_x005f_x005f_x005f_x005f_x005f_x0014"/>
      <sheetName val="ANALISA_GRS_TENGAH3"/>
      <sheetName val="ANALISA_STR_D-3-3_3"/>
      <sheetName val="alat_CETAK3"/>
      <sheetName val="IDC_tahap_II3"/>
      <sheetName val="BOQ_WIKA3"/>
      <sheetName val="R_A_B3"/>
      <sheetName val="OH_Transportasi3"/>
      <sheetName val="OH_Insentif3"/>
      <sheetName val="data_grafik3"/>
      <sheetName val="Bahan_&amp;_Upah3"/>
      <sheetName val="Bill_5_Summary3"/>
      <sheetName val="H-Bahan_&amp;_Tenaga3"/>
      <sheetName val="Unit_Rate_(2)3"/>
      <sheetName val="Rinci_PO3"/>
      <sheetName val="Kas_Bon3"/>
      <sheetName val="REKAP_UTAMA3"/>
      <sheetName val="Pintu-Jend_3"/>
      <sheetName val="rek_det_1_33"/>
      <sheetName val="Ind_MP_Sch_3"/>
      <sheetName val="BSD_(2)3"/>
      <sheetName val="01A__RAB3"/>
      <sheetName val="H_SAT3"/>
      <sheetName val="Analisa_Gabungan3"/>
      <sheetName val="IRNA_B3"/>
      <sheetName val="CMU_23"/>
      <sheetName val="HB_3"/>
      <sheetName val="rab_-_persiapan_&amp;_lantai-13"/>
      <sheetName val="Lt__1_(A)3"/>
      <sheetName val="CAPITOL_MEKANIKAL3"/>
      <sheetName val="Rekap_Direct_Cost3"/>
      <sheetName val="RumusTB_1_bln3"/>
      <sheetName val="RPP_12_SEPT3"/>
      <sheetName val="Harga_Bahan_&amp;_Upah_3"/>
      <sheetName val="HSBU_ANA3"/>
      <sheetName val="B___Norelec3"/>
      <sheetName val="SD_(1)3"/>
      <sheetName val="UBA_RAB3"/>
      <sheetName val="Sat_Bah___Up"/>
      <sheetName val="HARGA_PIPA"/>
      <sheetName val="Du_lieu"/>
      <sheetName val="Analisa Harga Satuan"/>
      <sheetName val="POL"/>
      <sheetName val="May"/>
      <sheetName val="PO2"/>
      <sheetName val="Monthly"/>
      <sheetName val="Manpower"/>
      <sheetName val="SITE-E"/>
      <sheetName val="Master Schedule"/>
      <sheetName val="BOQ_INT"/>
      <sheetName val="BILL of QUANTITY"/>
      <sheetName val="Analisa Ars"/>
      <sheetName val="Satpek"/>
      <sheetName val="Check"/>
      <sheetName val="UNIT PRICE ANALISYS"/>
      <sheetName val="DATA1"/>
      <sheetName val="Rekap Biaya"/>
      <sheetName val="A"/>
      <sheetName val="ANL."/>
      <sheetName val="BAPP 2"/>
      <sheetName val="Satdas"/>
      <sheetName val="330000 CABANG VII"/>
      <sheetName val="LMKC"/>
      <sheetName val="Laba JO"/>
      <sheetName val="hsp_STR_ARS"/>
      <sheetName val="RC-ANLPP"/>
      <sheetName val="map"/>
      <sheetName val="rkp"/>
      <sheetName val="HS ALAT"/>
      <sheetName val="HS UPAH"/>
      <sheetName val="PRODALAT"/>
      <sheetName val="LIST ANHARSAT"/>
      <sheetName val="Tabel Berat"/>
      <sheetName val="BoQ C4"/>
      <sheetName val="BSC"/>
      <sheetName val="ENG"/>
      <sheetName val="HSatuan"/>
      <sheetName val="Harian"/>
      <sheetName val="BQ PL - ST. HELENA"/>
      <sheetName val="PROGRESS"/>
      <sheetName val="D7(1)"/>
      <sheetName val="4-Basic Price"/>
      <sheetName val="List"/>
      <sheetName val="2.Hydrant"/>
      <sheetName val="3. Plumbing"/>
      <sheetName val="7.firealarm"/>
      <sheetName val="8.listrik&amp;ptr"/>
      <sheetName val="6.ts"/>
      <sheetName val="5.tlp"/>
      <sheetName val="Bill 3 Summary"/>
      <sheetName val="DAF-NO._x005f_x005f_x005f"/>
      <sheetName val="PO-2"/>
      <sheetName val="analisa stroke"/>
      <sheetName val="hsd"/>
      <sheetName val="sai"/>
      <sheetName val="Bill of Qty MEP"/>
      <sheetName val="Analisa Alat"/>
      <sheetName val="Rekap Analisa"/>
      <sheetName val="Mat'l"/>
      <sheetName val="Wiw"/>
      <sheetName val="ARP-2 Cfutama"/>
      <sheetName val="작성기준"/>
      <sheetName val="LAP   (4)"/>
      <sheetName val="LAP   (11)"/>
      <sheetName val="ALEK"/>
      <sheetName val="HargaDasar"/>
      <sheetName val="R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Harga MAt"/>
      <sheetName val="Foundation"/>
      <sheetName val="SITE-E"/>
      <sheetName val="TONG HOP VL-NC"/>
      <sheetName val="#REF"/>
      <sheetName val="chitiet"/>
      <sheetName val="DONGIA"/>
      <sheetName val="DON GIA"/>
      <sheetName val="DG"/>
      <sheetName val="TONGKE3p "/>
      <sheetName val="VCV-BE-TONG"/>
      <sheetName val="CHITIET VL-NC"/>
      <sheetName val="SAP"/>
      <sheetName val="ALEK"/>
      <sheetName val="H.Satuan"/>
      <sheetName val="DAF-2"/>
      <sheetName val="Fill this out first___"/>
      <sheetName val="Mtd_Pelak"/>
      <sheetName val="Bangunan Utama"/>
      <sheetName val="TE TS FA LAN MATV"/>
      <sheetName val="FINISHING"/>
      <sheetName val="PLUMBING"/>
      <sheetName val="STRUKTUR"/>
      <sheetName val="BAG-III"/>
      <sheetName val="HB"/>
      <sheetName val="Analisa ME"/>
      <sheetName val="REF.ONLY"/>
      <sheetName val="DAFTAR HARGA"/>
      <sheetName val="Fill this out first..."/>
      <sheetName val="BAHAN"/>
      <sheetName val="Elektrikal"/>
      <sheetName val="Anls"/>
      <sheetName val="Harga_MAt"/>
      <sheetName val="anal"/>
      <sheetName val="HRG BHN"/>
      <sheetName val="Material"/>
      <sheetName val="harsat_str"/>
      <sheetName val="Koef"/>
      <sheetName val="BQ"/>
      <sheetName val="Scd_RAB"/>
      <sheetName val="Penwrn"/>
      <sheetName val="Schedule"/>
      <sheetName val="Harsat"/>
      <sheetName val="Harga Satuan"/>
      <sheetName val="UP PL"/>
      <sheetName val="Analisa Bupati"/>
      <sheetName val="Currency Rate"/>
      <sheetName val="Factor"/>
      <sheetName val="ES_aLL"/>
      <sheetName val="Analisa Baku ME"/>
      <sheetName val="Rekap Direct Cost"/>
      <sheetName val="CONSUMABLE"/>
      <sheetName val="Bhn"/>
      <sheetName val="Fill_this_out_first___"/>
      <sheetName val="OFFICE 2 LT"/>
      <sheetName val="Code 02"/>
      <sheetName val="Code 03"/>
      <sheetName val="Code 04"/>
      <sheetName val="Code 05"/>
      <sheetName val="Code 06"/>
      <sheetName val="Code 07"/>
      <sheetName val="Code 09"/>
      <sheetName val="DAF_2"/>
      <sheetName val="ch"/>
      <sheetName val="ANALISA PEK.UMUM"/>
      <sheetName val="TNHCHINH"/>
      <sheetName val="TDTKP"/>
      <sheetName val="Analisa -Baku"/>
      <sheetName val="BQNSC"/>
      <sheetName val="BQ ME"/>
      <sheetName val="BAG_III"/>
      <sheetName val="ES-aLL"/>
      <sheetName val="valve"/>
      <sheetName val="ppr12"/>
      <sheetName val="Summary_BQ"/>
      <sheetName val="SECURITY"/>
      <sheetName val="Telephone"/>
      <sheetName val="S System"/>
      <sheetName val="UPAH-BAHAN."/>
      <sheetName val="BOQ"/>
      <sheetName val="Unit Rate"/>
      <sheetName val="TOWN"/>
      <sheetName val="ESCON"/>
      <sheetName val="DAFTAR HARGA SATUAN MATERIAL"/>
      <sheetName val="Upah_Bahan"/>
      <sheetName val="ARSITEKTUR"/>
      <sheetName val="Hrg.Sat"/>
      <sheetName val="Material&amp;Alat"/>
      <sheetName val="DB"/>
      <sheetName val="csdim"/>
      <sheetName val="cdsload"/>
      <sheetName val="chsload"/>
      <sheetName val="CLAMP"/>
      <sheetName val="cvsload"/>
      <sheetName val="pipe"/>
      <sheetName val="TH VL, NC, DDHT Thanhphuoc"/>
      <sheetName val="Tiepdia"/>
      <sheetName val="Cover"/>
      <sheetName val="Kontrak awal"/>
      <sheetName val="Check List LBP"/>
      <sheetName val="3.g. Ikht.Biaya"/>
      <sheetName val="Prelim"/>
      <sheetName val="Analisa ME "/>
      <sheetName val="Direct Cost"/>
      <sheetName val="price"/>
      <sheetName val="DaftarHarga"/>
      <sheetName val="Analisa Hrg Sat "/>
      <sheetName val="작성기준"/>
      <sheetName val="lap-bulan"/>
      <sheetName val="Lap-Minggu"/>
      <sheetName val="A_2"/>
      <sheetName val="div7"/>
      <sheetName val="LABTOTAL"/>
      <sheetName val="hbaup"/>
      <sheetName val="Rekap"/>
      <sheetName val="CashFlow"/>
      <sheetName val="Sheet1"/>
      <sheetName val="Coord"/>
      <sheetName val="Eval TW I 2014"/>
      <sheetName val="Prognosa 2014"/>
      <sheetName val="rab"/>
      <sheetName val="Rekapitulasi"/>
      <sheetName val="COA-17"/>
      <sheetName val="Soil factor"/>
      <sheetName val="Pricing-2"/>
      <sheetName val="Cessie"/>
      <sheetName val="CERT"/>
      <sheetName val="Smry Wk (P I)"/>
      <sheetName val="an. struktur"/>
      <sheetName val="Dashboard"/>
      <sheetName val="3"/>
      <sheetName val="surfacing &amp; point..."/>
      <sheetName val="stone mas ARE"/>
      <sheetName val="REKAP ARSITEKTUR"/>
      <sheetName val="ANALISA - PGRKAN"/>
      <sheetName val="REKAP AHS Lansekap"/>
      <sheetName val="Bill rekap"/>
      <sheetName val="Bill sipil"/>
      <sheetName val="daftar timbngn percoba marshal"/>
      <sheetName val="div"/>
      <sheetName val="C"/>
      <sheetName val="BasicPrice"/>
      <sheetName val="dft-harga"/>
      <sheetName val="Tabels"/>
      <sheetName val="gabungan (2)"/>
      <sheetName val="clg fin"/>
      <sheetName val="flr fin"/>
      <sheetName val="Col"/>
      <sheetName val="Rif_Col"/>
      <sheetName val="timber frame"/>
      <sheetName val="Wall Qty"/>
      <sheetName val="roof fin"/>
      <sheetName val="Flr, Rf Bm"/>
      <sheetName val="Rif_PCap"/>
      <sheetName val="Flr Slb, stair"/>
      <sheetName val="Gd Bm"/>
      <sheetName val="PC, G.Slab"/>
      <sheetName val="wall fin"/>
      <sheetName val="info"/>
      <sheetName val="Pendahuluan"/>
      <sheetName val="harga"/>
      <sheetName val="Isolasi Luar Dalam"/>
      <sheetName val="FORM X COST"/>
      <sheetName val="Total Load List"/>
      <sheetName val="H_Satuan"/>
      <sheetName val="Bangunan_Utama"/>
      <sheetName val="Bunga"/>
      <sheetName val="Isolasi Luar"/>
      <sheetName val="BQ-Str"/>
      <sheetName val="MTO REV.0"/>
      <sheetName val="Rekap dpb 11"/>
      <sheetName val="LB 01"/>
      <sheetName val="CATU DAYA LISTRIK PLB"/>
      <sheetName val="PERALATAN UTAMA PK"/>
      <sheetName val="CATU DAYA LISTRIK PK"/>
      <sheetName val="PERALATAN &amp; KATUP2 PK"/>
      <sheetName val="PERALATAN UTAMA PLB"/>
      <sheetName val="PERALATAN &amp; KATUP2 PLB"/>
      <sheetName val="PEMIPAAN PK"/>
      <sheetName val="PEMIPAAN PLB"/>
      <sheetName val="REF_ONLY"/>
      <sheetName val="BQ-ME"/>
      <sheetName val=" R A B"/>
      <sheetName val="BAG_2"/>
      <sheetName val="material "/>
      <sheetName val="ref"/>
      <sheetName val="vil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KH-Q1,Q2,01"/>
      <sheetName val="Bahan"/>
      <sheetName val="Analisa"/>
      <sheetName val="Anal C &amp; F"/>
      <sheetName val="Cut &amp; Fill"/>
      <sheetName val="RAB Asrama"/>
      <sheetName val="Aula"/>
      <sheetName val="Mesjid"/>
      <sheetName val="T. Whudu"/>
      <sheetName val="Rekap"/>
      <sheetName val="Time Schdl"/>
      <sheetName val="XXXXXXXX"/>
      <sheetName val="Fill this out first..."/>
      <sheetName val="Elektrikal"/>
      <sheetName val="BQ"/>
      <sheetName val="DAF-2"/>
      <sheetName val="SCHEDULLE (2)"/>
      <sheetName val="SUMMARY"/>
      <sheetName val="Bang ve"/>
      <sheetName val="Bang tong ke"/>
      <sheetName val="Liet ke vat tu"/>
      <sheetName val="SITE-E"/>
      <sheetName val="h.satuan"/>
      <sheetName val="REF.ONLY"/>
      <sheetName val="Material-mr"/>
      <sheetName val="Bhn"/>
      <sheetName val="S.UPAH"/>
      <sheetName val="WF "/>
      <sheetName val="An. Beton"/>
      <sheetName val="DAF.ALAT"/>
      <sheetName val="Rekap Direct Cost"/>
      <sheetName val="FINISHING"/>
      <sheetName val="PLUMBING"/>
      <sheetName val="STRUKTUR"/>
      <sheetName val="RAB"/>
      <sheetName val="eqp-rek"/>
      <sheetName val="Cover"/>
      <sheetName val="4-Basic Price"/>
      <sheetName val="Foundation"/>
      <sheetName val="SAP"/>
      <sheetName val="Sub"/>
      <sheetName val="ALEK"/>
      <sheetName val="Database"/>
      <sheetName val="ACC"/>
      <sheetName val="Bhn upah"/>
      <sheetName val="3-DIV2"/>
      <sheetName val="alat"/>
      <sheetName val="anal_hs"/>
      <sheetName val="info"/>
      <sheetName val="gvl"/>
      <sheetName val="Analisa HSP"/>
      <sheetName val="DAF_3"/>
      <sheetName val="DAF_5_1"/>
      <sheetName val="COST"/>
      <sheetName val="Local Cost Centres"/>
      <sheetName val="Data Sheet"/>
      <sheetName val="Currency Code"/>
      <sheetName val="Production Centre"/>
      <sheetName val="Project Groups"/>
      <sheetName val="Consumable"/>
      <sheetName val="Equipment"/>
      <sheetName val="Basic Price"/>
      <sheetName val="Labor"/>
      <sheetName val="daffin"/>
      <sheetName val="HargaBahan"/>
      <sheetName val="간접비내역-1"/>
      <sheetName val="Sub-Contractor"/>
      <sheetName val="HRG BHN"/>
      <sheetName val="Analisa Upah &amp; Bahan Plum"/>
      <sheetName val="Chi_tiet_cot_ph۽"/>
      <sheetName val="A"/>
      <sheetName val="upah"/>
      <sheetName val="harsat"/>
      <sheetName val="Material&amp;Alat"/>
      <sheetName val="DB"/>
      <sheetName val="Ijin"/>
      <sheetName val="GSMTOWER"/>
      <sheetName val="I-ME"/>
      <sheetName val="I-KAMAR"/>
      <sheetName val="An_ Beton"/>
      <sheetName val="PROTECTION "/>
      <sheetName val="an. struktur"/>
      <sheetName val="Dashboard"/>
      <sheetName val="INDEX"/>
      <sheetName val="Str A"/>
      <sheetName val="Daftar Upah"/>
      <sheetName val="Daftar Harga"/>
      <sheetName val="FORM X COST"/>
      <sheetName val="r.tank"/>
      <sheetName val="prelim"/>
      <sheetName val="DAF_2"/>
      <sheetName val="DETAIL"/>
      <sheetName val="BOW"/>
      <sheetName val="bau"/>
      <sheetName val="MAPP"/>
      <sheetName val="rek det 1-3"/>
      <sheetName val="Analisa &amp; Upah"/>
      <sheetName val="Pipe"/>
      <sheetName val="Fill this out first___"/>
      <sheetName val="BQ SPP"/>
      <sheetName val="villa"/>
      <sheetName val="ch"/>
      <sheetName val="Fill_this_out_first___"/>
      <sheetName val="Bang_ve"/>
      <sheetName val="Bang_tong_ke"/>
      <sheetName val="Liet_ke_vat_tu"/>
      <sheetName val="SCH2"/>
      <sheetName val="HrgUpahBahan"/>
      <sheetName val="ES-aLL"/>
      <sheetName val="Daf 1"/>
      <sheetName val="Cont"/>
      <sheetName val="Steel-Twr"/>
      <sheetName val="MATERIAL+UPAH"/>
      <sheetName val="Rekap TamKur"/>
      <sheetName val="DAF_5_2"/>
      <sheetName val="BAG_2"/>
      <sheetName val="Subcont"/>
      <sheetName val="Elec_ins"/>
      <sheetName val="Elec-ins"/>
      <sheetName val="Local_Cost_Centres"/>
      <sheetName val="Data_Sheet"/>
      <sheetName val="Currency_Code"/>
      <sheetName val="Production_Centre"/>
      <sheetName val="Project_Groups"/>
      <sheetName val="SCHEDULLE_(2)"/>
      <sheetName val="Anal_C_&amp;_F"/>
      <sheetName val="Cut_&amp;_Fill"/>
      <sheetName val="RAB_Asrama"/>
      <sheetName val="T__Whudu"/>
      <sheetName val="Time_Schdl"/>
      <sheetName val="Fill_this_out_first___1"/>
      <sheetName val="Bang_ve1"/>
      <sheetName val="Bang_tong_ke1"/>
      <sheetName val="Liet_ke_vat_tu1"/>
      <sheetName val="Local_Cost_Centres1"/>
      <sheetName val="Data_Sheet1"/>
      <sheetName val="Currency_Code1"/>
      <sheetName val="Production_Centre1"/>
      <sheetName val="Project_Groups1"/>
      <sheetName val="SCHEDULLE_(2)1"/>
      <sheetName val="Anal_C_&amp;_F1"/>
      <sheetName val="Cut_&amp;_Fill1"/>
      <sheetName val="RAB_Asrama1"/>
      <sheetName val="T__Whudu1"/>
      <sheetName val="Time_Schdl1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Sheet2"/>
      <sheetName val="Sheet3"/>
      <sheetName val="Sheet4"/>
      <sheetName val="Sheet5"/>
      <sheetName val="XL4Test5"/>
      <sheetName val="Thang02"/>
      <sheetName val="Thang03"/>
      <sheetName val="thang04"/>
      <sheetName val="Fill_this_out_first___4"/>
      <sheetName val="Bang_ve3"/>
      <sheetName val="Bang_tong_ke3"/>
      <sheetName val="Liet_ke_vat_tu3"/>
      <sheetName val="Local_Cost_Centres3"/>
      <sheetName val="Data_Sheet3"/>
      <sheetName val="Currency_Code3"/>
      <sheetName val="Production_Centre3"/>
      <sheetName val="Project_Groups3"/>
      <sheetName val="SCHEDULLE_(2)3"/>
      <sheetName val="Anal_C_&amp;_F3"/>
      <sheetName val="Cut_&amp;_Fill3"/>
      <sheetName val="RAB_Asrama3"/>
      <sheetName val="T__Whudu3"/>
      <sheetName val="Time_Schdl3"/>
      <sheetName val="h_satuan1"/>
      <sheetName val="REF_ONLY1"/>
      <sheetName val="An__Beton1"/>
      <sheetName val="BQ_SPP1"/>
      <sheetName val="WF_1"/>
      <sheetName val="HRG_BHN1"/>
      <sheetName val="Analisa_Upah_&amp;_Bahan_Plum1"/>
      <sheetName val="FORM_X_COST1"/>
      <sheetName val="Rekap_TamKur1"/>
      <sheetName val="Fill_this_out_first___5"/>
      <sheetName val="Fill_this_out_first___2"/>
      <sheetName val="Bang_ve2"/>
      <sheetName val="Bang_tong_ke2"/>
      <sheetName val="Liet_ke_vat_tu2"/>
      <sheetName val="Local_Cost_Centres2"/>
      <sheetName val="Data_Sheet2"/>
      <sheetName val="Currency_Code2"/>
      <sheetName val="Production_Centre2"/>
      <sheetName val="Project_Groups2"/>
      <sheetName val="SCHEDULLE_(2)2"/>
      <sheetName val="Anal_C_&amp;_F2"/>
      <sheetName val="Cut_&amp;_Fill2"/>
      <sheetName val="RAB_Asrama2"/>
      <sheetName val="T__Whudu2"/>
      <sheetName val="Time_Schdl2"/>
      <sheetName val="h_satuan"/>
      <sheetName val="REF_ONLY"/>
      <sheetName val="An__Beton"/>
      <sheetName val="BQ_SPP"/>
      <sheetName val="WF_"/>
      <sheetName val="HRG_BHN"/>
      <sheetName val="Analisa_Upah_&amp;_Bahan_Plum"/>
      <sheetName val="FORM_X_COST"/>
      <sheetName val="Rekap_TamKur"/>
      <sheetName val="Fill_this_out_first___3"/>
      <sheetName val="name"/>
      <sheetName val="THXM-tr"/>
      <sheetName val="pp3x!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K,DTt5-6"/>
      <sheetName val="K,DTt7-11"/>
      <sheetName val="K,DTt5-6 (2)"/>
      <sheetName val="K,DTt7-11 (2)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SDL"/>
      <sheetName val="toketoanCND MSTS"/>
      <sheetName val="TSKH"/>
      <sheetName val="1"/>
      <sheetName val="Tong_GT_khac_Pbo_v!n_GT"/>
      <sheetName val="1-1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Tinh_CT__x0003__x0000_o_dat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VL_NC_溼_XL_kha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DINH MUC"/>
      <sheetName val="A301"/>
      <sheetName val="cc"/>
      <sheetName val="thau.xls]SAM OTO 1100-20 DN"/>
      <sheetName val="toketoanCLD MSTS"/>
      <sheetName val="KL_dak_Lap_dat"/>
      <sheetName val="KL_cot[thep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vtôiuhoi"/>
      <sheetName val="Chart1"/>
      <sheetName val="TDTH"/>
      <sheetName val=""/>
      <sheetName val="dtxl"/>
      <sheetName val="DANHPHAP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oCF (contract)"/>
      <sheetName val="SoCF"/>
      <sheetName val="MC_Q"/>
      <sheetName val="Daftar Bahan"/>
      <sheetName val="PO2"/>
      <sheetName val="Cash DP Lapangan"/>
      <sheetName val="Cash Wilayah"/>
      <sheetName val="Hutang Lap"/>
      <sheetName val="Hutang-Wil"/>
      <sheetName val="ANALISA ALAT BERAT"/>
      <sheetName val="****00"/>
      <sheetName val="analisa alat"/>
      <sheetName val="Currency Rate"/>
      <sheetName val="TS_Q"/>
      <sheetName val="B.T"/>
      <sheetName val="Analisa -Baku"/>
      <sheetName val="BQNSC"/>
      <sheetName val="Deep Well"/>
      <sheetName val="Pek Luar"/>
      <sheetName val="Mall"/>
      <sheetName val="Parkir"/>
      <sheetName val="boq"/>
      <sheetName val="Escalation Code"/>
      <sheetName val="UMUM"/>
      <sheetName val="HSDALAT"/>
      <sheetName val="bukan PNS"/>
      <sheetName val="basic"/>
      <sheetName val="12mar98 electronic"/>
      <sheetName val="Anal_C_&amp;_F5"/>
      <sheetName val="Cut_&amp;_Fill5"/>
      <sheetName val="RAB_Asrama5"/>
      <sheetName val="T__Whudu5"/>
      <sheetName val="Time_Schdl5"/>
      <sheetName val="Fill_this_out_first___8"/>
      <sheetName val="SCHEDULLE_(2)5"/>
      <sheetName val="Bang_ve5"/>
      <sheetName val="Bang_tong_ke5"/>
      <sheetName val="Liet_ke_vat_tu5"/>
      <sheetName val="h_satuan3"/>
      <sheetName val="REF_ONLY3"/>
      <sheetName val="Rekap_Direct_Cost1"/>
      <sheetName val="WF_3"/>
      <sheetName val="An__Beton4"/>
      <sheetName val="Bhn_upah1"/>
      <sheetName val="4-Basic_Price1"/>
      <sheetName val="Analisa_HSP1"/>
      <sheetName val="Local_Cost_Centres5"/>
      <sheetName val="Data_Sheet5"/>
      <sheetName val="Currency_Code5"/>
      <sheetName val="Production_Centre5"/>
      <sheetName val="Project_Groups5"/>
      <sheetName val="Basic_Price1"/>
      <sheetName val="HRG_BHN3"/>
      <sheetName val="Analisa_Upah_&amp;_Bahan_Plum3"/>
      <sheetName val="BQ_SPP3"/>
      <sheetName val="SoCF_(contract)1"/>
      <sheetName val="Daftar_Bahan1"/>
      <sheetName val="Cash_DP_Lapangan1"/>
      <sheetName val="Cash_Wilayah1"/>
      <sheetName val="Hutang_Lap1"/>
      <sheetName val="S_UPAH1"/>
      <sheetName val="DAF_ALAT1"/>
      <sheetName val="ANALISA_ALAT_BERAT1"/>
      <sheetName val="Currency_Rate1"/>
      <sheetName val="analisa_alat1"/>
      <sheetName val="B_T1"/>
      <sheetName val="Daf_11"/>
      <sheetName val="FORM_X_COST3"/>
      <sheetName val="Analisa_-Baku1"/>
      <sheetName val="Deep_Well1"/>
      <sheetName val="Pek_Luar1"/>
      <sheetName val="Escalation_Code1"/>
      <sheetName val="Rekap_TamKur3"/>
      <sheetName val="Fill_this_out_first___9"/>
      <sheetName val="tong_hop1"/>
      <sheetName val="pp3p_1"/>
      <sheetName val="r_tank1"/>
      <sheetName val="An__Beton5"/>
      <sheetName val="PROTECTION_1"/>
      <sheetName val="an__struktur1"/>
      <sheetName val="Str_A1"/>
      <sheetName val="Daftar_Upah1"/>
      <sheetName val="Daftar_Harga1"/>
      <sheetName val="bukan_PNS1"/>
      <sheetName val="rek_det_1-31"/>
      <sheetName val="Anal_C_&amp;_F4"/>
      <sheetName val="Cut_&amp;_Fill4"/>
      <sheetName val="RAB_Asrama4"/>
      <sheetName val="T__Whudu4"/>
      <sheetName val="Time_Schdl4"/>
      <sheetName val="Fill_this_out_first___6"/>
      <sheetName val="SCHEDULLE_(2)4"/>
      <sheetName val="Bang_ve4"/>
      <sheetName val="Bang_tong_ke4"/>
      <sheetName val="Liet_ke_vat_tu4"/>
      <sheetName val="h_satuan2"/>
      <sheetName val="REF_ONLY2"/>
      <sheetName val="Rekap_Direct_Cost"/>
      <sheetName val="WF_2"/>
      <sheetName val="An__Beton2"/>
      <sheetName val="Bhn_upah"/>
      <sheetName val="4-Basic_Price"/>
      <sheetName val="Analisa_HSP"/>
      <sheetName val="Local_Cost_Centres4"/>
      <sheetName val="Data_Sheet4"/>
      <sheetName val="Currency_Code4"/>
      <sheetName val="Production_Centre4"/>
      <sheetName val="Project_Groups4"/>
      <sheetName val="Basic_Price"/>
      <sheetName val="HRG_BHN2"/>
      <sheetName val="Analisa_Upah_&amp;_Bahan_Plum2"/>
      <sheetName val="BQ_SPP2"/>
      <sheetName val="SoCF_(contract)"/>
      <sheetName val="Daftar_Bahan"/>
      <sheetName val="Cash_DP_Lapangan"/>
      <sheetName val="Cash_Wilayah"/>
      <sheetName val="Hutang_Lap"/>
      <sheetName val="S_UPAH"/>
      <sheetName val="DAF_ALAT"/>
      <sheetName val="ANALISA_ALAT_BERAT"/>
      <sheetName val="analisa_alat"/>
      <sheetName val="Currency_Rate"/>
      <sheetName val="B_T"/>
      <sheetName val="Daf_1"/>
      <sheetName val="FORM_X_COST2"/>
      <sheetName val="Analisa_-Baku"/>
      <sheetName val="Deep_Well"/>
      <sheetName val="Pek_Luar"/>
      <sheetName val="Escalation_Code"/>
      <sheetName val="Rekap_TamKur2"/>
      <sheetName val="Fill_this_out_first___7"/>
      <sheetName val="tong_hop"/>
      <sheetName val="pp3p_"/>
      <sheetName val="r_tank"/>
      <sheetName val="An__Beton3"/>
      <sheetName val="PROTECTION_"/>
      <sheetName val="an__struktur"/>
      <sheetName val="Str_A"/>
      <sheetName val="Daftar_Upah"/>
      <sheetName val="Daftar_Harga"/>
      <sheetName val="bukan_PNS"/>
      <sheetName val="rek_det_1-3"/>
      <sheetName val="12mar98_electronic"/>
      <sheetName val="Analisa_&amp;_Upah"/>
      <sheetName val="12mar98_electronic1"/>
      <sheetName val="Analisa_&amp;_Upah1"/>
      <sheetName val="Anal_C_&amp;_F6"/>
      <sheetName val="Cut_&amp;_Fill6"/>
      <sheetName val="RAB_Asrama6"/>
      <sheetName val="T__Whudu6"/>
      <sheetName val="Time_Schdl6"/>
      <sheetName val="Fill_this_out_first___10"/>
      <sheetName val="SCHEDULLE_(2)6"/>
      <sheetName val="Bang_ve6"/>
      <sheetName val="Bang_tong_ke6"/>
      <sheetName val="Liet_ke_vat_tu6"/>
      <sheetName val="h_satuan4"/>
      <sheetName val="REF_ONLY4"/>
      <sheetName val="Rekap_Direct_Cost2"/>
      <sheetName val="WF_4"/>
      <sheetName val="An__Beton6"/>
      <sheetName val="Bhn_upah2"/>
      <sheetName val="4-Basic_Price2"/>
      <sheetName val="Analisa_HSP2"/>
      <sheetName val="Local_Cost_Centres6"/>
      <sheetName val="Data_Sheet6"/>
      <sheetName val="Currency_Code6"/>
      <sheetName val="Production_Centre6"/>
      <sheetName val="Project_Groups6"/>
      <sheetName val="Basic_Price2"/>
      <sheetName val="HRG_BHN4"/>
      <sheetName val="Analisa_Upah_&amp;_Bahan_Plum4"/>
      <sheetName val="BQ_SPP4"/>
      <sheetName val="SoCF_(contract)2"/>
      <sheetName val="Daftar_Bahan2"/>
      <sheetName val="Cash_DP_Lapangan2"/>
      <sheetName val="Cash_Wilayah2"/>
      <sheetName val="Hutang_Lap2"/>
      <sheetName val="S_UPAH2"/>
      <sheetName val="DAF_ALAT2"/>
      <sheetName val="ANALISA_ALAT_BERAT2"/>
      <sheetName val="Currency_Rate2"/>
      <sheetName val="analisa_alat2"/>
      <sheetName val="B_T2"/>
      <sheetName val="Daf_12"/>
      <sheetName val="FORM_X_COST4"/>
      <sheetName val="Analisa_-Baku2"/>
      <sheetName val="Deep_Well2"/>
      <sheetName val="Pek_Luar2"/>
      <sheetName val="Escalation_Code2"/>
      <sheetName val="Rekap_TamKur4"/>
      <sheetName val="Fill_this_out_first___11"/>
      <sheetName val="tong_hop2"/>
      <sheetName val="pp3p_2"/>
      <sheetName val="r_tank2"/>
      <sheetName val="An__Beton7"/>
      <sheetName val="PROTECTION_2"/>
      <sheetName val="an__struktur2"/>
      <sheetName val="Str_A2"/>
      <sheetName val="Daftar_Upah2"/>
      <sheetName val="Daftar_Harga2"/>
      <sheetName val="bukan_PNS2"/>
      <sheetName val="rek_det_1-32"/>
      <sheetName val="12mar98_electronic2"/>
      <sheetName val="Analisa_&amp;_Upah2"/>
      <sheetName val="Anal_C_&amp;_F7"/>
      <sheetName val="Cut_&amp;_Fill7"/>
      <sheetName val="RAB_Asrama7"/>
      <sheetName val="T__Whudu7"/>
      <sheetName val="Time_Schdl7"/>
      <sheetName val="Fill_this_out_first___12"/>
      <sheetName val="SCHEDULLE_(2)7"/>
      <sheetName val="Bang_ve7"/>
      <sheetName val="Bang_tong_ke7"/>
      <sheetName val="Liet_ke_vat_tu7"/>
      <sheetName val="h_satuan5"/>
      <sheetName val="REF_ONLY5"/>
      <sheetName val="Rekap_Direct_Cost3"/>
      <sheetName val="WF_5"/>
      <sheetName val="An__Beton8"/>
      <sheetName val="Bhn_upah3"/>
      <sheetName val="4-Basic_Price3"/>
      <sheetName val="Analisa_HSP3"/>
      <sheetName val="Local_Cost_Centres7"/>
      <sheetName val="Data_Sheet7"/>
      <sheetName val="Currency_Code7"/>
      <sheetName val="Production_Centre7"/>
      <sheetName val="Project_Groups7"/>
      <sheetName val="Basic_Price3"/>
      <sheetName val="HRG_BHN5"/>
      <sheetName val="Analisa_Upah_&amp;_Bahan_Plum5"/>
      <sheetName val="BQ_SPP5"/>
      <sheetName val="SoCF_(contract)3"/>
      <sheetName val="Daftar_Bahan3"/>
      <sheetName val="Cash_DP_Lapangan3"/>
      <sheetName val="Cash_Wilayah3"/>
      <sheetName val="Hutang_Lap3"/>
      <sheetName val="S_UPAH3"/>
      <sheetName val="DAF_ALAT3"/>
      <sheetName val="ANALISA_ALAT_BERAT3"/>
      <sheetName val="analisa_alat3"/>
      <sheetName val="Currency_Rate3"/>
      <sheetName val="B_T3"/>
      <sheetName val="Daf_13"/>
      <sheetName val="FORM_X_COST5"/>
      <sheetName val="Analisa_-Baku3"/>
      <sheetName val="Deep_Well3"/>
      <sheetName val="Pek_Luar3"/>
      <sheetName val="Escalation_Code3"/>
      <sheetName val="Rekap_TamKur5"/>
      <sheetName val="Fill_this_out_first___13"/>
      <sheetName val="tong_hop3"/>
      <sheetName val="pp3p_3"/>
      <sheetName val="r_tank3"/>
      <sheetName val="An__Beton9"/>
      <sheetName val="PROTECTION_3"/>
      <sheetName val="an__struktur3"/>
      <sheetName val="Str_A3"/>
      <sheetName val="Daftar_Upah3"/>
      <sheetName val="Daftar_Harga3"/>
      <sheetName val="bukan_PNS3"/>
      <sheetName val="rek_det_1-33"/>
      <sheetName val="12mar98_electronic3"/>
      <sheetName val="Analisa_&amp;_Upah3"/>
      <sheetName val="____00"/>
      <sheetName val="Analisa Harga Satuan"/>
      <sheetName val="ESCON"/>
      <sheetName val="dongia (2)"/>
      <sheetName val="giathanh1"/>
      <sheetName val="WS"/>
      <sheetName val="Rekap Addendum"/>
      <sheetName val="Rekap "/>
      <sheetName val="Settings"/>
      <sheetName val="Cor Apt"/>
      <sheetName val="Cover (x)"/>
      <sheetName val="BQ-MEK-MB"/>
      <sheetName val="DAF-5"/>
      <sheetName val="ANalat"/>
      <sheetName val="material "/>
      <sheetName val="DFT HRG"/>
      <sheetName val="Peralatan (2)"/>
      <sheetName val="5-Peralatan"/>
      <sheetName val="Kuantitas &amp; Harga"/>
      <sheetName val="Hrg. Sat"/>
      <sheetName val="Contract-Data"/>
      <sheetName val="CASH-lapangan"/>
      <sheetName val="CASH-wILAYAH"/>
      <sheetName val="hutang-lapangan "/>
      <sheetName val="Hutang-WILAYAH"/>
      <sheetName val="@UpahBahan"/>
      <sheetName val="Material Baja"/>
      <sheetName val="A-StdUpah"/>
      <sheetName val="Compare"/>
      <sheetName val="Bank"/>
      <sheetName val="Bunga"/>
      <sheetName val="RAP"/>
      <sheetName val="upah bahan"/>
      <sheetName val="COA-17"/>
      <sheetName val="3-DIV3"/>
      <sheetName val="Cash in"/>
      <sheetName val="HM.MEK."/>
      <sheetName val="Factor"/>
      <sheetName val="KODE"/>
      <sheetName val="Schedule"/>
      <sheetName val="Penwrn"/>
      <sheetName val="div7"/>
      <sheetName val="Sch Total"/>
      <sheetName val="MasterMksAgst07"/>
      <sheetName val="ANALISA "/>
      <sheetName val="Progress"/>
      <sheetName val="Direct Cost"/>
      <sheetName val="Analisa ME "/>
      <sheetName val="Inputs"/>
      <sheetName val="Cont-Print"/>
      <sheetName val="HOLDING-TB"/>
      <sheetName val="Core Drill"/>
    </sheetNames>
    <sheetDataSet>
      <sheetData sheetId="0">
        <row r="6">
          <cell r="C6">
            <v>1.5644349070100143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/>
      <sheetData sheetId="975"/>
      <sheetData sheetId="976"/>
      <sheetData sheetId="977" refreshError="1"/>
      <sheetData sheetId="978"/>
      <sheetData sheetId="979"/>
      <sheetData sheetId="980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/>
      <sheetData sheetId="1000"/>
      <sheetData sheetId="1001"/>
      <sheetData sheetId="1002"/>
      <sheetData sheetId="1003"/>
      <sheetData sheetId="1004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Du_lieu"/>
      <sheetName val="Analisa"/>
      <sheetName val="DAF-2"/>
    </sheetNames>
    <sheetDataSet>
      <sheetData sheetId="0"/>
      <sheetData sheetId="1"/>
      <sheetData sheetId="2">
        <row r="9">
          <cell r="N9">
            <v>118182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ver"/>
      <sheetName val="segmen"/>
      <sheetName val="arp-11-13"/>
      <sheetName val="arp-16"/>
      <sheetName val="ARP-10"/>
      <sheetName val="arp-9c"/>
      <sheetName val="arp-9e"/>
      <sheetName val="arp-9hf"/>
      <sheetName val="arp-4-5"/>
      <sheetName val="PraOps"/>
      <sheetName val="arp-3a"/>
      <sheetName val="arp-3b"/>
      <sheetName val="arp-1"/>
      <sheetName val="arp-17"/>
      <sheetName val="arp-18"/>
      <sheetName val="data"/>
      <sheetName val="arp-20"/>
      <sheetName val="arp-6"/>
      <sheetName val="ARP_10"/>
      <sheetName val="arp_3a"/>
      <sheetName val="gvl"/>
      <sheetName val="Du_lieu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7">
          <cell r="G47">
            <v>520000007</v>
          </cell>
        </row>
      </sheetData>
      <sheetData sheetId="12"/>
      <sheetData sheetId="13">
        <row r="47">
          <cell r="G47">
            <v>520000007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L-1"/>
      <sheetName val="Basic"/>
      <sheetName val="Rekap"/>
      <sheetName val="Analisa"/>
      <sheetName val="Preparation"/>
      <sheetName val="Grading"/>
      <sheetName val="Utility"/>
      <sheetName val="Bridge-st 01"/>
      <sheetName val="Bridge-st 02"/>
      <sheetName val="Site"/>
      <sheetName val="Schedule"/>
      <sheetName val="Ahs Alat"/>
      <sheetName val="Provisi &amp; Astek"/>
      <sheetName val="K-3"/>
      <sheetName val="Gaji"/>
      <sheetName val="Sumberdaya"/>
      <sheetName val="arp-3a"/>
      <sheetName val="ARP-10"/>
      <sheetName val="gvl"/>
      <sheetName val="Du_lieu"/>
    </sheetNames>
    <sheetDataSet>
      <sheetData sheetId="0"/>
      <sheetData sheetId="1">
        <row r="12">
          <cell r="D12" t="str">
            <v>Tanah urug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Informasi"/>
      <sheetName val="Basic"/>
      <sheetName val="arp-3a"/>
      <sheetName val="ARP-10"/>
      <sheetName val="gvl"/>
      <sheetName val="Div2"/>
      <sheetName val="03.BoQ Architecture"/>
      <sheetName val="BQ-Tenis"/>
      <sheetName val="Arsitektur"/>
      <sheetName val="Material"/>
      <sheetName val="BOQ_Aula"/>
      <sheetName val="Prelim"/>
      <sheetName val="112-885"/>
      <sheetName val="srtberkas"/>
      <sheetName val="upah&amp;bahan"/>
      <sheetName val="RAB Gedung Utama"/>
      <sheetName val="SELISIH HARGA"/>
      <sheetName val="data"/>
      <sheetName val="Analisa"/>
      <sheetName val="Rencana Anggaran Biaya"/>
      <sheetName val="Harga Satuan"/>
      <sheetName val="daf-3(OK)"/>
      <sheetName val="daf-7(OK)"/>
      <sheetName val="HARSAT"/>
      <sheetName val="2-Genset print"/>
      <sheetName val="Rekap"/>
      <sheetName val="Biaya Pendahuluan Upah"/>
      <sheetName val="RL Biaya"/>
      <sheetName val="EBK"/>
      <sheetName val="RL Usaha"/>
      <sheetName val="FAK"/>
      <sheetName val="notasi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Bul"/>
      <sheetName val="Alat"/>
      <sheetName val="SumBoQ C4"/>
      <sheetName val="BoQ C4"/>
      <sheetName val="DayWorks"/>
      <sheetName val="Analisa"/>
      <sheetName val="mat.dominan"/>
      <sheetName val="Resiko"/>
      <sheetName val="Isolasi Luar Dalam"/>
      <sheetName val="Isolasi Luar"/>
      <sheetName val="Basic"/>
      <sheetName val="arp-3a"/>
      <sheetName val="ARP-10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  <sheetName val="BoQ C4"/>
      <sheetName val="Isolasi Luar Dalam"/>
      <sheetName val="Isolasi Luar"/>
      <sheetName val="Bas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"/>
      <sheetName val="Data"/>
      <sheetName val="ToC"/>
      <sheetName val="Sch"/>
      <sheetName val="Summ"/>
      <sheetName val="BoQ"/>
      <sheetName val="Pivot"/>
      <sheetName val="Analisa"/>
      <sheetName val="Rate"/>
      <sheetName val="UPA"/>
      <sheetName val="Mob-Demob"/>
      <sheetName val="Establishment"/>
      <sheetName val="Sheet2"/>
      <sheetName val="DC"/>
      <sheetName val="Eqp"/>
      <sheetName val="Mat"/>
      <sheetName val="Lab"/>
      <sheetName val="List of Eqp"/>
      <sheetName val="SubCt"/>
      <sheetName val="Supp"/>
      <sheetName val="Sheet1"/>
      <sheetName val="cektotal"/>
      <sheetName val="DafIsi"/>
      <sheetName val="hit"/>
      <sheetName val="hit-jemb"/>
      <sheetName val="BoQ C4"/>
      <sheetName val="5-Peralata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Rate"/>
      <sheetName val="Breakdown"/>
      <sheetName val="BOQ"/>
      <sheetName val="Rekap"/>
      <sheetName val="app1"/>
      <sheetName val="lamp3ab"/>
      <sheetName val="4abcde"/>
      <sheetName val="lamp5"/>
      <sheetName val="lamp6"/>
      <sheetName val="lamp7"/>
      <sheetName val="lamp8"/>
      <sheetName val="lamp9"/>
      <sheetName val="lamp11"/>
      <sheetName val="lamp13"/>
      <sheetName val="SPH"/>
      <sheetName val="CM Rigid Pave"/>
      <sheetName val="CM_hotmix"/>
      <sheetName val="CM_coat"/>
      <sheetName val="CM_agg"/>
      <sheetName val="CM-pave"/>
      <sheetName val="CM_beton"/>
      <sheetName val="CM_embk"/>
      <sheetName val="CM_msnry"/>
      <sheetName val="CM_excv"/>
      <sheetName val="List of Eqp"/>
      <sheetName val="Analisa"/>
      <sheetName val="UPA"/>
      <sheetName val="5-Peralatan"/>
      <sheetName val="BoQ C4"/>
    </sheetNames>
    <sheetDataSet>
      <sheetData sheetId="0">
        <row r="15">
          <cell r="A15">
            <v>10010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fik"/>
      <sheetName val="per proyek"/>
      <sheetName val="rincian per proyek"/>
      <sheetName val="Pricing"/>
      <sheetName val="Isolasi Luar Dalam"/>
      <sheetName val="Isolasi Luar"/>
      <sheetName val="List of Eqp"/>
      <sheetName val="Analisa"/>
      <sheetName val="UPA"/>
      <sheetName val="BOQ"/>
      <sheetName val="5-Peralat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.2s.d4e"/>
      <sheetName val="lAMP.13"/>
      <sheetName val="lAMP.11-12"/>
      <sheetName val="Lamp.9-10"/>
      <sheetName val="Lamp.8"/>
      <sheetName val="Lamp.7"/>
      <sheetName val="Biaya Peralat"/>
      <sheetName val="Lamp. 3b"/>
      <sheetName val="Sheet1"/>
      <sheetName val="Anl_2s_d4e"/>
      <sheetName val="rincian per proyek"/>
      <sheetName val="Pricing"/>
      <sheetName val="List of Eqp"/>
      <sheetName val="Analisa"/>
      <sheetName val="UPA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1.8a"/>
      <sheetName val="lain2"/>
      <sheetName val="Sheet1"/>
      <sheetName val="Peralatan"/>
      <sheetName val="Info"/>
      <sheetName val="Srt Pen"/>
      <sheetName val="Rekap"/>
      <sheetName val="BoQ"/>
      <sheetName val="L-1"/>
      <sheetName val="L-2"/>
      <sheetName val="L-3"/>
      <sheetName val="BD Div-2 sd 7.6"/>
      <sheetName val="BD 7.9 sd Div-8"/>
      <sheetName val="L 4a,b"/>
      <sheetName val="L-5abcde"/>
      <sheetName val="L-6"/>
      <sheetName val="L-7a,b"/>
      <sheetName val="L-8"/>
      <sheetName val="L-9"/>
      <sheetName val="L-10"/>
      <sheetName val="L-11"/>
      <sheetName val="L-12"/>
      <sheetName val="L-14"/>
      <sheetName val="HSD"/>
      <sheetName val="Anl.2s.d4e"/>
      <sheetName val="rincian per proyek"/>
      <sheetName val="Pric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F-AMP "/>
      <sheetName val="KONF-CRUSHER"/>
      <sheetName val="TERBILANG"/>
      <sheetName val="S-PEN"/>
      <sheetName val="REKAP"/>
      <sheetName val="KUANT &amp; HRG"/>
      <sheetName val="negos (1)"/>
      <sheetName val="Sheet1"/>
      <sheetName val="negos"/>
      <sheetName val="negos (2)"/>
      <sheetName val="ANMOB"/>
      <sheetName val="DIV-3"/>
      <sheetName val="DIV-4"/>
      <sheetName val="DIV-5"/>
      <sheetName val="DIV-6"/>
      <sheetName val="DIV-7"/>
      <sheetName val="DIV-8"/>
      <sheetName val="SCHED"/>
      <sheetName val="DFTR HRG"/>
      <sheetName val="SUB"/>
      <sheetName val="MPU"/>
      <sheetName val="ANLAT"/>
      <sheetName val="LAMPIRAN"/>
      <sheetName val="Srt-Mohon BidBond"/>
      <sheetName val="Srt-Mohon DukBank mdri"/>
      <sheetName val="alat-PENWR"/>
      <sheetName val="sonil Penwr"/>
      <sheetName val="BD Div-2 sd 7.6"/>
      <sheetName val="Sumda1"/>
      <sheetName val="Anl.2s.d4e"/>
      <sheetName val="rincian per proyek"/>
    </sheetNames>
    <sheetDataSet>
      <sheetData sheetId="0"/>
      <sheetData sheetId="1"/>
      <sheetData sheetId="2"/>
      <sheetData sheetId="3"/>
      <sheetData sheetId="4">
        <row r="3">
          <cell r="B3" t="str">
            <v>REKAPITULASI BIAYA</v>
          </cell>
        </row>
      </sheetData>
      <sheetData sheetId="5">
        <row r="2">
          <cell r="A2" t="str">
            <v>DAFTAR  KUANTITAS DAN HARGA</v>
          </cell>
        </row>
      </sheetData>
      <sheetData sheetId="6"/>
      <sheetData sheetId="7"/>
      <sheetData sheetId="8"/>
      <sheetData sheetId="9"/>
      <sheetData sheetId="10"/>
      <sheetData sheetId="11">
        <row r="7">
          <cell r="A7" t="str">
            <v>ITEM PEMBAYARAN NO.</v>
          </cell>
        </row>
      </sheetData>
      <sheetData sheetId="12"/>
      <sheetData sheetId="13"/>
      <sheetData sheetId="14"/>
      <sheetData sheetId="15">
        <row r="196">
          <cell r="T196" t="str">
            <v>Analisa EI-715</v>
          </cell>
        </row>
      </sheetData>
      <sheetData sheetId="16">
        <row r="1">
          <cell r="A1" t="str">
            <v>ITEM PEMBAYARAN NO.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F-7"/>
      <sheetName val="DF-7 (2)"/>
      <sheetName val="BAHAN"/>
      <sheetName val="rincian per proyek"/>
      <sheetName val="Bill of Qty MEP"/>
      <sheetName val="NP"/>
      <sheetName val="PC"/>
      <sheetName val="Balok"/>
      <sheetName val="SEX"/>
      <sheetName val="DIV-3"/>
      <sheetName val="DIV-7"/>
      <sheetName val="DIV-8"/>
      <sheetName val="HB "/>
      <sheetName val="H.Satuan"/>
      <sheetName val="REF.ONLY"/>
      <sheetName val="BQ_Tenis"/>
      <sheetName val="Arsitektur"/>
      <sheetName val="Material"/>
      <sheetName val="BOQ_Aula"/>
      <sheetName val="Prelim"/>
      <sheetName val="Harsat"/>
      <sheetName val="box culvert"/>
      <sheetName val="REKAPE"/>
      <sheetName val="NP (4)"/>
      <sheetName val="plumbing"/>
      <sheetName val="rab me (by owner) "/>
      <sheetName val="BQ (by owner)"/>
      <sheetName val="rab me (fisik)"/>
      <sheetName val="Harsat_marina"/>
      <sheetName val="DAF-1"/>
      <sheetName val="HRG BHN"/>
      <sheetName val="Fin-Bengkel"/>
      <sheetName val="Fin-Showroom"/>
      <sheetName val="Hal_Pagar"/>
      <sheetName val="Str-Bengkel"/>
      <sheetName val="Str-Showroom"/>
      <sheetName val="TOWN"/>
      <sheetName val="bhn FINAL"/>
      <sheetName val="BD Div-2 sd 7.6"/>
      <sheetName val="Sumda1"/>
      <sheetName val="Anl.2s.d4e"/>
      <sheetName val="RAB"/>
      <sheetName val="Analisa"/>
      <sheetName val="H.Material, Upah &amp; Alat"/>
      <sheetName val="Analisa H.Sat.Pek."/>
      <sheetName val="HSD"/>
      <sheetName val="SW 6"/>
      <sheetName val="SW 5A"/>
      <sheetName val="CW 5"/>
      <sheetName val="CW 6"/>
      <sheetName val="arab"/>
      <sheetName val="Pricing"/>
      <sheetName val="7.PEK-STRUKTUR"/>
      <sheetName val="DAFTAR HARGA"/>
      <sheetName val="BoQ C4"/>
      <sheetName val="List of Eqp"/>
      <sheetName val="UPA"/>
      <sheetName val="BOQ"/>
      <sheetName val="Anls teknis"/>
      <sheetName val="STR"/>
      <sheetName val="DIV7"/>
      <sheetName val="DIV3"/>
      <sheetName val="DIV2"/>
      <sheetName val="Upah"/>
      <sheetName val="rab - persiapan &amp; lantai-1"/>
      <sheetName val="NP-7"/>
      <sheetName val="HSLAIN-LAIN"/>
      <sheetName val="REQDELTA"/>
      <sheetName val="Bill Of Quantity"/>
      <sheetName val="H.SAT"/>
      <sheetName val="NP(2)"/>
      <sheetName val="Statprod gab"/>
      <sheetName val="3-DIV4"/>
      <sheetName val="ahs1"/>
      <sheetName val="ahs3"/>
      <sheetName val="3-DIV2"/>
      <sheetName val="Material-mr"/>
      <sheetName val="hrg-dsr"/>
      <sheetName val="Du_lieu"/>
      <sheetName val="Isolasi Luar Dalam"/>
      <sheetName val="Isolasi Luar"/>
      <sheetName val="Upah+Bahan"/>
      <sheetName val="DF-7_(2)1"/>
      <sheetName val="rincian_per_proyek1"/>
      <sheetName val="Bill_of_Qty_MEP1"/>
      <sheetName val="H_Material,_Upah_&amp;_Alat1"/>
      <sheetName val="Analisa_H_Sat_Pek_1"/>
      <sheetName val="H_Satuan1"/>
      <sheetName val="HB_1"/>
      <sheetName val="NP_(4)1"/>
      <sheetName val="BD_Div-2_sd_7_61"/>
      <sheetName val="REF_ONLY1"/>
      <sheetName val="SW_61"/>
      <sheetName val="SW_5A1"/>
      <sheetName val="CW_51"/>
      <sheetName val="CW_61"/>
      <sheetName val="7_PEK-STRUKTUR1"/>
      <sheetName val="DAFTAR_HARGA1"/>
      <sheetName val="BoQ_C41"/>
      <sheetName val="List_of_Eqp1"/>
      <sheetName val="HRG_BHN1"/>
      <sheetName val="Anls_teknis1"/>
      <sheetName val="rab_-_persiapan_&amp;_lantai-11"/>
      <sheetName val="Anl_2s_d4e1"/>
      <sheetName val="Bill_Of_Quantity1"/>
      <sheetName val="H_SAT1"/>
      <sheetName val="Statprod_gab1"/>
      <sheetName val="box_culvert1"/>
      <sheetName val="Isolasi_Luar_Dalam1"/>
      <sheetName val="Isolasi_Luar1"/>
      <sheetName val="DF-7_(2)"/>
      <sheetName val="rincian_per_proyek"/>
      <sheetName val="Bill_of_Qty_MEP"/>
      <sheetName val="H_Material,_Upah_&amp;_Alat"/>
      <sheetName val="Analisa_H_Sat_Pek_"/>
      <sheetName val="H_Satuan"/>
      <sheetName val="HB_"/>
      <sheetName val="NP_(4)"/>
      <sheetName val="BD_Div-2_sd_7_6"/>
      <sheetName val="REF_ONLY"/>
      <sheetName val="SW_6"/>
      <sheetName val="SW_5A"/>
      <sheetName val="CW_5"/>
      <sheetName val="CW_6"/>
      <sheetName val="7_PEK-STRUKTUR"/>
      <sheetName val="DAFTAR_HARGA"/>
      <sheetName val="BoQ_C4"/>
      <sheetName val="List_of_Eqp"/>
      <sheetName val="HRG_BHN"/>
      <sheetName val="Anls_teknis"/>
      <sheetName val="rab_-_persiapan_&amp;_lantai-1"/>
      <sheetName val="Anl_2s_d4e"/>
      <sheetName val="Bill_Of_Quantity"/>
      <sheetName val="H_SAT"/>
      <sheetName val="Statprod_gab"/>
      <sheetName val="box_culvert"/>
      <sheetName val="Isolasi_Luar_Dalam"/>
      <sheetName val="Isolasi_Luar"/>
      <sheetName val="DF-7_(2)2"/>
      <sheetName val="rincian_per_proyek2"/>
      <sheetName val="Bill_of_Qty_MEP2"/>
      <sheetName val="H_Material,_Upah_&amp;_Alat2"/>
      <sheetName val="Analisa_H_Sat_Pek_2"/>
      <sheetName val="H_Satuan2"/>
      <sheetName val="HB_2"/>
      <sheetName val="NP_(4)2"/>
      <sheetName val="BD_Div-2_sd_7_62"/>
      <sheetName val="REF_ONLY2"/>
      <sheetName val="SW_62"/>
      <sheetName val="SW_5A2"/>
      <sheetName val="CW_52"/>
      <sheetName val="CW_62"/>
      <sheetName val="7_PEK-STRUKTUR2"/>
      <sheetName val="DAFTAR_HARGA2"/>
      <sheetName val="BoQ_C42"/>
      <sheetName val="List_of_Eqp2"/>
      <sheetName val="HRG_BHN2"/>
      <sheetName val="Anls_teknis2"/>
      <sheetName val="rab_-_persiapan_&amp;_lantai-12"/>
      <sheetName val="Anl_2s_d4e2"/>
      <sheetName val="Bill_Of_Quantity2"/>
      <sheetName val="H_SAT2"/>
      <sheetName val="Statprod_gab2"/>
      <sheetName val="box_culvert2"/>
      <sheetName val="Isolasi_Luar_Dalam2"/>
      <sheetName val="Isolasi_Luar2"/>
      <sheetName val="DF-7_(2)3"/>
      <sheetName val="rincian_per_proyek3"/>
      <sheetName val="Bill_of_Qty_MEP3"/>
      <sheetName val="H_Material,_Upah_&amp;_Alat3"/>
      <sheetName val="Analisa_H_Sat_Pek_3"/>
      <sheetName val="H_Satuan3"/>
      <sheetName val="HB_3"/>
      <sheetName val="NP_(4)3"/>
      <sheetName val="BD_Div-2_sd_7_63"/>
      <sheetName val="REF_ONLY3"/>
      <sheetName val="SW_63"/>
      <sheetName val="SW_5A3"/>
      <sheetName val="CW_53"/>
      <sheetName val="CW_63"/>
      <sheetName val="7_PEK-STRUKTUR3"/>
      <sheetName val="DAFTAR_HARGA3"/>
      <sheetName val="BoQ_C43"/>
      <sheetName val="List_of_Eqp3"/>
      <sheetName val="HRG_BHN3"/>
      <sheetName val="Anls_teknis3"/>
      <sheetName val="rab_-_persiapan_&amp;_lantai-13"/>
      <sheetName val="Anl_2s_d4e3"/>
      <sheetName val="Bill_Of_Quantity3"/>
      <sheetName val="H_SAT3"/>
      <sheetName val="Statprod_gab3"/>
      <sheetName val="box_culvert3"/>
      <sheetName val="Isolasi_Luar_Dalam3"/>
      <sheetName val="Isolasi_Luar3"/>
      <sheetName val="AHSP"/>
      <sheetName val="ANALISA-A"/>
      <sheetName val="Sat Bah &amp; Up"/>
      <sheetName val="SAT"/>
      <sheetName val="PileCap"/>
      <sheetName val="Tie Beam GN"/>
      <sheetName val="DAF_2"/>
      <sheetName val="Blk-Mnl"/>
      <sheetName val="Klm-Mnl"/>
      <sheetName val="harga"/>
      <sheetName val="RAB T-175 TP"/>
      <sheetName val="Pipe"/>
      <sheetName val="I. Gen+Prelim"/>
      <sheetName val="Administrasi"/>
      <sheetName val="gvl"/>
      <sheetName val="Alat"/>
      <sheetName val="Persiapan"/>
      <sheetName val="Master 1.0"/>
      <sheetName val="GRAND REKAP"/>
      <sheetName val="Factor"/>
      <sheetName val="DONGIA"/>
      <sheetName val="ANAL-1"/>
      <sheetName val="bhn "/>
      <sheetName val="FORM 3A"/>
      <sheetName val="List Material"/>
      <sheetName val="Sheet1"/>
      <sheetName val="List H.Bahan&amp;Upah"/>
      <sheetName val="Sheet3"/>
      <sheetName val="MHPP"/>
      <sheetName val="Fill this out first..."/>
      <sheetName val="DAF-7"/>
      <sheetName val="Hargamat"/>
      <sheetName val="Item Baru"/>
      <sheetName val="NAME"/>
      <sheetName val="Mall"/>
      <sheetName val="Analisa Baku ME"/>
      <sheetName val="REKAP STR T"/>
      <sheetName val="Blk_TIPE"/>
      <sheetName val="Blk-Mnl.notype"/>
      <sheetName val="ddg &amp; lain2"/>
      <sheetName val="Pelat"/>
      <sheetName val="Tangga"/>
      <sheetName val="PHU 05"/>
      <sheetName val="ganti rugi"/>
      <sheetName val="ANALISA 2"/>
      <sheetName val="ANALISA "/>
      <sheetName val="ANALISA 3"/>
      <sheetName val="ANALISA LS"/>
      <sheetName val="BAHAN "/>
      <sheetName val=" UPAH,ALAT"/>
      <sheetName val="SCHEDULE"/>
      <sheetName val="a"/>
      <sheetName val="upahbahan"/>
      <sheetName val="Upah Bahan"/>
      <sheetName val="Kuantitas &amp; Harga"/>
      <sheetName val="4-Basic Price"/>
      <sheetName val="D7(1)"/>
      <sheetName val="Tata Udara"/>
      <sheetName val="@UpahBahan"/>
      <sheetName val="TSS"/>
      <sheetName val="hs_ars"/>
      <sheetName val="INDEKS"/>
      <sheetName val="JABATAN"/>
      <sheetName val="DATA"/>
      <sheetName val="Rekap"/>
      <sheetName val="3-DIV5"/>
      <sheetName val="STRUKTUR"/>
      <sheetName val="LISTRIK"/>
      <sheetName val="RATE&amp;FCTR"/>
      <sheetName val="3-DIV3"/>
      <sheetName val="K"/>
      <sheetName val="Group"/>
      <sheetName val="CH"/>
      <sheetName val="DAF.ALAT"/>
      <sheetName val="hrg-sat.pek"/>
      <sheetName val="304-06"/>
      <sheetName val="DU&amp;B"/>
      <sheetName val="BBM-03"/>
      <sheetName val="공사비 내역 (가)"/>
      <sheetName val="TBL_BANTU"/>
      <sheetName val="34127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LL"/>
      <sheetName val="BIIL"/>
      <sheetName val="Mobilisasi"/>
      <sheetName val="Lamp. 1"/>
      <sheetName val="Lamp.2,3&amp;4"/>
      <sheetName val="Menu"/>
      <sheetName val="Lamp.5"/>
      <sheetName val="Lamp.6a"/>
      <sheetName val="lamp.7"/>
      <sheetName val="Lamp.9-10"/>
      <sheetName val="lAMP.11-12"/>
      <sheetName val="lAMP.13"/>
      <sheetName val="Bahan"/>
      <sheetName val="lAMP.14"/>
      <sheetName val="Cover"/>
      <sheetName val="DIV-3"/>
      <sheetName val="DIV-7"/>
      <sheetName val="DIV-8"/>
      <sheetName val="BD Div-2 sd 7.6"/>
      <sheetName val="Sumda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JER"/>
      <sheetName val="HOARDING"/>
      <sheetName val="COMPARATIVE"/>
      <sheetName val="PERUBAHAN"/>
      <sheetName val="block wall"/>
      <sheetName val="PROPOSED"/>
      <sheetName val="FINAL SUMMARY"/>
      <sheetName val="PRELIMINARIES"/>
      <sheetName val="BILL NO. 2"/>
      <sheetName val="BILL NO. 3"/>
      <sheetName val="BILL NO. 4"/>
      <sheetName val="BILL NO. 5"/>
      <sheetName val="BIIL.NO.6"/>
      <sheetName val="Sheet1"/>
      <sheetName val="NOTE BQ"/>
      <sheetName val="Vol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E7">
            <v>1856900</v>
          </cell>
        </row>
        <row r="15">
          <cell r="E15">
            <v>8200</v>
          </cell>
        </row>
        <row r="16">
          <cell r="E16">
            <v>3300</v>
          </cell>
        </row>
        <row r="17">
          <cell r="E17">
            <v>9900</v>
          </cell>
        </row>
        <row r="18">
          <cell r="E18">
            <v>6600</v>
          </cell>
        </row>
        <row r="24">
          <cell r="E24">
            <v>36700</v>
          </cell>
        </row>
        <row r="26">
          <cell r="E26">
            <v>11300</v>
          </cell>
        </row>
        <row r="31">
          <cell r="E31">
            <v>188100</v>
          </cell>
        </row>
        <row r="42">
          <cell r="E42">
            <v>203000</v>
          </cell>
        </row>
        <row r="45">
          <cell r="E45">
            <v>272000</v>
          </cell>
        </row>
        <row r="53">
          <cell r="E53">
            <v>1216900</v>
          </cell>
        </row>
        <row r="54">
          <cell r="E54">
            <v>37700</v>
          </cell>
        </row>
        <row r="55">
          <cell r="E55">
            <v>50500</v>
          </cell>
        </row>
        <row r="56">
          <cell r="E56">
            <v>62000</v>
          </cell>
        </row>
        <row r="57">
          <cell r="E57">
            <v>366200</v>
          </cell>
        </row>
        <row r="58">
          <cell r="E58">
            <v>3700</v>
          </cell>
        </row>
        <row r="59">
          <cell r="E59">
            <v>4100</v>
          </cell>
        </row>
        <row r="60">
          <cell r="E60">
            <v>28400</v>
          </cell>
        </row>
        <row r="62">
          <cell r="E62">
            <v>40500</v>
          </cell>
        </row>
        <row r="63">
          <cell r="E63">
            <v>46200</v>
          </cell>
        </row>
        <row r="65">
          <cell r="E65">
            <v>35200</v>
          </cell>
        </row>
        <row r="69">
          <cell r="E69">
            <v>394500</v>
          </cell>
        </row>
        <row r="70">
          <cell r="E70">
            <v>374600</v>
          </cell>
        </row>
        <row r="71">
          <cell r="E71">
            <v>284800</v>
          </cell>
        </row>
        <row r="82">
          <cell r="E82">
            <v>46200</v>
          </cell>
        </row>
        <row r="86">
          <cell r="E86">
            <v>30800</v>
          </cell>
        </row>
        <row r="89">
          <cell r="E89">
            <v>3429700</v>
          </cell>
        </row>
        <row r="110">
          <cell r="E110">
            <v>197500</v>
          </cell>
        </row>
        <row r="119">
          <cell r="E119">
            <v>107400</v>
          </cell>
        </row>
        <row r="137">
          <cell r="E137">
            <v>25725800</v>
          </cell>
        </row>
        <row r="142">
          <cell r="E142">
            <v>48900</v>
          </cell>
        </row>
        <row r="143">
          <cell r="E143">
            <v>160100</v>
          </cell>
        </row>
        <row r="148">
          <cell r="I148">
            <v>9500</v>
          </cell>
        </row>
        <row r="172">
          <cell r="E172">
            <v>14000</v>
          </cell>
        </row>
        <row r="173">
          <cell r="E173">
            <v>12500</v>
          </cell>
        </row>
        <row r="187">
          <cell r="E187">
            <v>162600</v>
          </cell>
        </row>
        <row r="188">
          <cell r="E188">
            <v>130700</v>
          </cell>
        </row>
        <row r="189">
          <cell r="E189">
            <v>30300</v>
          </cell>
        </row>
        <row r="190">
          <cell r="E190">
            <v>17700</v>
          </cell>
        </row>
        <row r="191">
          <cell r="E191">
            <v>21900</v>
          </cell>
        </row>
        <row r="192">
          <cell r="E192">
            <v>21400</v>
          </cell>
        </row>
        <row r="196">
          <cell r="E196">
            <v>180200</v>
          </cell>
        </row>
        <row r="215">
          <cell r="E215">
            <v>34600</v>
          </cell>
        </row>
        <row r="217">
          <cell r="I217">
            <v>134000</v>
          </cell>
        </row>
        <row r="218">
          <cell r="I218">
            <v>187050</v>
          </cell>
        </row>
        <row r="219">
          <cell r="I219">
            <v>118250</v>
          </cell>
        </row>
        <row r="220">
          <cell r="I220">
            <v>123750</v>
          </cell>
        </row>
        <row r="221">
          <cell r="I221">
            <v>50625</v>
          </cell>
        </row>
        <row r="222">
          <cell r="I222">
            <v>90000</v>
          </cell>
        </row>
        <row r="223">
          <cell r="I223">
            <v>100800</v>
          </cell>
        </row>
        <row r="242">
          <cell r="I242">
            <v>17000</v>
          </cell>
        </row>
        <row r="247">
          <cell r="I247">
            <v>44100</v>
          </cell>
        </row>
        <row r="255">
          <cell r="I255">
            <v>2500</v>
          </cell>
        </row>
        <row r="258">
          <cell r="I258">
            <v>29600</v>
          </cell>
        </row>
        <row r="291">
          <cell r="I291">
            <v>661800</v>
          </cell>
        </row>
        <row r="296">
          <cell r="I296">
            <v>9500</v>
          </cell>
        </row>
        <row r="297">
          <cell r="I297">
            <v>9500</v>
          </cell>
        </row>
        <row r="300">
          <cell r="I300">
            <v>94500</v>
          </cell>
        </row>
        <row r="327">
          <cell r="I327">
            <v>233200</v>
          </cell>
        </row>
        <row r="328">
          <cell r="I328">
            <v>466400</v>
          </cell>
        </row>
        <row r="330">
          <cell r="I330">
            <v>542800</v>
          </cell>
        </row>
        <row r="331">
          <cell r="I331">
            <v>1725000</v>
          </cell>
        </row>
        <row r="332">
          <cell r="I332">
            <v>2368700</v>
          </cell>
        </row>
        <row r="333">
          <cell r="I333">
            <v>2027400</v>
          </cell>
        </row>
        <row r="334">
          <cell r="I334">
            <v>3305200</v>
          </cell>
        </row>
        <row r="335">
          <cell r="I335">
            <v>1935200</v>
          </cell>
        </row>
        <row r="336">
          <cell r="I336">
            <v>2018800</v>
          </cell>
        </row>
        <row r="337">
          <cell r="I337">
            <v>2726500</v>
          </cell>
        </row>
        <row r="338">
          <cell r="I338">
            <v>2471500</v>
          </cell>
        </row>
        <row r="339">
          <cell r="I339">
            <v>2846100</v>
          </cell>
        </row>
        <row r="340">
          <cell r="I340">
            <v>2006800</v>
          </cell>
        </row>
        <row r="341">
          <cell r="I341">
            <v>2416600</v>
          </cell>
        </row>
        <row r="342">
          <cell r="I342">
            <v>4978100</v>
          </cell>
        </row>
        <row r="343">
          <cell r="I343">
            <v>5182800</v>
          </cell>
        </row>
        <row r="344">
          <cell r="I344">
            <v>9742400</v>
          </cell>
        </row>
        <row r="345">
          <cell r="I345">
            <v>6765900</v>
          </cell>
        </row>
        <row r="347">
          <cell r="I347">
            <v>1734400</v>
          </cell>
        </row>
        <row r="348">
          <cell r="I348">
            <v>1675700</v>
          </cell>
        </row>
        <row r="349">
          <cell r="I349">
            <v>1682400</v>
          </cell>
        </row>
        <row r="350">
          <cell r="I350">
            <v>2399100</v>
          </cell>
        </row>
        <row r="351">
          <cell r="I351">
            <v>2842900</v>
          </cell>
        </row>
        <row r="352">
          <cell r="I352">
            <v>4144700</v>
          </cell>
        </row>
        <row r="353">
          <cell r="I353">
            <v>1934200</v>
          </cell>
        </row>
        <row r="354">
          <cell r="I354">
            <v>4321000</v>
          </cell>
        </row>
        <row r="355">
          <cell r="I355">
            <v>1655800</v>
          </cell>
        </row>
        <row r="356">
          <cell r="I356">
            <v>3793500</v>
          </cell>
        </row>
        <row r="357">
          <cell r="I357">
            <v>3469900</v>
          </cell>
        </row>
        <row r="358">
          <cell r="I358">
            <v>1370900</v>
          </cell>
        </row>
        <row r="359">
          <cell r="I359">
            <v>531700</v>
          </cell>
        </row>
        <row r="360">
          <cell r="I360">
            <v>602000</v>
          </cell>
        </row>
        <row r="361">
          <cell r="I361">
            <v>589000</v>
          </cell>
        </row>
        <row r="362">
          <cell r="I362">
            <v>1892600</v>
          </cell>
        </row>
        <row r="363">
          <cell r="I363">
            <v>2814100</v>
          </cell>
        </row>
        <row r="364">
          <cell r="I364">
            <v>3503900</v>
          </cell>
        </row>
        <row r="365">
          <cell r="I365">
            <v>372700</v>
          </cell>
        </row>
        <row r="366">
          <cell r="I366">
            <v>847100</v>
          </cell>
        </row>
        <row r="367">
          <cell r="I367">
            <v>1329600</v>
          </cell>
        </row>
        <row r="368">
          <cell r="I368">
            <v>1798200</v>
          </cell>
        </row>
        <row r="369">
          <cell r="I369">
            <v>1502500</v>
          </cell>
        </row>
        <row r="370">
          <cell r="I370">
            <v>3286200</v>
          </cell>
        </row>
        <row r="371">
          <cell r="I371">
            <v>4177400</v>
          </cell>
        </row>
        <row r="372">
          <cell r="I372">
            <v>2199300</v>
          </cell>
        </row>
        <row r="373">
          <cell r="I373">
            <v>5042000</v>
          </cell>
        </row>
        <row r="377">
          <cell r="I377">
            <v>5672300</v>
          </cell>
        </row>
        <row r="379">
          <cell r="I379">
            <v>4343700</v>
          </cell>
        </row>
        <row r="380">
          <cell r="I380">
            <v>145000</v>
          </cell>
        </row>
        <row r="381">
          <cell r="I381">
            <v>2048300</v>
          </cell>
        </row>
        <row r="382">
          <cell r="I382">
            <v>552100</v>
          </cell>
        </row>
        <row r="383">
          <cell r="I383">
            <v>3806700</v>
          </cell>
        </row>
        <row r="384">
          <cell r="I384">
            <v>693300</v>
          </cell>
        </row>
        <row r="385">
          <cell r="I385">
            <v>567200</v>
          </cell>
        </row>
        <row r="386">
          <cell r="I386">
            <v>795400</v>
          </cell>
        </row>
        <row r="387">
          <cell r="I387">
            <v>94500</v>
          </cell>
        </row>
        <row r="388">
          <cell r="I388">
            <v>1153400</v>
          </cell>
        </row>
        <row r="389">
          <cell r="I389">
            <v>153800</v>
          </cell>
        </row>
        <row r="390">
          <cell r="I390">
            <v>552100</v>
          </cell>
        </row>
        <row r="399">
          <cell r="I399">
            <v>271000</v>
          </cell>
        </row>
        <row r="400">
          <cell r="I400">
            <v>523100</v>
          </cell>
        </row>
        <row r="401">
          <cell r="I401">
            <v>693300</v>
          </cell>
        </row>
        <row r="412">
          <cell r="I412">
            <v>40300</v>
          </cell>
        </row>
        <row r="413">
          <cell r="I413">
            <v>4400</v>
          </cell>
        </row>
        <row r="421">
          <cell r="I421">
            <v>283600</v>
          </cell>
        </row>
        <row r="423">
          <cell r="I423">
            <v>78300</v>
          </cell>
        </row>
        <row r="425">
          <cell r="I425">
            <v>347900</v>
          </cell>
        </row>
        <row r="426">
          <cell r="I426">
            <v>1575600</v>
          </cell>
        </row>
        <row r="427">
          <cell r="I427">
            <v>2142900</v>
          </cell>
        </row>
        <row r="428">
          <cell r="I428">
            <v>2521000</v>
          </cell>
        </row>
        <row r="429">
          <cell r="I429">
            <v>233200</v>
          </cell>
        </row>
        <row r="436">
          <cell r="I436">
            <v>107100</v>
          </cell>
        </row>
        <row r="437">
          <cell r="I437">
            <v>31500</v>
          </cell>
        </row>
        <row r="458">
          <cell r="I458">
            <v>157600</v>
          </cell>
        </row>
        <row r="475">
          <cell r="I475">
            <v>2647100</v>
          </cell>
        </row>
        <row r="476">
          <cell r="I476">
            <v>6302500</v>
          </cell>
        </row>
        <row r="477">
          <cell r="I477">
            <v>775200</v>
          </cell>
        </row>
        <row r="478">
          <cell r="I478">
            <v>1890800</v>
          </cell>
        </row>
        <row r="479">
          <cell r="I479">
            <v>2521000</v>
          </cell>
        </row>
        <row r="480">
          <cell r="I480">
            <v>1890800</v>
          </cell>
        </row>
        <row r="661">
          <cell r="I661">
            <v>25200</v>
          </cell>
        </row>
        <row r="662">
          <cell r="I662">
            <v>12600</v>
          </cell>
        </row>
        <row r="663">
          <cell r="I663">
            <v>12600</v>
          </cell>
        </row>
        <row r="664">
          <cell r="I664">
            <v>12600</v>
          </cell>
        </row>
        <row r="665">
          <cell r="I665">
            <v>12600</v>
          </cell>
        </row>
        <row r="666">
          <cell r="I666">
            <v>12600</v>
          </cell>
        </row>
        <row r="667">
          <cell r="I667">
            <v>12600</v>
          </cell>
        </row>
        <row r="668">
          <cell r="I668">
            <v>12600</v>
          </cell>
        </row>
        <row r="669">
          <cell r="I669">
            <v>12600</v>
          </cell>
        </row>
        <row r="674">
          <cell r="I674">
            <v>56700</v>
          </cell>
        </row>
        <row r="690">
          <cell r="I690">
            <v>756300</v>
          </cell>
        </row>
      </sheetData>
      <sheetData sheetId="14" refreshError="1"/>
      <sheetData sheetId="1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AMPUL"/>
      <sheetName val="HDT"/>
      <sheetName val="HARDAS"/>
      <sheetName val="BREAK-DOWN"/>
      <sheetName val="DAF-KUANT"/>
      <sheetName val="Sheet4"/>
      <sheetName val="GROUP KERJA"/>
      <sheetName val="KEB-ALAT"/>
      <sheetName val="DAF-ALAT"/>
      <sheetName val="SCHEDULE"/>
      <sheetName val="DAF-PERSON"/>
      <sheetName val="SUB-K"/>
      <sheetName val="GALIAN"/>
      <sheetName val="Sheet2"/>
      <sheetName val="Sheet3"/>
      <sheetName val="Lamp.2,3&amp;4"/>
      <sheetName val="DIV-3"/>
      <sheetName val="DIV-7"/>
      <sheetName val="DIV-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I-KAMAR"/>
      <sheetName val="RAP Btg Hari"/>
      <sheetName val="BQ GN MDN"/>
      <sheetName val="Houling"/>
      <sheetName val="UNIT PRICE"/>
      <sheetName val="SCH.ALAT"/>
      <sheetName val="ANALISA"/>
      <sheetName val="HSD"/>
      <sheetName val="HSD_Alat"/>
      <sheetName val="General"/>
      <sheetName val="PLAIN LABA RUGI"/>
      <sheetName val="Skd Cash Out Bln"/>
      <sheetName val="SdBP"/>
      <sheetName val="KRY"/>
      <sheetName val="OHL"/>
      <sheetName val="RAP PANTI"/>
      <sheetName val="SPECPANTI"/>
      <sheetName val="BQPANTI"/>
      <sheetName val="REMARK"/>
      <sheetName val="00000000"/>
      <sheetName val="_REF"/>
      <sheetName val="THPDMoi  _2_"/>
      <sheetName val="t_h HA THE"/>
      <sheetName val="lam_moi"/>
      <sheetName val="thao_go"/>
      <sheetName val="Sheet3"/>
      <sheetName val="Lamp.2,3&amp;4"/>
      <sheetName val="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8 (Jl)"/>
      <sheetName val="FORM 8 (Gdg)"/>
      <sheetName val="FORM 7 (Irg)"/>
      <sheetName val="FORM 7"/>
      <sheetName val="FORM 3"/>
      <sheetName val="lam-moi"/>
      <sheetName val="Sheet3"/>
      <sheetName val="Lamp.2,3&amp;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dule"/>
      <sheetName val="Lap bulanan"/>
      <sheetName val="back up mingguan"/>
      <sheetName val="Lap Mingguan"/>
      <sheetName val="FORM 7"/>
      <sheetName val="lam-moi"/>
      <sheetName val="Sheet3"/>
    </sheetNames>
    <sheetDataSet>
      <sheetData sheetId="0">
        <row r="14">
          <cell r="A14">
            <v>1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suara"/>
      <sheetName val="Titik kabel"/>
      <sheetName val="Tata Suara (4)"/>
      <sheetName val="Tata Suara (5)"/>
      <sheetName val="Tata Suara (6)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s"/>
      <sheetName val="Scedule"/>
      <sheetName val="GRAND REKAP"/>
      <sheetName val="I-KAMAR"/>
      <sheetName val="H.Satuan"/>
      <sheetName val="Calculations"/>
      <sheetName val="Struktur"/>
      <sheetName val="RAB"/>
      <sheetName val="FORM X COST"/>
      <sheetName val="HB "/>
      <sheetName val="A-11 Steel Str (2)"/>
      <sheetName val="Steel-Twr"/>
      <sheetName val="Pipe"/>
      <sheetName val="Scd_RAB"/>
      <sheetName val="Penwrn"/>
      <sheetName val="sched"/>
      <sheetName val="Material"/>
      <sheetName val="Structure"/>
      <sheetName val="Master 1.0"/>
      <sheetName val="formminat"/>
      <sheetName val="FORM 7"/>
      <sheetName val="rekap.c"/>
      <sheetName val="Bill of Qty"/>
      <sheetName val="NYATDOK"/>
      <sheetName val="SBDY Jemb Tayan"/>
      <sheetName val="Rkp"/>
      <sheetName val="a.h ars sum"/>
      <sheetName val="a.h ars"/>
      <sheetName val="tknk"/>
      <sheetName val="ANAL_HREZ"/>
      <sheetName val="RAB_HREZ"/>
      <sheetName val="H Satuan Dasar"/>
      <sheetName val="Harga satuan"/>
      <sheetName val="FORM 3A"/>
      <sheetName val="KEBALAT"/>
      <sheetName val="FINAL"/>
      <sheetName val="CRUSER"/>
      <sheetName val="Analisa 2"/>
      <sheetName val="ANALISA GRS TENGAH"/>
      <sheetName val="Isolasi Luar Dalam"/>
      <sheetName val="Isolasi Luar"/>
      <sheetName val="Bahan"/>
      <sheetName val="Analisa Upah &amp; Bahan Plum"/>
      <sheetName val="iTEM hARSAT"/>
      <sheetName val="rek det 1-3"/>
      <sheetName val="G_SUMMARY"/>
      <sheetName val="EK"/>
      <sheetName val="BAG-III"/>
      <sheetName val="DASH"/>
      <sheetName val="BQ ARS"/>
      <sheetName val="J"/>
      <sheetName val="Analisa"/>
      <sheetName val="D4"/>
      <sheetName val="D6"/>
      <sheetName val="D7"/>
      <sheetName val="D8"/>
      <sheetName val="HSTANAH.XLS"/>
      <sheetName val="Sheet3"/>
      <sheetName val="UMUM"/>
      <sheetName val="ch"/>
      <sheetName val="FAK"/>
      <sheetName val="NP"/>
      <sheetName val="harsat"/>
      <sheetName val="Als Struk"/>
      <sheetName val="fin Villa A"/>
      <sheetName val="IPL_SCHEDULE"/>
      <sheetName val="DAF-4"/>
      <sheetName val="4"/>
      <sheetName val="Hargamat"/>
      <sheetName val="Daf 1"/>
      <sheetName val="DAF-1"/>
      <sheetName val="FAKTOR"/>
      <sheetName val="escon"/>
      <sheetName val="4-MVAC"/>
      <sheetName val="SAP"/>
      <sheetName val="304_06"/>
      <sheetName val="TOTAL"/>
      <sheetName val="DAFTAR 7"/>
      <sheetName val="DAFTAR_8"/>
      <sheetName val="HRG BHN"/>
      <sheetName val="DAF_1"/>
      <sheetName val="DAFTAR HARGA"/>
      <sheetName val="Rate"/>
      <sheetName val="D-1"/>
      <sheetName val="STR - 2B"/>
      <sheetName val="sph"/>
      <sheetName val="index"/>
      <sheetName val="CV"/>
      <sheetName val="BID_PRC"/>
      <sheetName val="PRC_COMP"/>
      <sheetName val="2.4~LISTRIK"/>
      <sheetName val="2.9~TLP&amp;DATA"/>
      <sheetName val="2.6~TS"/>
      <sheetName val="Analisa Upah _ Bahan Plum"/>
      <sheetName val="BM"/>
      <sheetName val="AN-PIPA"/>
      <sheetName val="SAT EL"/>
      <sheetName val="Meth"/>
      <sheetName val="AN-E"/>
      <sheetName val="Elektrikal"/>
      <sheetName val="insentif"/>
      <sheetName val="6-MVAC"/>
      <sheetName val="MINAT"/>
      <sheetName val="Supply Agrmnt"/>
      <sheetName val="ahas-ins"/>
      <sheetName val="Titik_kabel"/>
      <sheetName val="Tata_Suara_(4)"/>
      <sheetName val="Tata_Suara_(5)"/>
      <sheetName val="Tata_Suara_(6)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GRAND_REKAP"/>
      <sheetName val="H_Satuan"/>
      <sheetName val="Analisa Harsat"/>
      <sheetName val="I_KAMAR"/>
      <sheetName val="prog-mgu"/>
      <sheetName val="Harga Bahan"/>
      <sheetName val="HSA &amp; PAB"/>
      <sheetName val="Harga Upah "/>
      <sheetName val="RAB T-225 TP"/>
      <sheetName val="DAF_2"/>
      <sheetName val="AN-KOLOM"/>
      <sheetName val="BAG-2"/>
      <sheetName val="PMK"/>
      <sheetName val="2.1"/>
      <sheetName val="DAF-3"/>
      <sheetName val="2.2"/>
      <sheetName val="FORM_X_COST"/>
      <sheetName val="HB_"/>
      <sheetName val="Harga_satuan"/>
      <sheetName val="Master_1_0"/>
      <sheetName val="A-11_Steel_Str_(2)"/>
      <sheetName val="TABEL_DETASIR"/>
      <sheetName val="UPAH"/>
      <sheetName val="an el"/>
      <sheetName val="Rekap"/>
      <sheetName val="HS_TRG"/>
      <sheetName val="L-Mechanical"/>
      <sheetName val="A"/>
      <sheetName val="SEX"/>
      <sheetName val="INDEK_BQ"/>
      <sheetName val="data"/>
      <sheetName val="HSD"/>
      <sheetName val="bhn "/>
      <sheetName val="RAB RIIL kayu"/>
      <sheetName val="SIMBOL"/>
      <sheetName val="C &amp; G RHS"/>
      <sheetName val="Lamp.2,3&amp;4"/>
      <sheetName val="INFO"/>
      <sheetName val="Daf No.6 Tsuara"/>
      <sheetName val="Kuantitas &amp; Harga"/>
      <sheetName val="Sheet"/>
      <sheetName val="srtberkas"/>
      <sheetName val="BOQ"/>
      <sheetName val="Total Harga"/>
      <sheetName val="BQ EXTERN"/>
      <sheetName val="Harsat Bahan"/>
      <sheetName val="Titik_kabel2"/>
      <sheetName val="Tata_Suara_(4)2"/>
      <sheetName val="Tata_Suara_(5)2"/>
      <sheetName val="Tata_Suara_(6)2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GRAND_REKAP2"/>
      <sheetName val="H_Satuan2"/>
      <sheetName val="FORM_X_COST2"/>
      <sheetName val="HB_2"/>
      <sheetName val="A-11_Steel_Str_(2)2"/>
      <sheetName val="Master_1_02"/>
      <sheetName val="a_h_ars_sum1"/>
      <sheetName val="a_h_ars1"/>
      <sheetName val="H_Satuan_Dasar1"/>
      <sheetName val="Harga_satuan2"/>
      <sheetName val="FORM_71"/>
      <sheetName val="Analisa_21"/>
      <sheetName val="ANALISA_GRS_TENGAH1"/>
      <sheetName val="FORM_3A1"/>
      <sheetName val="Isolasi_Luar_Dalam1"/>
      <sheetName val="Isolasi_Luar1"/>
      <sheetName val="rekap_c1"/>
      <sheetName val="Analisa_Upah_&amp;_Bahan_Plum1"/>
      <sheetName val="iTEM_hARSAT1"/>
      <sheetName val="rek_det_1-31"/>
      <sheetName val="BQ_ARS1"/>
      <sheetName val="HSTANAH_XLS1"/>
      <sheetName val="bhn_1"/>
      <sheetName val="RAB_RIIL_kayu1"/>
      <sheetName val="Bill_of_Qty1"/>
      <sheetName val="SBDY_Jemb_Tayan1"/>
      <sheetName val="C_&amp;_G_RHS1"/>
      <sheetName val="Lamp_2,3&amp;41"/>
      <sheetName val="Daf_No_6_Tsuara1"/>
      <sheetName val="Kuantitas_&amp;_Harga1"/>
      <sheetName val="Als_Struk1"/>
      <sheetName val="DAFTAR_71"/>
      <sheetName val="HRG_BHN1"/>
      <sheetName val="fin_Villa_A1"/>
      <sheetName val="Harga_Bahan1"/>
      <sheetName val="HSA_&amp;_PAB1"/>
      <sheetName val="Harga_Upah_1"/>
      <sheetName val="RAB_T-225_TP1"/>
      <sheetName val="DAFTAR_HARGA1"/>
      <sheetName val="SAT_EL1"/>
      <sheetName val="STR_-_2B1"/>
      <sheetName val="2_11"/>
      <sheetName val="2_21"/>
      <sheetName val="Supply_Agrmnt1"/>
      <sheetName val="Analisa_Harsat1"/>
      <sheetName val="2_4~LISTRIK1"/>
      <sheetName val="2_9~TLP&amp;DATA1"/>
      <sheetName val="2_6~TS1"/>
      <sheetName val="Analisa_Upah___Bahan_Plum1"/>
      <sheetName val="Total_Harga1"/>
      <sheetName val="Titik_kabel1"/>
      <sheetName val="Tata_Suara_(4)1"/>
      <sheetName val="Tata_Suara_(5)1"/>
      <sheetName val="Tata_Suara_(6)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GRAND_REKAP1"/>
      <sheetName val="H_Satuan1"/>
      <sheetName val="FORM_X_COST1"/>
      <sheetName val="HB_1"/>
      <sheetName val="A-11_Steel_Str_(2)1"/>
      <sheetName val="Master_1_01"/>
      <sheetName val="a_h_ars_sum"/>
      <sheetName val="a_h_ars"/>
      <sheetName val="H_Satuan_Dasar"/>
      <sheetName val="Harga_satuan1"/>
      <sheetName val="FORM_7"/>
      <sheetName val="Analisa_2"/>
      <sheetName val="ANALISA_GRS_TENGAH"/>
      <sheetName val="FORM_3A"/>
      <sheetName val="Isolasi_Luar_Dalam"/>
      <sheetName val="Isolasi_Luar"/>
      <sheetName val="rekap_c"/>
      <sheetName val="Analisa_Upah_&amp;_Bahan_Plum"/>
      <sheetName val="iTEM_hARSAT"/>
      <sheetName val="rek_det_1-3"/>
      <sheetName val="BQ_ARS"/>
      <sheetName val="HSTANAH_XLS"/>
      <sheetName val="bhn_"/>
      <sheetName val="RAB_RIIL_kayu"/>
      <sheetName val="Bill_of_Qty"/>
      <sheetName val="SBDY_Jemb_Tayan"/>
      <sheetName val="C_&amp;_G_RHS"/>
      <sheetName val="Lamp_2,3&amp;4"/>
      <sheetName val="Daf_No_6_Tsuara"/>
      <sheetName val="Kuantitas_&amp;_Harga"/>
      <sheetName val="Als_Struk"/>
      <sheetName val="DAFTAR_7"/>
      <sheetName val="HRG_BHN"/>
      <sheetName val="fin_Villa_A"/>
      <sheetName val="Harga_Bahan"/>
      <sheetName val="HSA_&amp;_PAB"/>
      <sheetName val="Harga_Upah_"/>
      <sheetName val="RAB_T-225_TP"/>
      <sheetName val="DAFTAR_HARGA"/>
      <sheetName val="SAT_EL"/>
      <sheetName val="STR_-_2B"/>
      <sheetName val="2_1"/>
      <sheetName val="2_2"/>
      <sheetName val="Supply_Agrmnt"/>
      <sheetName val="Analisa_Harsat"/>
      <sheetName val="2_4~LISTRIK"/>
      <sheetName val="2_9~TLP&amp;DATA"/>
      <sheetName val="2_6~TS"/>
      <sheetName val="Analisa_Upah___Bahan_Plum"/>
      <sheetName val="Total_Harga"/>
      <sheetName val="BQ_EXTERN"/>
      <sheetName val="BQ_EXTERN1"/>
      <sheetName val="Titik_kabel3"/>
      <sheetName val="Tata_Suara_(4)3"/>
      <sheetName val="Tata_Suara_(5)3"/>
      <sheetName val="Tata_Suara_(6)3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GRAND_REKAP3"/>
      <sheetName val="H_Satuan3"/>
      <sheetName val="FORM_X_COST3"/>
      <sheetName val="HB_3"/>
      <sheetName val="A-11_Steel_Str_(2)3"/>
      <sheetName val="Master_1_03"/>
      <sheetName val="a_h_ars_sum2"/>
      <sheetName val="a_h_ars2"/>
      <sheetName val="H_Satuan_Dasar2"/>
      <sheetName val="Harga_satuan3"/>
      <sheetName val="FORM_72"/>
      <sheetName val="Analisa_22"/>
      <sheetName val="ANALISA_GRS_TENGAH2"/>
      <sheetName val="FORM_3A2"/>
      <sheetName val="Isolasi_Luar_Dalam2"/>
      <sheetName val="Isolasi_Luar2"/>
      <sheetName val="rekap_c2"/>
      <sheetName val="Analisa_Upah_&amp;_Bahan_Plum2"/>
      <sheetName val="iTEM_hARSAT2"/>
      <sheetName val="rek_det_1-32"/>
      <sheetName val="BQ_ARS2"/>
      <sheetName val="HSTANAH_XLS2"/>
      <sheetName val="bhn_2"/>
      <sheetName val="RAB_RIIL_kayu2"/>
      <sheetName val="Bill_of_Qty2"/>
      <sheetName val="SBDY_Jemb_Tayan2"/>
      <sheetName val="C_&amp;_G_RHS2"/>
      <sheetName val="Lamp_2,3&amp;42"/>
      <sheetName val="Daf_11"/>
      <sheetName val="Daf_No_6_Tsuara2"/>
      <sheetName val="Kuantitas_&amp;_Harga2"/>
      <sheetName val="Als_Struk2"/>
      <sheetName val="DAFTAR_72"/>
      <sheetName val="HRG_BHN2"/>
      <sheetName val="fin_Villa_A2"/>
      <sheetName val="Harga_Bahan2"/>
      <sheetName val="HSA_&amp;_PAB2"/>
      <sheetName val="Harga_Upah_2"/>
      <sheetName val="RAB_T-225_TP2"/>
      <sheetName val="DAFTAR_HARGA2"/>
      <sheetName val="SAT_EL2"/>
      <sheetName val="STR_-_2B2"/>
      <sheetName val="2_12"/>
      <sheetName val="2_22"/>
      <sheetName val="Supply_Agrmnt2"/>
      <sheetName val="Analisa_Harsat2"/>
      <sheetName val="2_4~LISTRIK2"/>
      <sheetName val="2_9~TLP&amp;DATA2"/>
      <sheetName val="2_6~TS2"/>
      <sheetName val="Analisa_Upah___Bahan_Plum2"/>
      <sheetName val="Total_Harga2"/>
      <sheetName val="BQ_EXTERN2"/>
      <sheetName val="Titik_kabel4"/>
      <sheetName val="Tata_Suara_(4)4"/>
      <sheetName val="Tata_Suara_(5)4"/>
      <sheetName val="Tata_Suara_(6)4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KPVC-BD_4"/>
      <sheetName val="GRAND_REKAP4"/>
      <sheetName val="H_Satuan4"/>
      <sheetName val="FORM_X_COST4"/>
      <sheetName val="HB_4"/>
      <sheetName val="A-11_Steel_Str_(2)4"/>
      <sheetName val="Master_1_04"/>
      <sheetName val="a_h_ars_sum3"/>
      <sheetName val="a_h_ars3"/>
      <sheetName val="H_Satuan_Dasar3"/>
      <sheetName val="Harga_satuan4"/>
      <sheetName val="FORM_73"/>
      <sheetName val="Analisa_23"/>
      <sheetName val="ANALISA_GRS_TENGAH3"/>
      <sheetName val="FORM_3A3"/>
      <sheetName val="Isolasi_Luar_Dalam3"/>
      <sheetName val="Isolasi_Luar3"/>
      <sheetName val="rekap_c3"/>
      <sheetName val="Analisa_Upah_&amp;_Bahan_Plum3"/>
      <sheetName val="iTEM_hARSAT3"/>
      <sheetName val="rek_det_1-33"/>
      <sheetName val="BQ_ARS3"/>
      <sheetName val="HSTANAH_XLS3"/>
      <sheetName val="bhn_3"/>
      <sheetName val="RAB_RIIL_kayu3"/>
      <sheetName val="Bill_of_Qty3"/>
      <sheetName val="SBDY_Jemb_Tayan3"/>
      <sheetName val="C_&amp;_G_RHS3"/>
      <sheetName val="Lamp_2,3&amp;43"/>
      <sheetName val="Daf_12"/>
      <sheetName val="Daf_No_6_Tsuara3"/>
      <sheetName val="Kuantitas_&amp;_Harga3"/>
      <sheetName val="Als_Struk3"/>
      <sheetName val="DAFTAR_73"/>
      <sheetName val="HRG_BHN3"/>
      <sheetName val="fin_Villa_A3"/>
      <sheetName val="Harga_Bahan3"/>
      <sheetName val="HSA_&amp;_PAB3"/>
      <sheetName val="Harga_Upah_3"/>
      <sheetName val="RAB_T-225_TP3"/>
      <sheetName val="DAFTAR_HARGA3"/>
      <sheetName val="SAT_EL3"/>
      <sheetName val="STR_-_2B3"/>
      <sheetName val="2_13"/>
      <sheetName val="2_23"/>
      <sheetName val="Supply_Agrmnt3"/>
      <sheetName val="Analisa_Harsat3"/>
      <sheetName val="2_4~LISTRIK3"/>
      <sheetName val="2_9~TLP&amp;DATA3"/>
      <sheetName val="2_6~TS3"/>
      <sheetName val="Analisa_Upah___Bahan_Plum3"/>
      <sheetName val="Total_Harga3"/>
      <sheetName val="BQ_EXTERN3"/>
      <sheetName val="DATA2009"/>
      <sheetName val="RincianQ3_Q4"/>
      <sheetName val="DataSAR_4Okt"/>
      <sheetName val="WEEKLY"/>
      <sheetName val="REQDELTA"/>
      <sheetName val="metode"/>
      <sheetName val="RAB ME"/>
      <sheetName val="Informasi"/>
      <sheetName val="PriceList"/>
      <sheetName val="BHN1"/>
      <sheetName val="Analisa Tekhnis"/>
      <sheetName val="Item Kompensasi"/>
      <sheetName val="BQ-Tenis"/>
      <sheetName val="Arsitektur"/>
      <sheetName val="BOQ_Aula"/>
      <sheetName val="Prelim"/>
      <sheetName val="RAW MATERIALS "/>
      <sheetName val="PAD-F"/>
      <sheetName val="DAF_4"/>
      <sheetName val="TARIP"/>
      <sheetName val="rab me (by owner) "/>
      <sheetName val="Sub"/>
      <sheetName val="MAP"/>
      <sheetName val="INDEKS"/>
      <sheetName val="Sheet1"/>
      <sheetName val="Nama"/>
      <sheetName val="L2"/>
      <sheetName val="HArga"/>
      <sheetName val="analisa el"/>
      <sheetName val="analisa mek"/>
      <sheetName val="An.1"/>
      <sheetName val="An.3"/>
      <sheetName val="An.2"/>
      <sheetName val="basic"/>
      <sheetName val="Rekap Sal"/>
      <sheetName val="Bill of Qty MEP"/>
      <sheetName val="Instalasi"/>
      <sheetName val="Harga Bahan &amp; Upah"/>
      <sheetName val="G-Alat"/>
      <sheetName val="An-Alat"/>
      <sheetName val="CASH-wilayah"/>
      <sheetName val="hutang-lapangan"/>
      <sheetName val="Hutang-Wilayah"/>
      <sheetName val="Master Edit"/>
      <sheetName val="KH-Q1,Q2,01"/>
      <sheetName val="lap-bulan"/>
      <sheetName val="Lap-Minggu"/>
      <sheetName val="Sum"/>
      <sheetName val="quarry"/>
      <sheetName val="KP1590_E"/>
      <sheetName val="Div 10"/>
      <sheetName val="isian"/>
      <sheetName val="Tie Beam GN"/>
      <sheetName val="PileCap"/>
      <sheetName val="perbhn"/>
      <sheetName val="HARDAS"/>
      <sheetName val="waktu"/>
      <sheetName val="H-SATUAN"/>
      <sheetName val="TENAGA"/>
      <sheetName val="AHSbj"/>
      <sheetName val="Anal "/>
      <sheetName val="Hrg.Sat"/>
      <sheetName val="Mall"/>
      <sheetName val="TBL_BANTU"/>
      <sheetName val="TBL_PROYEK"/>
      <sheetName val="ARP"/>
      <sheetName val="SPPK"/>
      <sheetName val="sat-jadi"/>
      <sheetName val="KINERJA 2014"/>
      <sheetName val="Rekap-SD"/>
      <sheetName val="Pkg Summary"/>
      <sheetName val="FF-2"/>
      <sheetName val="General Info"/>
      <sheetName val="WP-Panu'02"/>
      <sheetName val="AHS"/>
      <sheetName val="Personil"/>
      <sheetName val="Analisa Harga Satuan"/>
      <sheetName val="DafHrgSatuan"/>
      <sheetName val="PO-2"/>
      <sheetName val="Rinc All"/>
      <sheetName val="R"/>
      <sheetName val="Hsatbahan"/>
      <sheetName val="Harga ME "/>
      <sheetName val="REKAP PER BUILDING"/>
      <sheetName val="IN."/>
      <sheetName val="In"/>
      <sheetName val="Titik_kabel5"/>
      <sheetName val="Tata_Suara_(4)5"/>
      <sheetName val="Tata_Suara_(5)5"/>
      <sheetName val="Tata_Suara_(6)5"/>
      <sheetName val="THPDMoi__(2)5"/>
      <sheetName val="dongia_(2)5"/>
      <sheetName val="TONG_HOP_VL-NC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CHITIET_VL-NC-TT-3p5"/>
      <sheetName val="KPVC-BD_5"/>
      <sheetName val="GRAND_REKAP5"/>
      <sheetName val="H_Satuan5"/>
      <sheetName val="FORM_X_COST5"/>
      <sheetName val="HB_5"/>
      <sheetName val="A-11_Steel_Str_(2)5"/>
      <sheetName val="Master_1_05"/>
      <sheetName val="a_h_ars_sum4"/>
      <sheetName val="a_h_ars4"/>
      <sheetName val="H_Satuan_Dasar4"/>
      <sheetName val="Harga_satuan5"/>
      <sheetName val="FORM_74"/>
      <sheetName val="Analisa_24"/>
      <sheetName val="ANALISA_GRS_TENGAH4"/>
      <sheetName val="FORM_3A4"/>
      <sheetName val="Isolasi_Luar_Dalam4"/>
      <sheetName val="Isolasi_Luar4"/>
      <sheetName val="rekap_c4"/>
      <sheetName val="Analisa_Upah_&amp;_Bahan_Plum4"/>
      <sheetName val="iTEM_hARSAT4"/>
      <sheetName val="rek_det_1-34"/>
      <sheetName val="BQ_ARS4"/>
      <sheetName val="HSTANAH_XLS4"/>
      <sheetName val="bhn_4"/>
      <sheetName val="RAB_RIIL_kayu4"/>
      <sheetName val="Bill_of_Qty4"/>
      <sheetName val="SBDY_Jemb_Tayan4"/>
      <sheetName val="C_&amp;_G_RHS4"/>
      <sheetName val="Lamp_2,3&amp;44"/>
      <sheetName val="Daf_No_6_Tsuara4"/>
      <sheetName val="Kuantitas_&amp;_Harga4"/>
      <sheetName val="Als_Struk4"/>
      <sheetName val="DAFTAR_74"/>
      <sheetName val="HRG_BHN4"/>
      <sheetName val="fin_Villa_A4"/>
      <sheetName val="Harga_Bahan4"/>
      <sheetName val="HSA_&amp;_PAB4"/>
      <sheetName val="Harga_Upah_4"/>
      <sheetName val="RAB_T-225_TP4"/>
      <sheetName val="DAFTAR_HARGA4"/>
      <sheetName val="SAT_EL4"/>
      <sheetName val="STR_-_2B4"/>
      <sheetName val="2_14"/>
      <sheetName val="2_24"/>
      <sheetName val="Supply_Agrmnt4"/>
      <sheetName val="Analisa_Harsat4"/>
      <sheetName val="2_4~LISTRIK4"/>
      <sheetName val="2_9~TLP&amp;DATA4"/>
      <sheetName val="2_6~TS4"/>
      <sheetName val="Analisa_Upah___Bahan_Plum4"/>
      <sheetName val="Total_Harga4"/>
      <sheetName val="BQ_EXTERN4"/>
      <sheetName val="Harsat_Bahan"/>
      <sheetName val="RAB_ME"/>
      <sheetName val="Analisa_Tekhnis"/>
      <sheetName val="Item_Kompensasi"/>
      <sheetName val="RAW_MATERIALS_"/>
      <sheetName val="an_el"/>
      <sheetName val="rab_me_(by_owner)_"/>
      <sheetName val="analisa_el"/>
      <sheetName val="analisa_mek"/>
      <sheetName val="An_1"/>
      <sheetName val="An_3"/>
      <sheetName val="An_2"/>
      <sheetName val="Rekap_Sal"/>
      <sheetName val="Bill_of_Qty_MEP"/>
      <sheetName val="Harga_Bahan_&amp;_Upah"/>
      <sheetName val="Master_Edit"/>
      <sheetName val="Div_10"/>
      <sheetName val="Tie_Beam_GN"/>
      <sheetName val="Titik_kabel6"/>
      <sheetName val="Tata_Suara_(4)6"/>
      <sheetName val="Tata_Suara_(5)6"/>
      <sheetName val="Tata_Suara_(6)6"/>
      <sheetName val="THPDMoi__(2)6"/>
      <sheetName val="dongia_(2)6"/>
      <sheetName val="TONG_HOP_VL-NC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CHITIET_VL-NC-TT-3p6"/>
      <sheetName val="KPVC-BD_6"/>
      <sheetName val="GRAND_REKAP6"/>
      <sheetName val="H_Satuan6"/>
      <sheetName val="FORM_X_COST6"/>
      <sheetName val="HB_6"/>
      <sheetName val="A-11_Steel_Str_(2)6"/>
      <sheetName val="Master_1_06"/>
      <sheetName val="a_h_ars_sum5"/>
      <sheetName val="a_h_ars5"/>
      <sheetName val="H_Satuan_Dasar5"/>
      <sheetName val="Harga_satuan6"/>
      <sheetName val="FORM_75"/>
      <sheetName val="Analisa_25"/>
      <sheetName val="ANALISA_GRS_TENGAH5"/>
      <sheetName val="FORM_3A5"/>
      <sheetName val="Isolasi_Luar_Dalam5"/>
      <sheetName val="Isolasi_Luar5"/>
      <sheetName val="rekap_c5"/>
      <sheetName val="Analisa_Upah_&amp;_Bahan_Plum5"/>
      <sheetName val="iTEM_hARSAT5"/>
      <sheetName val="rek_det_1-35"/>
      <sheetName val="BQ_ARS5"/>
      <sheetName val="HSTANAH_XLS5"/>
      <sheetName val="bhn_5"/>
      <sheetName val="RAB_RIIL_kayu5"/>
      <sheetName val="Bill_of_Qty5"/>
      <sheetName val="SBDY_Jemb_Tayan5"/>
      <sheetName val="C_&amp;_G_RHS5"/>
      <sheetName val="Lamp_2,3&amp;45"/>
      <sheetName val="Daf_No_6_Tsuara5"/>
      <sheetName val="Kuantitas_&amp;_Harga5"/>
      <sheetName val="Als_Struk5"/>
      <sheetName val="DAFTAR_75"/>
      <sheetName val="HRG_BHN5"/>
      <sheetName val="fin_Villa_A5"/>
      <sheetName val="Harga_Bahan5"/>
      <sheetName val="HSA_&amp;_PAB5"/>
      <sheetName val="Harga_Upah_5"/>
      <sheetName val="RAB_T-225_TP5"/>
      <sheetName val="DAFTAR_HARGA5"/>
      <sheetName val="SAT_EL5"/>
      <sheetName val="STR_-_2B5"/>
      <sheetName val="2_15"/>
      <sheetName val="2_25"/>
      <sheetName val="Supply_Agrmnt5"/>
      <sheetName val="Analisa_Harsat5"/>
      <sheetName val="2_4~LISTRIK5"/>
      <sheetName val="2_9~TLP&amp;DATA5"/>
      <sheetName val="2_6~TS5"/>
      <sheetName val="Analisa_Upah___Bahan_Plum5"/>
      <sheetName val="Total_Harga5"/>
      <sheetName val="BQ_EXTERN5"/>
      <sheetName val="Harsat_Bahan1"/>
      <sheetName val="RAB_ME1"/>
      <sheetName val="Analisa_Tekhnis1"/>
      <sheetName val="Item_Kompensasi1"/>
      <sheetName val="RAW_MATERIALS_1"/>
      <sheetName val="an_el1"/>
      <sheetName val="rab_me_(by_owner)_1"/>
      <sheetName val="analisa_el1"/>
      <sheetName val="analisa_mek1"/>
      <sheetName val="An_11"/>
      <sheetName val="An_31"/>
      <sheetName val="An_21"/>
      <sheetName val="Rekap_Sal1"/>
      <sheetName val="Bill_of_Qty_MEP1"/>
      <sheetName val="Harga_Bahan_&amp;_Upah1"/>
      <sheetName val="Master_Edit1"/>
      <sheetName val="Div_101"/>
      <sheetName val="Tie_Beam_GN1"/>
      <sheetName val="LABA"/>
      <sheetName val="rek det 1_3"/>
      <sheetName val="upah_borong"/>
      <sheetName val="satuan_pek"/>
      <sheetName val="5-Peralatan"/>
      <sheetName val="Harsat Pekerjaan"/>
      <sheetName val="MENU"/>
      <sheetName val="HARSAT-U-2"/>
      <sheetName val="HSP"/>
      <sheetName val="NM"/>
      <sheetName val="ilch"/>
      <sheetName val="견"/>
      <sheetName val="HITUNG"/>
      <sheetName val="RAB 2007"/>
      <sheetName val="000000"/>
      <sheetName val="HARGA MATERIAL"/>
      <sheetName val="#REF!"/>
      <sheetName val="Prod Calc"/>
      <sheetName val="telp"/>
      <sheetName val="Titik_kabel7"/>
      <sheetName val="Tata_Suara_(4)7"/>
      <sheetName val="Tata_Suara_(5)7"/>
      <sheetName val="Tata_Suara_(6)7"/>
      <sheetName val="GRAND_REKAP7"/>
      <sheetName val="THPDMoi__(2)7"/>
      <sheetName val="dongia_(2)7"/>
      <sheetName val="TONG_HOP_VL-NC7"/>
      <sheetName val="TONGKE3p_7"/>
      <sheetName val="TH_VL,_NC,_DDHT_Thanhphuoc7"/>
      <sheetName val="DON_GIA7"/>
      <sheetName val="t-h_HA_THE7"/>
      <sheetName val="CHITIET_VL-NC-TT_-1p7"/>
      <sheetName val="TONG_HOP_VL-NC_TT7"/>
      <sheetName val="TH_XL7"/>
      <sheetName val="CHITIET_VL-NC7"/>
      <sheetName val="CHITIET_VL-NC-TT-3p7"/>
      <sheetName val="KPVC-BD_7"/>
      <sheetName val="HB_7"/>
      <sheetName val="FORM_X_COST7"/>
      <sheetName val="H_Satuan7"/>
      <sheetName val="A-11_Steel_Str_(2)7"/>
      <sheetName val="Harga_satuan7"/>
      <sheetName val="Master_1_07"/>
      <sheetName val="DAFTAR_76"/>
      <sheetName val="HRG_BHN6"/>
      <sheetName val="Isolasi_Luar_Dalam6"/>
      <sheetName val="Isolasi_Luar6"/>
      <sheetName val="rekap_c6"/>
      <sheetName val="Analisa_Upah_&amp;_Bahan_Plum6"/>
      <sheetName val="iTEM_hARSAT6"/>
      <sheetName val="rek_det_1-36"/>
      <sheetName val="BQ_ARS6"/>
      <sheetName val="Analisa_26"/>
      <sheetName val="Als_Struk6"/>
      <sheetName val="Harsat_Pekerjaan"/>
      <sheetName val="Rinc_All"/>
      <sheetName val="a_h_ars_sum6"/>
      <sheetName val="a_h_ars6"/>
      <sheetName val="H_Satuan_Dasar6"/>
      <sheetName val="FORM_76"/>
      <sheetName val="ANALISA_GRS_TENGAH6"/>
      <sheetName val="FORM_3A6"/>
      <sheetName val="HSTANAH_XLS6"/>
      <sheetName val="bhn_6"/>
      <sheetName val="RAB_RIIL_kayu6"/>
      <sheetName val="Bill_of_Qty6"/>
      <sheetName val="SBDY_Jemb_Tayan6"/>
      <sheetName val="C_&amp;_G_RHS6"/>
      <sheetName val="Lamp_2,3&amp;46"/>
      <sheetName val="Daf_No_6_Tsuara6"/>
      <sheetName val="Kuantitas_&amp;_Harga6"/>
      <sheetName val="fin_Villa_A6"/>
      <sheetName val="Harga_Bahan6"/>
      <sheetName val="HSA_&amp;_PAB6"/>
      <sheetName val="Harga_Upah_6"/>
      <sheetName val="RAB_T-225_TP6"/>
      <sheetName val="DAFTAR_HARGA6"/>
      <sheetName val="SAT_EL6"/>
      <sheetName val="STR_-_2B6"/>
      <sheetName val="2_16"/>
      <sheetName val="2_26"/>
      <sheetName val="Supply_Agrmnt6"/>
      <sheetName val="Analisa_Harsat6"/>
      <sheetName val="2_4~LISTRIK6"/>
      <sheetName val="2_9~TLP&amp;DATA6"/>
      <sheetName val="2_6~TS6"/>
      <sheetName val="Analisa_Upah___Bahan_Plum6"/>
      <sheetName val="Total_Harga6"/>
      <sheetName val="BQ_EXTERN6"/>
      <sheetName val="Harsat_Bahan2"/>
      <sheetName val="RAB_ME2"/>
      <sheetName val="Analisa_Tekhnis2"/>
      <sheetName val="Item_Kompensasi2"/>
      <sheetName val="RAW_MATERIALS_2"/>
      <sheetName val="an_el2"/>
      <sheetName val="rab_me_(by_owner)_2"/>
      <sheetName val="analisa_el2"/>
      <sheetName val="analisa_mek2"/>
      <sheetName val="An_12"/>
      <sheetName val="An_32"/>
      <sheetName val="An_22"/>
      <sheetName val="Rekap_Sal2"/>
      <sheetName val="Bill_of_Qty_MEP2"/>
      <sheetName val="Harga_Bahan_&amp;_Upah2"/>
      <sheetName val="Master_Edit2"/>
      <sheetName val="Div_102"/>
      <sheetName val="Tie_Beam_GN2"/>
      <sheetName val="Anal_"/>
      <sheetName val="Hrg_Sat"/>
      <sheetName val="KINERJA_2014"/>
      <sheetName val="Analisa_Harga_Satuan"/>
      <sheetName val="Harga_ME_"/>
      <sheetName val="REKAP_PER_BUILDING"/>
      <sheetName val="IN_"/>
      <sheetName val="rek_det_1_3"/>
      <sheetName val="RAB_2007"/>
      <sheetName val="HARGA_MATERIAL"/>
      <sheetName val="AHS - Riel"/>
      <sheetName val="HASAT DASAR"/>
      <sheetName val="10 yr val"/>
      <sheetName val="As"/>
      <sheetName val="Input"/>
      <sheetName val="Financials"/>
      <sheetName val="KEUANGAN"/>
      <sheetName val="RENCANA KERJA"/>
      <sheetName val="TM"/>
      <sheetName val="List"/>
      <sheetName val="Sheet8"/>
      <sheetName val="PENJ.NERACA"/>
      <sheetName val="Fixset"/>
      <sheetName val="JobCode"/>
      <sheetName val="Price List"/>
      <sheetName val="BBCA"/>
      <sheetName val="N-HMSP"/>
      <sheetName val="MEDCN"/>
      <sheetName val="inventory_stock_movement"/>
      <sheetName val="mst_prod_material"/>
      <sheetName val="EQ_an"/>
      <sheetName val="All Division by SBU"/>
      <sheetName val="BQ (by owner)"/>
      <sheetName val="rab me (fisik)"/>
      <sheetName val="dasar"/>
      <sheetName val="Sat~Bahu"/>
      <sheetName val="Labor"/>
      <sheetName val="OP. PERJAM"/>
      <sheetName val="KAN. LOKAL"/>
      <sheetName val="B. PERSONIL"/>
      <sheetName val="351BQMCN"/>
      <sheetName val="Memb Schd"/>
      <sheetName val="Agregat Halus &amp; Kasar"/>
      <sheetName val="Perm. Test"/>
      <sheetName val="Div2"/>
      <sheetName val="Rincian Bah&amp;Ten"/>
      <sheetName val="Plan vs Real"/>
      <sheetName val="Rinci Progres"/>
      <sheetName val="Vibro_Roller"/>
      <sheetName val="Hrg-Das"/>
      <sheetName val="Anal-1"/>
      <sheetName val="Jabar"/>
      <sheetName val="Jateng"/>
      <sheetName val="Jatim"/>
      <sheetName val="Pusat"/>
      <sheetName val="Sulawesi"/>
      <sheetName val="Sumbagse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F-8"/>
      <sheetName val="Titik kabel"/>
      <sheetName val="Analisa"/>
      <sheetName val="#REF"/>
      <sheetName val="DAF-1"/>
      <sheetName val="UPH,BHN,ALT"/>
      <sheetName val="HRG BHN"/>
      <sheetName val="Scedule"/>
      <sheetName val="FORM 7"/>
      <sheetName val="PO-2"/>
      <sheetName val="Daf 1"/>
      <sheetName val="_REF"/>
      <sheetName val="DAF-9"/>
      <sheetName val="Harga Bahan"/>
      <sheetName val="Upah"/>
      <sheetName val="Bahan"/>
      <sheetName val="H.Satuan"/>
      <sheetName val="prelim"/>
      <sheetName val="FORM 3A"/>
      <sheetName val="Pipe"/>
      <sheetName val="DAF_1"/>
      <sheetName val="bhn-upah"/>
      <sheetName val="daf-3(OK)"/>
      <sheetName val="daf_3_OK_"/>
      <sheetName val="daf-7(OK)"/>
      <sheetName val="daf_7_OK_"/>
      <sheetName val="ALS-ARSITEK"/>
      <sheetName val="rab"/>
      <sheetName val="Titik_kabel"/>
      <sheetName val="HRG_BHN"/>
      <sheetName val="Rkp"/>
      <sheetName val="1"/>
      <sheetName val="div3"/>
      <sheetName val="IPL_SCHEDULE"/>
      <sheetName val="ANALISA GRS TENGAH"/>
      <sheetName val="D-1"/>
      <sheetName val="HARSAT"/>
      <sheetName val="BoQ C4"/>
      <sheetName val="입사시직위"/>
      <sheetName val="i-j. Pengalaman"/>
      <sheetName val="GRAND REKAP"/>
      <sheetName val="Titik_kabel2"/>
      <sheetName val="HRG_BHN2"/>
      <sheetName val="Harga_Bahan1"/>
      <sheetName val="H_Satuan1"/>
      <sheetName val="FORM_3A1"/>
      <sheetName val="FORM_71"/>
      <sheetName val="ANALISA_GRS_TENGAH1"/>
      <sheetName val="BoQ_C41"/>
      <sheetName val="i-j__Pengalaman1"/>
      <sheetName val="GRAND_REKAP1"/>
      <sheetName val="Titik_kabel1"/>
      <sheetName val="HRG_BHN1"/>
      <sheetName val="Harga_Bahan"/>
      <sheetName val="H_Satuan"/>
      <sheetName val="FORM_3A"/>
      <sheetName val="FORM_7"/>
      <sheetName val="ANALISA_GRS_TENGAH"/>
      <sheetName val="BoQ_C4"/>
      <sheetName val="i-j__Pengalaman"/>
      <sheetName val="GRAND_REKAP"/>
      <sheetName val="Titik_kabel3"/>
      <sheetName val="HRG_BHN3"/>
      <sheetName val="Daf_11"/>
      <sheetName val="Harga_Bahan2"/>
      <sheetName val="H_Satuan2"/>
      <sheetName val="FORM_3A2"/>
      <sheetName val="FORM_72"/>
      <sheetName val="ANALISA_GRS_TENGAH2"/>
      <sheetName val="BoQ_C42"/>
      <sheetName val="i-j__Pengalaman2"/>
      <sheetName val="GRAND_REKAP2"/>
      <sheetName val="Titik_kabel4"/>
      <sheetName val="HRG_BHN4"/>
      <sheetName val="Daf_12"/>
      <sheetName val="Harga_Bahan3"/>
      <sheetName val="H_Satuan3"/>
      <sheetName val="FORM_3A3"/>
      <sheetName val="FORM_73"/>
      <sheetName val="ANALISA_GRS_TENGAH3"/>
      <sheetName val="BoQ_C43"/>
      <sheetName val="i-j__Pengalaman3"/>
      <sheetName val="GRAND_REKAP3"/>
      <sheetName val="ANEX1"/>
      <sheetName val="DATA PROYEK"/>
      <sheetName val="HARSAT-lain"/>
      <sheetName val="HARSAT-tanah"/>
      <sheetName val="HARSAT-lhn"/>
      <sheetName val="Unit Rate"/>
      <sheetName val="REKAP"/>
      <sheetName val="Marshal"/>
      <sheetName val="HARGA MATERIAL"/>
      <sheetName val="J"/>
      <sheetName val="B - Norelec"/>
      <sheetName val="ch"/>
      <sheetName val="Personil"/>
      <sheetName val="Sumda1"/>
      <sheetName val="STR"/>
      <sheetName val="PHU 05"/>
      <sheetName val="hasat"/>
      <sheetName val="metode"/>
      <sheetName val="Analisa Harsat"/>
      <sheetName val="AN.CIPTA.KARYA"/>
      <sheetName val="Anl.Bm(K)"/>
      <sheetName val="An. HS"/>
      <sheetName val="An.BOW"/>
      <sheetName val="Lamp.2,3&amp;4"/>
      <sheetName val="Gaji Pokok"/>
      <sheetName val="T. Proyek-Jabatan"/>
      <sheetName val="T. Lokasi"/>
      <sheetName val="T. Rumah"/>
      <sheetName val="T. Transport"/>
      <sheetName val="TBL_BANTU"/>
      <sheetName val="Daf-8 Sound Sistem-KR"/>
      <sheetName val="TBL_PROYEK"/>
      <sheetName val="KEBALAT"/>
      <sheetName val="FINAL"/>
      <sheetName val="CRUSER"/>
      <sheetName val="SPPK"/>
      <sheetName val="3-DIV2"/>
      <sheetName val="NYATDOK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DISI-PROY"/>
      <sheetName val="JADUAL"/>
      <sheetName val="LIST-DATA"/>
      <sheetName val="PREBID"/>
      <sheetName val="SITE_VISIT"/>
      <sheetName val="FOTO"/>
      <sheetName val="PNWR-SUP&amp;SUB"/>
      <sheetName val="HARDAS-ALAT"/>
      <sheetName val="POL"/>
      <sheetName val="HARDAS-UPAH"/>
      <sheetName val="HARDAS-MAT"/>
      <sheetName val="Evaluasi-PNWR"/>
      <sheetName val="BIALANG"/>
      <sheetName val="Sheet2"/>
      <sheetName val="BIALANGSUNG"/>
      <sheetName val="BU "/>
      <sheetName val="FINALIS"/>
      <sheetName val="ARS_KAS"/>
      <sheetName val="Pasbatu"/>
      <sheetName val="Beton"/>
      <sheetName val="K-Keruk"/>
      <sheetName val="KEBAL"/>
      <sheetName val="Rekap-Tampil"/>
      <sheetName val="BOQ"/>
      <sheetName val="BOQ-1"/>
      <sheetName val="DAF-HarsaT-Tampil"/>
      <sheetName val="Daf-HarDAS-Tampil"/>
      <sheetName val="BD-TAMPIL"/>
      <sheetName val="SCH"/>
      <sheetName val="Cover"/>
      <sheetName val="Sc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"/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Upah"/>
      <sheetName val="Analisa"/>
      <sheetName val="SCH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Analisa"/>
      <sheetName val="Rekap"/>
      <sheetName val="BOQ KJ-D &amp; KJ-E"/>
      <sheetName val="hrg-dsr"/>
      <sheetName val="REKAPITULASI"/>
      <sheetName val="Anls teknis"/>
      <sheetName val="Material"/>
      <sheetName val="SCH"/>
      <sheetName val="ba-opname"/>
      <sheetName val="B _ Norelec"/>
      <sheetName val="HB"/>
      <sheetName val="304-06"/>
      <sheetName val="Bahan"/>
      <sheetName val="DATA"/>
      <sheetName val="B - Norelec"/>
      <sheetName val="har-sat"/>
      <sheetName val="harsat"/>
      <sheetName val="H.Satuan"/>
      <sheetName val="UPAHBAHAN"/>
      <sheetName val="DAF-7"/>
      <sheetName val="HargaBahan"/>
      <sheetName val="HRG BHN"/>
      <sheetName val="TOWN"/>
      <sheetName val="name"/>
      <sheetName val="BOQ KJ-D &amp; K_x0000__x0000_E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KODE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hn"/>
      <sheetName val="Isolasi Luar Dalam"/>
      <sheetName val="Isolasi Luar"/>
      <sheetName val="prelim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FORM X COST"/>
      <sheetName val="DAF-1"/>
      <sheetName val="HRPar"/>
      <sheetName val="SDAYA"/>
      <sheetName val="K"/>
      <sheetName val="Daf.Harga-Upah"/>
      <sheetName val="Upah"/>
      <sheetName val="SAP"/>
      <sheetName val="STR"/>
      <sheetName val="DAF_7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G_SUMMARY"/>
      <sheetName val="HRG- UPAH"/>
      <sheetName val="daftar harga satuan"/>
      <sheetName val="Pipe"/>
      <sheetName val="HARGA SATUAN 1 (2)"/>
      <sheetName val="Uraian Teknis"/>
      <sheetName val="Rekap Direct Cost"/>
      <sheetName val="REKAP_STRUKTUR"/>
      <sheetName val="Mall"/>
      <sheetName val="Balok_1"/>
      <sheetName val="I-KAMAR"/>
      <sheetName val="KODE BAHAN"/>
      <sheetName val="INPUT AGST"/>
      <sheetName val="KODE UPAH"/>
      <sheetName val="REKAP GROSS"/>
      <sheetName val="GRAND REKAP"/>
      <sheetName val="rab me (by owner) "/>
      <sheetName val="BQ (by owner)"/>
      <sheetName val="rab me (fisik)"/>
      <sheetName val="SAT-BHN"/>
      <sheetName val="Bill of Qty"/>
      <sheetName val=" R A B"/>
      <sheetName val="daftar harga dan upah"/>
      <sheetName val="Analisa Harga Satuan"/>
      <sheetName val="Daf-harga"/>
      <sheetName val="ANA"/>
      <sheetName val="hargaSatuan"/>
      <sheetName val="Basic"/>
      <sheetName val="prog-mgu"/>
      <sheetName val="Schedule_x0000__x0000__x0000__x0000__x0000__x0000__x0001__x0000_ᢀٸ_x0000__x0000__x0002__x0000_ᢘٸ_x0000__x0000__x0003__x0000_ꂰƈ_x0000_"/>
      <sheetName val="rab - persiapan &amp; lantai-1"/>
      <sheetName val="DAF-2"/>
      <sheetName val="PMK"/>
      <sheetName val="NP"/>
      <sheetName val="Schedule??????_x0001_?ᢀٸ??_x0002_?ᢘٸ??_x0003_?ꂰƈ?"/>
      <sheetName val="BQ ARS"/>
      <sheetName val="BQ-Structur"/>
      <sheetName val="Rekap RAP real (2)"/>
      <sheetName val="Koef"/>
      <sheetName val="PO-2"/>
      <sheetName val="A-ars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Ahs.2"/>
      <sheetName val="Ahs.1"/>
      <sheetName val="BOQ KJ-D &amp; K_x005f_x0000__x005f_x0000_E"/>
      <sheetName val="Dashboard"/>
      <sheetName val="DAF_2"/>
      <sheetName val="kode rekening"/>
      <sheetName val="harga "/>
      <sheetName val="MU"/>
      <sheetName val="COST"/>
      <sheetName val="FR"/>
      <sheetName val="DAF-9"/>
      <sheetName val="SAT_BHN"/>
      <sheetName val="CH"/>
      <sheetName val="HARGA BAHAN DAN UPAH"/>
      <sheetName val="bd"/>
      <sheetName val="hardas"/>
      <sheetName val="B-P"/>
      <sheetName val="K.Lokal"/>
      <sheetName val="SEX"/>
      <sheetName val="OFFICE 2 LT"/>
      <sheetName val="divII"/>
      <sheetName val="AN.BTNCOT (2)"/>
      <sheetName val="AN-ME"/>
      <sheetName val="Surat"/>
      <sheetName val="Input"/>
      <sheetName val="Koefisien"/>
      <sheetName val="villa"/>
      <sheetName val="Analisa Alat"/>
      <sheetName val="Labour"/>
      <sheetName val="BOQ KJ-D &amp; K_x0000_E"/>
      <sheetName val="Ag Hls &amp; Ksr"/>
      <sheetName val="BDA-01"/>
      <sheetName val="JH L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Surat Minat"/>
      <sheetName val="Srt Pnwrn"/>
      <sheetName val="Schedule"/>
      <sheetName val="Rekap"/>
      <sheetName val="Hrg Dsr"/>
      <sheetName val="BQ"/>
      <sheetName val="BQ (2)"/>
      <sheetName val="Analisa(L-2)"/>
      <sheetName val="Analisa(L-3)"/>
      <sheetName val="Analisa(L-4)"/>
      <sheetName val="CM (Lamp. 14)"/>
      <sheetName val="CM(1)"/>
      <sheetName val="finalis"/>
      <sheetName val="Final"/>
      <sheetName val="BU+PP"/>
      <sheetName val="Gaji"/>
      <sheetName val="Bi-Elemen"/>
      <sheetName val="Analisa Teknik"/>
      <sheetName val="An-Tek"/>
      <sheetName val="An-B-Alat"/>
      <sheetName val="Sewa Alat"/>
      <sheetName val="An-Mat (L-5)"/>
      <sheetName val="Konf Kap (L-6)"/>
      <sheetName val="Lamp. 7"/>
      <sheetName val="Lamp. 8"/>
      <sheetName val="Lamp. 9"/>
      <sheetName val="Lamp. 10"/>
      <sheetName val="Lamp. 11"/>
      <sheetName val="Lamp. 12a"/>
      <sheetName val="Lamp. 12b"/>
      <sheetName val="Lamp. 13"/>
      <sheetName val="Lamp. 15"/>
      <sheetName val="LoA"/>
      <sheetName val="Form 1"/>
      <sheetName val="Form 2"/>
      <sheetName val="Form 2A"/>
      <sheetName val="Form 3"/>
      <sheetName val="Form 3A"/>
      <sheetName val="Form 4"/>
      <sheetName val="Form 5"/>
      <sheetName val="Form 6"/>
      <sheetName val="Form 6A"/>
      <sheetName val="Form7"/>
      <sheetName val="Form7A"/>
      <sheetName val="Form8"/>
      <sheetName val="SKK"/>
      <sheetName val="Analisa"/>
      <sheetName val="Material"/>
      <sheetName val="SCH"/>
    </sheetNames>
    <sheetDataSet>
      <sheetData sheetId="0">
        <row r="13">
          <cell r="E13" t="str">
            <v>Tanah Grogot - Karang Dayu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Sheet2"/>
      <sheetName val="Sheet1"/>
      <sheetName val="Srt Permohonan"/>
      <sheetName val="F-I"/>
      <sheetName val="F-II "/>
      <sheetName val="F-III "/>
      <sheetName val="F-IV-2"/>
      <sheetName val="F-V "/>
      <sheetName val="F-V-2"/>
      <sheetName val="F-VI"/>
      <sheetName val="F-VII "/>
      <sheetName val="Form VII-2"/>
      <sheetName val="SKK"/>
      <sheetName val="F-VIII"/>
      <sheetName val="F-IX (AV-03)"/>
      <sheetName val="F-IX (AV-05)"/>
      <sheetName val="F-X"/>
      <sheetName val="Lamp. F-X"/>
      <sheetName val="Form-XI "/>
      <sheetName val="Analisa"/>
      <sheetName val="Material"/>
    </sheetNames>
    <sheetDataSet>
      <sheetData sheetId="0">
        <row r="11">
          <cell r="E11" t="str">
            <v>Ir. Relo Utomo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dul PU"/>
      <sheetName val="05 = 01 - 07"/>
      <sheetName val="Lap Mingguan"/>
      <sheetName val="scedul"/>
      <sheetName val="COVER"/>
      <sheetName val="daf-isi"/>
      <sheetName val="identitas"/>
      <sheetName val="iklab"/>
      <sheetName val="cash-flow"/>
      <sheetName val="STR-ORG"/>
      <sheetName val="pegawai"/>
      <sheetName val="daf-alat"/>
      <sheetName val="FOTO"/>
      <sheetName val="Master Edit"/>
      <sheetName val="Analisa"/>
    </sheetNames>
    <sheetDataSet>
      <sheetData sheetId="0"/>
      <sheetData sheetId="1"/>
      <sheetData sheetId="2">
        <row r="68">
          <cell r="B6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Edit"/>
      <sheetName val="Form I"/>
      <sheetName val="Lamp-IA"/>
      <sheetName val="Lamp-IA (2)"/>
      <sheetName val="Form II"/>
      <sheetName val="Form III"/>
      <sheetName val="F-IV"/>
      <sheetName val="Form V"/>
      <sheetName val="Form VI"/>
      <sheetName val="Form VII-1"/>
      <sheetName val="Form VII-2"/>
      <sheetName val="Form VIII"/>
      <sheetName val="Form IX"/>
      <sheetName val="Form X"/>
      <sheetName val="Lamp. X"/>
      <sheetName val="SKK"/>
      <sheetName val="Sheet1"/>
      <sheetName val="Form XI"/>
      <sheetName val="Lap Mingg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  <sheetName val="Master Edit"/>
      <sheetName val="Lap Minggu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Material"/>
      <sheetName val="NP"/>
      <sheetName val="Master Edit"/>
      <sheetName val="Lap Mingg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Sheet"/>
      <sheetName val="Deskrip"/>
      <sheetName val="bahan"/>
      <sheetName val="Rasio"/>
      <sheetName val="luas"/>
      <sheetName val="BQ-1A"/>
      <sheetName val="prelim"/>
      <sheetName val="K3"/>
      <sheetName val="eskal"/>
      <sheetName val="Dom "/>
      <sheetName val="Rasio (2)"/>
      <sheetName val="Volume"/>
      <sheetName val="NP"/>
      <sheetName val="Master Edit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/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"/>
      <sheetName val="peta"/>
      <sheetName val="diagrm"/>
      <sheetName val="rinc_vol"/>
      <sheetName val="rekvol"/>
      <sheetName val="plot_item"/>
      <sheetName val="rek"/>
      <sheetName val="boq"/>
      <sheetName val="umum"/>
      <sheetName val="div1"/>
      <sheetName val="div2"/>
      <sheetName val="div3"/>
      <sheetName val="div4"/>
      <sheetName val="div5"/>
      <sheetName val="div6"/>
      <sheetName val="div7"/>
      <sheetName val="div8"/>
      <sheetName val="div9"/>
      <sheetName val="div10"/>
      <sheetName val="basic"/>
      <sheetName val="mos"/>
      <sheetName val="nonlok"/>
      <sheetName val="angkt_quary"/>
      <sheetName val="alat"/>
      <sheetName val="aggr"/>
      <sheetName val="mpu"/>
      <sheetName val="back_up"/>
      <sheetName val="mortar"/>
      <sheetName val="T.P"/>
      <sheetName val="gorong2"/>
      <sheetName val="patching"/>
      <sheetName val="patching (2)"/>
      <sheetName val="plot(item)"/>
      <sheetName val="sketim"/>
      <sheetName val="Volume"/>
      <sheetName val="BQ-1A"/>
    </sheetNames>
    <sheetDataSet>
      <sheetData sheetId="0">
        <row r="540">
          <cell r="A540" t="str">
            <v>DAFTAR KUANTITAS DAN HARGA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grafik"/>
      <sheetName val="Rekap"/>
      <sheetName val="per proyek"/>
      <sheetName val="rincian per proyek"/>
      <sheetName val="BQ-1A"/>
      <sheetName val="boq"/>
      <sheetName val="A_ars"/>
      <sheetName val="Volume"/>
      <sheetName val="NP"/>
    </sheetNames>
    <sheetDataSet>
      <sheetData sheetId="0">
        <row r="1">
          <cell r="B1" t="str">
            <v>RENCANA PENDAPATAN &amp; BIAYA TERHADAP ARP</v>
          </cell>
        </row>
      </sheetData>
      <sheetData sheetId="1"/>
      <sheetData sheetId="2"/>
      <sheetData sheetId="3">
        <row r="1">
          <cell r="B1" t="str">
            <v>RENCANA PENDAPATAN &amp; BIAYA TERHADAP ARP</v>
          </cell>
        </row>
      </sheetData>
      <sheetData sheetId="4">
        <row r="1">
          <cell r="B1" t="str">
            <v>RENCANA PENDAPATAN &amp; BIAYA TERHADAP ARP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rincian per proyek"/>
      <sheetName val="form resume"/>
      <sheetName val="form rekap"/>
      <sheetName val="form grafik"/>
      <sheetName val="form per proyek"/>
      <sheetName val="form evaluasi"/>
      <sheetName val="boq"/>
      <sheetName val="Vol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RENCANA PENDAPATAN &amp; BIAYA TERHADAP ARP</v>
          </cell>
        </row>
      </sheetData>
      <sheetData sheetId="8" refreshError="1"/>
      <sheetData sheetId="9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ik"/>
      <sheetName val="per proyek"/>
      <sheetName val="rincian per proyek"/>
      <sheetName val="Sheet3"/>
      <sheetName val="form evaluasi"/>
      <sheetName val="boq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B1" t="str">
            <v>EVALUASI REALISASI PENDAPATAN &amp; BIAYA TERHADAP ARP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kapi"/>
      <sheetName val="AHS"/>
      <sheetName val="Bul"/>
      <sheetName val="Alat"/>
      <sheetName val="Subkont"/>
      <sheetName val="Bahan"/>
      <sheetName val="Upah1"/>
      <sheetName val="Rekap"/>
      <sheetName val="Bang A"/>
      <sheetName val="Bang B"/>
      <sheetName val="Sarana"/>
      <sheetName val="Asrama"/>
      <sheetName val="Utility"/>
      <sheetName val="Kamar"/>
      <sheetName val="Material"/>
      <sheetName val="Upah"/>
      <sheetName val="Analisa"/>
      <sheetName val="BQ PLAMBING - SEMANAN"/>
      <sheetName val="BQ-RSUD1"/>
      <sheetName val="SAT"/>
      <sheetName val="Anal"/>
      <sheetName val="REK"/>
      <sheetName val="Bill rekap"/>
      <sheetName val="Bill of Qty"/>
      <sheetName val="Bahan "/>
      <sheetName val="Pekerjaan "/>
      <sheetName val="DivVII"/>
      <sheetName val="ESCON"/>
      <sheetName val="DAFTAR HARGA"/>
      <sheetName val="Harga Satuan"/>
      <sheetName val="Cover"/>
      <sheetName val="Bldg"/>
      <sheetName val="_bhn_uph"/>
      <sheetName val="HARGA ALAT"/>
      <sheetName val="HRG BHN"/>
      <sheetName val="plumbing"/>
      <sheetName val="I-KAMAR"/>
      <sheetName val="I_KAMAR"/>
      <sheetName val="PAD-F"/>
      <sheetName val="H.Satuan"/>
      <sheetName val="QTO-11P"/>
      <sheetName val="304_06"/>
      <sheetName val="Bangunan Utama"/>
      <sheetName val="RAB-NEGO"/>
      <sheetName val="Harsat"/>
      <sheetName val="STR"/>
      <sheetName val="Bang_A"/>
      <sheetName val="Bang_B"/>
      <sheetName val="BQ_PLAMBING_-_SEMANAN"/>
      <sheetName val="Analisa 2"/>
      <sheetName val="Analisa Gabungan"/>
      <sheetName val="Sub"/>
      <sheetName val="BQ_E20_02_Rp_"/>
      <sheetName val="rumus"/>
      <sheetName val="Cash Flow bulanan"/>
      <sheetName val="dasboard"/>
      <sheetName val="Metode"/>
      <sheetName val="Analisa DMPU"/>
      <sheetName val="Bahan_"/>
      <sheetName val="Pekerjaan_"/>
      <sheetName val="8LT 12"/>
      <sheetName val="H-BHN"/>
      <sheetName val="chitimc"/>
      <sheetName val="dongia (2)"/>
      <sheetName val="giathanh1"/>
      <sheetName val="THPDMoi  (2)"/>
      <sheetName val="gtrinh"/>
      <sheetName val="phuluc1"/>
      <sheetName val="TONG HOP VL-NC"/>
      <sheetName val="lam-moi"/>
      <sheetName val="#REF"/>
      <sheetName val="DONGIA"/>
      <sheetName val="chitiet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H XL"/>
      <sheetName val="TONGKE3p "/>
      <sheetName val="VC"/>
      <sheetName val="CHITIET VL-NC-TT-3p"/>
      <sheetName val="TDTKP1"/>
      <sheetName val="KPVC-BD "/>
      <sheetName val="VCV-BE-TONG"/>
      <sheetName val="CHITIET VL-NC"/>
      <sheetName val="VAC-1"/>
      <sheetName val="BQ-E20-02(Rp)"/>
      <sheetName val="Peralatan"/>
      <sheetName val="SAP"/>
      <sheetName val="Rab "/>
      <sheetName val="Harga"/>
      <sheetName val="analisa Str"/>
      <sheetName val="Koef"/>
      <sheetName val="01A- RAB"/>
      <sheetName val="Basic Price"/>
      <sheetName val="REKAP STR T"/>
      <sheetName val="Volume"/>
      <sheetName val="Sheet1"/>
      <sheetName val="Elektronik"/>
      <sheetName val="Electrikal"/>
      <sheetName val="AC"/>
      <sheetName val="Fire Fighting"/>
      <sheetName val="Item Kompensasi"/>
      <sheetName val="Daftar Upah"/>
      <sheetName val="D2.8"/>
      <sheetName val="NAME"/>
      <sheetName val="Pipe"/>
      <sheetName val="Surat"/>
      <sheetName val="Input"/>
      <sheetName val="A LIS"/>
      <sheetName val="A REKAP"/>
      <sheetName val="TSS"/>
      <sheetName val="Harsat BHN AR,M"/>
      <sheetName val="struktur tdk dipakai"/>
      <sheetName val="BO alat"/>
      <sheetName val="bq"/>
      <sheetName val="DivX"/>
      <sheetName val="ANAL KOEF"/>
      <sheetName val="DivVI"/>
      <sheetName val="Up &amp; bhn"/>
      <sheetName val="K"/>
      <sheetName val="Man 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"/>
      <sheetName val="grafik"/>
      <sheetName val="per proyek"/>
      <sheetName val="rincian per proyek"/>
      <sheetName val="Sheet3"/>
      <sheetName val="form evaluasi"/>
    </sheetNames>
    <sheetDataSet>
      <sheetData sheetId="0" refreshError="1"/>
      <sheetData sheetId="1" refreshError="1"/>
      <sheetData sheetId="2"/>
      <sheetData sheetId="3" refreshError="1"/>
      <sheetData sheetId="4"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</row>
        <row r="4">
          <cell r="AA4" t="str">
            <v>(dalam ribuan rupiah)</v>
          </cell>
        </row>
        <row r="5">
          <cell r="D5" t="str">
            <v>Harga</v>
          </cell>
          <cell r="F5" t="str">
            <v>RENCANA PENDAPATAN &amp; BIAYA</v>
          </cell>
          <cell r="Z5" t="str">
            <v>RBP = 100</v>
          </cell>
        </row>
        <row r="6">
          <cell r="B6" t="str">
            <v>No.</v>
          </cell>
          <cell r="C6" t="str">
            <v>Nomor Karya /</v>
          </cell>
          <cell r="D6" t="str">
            <v>Borongan</v>
          </cell>
          <cell r="E6" t="str">
            <v>MS</v>
          </cell>
          <cell r="F6" t="str">
            <v>Pendapatan (Rp.  ; %)</v>
          </cell>
          <cell r="M6" t="str">
            <v>Biaya (Rp.  ; %)</v>
          </cell>
          <cell r="T6" t="str">
            <v>Laba / Rugi ( Rp. ; % )</v>
          </cell>
          <cell r="Z6" t="str">
            <v>- SKDU</v>
          </cell>
          <cell r="AA6" t="str">
            <v>Deviasi</v>
          </cell>
        </row>
        <row r="7">
          <cell r="C7" t="str">
            <v>Nama Karya</v>
          </cell>
          <cell r="D7" t="str">
            <v>Rp.</v>
          </cell>
          <cell r="E7" t="str">
            <v>%</v>
          </cell>
          <cell r="F7" t="str">
            <v>Bulan Ini</v>
          </cell>
          <cell r="H7" t="str">
            <v>Tahun Ini</v>
          </cell>
          <cell r="J7" t="str">
            <v>s/d. Tahun</v>
          </cell>
          <cell r="K7" t="str">
            <v>Akumulasi</v>
          </cell>
          <cell r="M7" t="str">
            <v>Bulan Ini</v>
          </cell>
          <cell r="O7" t="str">
            <v>Tahun Ini</v>
          </cell>
          <cell r="Q7" t="str">
            <v>s/d. Tahun</v>
          </cell>
          <cell r="R7" t="str">
            <v>Akumulasi</v>
          </cell>
          <cell r="T7" t="str">
            <v>Bulan Ini</v>
          </cell>
          <cell r="V7" t="str">
            <v>Tahun Ini</v>
          </cell>
          <cell r="X7" t="str">
            <v>Akumulasi</v>
          </cell>
          <cell r="Z7" t="str">
            <v>- Pph</v>
          </cell>
          <cell r="AA7" t="str">
            <v>%</v>
          </cell>
        </row>
        <row r="8">
          <cell r="F8" t="str">
            <v>%</v>
          </cell>
          <cell r="G8" t="str">
            <v>Rp.</v>
          </cell>
          <cell r="H8" t="str">
            <v>%</v>
          </cell>
          <cell r="I8" t="str">
            <v>Rp.</v>
          </cell>
          <cell r="J8" t="str">
            <v>Lalu</v>
          </cell>
          <cell r="K8" t="str">
            <v>%</v>
          </cell>
          <cell r="L8" t="str">
            <v>Rp.</v>
          </cell>
          <cell r="M8" t="str">
            <v>%</v>
          </cell>
          <cell r="N8" t="str">
            <v>Rp.</v>
          </cell>
          <cell r="O8" t="str">
            <v>%</v>
          </cell>
          <cell r="P8" t="str">
            <v>Rp.</v>
          </cell>
          <cell r="Q8" t="str">
            <v>Lalu</v>
          </cell>
          <cell r="R8" t="str">
            <v>%</v>
          </cell>
          <cell r="S8" t="str">
            <v>Rp.</v>
          </cell>
          <cell r="T8" t="str">
            <v>%</v>
          </cell>
          <cell r="U8" t="str">
            <v>Rp.</v>
          </cell>
          <cell r="V8" t="str">
            <v>%</v>
          </cell>
          <cell r="W8" t="str">
            <v>Rp.</v>
          </cell>
          <cell r="X8" t="str">
            <v>%</v>
          </cell>
          <cell r="Y8" t="str">
            <v>Rp.</v>
          </cell>
          <cell r="Z8" t="str">
            <v>%</v>
          </cell>
        </row>
        <row r="10">
          <cell r="C10" t="str">
            <v xml:space="preserve"> CAB. JATENG &amp; DIY.</v>
          </cell>
        </row>
        <row r="12">
          <cell r="A12">
            <v>1</v>
          </cell>
          <cell r="B12">
            <v>1</v>
          </cell>
          <cell r="C12" t="str">
            <v xml:space="preserve"> 02.007.00.000</v>
          </cell>
          <cell r="D12">
            <v>10363944.32086</v>
          </cell>
          <cell r="E12">
            <v>100</v>
          </cell>
          <cell r="F12">
            <v>0</v>
          </cell>
          <cell r="G12">
            <v>0</v>
          </cell>
          <cell r="H12">
            <v>11.834999996393449</v>
          </cell>
          <cell r="I12">
            <v>1226572.81</v>
          </cell>
          <cell r="J12">
            <v>9137371.5099999998</v>
          </cell>
          <cell r="K12">
            <v>99.999999991701998</v>
          </cell>
          <cell r="L12">
            <v>10363944.32</v>
          </cell>
          <cell r="M12">
            <v>0</v>
          </cell>
          <cell r="N12">
            <v>0</v>
          </cell>
          <cell r="O12">
            <v>89.985873810458912</v>
          </cell>
          <cell r="P12">
            <v>1103742.2609999999</v>
          </cell>
          <cell r="Q12">
            <v>8417162.1309999991</v>
          </cell>
          <cell r="R12">
            <v>91.865645916553888</v>
          </cell>
          <cell r="S12">
            <v>9520904.3919999991</v>
          </cell>
          <cell r="T12">
            <v>0</v>
          </cell>
          <cell r="U12">
            <v>0</v>
          </cell>
          <cell r="V12">
            <v>10.014126189541093</v>
          </cell>
          <cell r="W12">
            <v>122830.54900000012</v>
          </cell>
          <cell r="X12">
            <v>8.1343540834461106</v>
          </cell>
          <cell r="Y12">
            <v>843039.92800000124</v>
          </cell>
          <cell r="Z12">
            <v>92.2</v>
          </cell>
          <cell r="AA12">
            <v>0.33435408344611517</v>
          </cell>
        </row>
        <row r="13">
          <cell r="A13">
            <v>101</v>
          </cell>
          <cell r="C13" t="str">
            <v xml:space="preserve"> Stadion Kendal thp I</v>
          </cell>
        </row>
        <row r="15">
          <cell r="A15">
            <v>2</v>
          </cell>
          <cell r="B15">
            <v>2</v>
          </cell>
          <cell r="C15" t="str">
            <v xml:space="preserve"> 02.013.00.000</v>
          </cell>
          <cell r="D15">
            <v>20227660.909000002</v>
          </cell>
          <cell r="E15">
            <v>100</v>
          </cell>
          <cell r="F15">
            <v>0</v>
          </cell>
          <cell r="G15">
            <v>0</v>
          </cell>
          <cell r="H15">
            <v>44.620999994043345</v>
          </cell>
          <cell r="I15">
            <v>9025784.5729999989</v>
          </cell>
          <cell r="J15">
            <v>11201876.334000001</v>
          </cell>
          <cell r="K15">
            <v>99.999999990112528</v>
          </cell>
          <cell r="L15">
            <v>20227660.906999998</v>
          </cell>
          <cell r="M15">
            <v>0</v>
          </cell>
          <cell r="N15">
            <v>0</v>
          </cell>
          <cell r="O15">
            <v>92.879556211406623</v>
          </cell>
          <cell r="P15">
            <v>8383108.6560000014</v>
          </cell>
          <cell r="Q15">
            <v>10150322.99</v>
          </cell>
          <cell r="R15">
            <v>91.624195853442984</v>
          </cell>
          <cell r="S15">
            <v>18533431.646000002</v>
          </cell>
          <cell r="T15">
            <v>0</v>
          </cell>
          <cell r="U15">
            <v>0</v>
          </cell>
          <cell r="V15">
            <v>7.1204437885933753</v>
          </cell>
          <cell r="W15">
            <v>642675.91699999757</v>
          </cell>
          <cell r="X15">
            <v>8.3758041465570052</v>
          </cell>
          <cell r="Y15">
            <v>1694229.2609999962</v>
          </cell>
          <cell r="Z15">
            <v>91</v>
          </cell>
          <cell r="AA15">
            <v>-0.62419585344298412</v>
          </cell>
        </row>
        <row r="16">
          <cell r="A16">
            <v>102</v>
          </cell>
          <cell r="C16" t="str">
            <v xml:space="preserve"> Masjid Agung Semarang thp II</v>
          </cell>
        </row>
        <row r="18">
          <cell r="B18">
            <v>3</v>
          </cell>
          <cell r="C18" t="str">
            <v xml:space="preserve"> 02.020.00.000</v>
          </cell>
          <cell r="D18">
            <v>18365133.636</v>
          </cell>
          <cell r="F18">
            <v>19.248000000000005</v>
          </cell>
          <cell r="G18">
            <v>3534920.9222572809</v>
          </cell>
          <cell r="H18">
            <v>93.807999977687501</v>
          </cell>
          <cell r="I18">
            <v>17227964.55716116</v>
          </cell>
          <cell r="J18">
            <v>804209.201</v>
          </cell>
          <cell r="K18">
            <v>98.186999972675608</v>
          </cell>
          <cell r="L18">
            <v>18032173.758161161</v>
          </cell>
          <cell r="M18">
            <v>109.18370079451219</v>
          </cell>
          <cell r="N18">
            <v>3859557.4830800002</v>
          </cell>
          <cell r="O18">
            <v>109.85258919599576</v>
          </cell>
          <cell r="P18">
            <v>18925365.131809998</v>
          </cell>
          <cell r="Q18">
            <v>864656.15500000003</v>
          </cell>
          <cell r="R18">
            <v>109.74839502005828</v>
          </cell>
          <cell r="S18">
            <v>19790021.286809999</v>
          </cell>
          <cell r="T18">
            <v>-9.1837007945121805</v>
          </cell>
          <cell r="U18">
            <v>-324636.56082271924</v>
          </cell>
          <cell r="V18">
            <v>-9.8525891959957566</v>
          </cell>
          <cell r="W18">
            <v>-1697400.5746488385</v>
          </cell>
          <cell r="X18">
            <v>-9.748395020058279</v>
          </cell>
          <cell r="Y18">
            <v>-1757847.5286488384</v>
          </cell>
          <cell r="Z18">
            <v>92</v>
          </cell>
          <cell r="AA18">
            <v>-17.748395020058283</v>
          </cell>
        </row>
        <row r="19">
          <cell r="C19" t="str">
            <v xml:space="preserve"> Drainase S. Pemali</v>
          </cell>
        </row>
        <row r="21">
          <cell r="C21" t="str">
            <v xml:space="preserve"> Drainase S. Pemali</v>
          </cell>
          <cell r="D21">
            <v>3672904.9049999998</v>
          </cell>
          <cell r="F21">
            <v>19.248000000000005</v>
          </cell>
          <cell r="G21">
            <v>706960.73611440009</v>
          </cell>
          <cell r="H21">
            <v>98.186999999999998</v>
          </cell>
          <cell r="I21">
            <v>3606315.1390723498</v>
          </cell>
          <cell r="J21">
            <v>0</v>
          </cell>
          <cell r="K21">
            <v>98.186999999999998</v>
          </cell>
          <cell r="L21">
            <v>3606315.1390723498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100</v>
          </cell>
          <cell r="U21">
            <v>706960.73611440009</v>
          </cell>
          <cell r="V21">
            <v>100</v>
          </cell>
          <cell r="W21">
            <v>3606315.1390723498</v>
          </cell>
          <cell r="X21">
            <v>100</v>
          </cell>
          <cell r="Y21">
            <v>3606315.1390723498</v>
          </cell>
          <cell r="Z21">
            <v>92</v>
          </cell>
          <cell r="AA21">
            <v>92</v>
          </cell>
        </row>
        <row r="22">
          <cell r="C22" t="str">
            <v xml:space="preserve"> Addendum II</v>
          </cell>
        </row>
        <row r="24">
          <cell r="A24">
            <v>3</v>
          </cell>
          <cell r="C24" t="str">
            <v xml:space="preserve"> 02.020.00.000</v>
          </cell>
          <cell r="D24">
            <v>22038038.541000001</v>
          </cell>
          <cell r="E24">
            <v>100</v>
          </cell>
          <cell r="F24">
            <v>19.248000000000005</v>
          </cell>
          <cell r="G24">
            <v>4241881.6583716813</v>
          </cell>
          <cell r="H24">
            <v>94.53781314282125</v>
          </cell>
          <cell r="I24">
            <v>20834279.696233511</v>
          </cell>
          <cell r="J24">
            <v>804209.201</v>
          </cell>
          <cell r="K24">
            <v>98.186999977229561</v>
          </cell>
          <cell r="L24">
            <v>21638488.897233512</v>
          </cell>
          <cell r="M24">
            <v>90.986920284842583</v>
          </cell>
          <cell r="N24">
            <v>3859557.4830800002</v>
          </cell>
          <cell r="O24">
            <v>90.837626295433608</v>
          </cell>
          <cell r="P24">
            <v>18925365.131809998</v>
          </cell>
          <cell r="Q24">
            <v>864656.15500000003</v>
          </cell>
          <cell r="R24">
            <v>91.45750140316018</v>
          </cell>
          <cell r="S24">
            <v>19790021.286809999</v>
          </cell>
          <cell r="T24">
            <v>9.0130797151574207</v>
          </cell>
          <cell r="U24">
            <v>382324.1752916812</v>
          </cell>
          <cell r="V24">
            <v>9.1623737045663862</v>
          </cell>
          <cell r="W24">
            <v>1908914.5644235127</v>
          </cell>
          <cell r="X24">
            <v>8.5424985968398186</v>
          </cell>
          <cell r="Y24">
            <v>1848467.6104235128</v>
          </cell>
          <cell r="Z24">
            <v>93</v>
          </cell>
          <cell r="AA24">
            <v>1.5424985968398204</v>
          </cell>
        </row>
        <row r="25">
          <cell r="A25">
            <v>103</v>
          </cell>
          <cell r="C25" t="str">
            <v xml:space="preserve"> Drainase S. Pemali</v>
          </cell>
        </row>
        <row r="27">
          <cell r="A27">
            <v>4</v>
          </cell>
          <cell r="B27">
            <v>4</v>
          </cell>
          <cell r="C27" t="str">
            <v xml:space="preserve"> 03.003.00.000</v>
          </cell>
          <cell r="D27">
            <v>631740.90908999997</v>
          </cell>
          <cell r="E27">
            <v>100</v>
          </cell>
          <cell r="F27">
            <v>0</v>
          </cell>
          <cell r="G27">
            <v>0</v>
          </cell>
          <cell r="H27">
            <v>99.999999985753647</v>
          </cell>
          <cell r="I27">
            <v>631740.90899999999</v>
          </cell>
          <cell r="J27">
            <v>0</v>
          </cell>
          <cell r="K27">
            <v>99.999999985753647</v>
          </cell>
          <cell r="L27">
            <v>631740.90899999999</v>
          </cell>
          <cell r="M27">
            <v>0</v>
          </cell>
          <cell r="N27">
            <v>0</v>
          </cell>
          <cell r="O27">
            <v>92.49859945353009</v>
          </cell>
          <cell r="P27">
            <v>584351.49300000002</v>
          </cell>
          <cell r="Q27">
            <v>0</v>
          </cell>
          <cell r="R27">
            <v>92.49859945353009</v>
          </cell>
          <cell r="S27">
            <v>584351.49300000002</v>
          </cell>
          <cell r="T27">
            <v>0</v>
          </cell>
          <cell r="U27">
            <v>0</v>
          </cell>
          <cell r="V27">
            <v>7.5014005464699096</v>
          </cell>
          <cell r="W27">
            <v>47389.415999999968</v>
          </cell>
          <cell r="X27">
            <v>7.5014005464699096</v>
          </cell>
          <cell r="Y27">
            <v>47389.415999999968</v>
          </cell>
          <cell r="Z27">
            <v>93</v>
          </cell>
          <cell r="AA27">
            <v>0.50140054646990961</v>
          </cell>
        </row>
        <row r="28">
          <cell r="A28">
            <v>104</v>
          </cell>
          <cell r="C28" t="str">
            <v xml:space="preserve"> BA. Merapi (AP-D3)</v>
          </cell>
        </row>
        <row r="30">
          <cell r="A30">
            <v>5</v>
          </cell>
          <cell r="B30">
            <v>5</v>
          </cell>
          <cell r="C30" t="str">
            <v xml:space="preserve"> 03.006.00.000</v>
          </cell>
          <cell r="D30">
            <v>21217657.27273</v>
          </cell>
          <cell r="E30">
            <v>90.341999999999999</v>
          </cell>
          <cell r="F30">
            <v>19.03</v>
          </cell>
          <cell r="G30">
            <v>4037720.1790005197</v>
          </cell>
          <cell r="H30">
            <v>90.433999993040132</v>
          </cell>
          <cell r="I30">
            <v>19187976.176543929</v>
          </cell>
          <cell r="J30">
            <v>0</v>
          </cell>
          <cell r="K30">
            <v>90.433999993040132</v>
          </cell>
          <cell r="L30">
            <v>19187976.176543929</v>
          </cell>
          <cell r="M30">
            <v>94</v>
          </cell>
          <cell r="N30">
            <v>3795456.9682604885</v>
          </cell>
          <cell r="O30">
            <v>94.514341823191572</v>
          </cell>
          <cell r="P30">
            <v>18135389.392451294</v>
          </cell>
          <cell r="Q30">
            <v>0</v>
          </cell>
          <cell r="R30">
            <v>94.514341823191572</v>
          </cell>
          <cell r="S30">
            <v>18135389.392451294</v>
          </cell>
          <cell r="T30">
            <v>6.0000000000000009</v>
          </cell>
          <cell r="U30">
            <v>242263.21074003121</v>
          </cell>
          <cell r="V30">
            <v>5.4856581768084265</v>
          </cell>
          <cell r="W30">
            <v>1052586.7840926349</v>
          </cell>
          <cell r="X30">
            <v>5.4856581768084265</v>
          </cell>
          <cell r="Y30">
            <v>1052586.7840926349</v>
          </cell>
          <cell r="Z30">
            <v>94</v>
          </cell>
          <cell r="AA30">
            <v>-0.51434182319157173</v>
          </cell>
        </row>
        <row r="31">
          <cell r="A31">
            <v>105</v>
          </cell>
          <cell r="C31" t="str">
            <v xml:space="preserve"> Masjid Agung Semarang thp III</v>
          </cell>
        </row>
        <row r="33">
          <cell r="A33">
            <v>6</v>
          </cell>
          <cell r="B33">
            <v>6</v>
          </cell>
          <cell r="C33" t="str">
            <v xml:space="preserve"> 03.007.00.000</v>
          </cell>
          <cell r="D33">
            <v>10512384.179</v>
          </cell>
          <cell r="E33">
            <v>70.540000000000006</v>
          </cell>
          <cell r="F33">
            <v>29.925000000000001</v>
          </cell>
          <cell r="G33">
            <v>3145830.9655657499</v>
          </cell>
          <cell r="H33">
            <v>66.265999985411312</v>
          </cell>
          <cell r="I33">
            <v>6966136.4985225201</v>
          </cell>
          <cell r="J33">
            <v>0</v>
          </cell>
          <cell r="K33">
            <v>66.265999985411312</v>
          </cell>
          <cell r="L33">
            <v>6966136.4985225201</v>
          </cell>
          <cell r="M33">
            <v>93.466099873271986</v>
          </cell>
          <cell r="N33">
            <v>2940285.5121200001</v>
          </cell>
          <cell r="O33">
            <v>91.602039165660926</v>
          </cell>
          <cell r="P33">
            <v>6381123.0837099999</v>
          </cell>
          <cell r="Q33">
            <v>0</v>
          </cell>
          <cell r="R33">
            <v>91.602039165660926</v>
          </cell>
          <cell r="S33">
            <v>6381123.0837099999</v>
          </cell>
          <cell r="T33">
            <v>6.5339001267280192</v>
          </cell>
          <cell r="U33">
            <v>205545.45344574982</v>
          </cell>
          <cell r="V33">
            <v>8.3979608343390666</v>
          </cell>
          <cell r="W33">
            <v>585013.41481252015</v>
          </cell>
          <cell r="X33">
            <v>8.3979608343390666</v>
          </cell>
          <cell r="Y33">
            <v>585013.41481252015</v>
          </cell>
          <cell r="Z33">
            <v>94</v>
          </cell>
          <cell r="AA33">
            <v>2.3979608343390737</v>
          </cell>
        </row>
        <row r="34">
          <cell r="A34">
            <v>106</v>
          </cell>
          <cell r="C34" t="str">
            <v xml:space="preserve"> Jl. Tegal - Pemalang Seksi I</v>
          </cell>
        </row>
        <row r="36">
          <cell r="A36">
            <v>7</v>
          </cell>
          <cell r="B36">
            <v>7</v>
          </cell>
          <cell r="C36" t="str">
            <v xml:space="preserve"> 03.008.00.000</v>
          </cell>
          <cell r="D36">
            <v>11024429.090910001</v>
          </cell>
          <cell r="E36">
            <v>53.886000000000003</v>
          </cell>
          <cell r="F36">
            <v>15.821999999999999</v>
          </cell>
          <cell r="G36">
            <v>1744285.1707637804</v>
          </cell>
          <cell r="H36">
            <v>67.572999991256879</v>
          </cell>
          <cell r="I36">
            <v>7449537.4686367353</v>
          </cell>
          <cell r="J36">
            <v>0</v>
          </cell>
          <cell r="K36">
            <v>67.572999991256879</v>
          </cell>
          <cell r="L36">
            <v>7449537.4686367353</v>
          </cell>
          <cell r="M36">
            <v>92.863292146818438</v>
          </cell>
          <cell r="N36">
            <v>1619800.6340000001</v>
          </cell>
          <cell r="O36">
            <v>89.458568254165144</v>
          </cell>
          <cell r="P36">
            <v>6664249.5610000007</v>
          </cell>
          <cell r="Q36">
            <v>0</v>
          </cell>
          <cell r="R36">
            <v>89.458568254165144</v>
          </cell>
          <cell r="S36">
            <v>6664249.5610000007</v>
          </cell>
          <cell r="T36">
            <v>7.1367078531815702</v>
          </cell>
          <cell r="U36">
            <v>124484.53676378028</v>
          </cell>
          <cell r="V36">
            <v>10.541431745834849</v>
          </cell>
          <cell r="W36">
            <v>785287.90763673466</v>
          </cell>
          <cell r="X36">
            <v>10.541431745834849</v>
          </cell>
          <cell r="Y36">
            <v>785287.90763673466</v>
          </cell>
          <cell r="Z36">
            <v>94</v>
          </cell>
          <cell r="AA36">
            <v>4.5414317458348563</v>
          </cell>
        </row>
        <row r="37">
          <cell r="A37">
            <v>107</v>
          </cell>
          <cell r="C37" t="str">
            <v xml:space="preserve"> Stadion Kendal Tahap II</v>
          </cell>
        </row>
        <row r="39">
          <cell r="A39">
            <v>8</v>
          </cell>
          <cell r="B39">
            <v>8</v>
          </cell>
          <cell r="C39" t="str">
            <v xml:space="preserve"> 03.014.00.000</v>
          </cell>
          <cell r="D39">
            <v>4362794.5454500001</v>
          </cell>
          <cell r="E39">
            <v>60.164000000000001</v>
          </cell>
          <cell r="F39">
            <v>30.931999999999999</v>
          </cell>
          <cell r="G39">
            <v>1349499.608798594</v>
          </cell>
          <cell r="H39">
            <v>61.885999999999996</v>
          </cell>
          <cell r="I39">
            <v>2699959.0323971868</v>
          </cell>
          <cell r="J39">
            <v>0</v>
          </cell>
          <cell r="K39">
            <v>61.885999999999996</v>
          </cell>
          <cell r="L39">
            <v>2699959.0323971868</v>
          </cell>
          <cell r="M39">
            <v>79.385971614600763</v>
          </cell>
          <cell r="N39">
            <v>1071313.37638</v>
          </cell>
          <cell r="O39">
            <v>81.432594198583402</v>
          </cell>
          <cell r="P39">
            <v>2198646.6823800001</v>
          </cell>
          <cell r="Q39">
            <v>0</v>
          </cell>
          <cell r="R39">
            <v>81.432594198583402</v>
          </cell>
          <cell r="S39">
            <v>2198646.6823800001</v>
          </cell>
          <cell r="T39">
            <v>20.614028385399248</v>
          </cell>
          <cell r="U39">
            <v>278186.23241859395</v>
          </cell>
          <cell r="V39">
            <v>18.567405801416598</v>
          </cell>
          <cell r="W39">
            <v>501312.35001718672</v>
          </cell>
          <cell r="X39">
            <v>18.567405801416598</v>
          </cell>
          <cell r="Y39">
            <v>501312.35001718672</v>
          </cell>
          <cell r="Z39">
            <v>90</v>
          </cell>
          <cell r="AA39">
            <v>8.5674058014165979</v>
          </cell>
        </row>
        <row r="40">
          <cell r="A40">
            <v>108</v>
          </cell>
          <cell r="C40" t="str">
            <v xml:space="preserve"> Banjir Dombo Sayung Paket IA</v>
          </cell>
        </row>
        <row r="43">
          <cell r="C43" t="str">
            <v xml:space="preserve"> Jumlah CAB. JATENG &amp; DIY.</v>
          </cell>
          <cell r="D43">
            <v>100378649.76804</v>
          </cell>
          <cell r="G43">
            <v>14519217.582500324</v>
          </cell>
          <cell r="I43">
            <v>68021987.16433388</v>
          </cell>
          <cell r="J43">
            <v>21143457.045000002</v>
          </cell>
          <cell r="L43">
            <v>89165444.209333882</v>
          </cell>
          <cell r="M43">
            <v>91.509159487039412</v>
          </cell>
          <cell r="N43">
            <v>13286413.97384049</v>
          </cell>
          <cell r="O43">
            <v>91.699726605542381</v>
          </cell>
          <cell r="P43">
            <v>62375976.261351302</v>
          </cell>
          <cell r="Q43">
            <v>19432141.276000001</v>
          </cell>
          <cell r="R43">
            <v>91.748679393432099</v>
          </cell>
          <cell r="S43">
            <v>81808117.53735131</v>
          </cell>
          <cell r="T43">
            <v>8.4908405129606024</v>
          </cell>
          <cell r="U43">
            <v>1232803.6086598365</v>
          </cell>
          <cell r="V43">
            <v>8.3002733944576281</v>
          </cell>
          <cell r="W43">
            <v>5646010.902982587</v>
          </cell>
          <cell r="X43">
            <v>8.2513206065679174</v>
          </cell>
          <cell r="Y43">
            <v>7357326.6719825864</v>
          </cell>
        </row>
        <row r="46">
          <cell r="C46" t="str">
            <v xml:space="preserve"> KARYA JO.</v>
          </cell>
        </row>
        <row r="47">
          <cell r="A47">
            <v>9</v>
          </cell>
          <cell r="B47">
            <v>1</v>
          </cell>
          <cell r="C47" t="str">
            <v xml:space="preserve"> K.JO</v>
          </cell>
          <cell r="D47">
            <v>3829776.918181818</v>
          </cell>
          <cell r="E47">
            <v>16.829999999999998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 t="e">
            <v>#DIV/0!</v>
          </cell>
          <cell r="O47" t="e">
            <v>#DIV/0!</v>
          </cell>
          <cell r="P47">
            <v>0</v>
          </cell>
          <cell r="Q47">
            <v>0</v>
          </cell>
          <cell r="R47" t="e">
            <v>#DIV/0!</v>
          </cell>
          <cell r="S47">
            <v>0</v>
          </cell>
          <cell r="T47" t="e">
            <v>#DIV/0!</v>
          </cell>
          <cell r="U47">
            <v>0</v>
          </cell>
          <cell r="V47" t="e">
            <v>#DIV/0!</v>
          </cell>
          <cell r="W47">
            <v>0</v>
          </cell>
          <cell r="X47" t="e">
            <v>#DIV/0!</v>
          </cell>
          <cell r="Y47">
            <v>0</v>
          </cell>
          <cell r="Z47">
            <v>91.38</v>
          </cell>
          <cell r="AA47" t="e">
            <v>#DIV/0!</v>
          </cell>
        </row>
        <row r="48">
          <cell r="A48">
            <v>109</v>
          </cell>
          <cell r="C48" t="str">
            <v xml:space="preserve"> Pelindung Tebing K. Serayu (SU-02)</v>
          </cell>
        </row>
        <row r="51">
          <cell r="C51" t="str">
            <v xml:space="preserve"> Jumlah Karya JO.</v>
          </cell>
          <cell r="D51">
            <v>3829776.918181818</v>
          </cell>
          <cell r="E51" t="str">
            <v/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 t="e">
            <v>#DIV/0!</v>
          </cell>
          <cell r="N51">
            <v>0</v>
          </cell>
          <cell r="O51" t="e">
            <v>#DIV/0!</v>
          </cell>
          <cell r="P51">
            <v>0</v>
          </cell>
          <cell r="Q51">
            <v>0</v>
          </cell>
          <cell r="R51" t="e">
            <v>#DIV/0!</v>
          </cell>
          <cell r="S51">
            <v>0</v>
          </cell>
          <cell r="T51" t="e">
            <v>#DIV/0!</v>
          </cell>
          <cell r="U51">
            <v>0</v>
          </cell>
          <cell r="V51" t="e">
            <v>#DIV/0!</v>
          </cell>
          <cell r="W51">
            <v>0</v>
          </cell>
          <cell r="X51" t="e">
            <v>#DIV/0!</v>
          </cell>
          <cell r="Y51">
            <v>0</v>
          </cell>
        </row>
        <row r="54">
          <cell r="C54" t="str">
            <v>CAB. KALTIM</v>
          </cell>
        </row>
        <row r="55">
          <cell r="A55">
            <v>10</v>
          </cell>
          <cell r="B55">
            <v>1</v>
          </cell>
          <cell r="C55" t="str">
            <v xml:space="preserve"> 01.013.00.000</v>
          </cell>
          <cell r="D55">
            <v>15419069.092</v>
          </cell>
          <cell r="E55">
            <v>100</v>
          </cell>
          <cell r="F55">
            <v>0</v>
          </cell>
          <cell r="G55">
            <v>0</v>
          </cell>
          <cell r="H55">
            <v>9.3845310009717924</v>
          </cell>
          <cell r="I55">
            <v>1447007.3189999999</v>
          </cell>
          <cell r="J55">
            <v>13972061.770000001</v>
          </cell>
          <cell r="K55">
            <v>99.999999980543592</v>
          </cell>
          <cell r="L55">
            <v>15419069.089000002</v>
          </cell>
          <cell r="M55">
            <v>0</v>
          </cell>
          <cell r="N55">
            <v>0</v>
          </cell>
          <cell r="O55">
            <v>90.696810013854517</v>
          </cell>
          <cell r="P55">
            <v>1312389.4789999998</v>
          </cell>
          <cell r="Q55">
            <v>11906814.158</v>
          </cell>
          <cell r="R55">
            <v>85.73282576722228</v>
          </cell>
          <cell r="S55">
            <v>13219203.637</v>
          </cell>
          <cell r="T55">
            <v>0</v>
          </cell>
          <cell r="U55">
            <v>0</v>
          </cell>
          <cell r="V55">
            <v>9.3031899861454743</v>
          </cell>
          <cell r="W55">
            <v>134617.84000000008</v>
          </cell>
          <cell r="X55">
            <v>14.267174232777712</v>
          </cell>
          <cell r="Y55">
            <v>2199865.4520000014</v>
          </cell>
          <cell r="Z55">
            <v>87</v>
          </cell>
          <cell r="AA55">
            <v>1.2671742327777196</v>
          </cell>
        </row>
        <row r="56">
          <cell r="A56">
            <v>110</v>
          </cell>
          <cell r="C56" t="str">
            <v xml:space="preserve"> Jbt. Ngayau</v>
          </cell>
        </row>
        <row r="58">
          <cell r="A58">
            <v>11</v>
          </cell>
          <cell r="B58">
            <v>2</v>
          </cell>
          <cell r="C58" t="str">
            <v xml:space="preserve"> 01.023.00.000</v>
          </cell>
          <cell r="D58">
            <v>20607945.329</v>
          </cell>
          <cell r="E58">
            <v>100</v>
          </cell>
          <cell r="F58">
            <v>0</v>
          </cell>
          <cell r="G58">
            <v>0</v>
          </cell>
          <cell r="H58">
            <v>25.319999998530662</v>
          </cell>
          <cell r="I58">
            <v>5217931.7570000002</v>
          </cell>
          <cell r="J58">
            <v>15390013.571</v>
          </cell>
          <cell r="K58">
            <v>99.999999995147519</v>
          </cell>
          <cell r="L58">
            <v>20607945.328000002</v>
          </cell>
          <cell r="M58">
            <v>0</v>
          </cell>
          <cell r="N58">
            <v>0</v>
          </cell>
          <cell r="O58">
            <v>90.183970913132811</v>
          </cell>
          <cell r="P58">
            <v>4705738.0580000002</v>
          </cell>
          <cell r="Q58">
            <v>13069466.789999999</v>
          </cell>
          <cell r="R58">
            <v>86.254134340354824</v>
          </cell>
          <cell r="S58">
            <v>17775204.847999997</v>
          </cell>
          <cell r="T58">
            <v>0</v>
          </cell>
          <cell r="U58">
            <v>0</v>
          </cell>
          <cell r="V58">
            <v>9.8160290868671858</v>
          </cell>
          <cell r="W58">
            <v>512193.69900000002</v>
          </cell>
          <cell r="X58">
            <v>13.745865659645172</v>
          </cell>
          <cell r="Y58">
            <v>2832740.4800000042</v>
          </cell>
          <cell r="Z58">
            <v>87</v>
          </cell>
          <cell r="AA58">
            <v>0.74586565964517604</v>
          </cell>
        </row>
        <row r="59">
          <cell r="A59">
            <v>111</v>
          </cell>
          <cell r="C59" t="str">
            <v xml:space="preserve"> Jbt. Batu Balai</v>
          </cell>
        </row>
        <row r="61">
          <cell r="A61">
            <v>12</v>
          </cell>
          <cell r="B61">
            <v>3</v>
          </cell>
          <cell r="C61" t="str">
            <v xml:space="preserve"> 03.001.00.000</v>
          </cell>
          <cell r="D61">
            <v>14972835.45455</v>
          </cell>
          <cell r="E61">
            <v>97.81</v>
          </cell>
          <cell r="F61">
            <v>3.0270000000000001</v>
          </cell>
          <cell r="G61">
            <v>453227.72920922854</v>
          </cell>
          <cell r="H61">
            <v>99.998999992746434</v>
          </cell>
          <cell r="I61">
            <v>14972685.725109389</v>
          </cell>
          <cell r="J61">
            <v>0</v>
          </cell>
          <cell r="K61">
            <v>99.998999992746434</v>
          </cell>
          <cell r="L61">
            <v>14972685.725109389</v>
          </cell>
          <cell r="M61">
            <v>98.616206477443214</v>
          </cell>
          <cell r="N61">
            <v>446955.99325</v>
          </cell>
          <cell r="O61">
            <v>87.235184060036588</v>
          </cell>
          <cell r="P61">
            <v>13061449.951029999</v>
          </cell>
          <cell r="Q61">
            <v>0</v>
          </cell>
          <cell r="R61">
            <v>87.235184060036588</v>
          </cell>
          <cell r="S61">
            <v>13061449.951029999</v>
          </cell>
          <cell r="T61">
            <v>1.3837935225567906</v>
          </cell>
          <cell r="U61">
            <v>6271.7359592285356</v>
          </cell>
          <cell r="V61">
            <v>12.764815939963414</v>
          </cell>
          <cell r="W61">
            <v>1911235.7740793899</v>
          </cell>
          <cell r="X61">
            <v>12.764815939963414</v>
          </cell>
          <cell r="Y61">
            <v>1911235.7740793899</v>
          </cell>
          <cell r="Z61">
            <v>87.5</v>
          </cell>
          <cell r="AA61">
            <v>0.26481593996341246</v>
          </cell>
        </row>
        <row r="62">
          <cell r="A62">
            <v>112</v>
          </cell>
          <cell r="C62" t="str">
            <v xml:space="preserve"> Norm. S. Karang Mumus V</v>
          </cell>
        </row>
        <row r="64">
          <cell r="A64">
            <v>13</v>
          </cell>
          <cell r="B64">
            <v>4</v>
          </cell>
          <cell r="C64" t="str">
            <v xml:space="preserve"> 03.002.00.000</v>
          </cell>
          <cell r="D64">
            <v>8783882.727</v>
          </cell>
          <cell r="E64">
            <v>68.915000000000006</v>
          </cell>
          <cell r="F64">
            <v>32.072000000000003</v>
          </cell>
          <cell r="G64">
            <v>2817166.8682034402</v>
          </cell>
          <cell r="H64">
            <v>71.021999987057555</v>
          </cell>
          <cell r="I64">
            <v>6238489.1892330907</v>
          </cell>
          <cell r="J64">
            <v>0</v>
          </cell>
          <cell r="K64">
            <v>71.021999987057555</v>
          </cell>
          <cell r="L64">
            <v>6238489.1892330907</v>
          </cell>
          <cell r="M64">
            <v>86.809001220420285</v>
          </cell>
          <cell r="N64">
            <v>2445554.4210000001</v>
          </cell>
          <cell r="O64">
            <v>86.684428899760434</v>
          </cell>
          <cell r="P64">
            <v>5407798.72566</v>
          </cell>
          <cell r="Q64">
            <v>0</v>
          </cell>
          <cell r="R64">
            <v>86.684428899760434</v>
          </cell>
          <cell r="S64">
            <v>5407798.72566</v>
          </cell>
          <cell r="T64">
            <v>13.190998779579724</v>
          </cell>
          <cell r="U64">
            <v>371612.44720344013</v>
          </cell>
          <cell r="V64">
            <v>13.315571100239563</v>
          </cell>
          <cell r="W64">
            <v>830690.46357309073</v>
          </cell>
          <cell r="X64">
            <v>13.315571100239563</v>
          </cell>
          <cell r="Y64">
            <v>830690.46357309073</v>
          </cell>
          <cell r="Z64">
            <v>87.5</v>
          </cell>
          <cell r="AA64">
            <v>0.81557110023956625</v>
          </cell>
        </row>
        <row r="65">
          <cell r="A65">
            <v>113</v>
          </cell>
          <cell r="C65" t="str">
            <v xml:space="preserve"> Jbt. Ulaq Cs.</v>
          </cell>
        </row>
        <row r="67">
          <cell r="A67">
            <v>14</v>
          </cell>
          <cell r="B67">
            <v>5</v>
          </cell>
          <cell r="C67" t="str">
            <v xml:space="preserve"> 03.005.00.000</v>
          </cell>
          <cell r="D67">
            <v>37860925.454549998</v>
          </cell>
          <cell r="F67">
            <v>16</v>
          </cell>
          <cell r="G67">
            <v>6057748.0727279996</v>
          </cell>
          <cell r="H67">
            <v>45.272799995819319</v>
          </cell>
          <cell r="I67">
            <v>17140701.057604667</v>
          </cell>
          <cell r="J67">
            <v>0</v>
          </cell>
          <cell r="K67">
            <v>45.272799995819319</v>
          </cell>
          <cell r="L67">
            <v>17140701.057604667</v>
          </cell>
          <cell r="M67">
            <v>87</v>
          </cell>
          <cell r="N67">
            <v>5270240.8232733598</v>
          </cell>
          <cell r="O67">
            <v>87.202544447880669</v>
          </cell>
          <cell r="P67">
            <v>14947127.458436061</v>
          </cell>
          <cell r="Q67">
            <v>0</v>
          </cell>
          <cell r="R67">
            <v>87.202544447880669</v>
          </cell>
          <cell r="S67">
            <v>14947127.458436061</v>
          </cell>
          <cell r="T67">
            <v>12.999999999999998</v>
          </cell>
          <cell r="U67">
            <v>787507.24945463985</v>
          </cell>
          <cell r="V67">
            <v>12.797455552119336</v>
          </cell>
          <cell r="W67">
            <v>2193573.5991686061</v>
          </cell>
          <cell r="X67">
            <v>12.797455552119336</v>
          </cell>
          <cell r="Y67">
            <v>2193573.5991686061</v>
          </cell>
          <cell r="Z67">
            <v>87</v>
          </cell>
          <cell r="AA67">
            <v>-0.20254444788066905</v>
          </cell>
        </row>
        <row r="68">
          <cell r="A68">
            <v>114</v>
          </cell>
          <cell r="C68" t="str">
            <v xml:space="preserve"> Stadion Sempaja</v>
          </cell>
        </row>
        <row r="70">
          <cell r="A70">
            <v>15</v>
          </cell>
          <cell r="B70">
            <v>5</v>
          </cell>
          <cell r="C70" t="str">
            <v xml:space="preserve"> 03.009.00.000</v>
          </cell>
          <cell r="D70">
            <v>4489292.7272699997</v>
          </cell>
          <cell r="E70">
            <v>43.67</v>
          </cell>
          <cell r="F70">
            <v>33.475000000000001</v>
          </cell>
          <cell r="G70">
            <v>1502790.7404536323</v>
          </cell>
          <cell r="H70">
            <v>48.329999989066302</v>
          </cell>
          <cell r="I70">
            <v>2169675.1745987451</v>
          </cell>
          <cell r="J70">
            <v>0</v>
          </cell>
          <cell r="K70">
            <v>48.329999989066302</v>
          </cell>
          <cell r="L70">
            <v>2169675.1745987451</v>
          </cell>
          <cell r="M70">
            <v>86.39266773217507</v>
          </cell>
          <cell r="N70">
            <v>1298301.0111100001</v>
          </cell>
          <cell r="O70">
            <v>86.388950567526308</v>
          </cell>
          <cell r="P70">
            <v>1874359.6140600001</v>
          </cell>
          <cell r="Q70">
            <v>0</v>
          </cell>
          <cell r="R70">
            <v>86.388950567526308</v>
          </cell>
          <cell r="S70">
            <v>1874359.6140600001</v>
          </cell>
          <cell r="T70">
            <v>13.607332267824926</v>
          </cell>
          <cell r="U70">
            <v>204489.72934363224</v>
          </cell>
          <cell r="V70">
            <v>13.61104943247369</v>
          </cell>
          <cell r="W70">
            <v>295315.56053874502</v>
          </cell>
          <cell r="X70">
            <v>13.61104943247369</v>
          </cell>
          <cell r="Y70">
            <v>295315.56053874502</v>
          </cell>
          <cell r="Z70">
            <v>87</v>
          </cell>
          <cell r="AA70">
            <v>0.61104943247369192</v>
          </cell>
        </row>
        <row r="71">
          <cell r="A71">
            <v>115</v>
          </cell>
          <cell r="C71" t="str">
            <v xml:space="preserve"> Irigasi Bendali Balikpapan</v>
          </cell>
        </row>
        <row r="73">
          <cell r="A73">
            <v>16</v>
          </cell>
          <cell r="B73">
            <v>6</v>
          </cell>
          <cell r="C73" t="str">
            <v xml:space="preserve"> 03.012.00.000</v>
          </cell>
          <cell r="D73">
            <v>4144243.6363599999</v>
          </cell>
          <cell r="E73">
            <v>39.536000000000001</v>
          </cell>
          <cell r="F73">
            <v>43.384999999999998</v>
          </cell>
          <cell r="G73">
            <v>1797980.1016347858</v>
          </cell>
          <cell r="H73">
            <v>61.444999975884429</v>
          </cell>
          <cell r="I73">
            <v>2546430.5013619941</v>
          </cell>
          <cell r="J73">
            <v>0</v>
          </cell>
          <cell r="K73">
            <v>61.444999975884429</v>
          </cell>
          <cell r="L73">
            <v>2546430.5013619941</v>
          </cell>
          <cell r="M73">
            <v>89.067976906080844</v>
          </cell>
          <cell r="N73">
            <v>1601424.5016999999</v>
          </cell>
          <cell r="O73">
            <v>89.182486798101863</v>
          </cell>
          <cell r="P73">
            <v>2270970.0456999997</v>
          </cell>
          <cell r="Q73">
            <v>0</v>
          </cell>
          <cell r="R73">
            <v>89.182486798101863</v>
          </cell>
          <cell r="S73">
            <v>2270970.0456999997</v>
          </cell>
          <cell r="T73">
            <v>10.932023093919154</v>
          </cell>
          <cell r="U73">
            <v>196555.59993478586</v>
          </cell>
          <cell r="V73">
            <v>10.817513201898128</v>
          </cell>
          <cell r="W73">
            <v>275460.45566199441</v>
          </cell>
          <cell r="X73">
            <v>10.817513201898128</v>
          </cell>
          <cell r="Y73">
            <v>275460.45566199441</v>
          </cell>
          <cell r="Z73">
            <v>90</v>
          </cell>
          <cell r="AA73">
            <v>0.81751320189813725</v>
          </cell>
        </row>
        <row r="74">
          <cell r="A74">
            <v>116</v>
          </cell>
          <cell r="C74" t="str">
            <v xml:space="preserve"> Jbt. Teras 2 &amp; Teras 4</v>
          </cell>
        </row>
        <row r="77">
          <cell r="C77" t="str">
            <v xml:space="preserve"> Jumlah Cab. KALTIM</v>
          </cell>
          <cell r="D77">
            <v>106278194.42073001</v>
          </cell>
          <cell r="G77">
            <v>12628913.512229087</v>
          </cell>
          <cell r="I77">
            <v>49732920.723907888</v>
          </cell>
          <cell r="J77">
            <v>29362075.341000002</v>
          </cell>
          <cell r="L77">
            <v>79094996.064907894</v>
          </cell>
          <cell r="M77">
            <v>87.596424978452177</v>
          </cell>
          <cell r="N77">
            <v>11062476.750333361</v>
          </cell>
          <cell r="O77">
            <v>87.627737718883097</v>
          </cell>
          <cell r="P77">
            <v>43579833.331886061</v>
          </cell>
          <cell r="Q77">
            <v>24976280.947999999</v>
          </cell>
          <cell r="R77">
            <v>86.675665580192586</v>
          </cell>
          <cell r="S77">
            <v>68556114.279886052</v>
          </cell>
          <cell r="T77">
            <v>12.403575021547837</v>
          </cell>
          <cell r="U77">
            <v>1566436.7618957267</v>
          </cell>
          <cell r="V77">
            <v>12.372262281116903</v>
          </cell>
          <cell r="W77">
            <v>6153087.3920218265</v>
          </cell>
          <cell r="X77">
            <v>13.324334419807398</v>
          </cell>
          <cell r="Y77">
            <v>10538881.78502183</v>
          </cell>
        </row>
        <row r="80">
          <cell r="C80" t="str">
            <v>PROYEK MANDIRI</v>
          </cell>
        </row>
        <row r="81">
          <cell r="A81">
            <v>17</v>
          </cell>
          <cell r="B81">
            <v>1</v>
          </cell>
          <cell r="C81" t="str">
            <v xml:space="preserve"> 01.002.00.000</v>
          </cell>
          <cell r="D81">
            <v>95772008.023000002</v>
          </cell>
          <cell r="E81">
            <v>87.203999999999994</v>
          </cell>
          <cell r="F81">
            <v>1.0544</v>
          </cell>
          <cell r="G81">
            <v>1009820.052594512</v>
          </cell>
          <cell r="H81">
            <v>17.107799996015693</v>
          </cell>
          <cell r="I81">
            <v>16384483.584742945</v>
          </cell>
          <cell r="J81">
            <v>60145491.442000002</v>
          </cell>
          <cell r="K81">
            <v>79.908499995493457</v>
          </cell>
          <cell r="L81">
            <v>76529975.02674295</v>
          </cell>
          <cell r="M81">
            <v>76.547057082494788</v>
          </cell>
          <cell r="N81">
            <v>772987.53208999999</v>
          </cell>
          <cell r="O81">
            <v>86.120085885583791</v>
          </cell>
          <cell r="P81">
            <v>14110331.33509</v>
          </cell>
          <cell r="Q81">
            <v>53480839.713</v>
          </cell>
          <cell r="R81">
            <v>88.319865548722134</v>
          </cell>
          <cell r="S81">
            <v>67591171.048089996</v>
          </cell>
          <cell r="T81">
            <v>23.452942917505212</v>
          </cell>
          <cell r="U81">
            <v>236832.52050451201</v>
          </cell>
          <cell r="V81">
            <v>13.87991411441622</v>
          </cell>
          <cell r="W81">
            <v>2274152.2496529445</v>
          </cell>
          <cell r="X81">
            <v>11.680134451277871</v>
          </cell>
          <cell r="Y81">
            <v>8938803.9786529541</v>
          </cell>
          <cell r="Z81">
            <v>87</v>
          </cell>
          <cell r="AA81">
            <v>-1.3198655487221345</v>
          </cell>
        </row>
        <row r="82">
          <cell r="A82">
            <v>117</v>
          </cell>
          <cell r="C82" t="str">
            <v xml:space="preserve"> Jbt. Kutai Kertanegara II</v>
          </cell>
        </row>
        <row r="84">
          <cell r="A84">
            <v>18</v>
          </cell>
          <cell r="B84">
            <v>2</v>
          </cell>
          <cell r="C84" t="str">
            <v xml:space="preserve"> 02.018.00.000</v>
          </cell>
          <cell r="D84">
            <v>40909090.909000002</v>
          </cell>
          <cell r="E84">
            <v>78.703999999999994</v>
          </cell>
          <cell r="F84">
            <v>2.8980000000000001</v>
          </cell>
          <cell r="G84">
            <v>1185545.4545428201</v>
          </cell>
          <cell r="H84">
            <v>84.645999994158402</v>
          </cell>
          <cell r="I84">
            <v>34627909.0884424</v>
          </cell>
          <cell r="J84">
            <v>1476818.1810000001</v>
          </cell>
          <cell r="K84">
            <v>88.255999992166437</v>
          </cell>
          <cell r="L84">
            <v>36104727.269442402</v>
          </cell>
          <cell r="M84">
            <v>82.541331186442136</v>
          </cell>
          <cell r="N84">
            <v>978565</v>
          </cell>
          <cell r="O84">
            <v>87.231705177029852</v>
          </cell>
          <cell r="P84">
            <v>30206515.564999998</v>
          </cell>
          <cell r="Q84">
            <v>1284634.0060000001</v>
          </cell>
          <cell r="R84">
            <v>87.221679687504107</v>
          </cell>
          <cell r="S84">
            <v>31491149.570999999</v>
          </cell>
          <cell r="T84">
            <v>17.45866881355786</v>
          </cell>
          <cell r="U84">
            <v>206980.45454282011</v>
          </cell>
          <cell r="V84">
            <v>12.768294822970155</v>
          </cell>
          <cell r="W84">
            <v>4421393.5234424025</v>
          </cell>
          <cell r="X84">
            <v>12.778320312495897</v>
          </cell>
          <cell r="Y84">
            <v>4613577.6984424032</v>
          </cell>
          <cell r="Z84">
            <v>86.5</v>
          </cell>
          <cell r="AA84">
            <v>-0.72167968750410694</v>
          </cell>
        </row>
        <row r="85">
          <cell r="A85">
            <v>118</v>
          </cell>
          <cell r="C85" t="str">
            <v xml:space="preserve"> Turap Jl. Wolter Monginsidi II</v>
          </cell>
        </row>
        <row r="87">
          <cell r="A87">
            <v>19</v>
          </cell>
          <cell r="B87">
            <v>3</v>
          </cell>
          <cell r="C87" t="str">
            <v xml:space="preserve"> 02.019.00.000</v>
          </cell>
          <cell r="D87">
            <v>57568114.497000001</v>
          </cell>
          <cell r="E87">
            <v>88.239000000000004</v>
          </cell>
          <cell r="F87">
            <v>19.832999999999998</v>
          </cell>
          <cell r="G87">
            <v>11417484.148190008</v>
          </cell>
          <cell r="H87">
            <v>67.193999992376291</v>
          </cell>
          <cell r="I87">
            <v>38682318.85072536</v>
          </cell>
          <cell r="J87">
            <v>5372256.4440000001</v>
          </cell>
          <cell r="K87">
            <v>76.52599999088234</v>
          </cell>
          <cell r="L87">
            <v>44054575.294725358</v>
          </cell>
          <cell r="M87">
            <v>86.621058897794327</v>
          </cell>
          <cell r="N87">
            <v>9889945.6686499994</v>
          </cell>
          <cell r="O87">
            <v>87.90062383933946</v>
          </cell>
          <cell r="P87">
            <v>34001999.585309997</v>
          </cell>
          <cell r="Q87">
            <v>4659370.9610000001</v>
          </cell>
          <cell r="R87">
            <v>87.757900939153785</v>
          </cell>
          <cell r="S87">
            <v>38661370.54631</v>
          </cell>
          <cell r="T87">
            <v>13.378941102205664</v>
          </cell>
          <cell r="U87">
            <v>1527538.4795400091</v>
          </cell>
          <cell r="V87">
            <v>12.09937616066054</v>
          </cell>
          <cell r="W87">
            <v>4680319.265415363</v>
          </cell>
          <cell r="X87">
            <v>12.242099060846208</v>
          </cell>
          <cell r="Y87">
            <v>5393204.7484153584</v>
          </cell>
          <cell r="Z87">
            <v>87</v>
          </cell>
          <cell r="AA87">
            <v>-0.7579009391537852</v>
          </cell>
        </row>
        <row r="88">
          <cell r="A88">
            <v>119</v>
          </cell>
          <cell r="C88" t="str">
            <v xml:space="preserve"> Jbt. Kab. Malinau/Kumici Cs. </v>
          </cell>
        </row>
        <row r="90">
          <cell r="B90">
            <v>4</v>
          </cell>
          <cell r="C90" t="str">
            <v xml:space="preserve"> 02.012.00.000</v>
          </cell>
          <cell r="D90">
            <v>90209090.908999994</v>
          </cell>
          <cell r="F90">
            <v>13.973999999999997</v>
          </cell>
          <cell r="G90">
            <v>12605818.363623656</v>
          </cell>
          <cell r="H90">
            <v>63.989999995601778</v>
          </cell>
          <cell r="I90">
            <v>57724797.268701494</v>
          </cell>
          <cell r="J90">
            <v>6615032.6359999999</v>
          </cell>
          <cell r="K90">
            <v>71.322999995206061</v>
          </cell>
          <cell r="L90">
            <v>64339829.904701494</v>
          </cell>
          <cell r="M90">
            <v>90.392006641403839</v>
          </cell>
          <cell r="N90">
            <v>11394652.17245</v>
          </cell>
          <cell r="O90">
            <v>91.522790073262442</v>
          </cell>
          <cell r="P90">
            <v>52831345.024449997</v>
          </cell>
          <cell r="Q90">
            <v>6453741.8720000004</v>
          </cell>
          <cell r="R90">
            <v>92.143679870247624</v>
          </cell>
          <cell r="S90">
            <v>59285086.896449998</v>
          </cell>
          <cell r="T90">
            <v>9.6079933585961594</v>
          </cell>
          <cell r="U90">
            <v>1211166.1911736559</v>
          </cell>
          <cell r="V90">
            <v>8.4772099267375634</v>
          </cell>
          <cell r="W90">
            <v>4893452.2442514971</v>
          </cell>
          <cell r="X90">
            <v>7.8563201297523655</v>
          </cell>
          <cell r="Y90">
            <v>5054743.0082514957</v>
          </cell>
          <cell r="Z90">
            <v>93</v>
          </cell>
          <cell r="AA90">
            <v>0.85632012975237615</v>
          </cell>
        </row>
        <row r="91">
          <cell r="C91" t="str">
            <v xml:space="preserve"> Bandara Syamsudin Noor</v>
          </cell>
        </row>
        <row r="93">
          <cell r="C93" t="str">
            <v xml:space="preserve"> Bandara Syamsudin Noor</v>
          </cell>
          <cell r="D93">
            <v>383636.364</v>
          </cell>
          <cell r="F93">
            <v>13.973999999999997</v>
          </cell>
          <cell r="G93">
            <v>53609.34550535999</v>
          </cell>
          <cell r="H93">
            <v>71.322999556434127</v>
          </cell>
          <cell r="I93">
            <v>273620.96219404001</v>
          </cell>
          <cell r="J93">
            <v>0</v>
          </cell>
          <cell r="K93">
            <v>71.322999556434127</v>
          </cell>
          <cell r="L93">
            <v>273620.96219404001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100</v>
          </cell>
          <cell r="U93">
            <v>53609.34550535999</v>
          </cell>
          <cell r="V93">
            <v>100</v>
          </cell>
          <cell r="W93">
            <v>273620.96219404001</v>
          </cell>
          <cell r="X93">
            <v>100</v>
          </cell>
          <cell r="Y93">
            <v>273620.96219404001</v>
          </cell>
          <cell r="Z93">
            <v>93</v>
          </cell>
          <cell r="AA93">
            <v>93</v>
          </cell>
        </row>
        <row r="94">
          <cell r="C94" t="str">
            <v xml:space="preserve"> Addendum</v>
          </cell>
        </row>
        <row r="96">
          <cell r="A96">
            <v>20</v>
          </cell>
          <cell r="C96" t="str">
            <v xml:space="preserve"> 02.012.00.000</v>
          </cell>
          <cell r="D96">
            <v>90592727.272999987</v>
          </cell>
          <cell r="E96">
            <v>61.707999999999998</v>
          </cell>
          <cell r="F96">
            <v>13.973999999999997</v>
          </cell>
          <cell r="G96">
            <v>12659427.709129017</v>
          </cell>
          <cell r="H96">
            <v>64.021053319344361</v>
          </cell>
          <cell r="I96">
            <v>57998418.230895534</v>
          </cell>
          <cell r="J96">
            <v>6615032.6359999999</v>
          </cell>
          <cell r="K96">
            <v>71.322999993347977</v>
          </cell>
          <cell r="L96">
            <v>64613450.866895534</v>
          </cell>
          <cell r="M96">
            <v>90.009220276466721</v>
          </cell>
          <cell r="N96">
            <v>11394652.17245</v>
          </cell>
          <cell r="O96">
            <v>91.091010127422649</v>
          </cell>
          <cell r="P96">
            <v>52831345.024449997</v>
          </cell>
          <cell r="Q96">
            <v>6453741.8720000004</v>
          </cell>
          <cell r="R96">
            <v>91.753475632462298</v>
          </cell>
          <cell r="S96">
            <v>59285086.896449998</v>
          </cell>
          <cell r="T96">
            <v>9.9907797235332882</v>
          </cell>
          <cell r="U96">
            <v>1264775.5366790164</v>
          </cell>
          <cell r="V96">
            <v>8.9089898725773491</v>
          </cell>
          <cell r="W96">
            <v>5167073.2064455375</v>
          </cell>
          <cell r="X96">
            <v>8.2465243675376936</v>
          </cell>
          <cell r="Y96">
            <v>5328363.9704455361</v>
          </cell>
          <cell r="Z96">
            <v>93</v>
          </cell>
          <cell r="AA96">
            <v>1.2465243675377025</v>
          </cell>
        </row>
        <row r="97">
          <cell r="A97">
            <v>120</v>
          </cell>
          <cell r="C97" t="str">
            <v xml:space="preserve"> Bandara Syamsudin Noor</v>
          </cell>
        </row>
        <row r="100">
          <cell r="C100" t="str">
            <v xml:space="preserve"> Jumlah Proyek Mandiri</v>
          </cell>
          <cell r="D100">
            <v>284841940.70200002</v>
          </cell>
          <cell r="G100">
            <v>26272277.364456356</v>
          </cell>
          <cell r="I100">
            <v>147693129.75480622</v>
          </cell>
          <cell r="J100">
            <v>73609598.703000009</v>
          </cell>
          <cell r="L100">
            <v>221302728.45780623</v>
          </cell>
          <cell r="M100">
            <v>87.68235069090548</v>
          </cell>
          <cell r="N100">
            <v>23036150.373190001</v>
          </cell>
          <cell r="O100">
            <v>88.799114574645344</v>
          </cell>
          <cell r="P100">
            <v>131150191.50985</v>
          </cell>
          <cell r="Q100">
            <v>65878586.552000001</v>
          </cell>
          <cell r="R100">
            <v>89.031337044457487</v>
          </cell>
          <cell r="S100">
            <v>197028778.06185001</v>
          </cell>
          <cell r="T100">
            <v>12.317649309094532</v>
          </cell>
          <cell r="U100">
            <v>3236126.9912663577</v>
          </cell>
          <cell r="V100">
            <v>11.200885425354667</v>
          </cell>
          <cell r="W100">
            <v>16542938.244956248</v>
          </cell>
          <cell r="X100">
            <v>10.968662955542523</v>
          </cell>
          <cell r="Y100">
            <v>24273950.395956252</v>
          </cell>
        </row>
        <row r="103">
          <cell r="C103" t="str">
            <v xml:space="preserve"> Cab. KALSEL</v>
          </cell>
        </row>
        <row r="104">
          <cell r="A104">
            <v>21</v>
          </cell>
          <cell r="B104">
            <v>1</v>
          </cell>
          <cell r="C104" t="str">
            <v xml:space="preserve"> 03.004.00.000</v>
          </cell>
          <cell r="D104">
            <v>2535089.2411000002</v>
          </cell>
          <cell r="E104">
            <v>66.082999999999998</v>
          </cell>
          <cell r="F104">
            <v>11.468</v>
          </cell>
          <cell r="G104">
            <v>290724.03416934801</v>
          </cell>
          <cell r="H104">
            <v>80.827999910903401</v>
          </cell>
          <cell r="I104">
            <v>2049061.9295376299</v>
          </cell>
          <cell r="J104">
            <v>0</v>
          </cell>
          <cell r="K104">
            <v>80.827999910903401</v>
          </cell>
          <cell r="L104">
            <v>2049061.9295376299</v>
          </cell>
          <cell r="M104">
            <v>92.926524575753078</v>
          </cell>
          <cell r="N104">
            <v>270159.74105999997</v>
          </cell>
          <cell r="O104">
            <v>87.114828036592968</v>
          </cell>
          <cell r="P104">
            <v>1785036.7762799999</v>
          </cell>
          <cell r="Q104">
            <v>0</v>
          </cell>
          <cell r="R104">
            <v>87.114828036592968</v>
          </cell>
          <cell r="S104">
            <v>1785036.7762799999</v>
          </cell>
          <cell r="T104">
            <v>7.0734754242469178</v>
          </cell>
          <cell r="U104">
            <v>20564.293109348044</v>
          </cell>
          <cell r="V104">
            <v>12.885171963407045</v>
          </cell>
          <cell r="W104">
            <v>264025.15325763007</v>
          </cell>
          <cell r="X104">
            <v>12.885171963407045</v>
          </cell>
          <cell r="Y104">
            <v>264025.15325763007</v>
          </cell>
          <cell r="Z104">
            <v>90</v>
          </cell>
          <cell r="AA104">
            <v>2.8851719634070321</v>
          </cell>
        </row>
        <row r="105">
          <cell r="A105">
            <v>121</v>
          </cell>
          <cell r="C105" t="str">
            <v xml:space="preserve"> Jbt. Angkinang</v>
          </cell>
        </row>
        <row r="107">
          <cell r="A107">
            <v>22</v>
          </cell>
          <cell r="B107">
            <v>2</v>
          </cell>
          <cell r="C107" t="str">
            <v xml:space="preserve"> 03.011.00.000</v>
          </cell>
          <cell r="D107">
            <v>2667720</v>
          </cell>
          <cell r="E107">
            <v>77.671000000000006</v>
          </cell>
          <cell r="F107">
            <v>44.945000000000007</v>
          </cell>
          <cell r="G107">
            <v>1199006.7540000002</v>
          </cell>
          <cell r="H107">
            <v>77.27800000000002</v>
          </cell>
          <cell r="I107">
            <v>2061560.6616000002</v>
          </cell>
          <cell r="J107">
            <v>0</v>
          </cell>
          <cell r="K107">
            <v>77.27800000000002</v>
          </cell>
          <cell r="L107">
            <v>2061560.6616000002</v>
          </cell>
          <cell r="M107">
            <v>61.203223464077325</v>
          </cell>
          <cell r="N107">
            <v>733830.78300000005</v>
          </cell>
          <cell r="O107">
            <v>64.227309274147814</v>
          </cell>
          <cell r="P107">
            <v>1324084.942</v>
          </cell>
          <cell r="Q107">
            <v>0</v>
          </cell>
          <cell r="R107">
            <v>64.227309274147814</v>
          </cell>
          <cell r="S107">
            <v>1324084.942</v>
          </cell>
          <cell r="T107">
            <v>38.796776535922675</v>
          </cell>
          <cell r="U107">
            <v>465175.97100000014</v>
          </cell>
          <cell r="V107">
            <v>35.772690725852186</v>
          </cell>
          <cell r="W107">
            <v>737475.71960000019</v>
          </cell>
          <cell r="X107">
            <v>35.772690725852186</v>
          </cell>
          <cell r="Y107">
            <v>737475.71960000019</v>
          </cell>
          <cell r="Z107">
            <v>93</v>
          </cell>
          <cell r="AA107">
            <v>28.772690725852186</v>
          </cell>
        </row>
        <row r="108">
          <cell r="A108">
            <v>122</v>
          </cell>
          <cell r="C108" t="str">
            <v xml:space="preserve"> Irigasi Batu Licin</v>
          </cell>
        </row>
        <row r="111">
          <cell r="C111" t="str">
            <v xml:space="preserve"> Jumlah Cab. KALSEL</v>
          </cell>
          <cell r="D111">
            <v>5202809.2411000002</v>
          </cell>
          <cell r="G111">
            <v>1489730.7881693481</v>
          </cell>
          <cell r="I111">
            <v>4110622.5911376299</v>
          </cell>
          <cell r="J111">
            <v>0</v>
          </cell>
          <cell r="L111">
            <v>4110622.5911376299</v>
          </cell>
          <cell r="M111">
            <v>67.394091068880385</v>
          </cell>
          <cell r="N111">
            <v>1003990.52406</v>
          </cell>
          <cell r="O111">
            <v>75.636272835729699</v>
          </cell>
          <cell r="P111">
            <v>3109121.7182799997</v>
          </cell>
          <cell r="Q111">
            <v>0</v>
          </cell>
          <cell r="R111">
            <v>75.636272835729699</v>
          </cell>
          <cell r="S111">
            <v>3109121.7182799997</v>
          </cell>
          <cell r="T111">
            <v>32.605908931119622</v>
          </cell>
          <cell r="U111">
            <v>485740.26410934818</v>
          </cell>
          <cell r="V111">
            <v>24.363727164270298</v>
          </cell>
          <cell r="W111">
            <v>1001500.8728576303</v>
          </cell>
          <cell r="X111">
            <v>24.363727164270298</v>
          </cell>
          <cell r="Y111">
            <v>1001500.8728576303</v>
          </cell>
        </row>
        <row r="114">
          <cell r="C114" t="str">
            <v xml:space="preserve"> Cab. KALTENG</v>
          </cell>
        </row>
        <row r="115">
          <cell r="A115">
            <v>23</v>
          </cell>
          <cell r="B115">
            <v>1</v>
          </cell>
          <cell r="C115" t="str">
            <v xml:space="preserve"> 03.010.00.000</v>
          </cell>
          <cell r="D115">
            <v>909740.90908999997</v>
          </cell>
          <cell r="E115">
            <v>81.418000000000006</v>
          </cell>
          <cell r="F115">
            <v>20.896000000000001</v>
          </cell>
          <cell r="G115">
            <v>190099.46036344641</v>
          </cell>
          <cell r="H115">
            <v>82.543999980035693</v>
          </cell>
          <cell r="I115">
            <v>750936.53581762617</v>
          </cell>
          <cell r="J115">
            <v>0</v>
          </cell>
          <cell r="K115">
            <v>82.543999980035693</v>
          </cell>
          <cell r="L115">
            <v>750936.53581762617</v>
          </cell>
          <cell r="M115">
            <v>88.693184966252829</v>
          </cell>
          <cell r="N115">
            <v>168605.266</v>
          </cell>
          <cell r="O115">
            <v>82.699030527770375</v>
          </cell>
          <cell r="P115">
            <v>621017.23499999999</v>
          </cell>
          <cell r="Q115">
            <v>0</v>
          </cell>
          <cell r="R115">
            <v>82.699030527770375</v>
          </cell>
          <cell r="S115">
            <v>621017.23499999999</v>
          </cell>
          <cell r="T115">
            <v>11.306815033747174</v>
          </cell>
          <cell r="U115">
            <v>21494.194363446411</v>
          </cell>
          <cell r="V115">
            <v>17.300969472229625</v>
          </cell>
          <cell r="W115">
            <v>129919.30081762618</v>
          </cell>
          <cell r="X115">
            <v>17.300969472229625</v>
          </cell>
          <cell r="Y115">
            <v>129919.30081762618</v>
          </cell>
          <cell r="Z115">
            <v>90</v>
          </cell>
          <cell r="AA115">
            <v>7.3009694722296246</v>
          </cell>
        </row>
        <row r="116">
          <cell r="A116">
            <v>123</v>
          </cell>
          <cell r="C116" t="str">
            <v xml:space="preserve"> Bendung Tandrahean VI</v>
          </cell>
        </row>
        <row r="118">
          <cell r="A118">
            <v>24</v>
          </cell>
          <cell r="B118">
            <v>2</v>
          </cell>
          <cell r="C118" t="str">
            <v xml:space="preserve"> 03.013.00.000</v>
          </cell>
          <cell r="D118">
            <v>453952.72726999997</v>
          </cell>
          <cell r="E118">
            <v>45.652999999999999</v>
          </cell>
          <cell r="F118">
            <v>33.496000000000002</v>
          </cell>
          <cell r="G118">
            <v>152056.00552635919</v>
          </cell>
          <cell r="H118">
            <v>60.18</v>
          </cell>
          <cell r="I118">
            <v>273188.75127108599</v>
          </cell>
          <cell r="J118">
            <v>0</v>
          </cell>
          <cell r="K118">
            <v>60.18</v>
          </cell>
          <cell r="L118">
            <v>273188.75127108599</v>
          </cell>
          <cell r="M118">
            <v>85.656326383913651</v>
          </cell>
          <cell r="N118">
            <v>130245.58838</v>
          </cell>
          <cell r="O118">
            <v>87.33045025827559</v>
          </cell>
          <cell r="P118">
            <v>238576.96653999999</v>
          </cell>
          <cell r="Q118">
            <v>0</v>
          </cell>
          <cell r="R118">
            <v>87.33045025827559</v>
          </cell>
          <cell r="S118">
            <v>238576.96653999999</v>
          </cell>
          <cell r="T118">
            <v>14.343673616086356</v>
          </cell>
          <cell r="U118">
            <v>21810.417146359192</v>
          </cell>
          <cell r="V118">
            <v>12.669549741724403</v>
          </cell>
          <cell r="W118">
            <v>34611.784731085994</v>
          </cell>
          <cell r="X118">
            <v>12.669549741724403</v>
          </cell>
          <cell r="Y118">
            <v>34611.784731085994</v>
          </cell>
          <cell r="Z118">
            <v>90</v>
          </cell>
          <cell r="AA118">
            <v>2.6695497417244098</v>
          </cell>
        </row>
        <row r="119">
          <cell r="A119">
            <v>124</v>
          </cell>
          <cell r="C119" t="str">
            <v xml:space="preserve"> Gedung PU Kapuas</v>
          </cell>
        </row>
        <row r="122">
          <cell r="C122" t="str">
            <v xml:space="preserve"> Jumlah Cab. KALTENG</v>
          </cell>
          <cell r="D122">
            <v>1363693.6363599999</v>
          </cell>
          <cell r="G122">
            <v>342155.46588980558</v>
          </cell>
          <cell r="I122">
            <v>1024125.2870887122</v>
          </cell>
          <cell r="J122">
            <v>0</v>
          </cell>
          <cell r="L122">
            <v>1024125.2870887122</v>
          </cell>
          <cell r="M122">
            <v>87.343586227042124</v>
          </cell>
          <cell r="N122">
            <v>298850.85438000003</v>
          </cell>
          <cell r="O122">
            <v>83.934476804451748</v>
          </cell>
          <cell r="P122">
            <v>859594.20154000004</v>
          </cell>
          <cell r="Q122">
            <v>0</v>
          </cell>
          <cell r="R122">
            <v>83.934476804451748</v>
          </cell>
          <cell r="S122">
            <v>859594.20154000004</v>
          </cell>
          <cell r="T122">
            <v>12.656413772957894</v>
          </cell>
          <cell r="U122">
            <v>43304.611509805603</v>
          </cell>
          <cell r="V122">
            <v>16.065523195548252</v>
          </cell>
          <cell r="W122">
            <v>164531.08554871217</v>
          </cell>
          <cell r="X122">
            <v>16.065523195548252</v>
          </cell>
          <cell r="Y122">
            <v>164531.08554871217</v>
          </cell>
        </row>
        <row r="125">
          <cell r="C125" t="str">
            <v xml:space="preserve"> Cab. KALBAR</v>
          </cell>
        </row>
        <row r="126">
          <cell r="B126">
            <v>1</v>
          </cell>
          <cell r="C126" t="str">
            <v>CK. 03</v>
          </cell>
          <cell r="G126">
            <v>0</v>
          </cell>
          <cell r="H126" t="e">
            <v>#DIV/0!</v>
          </cell>
          <cell r="J126">
            <v>0</v>
          </cell>
          <cell r="K126" t="e">
            <v>#DIV/0!</v>
          </cell>
          <cell r="L126">
            <v>0</v>
          </cell>
          <cell r="M126" t="e">
            <v>#DIV/0!</v>
          </cell>
          <cell r="O126" t="e">
            <v>#DIV/0!</v>
          </cell>
          <cell r="P126">
            <v>0</v>
          </cell>
          <cell r="Q126">
            <v>0</v>
          </cell>
          <cell r="R126" t="e">
            <v>#DIV/0!</v>
          </cell>
          <cell r="S126">
            <v>0</v>
          </cell>
          <cell r="T126" t="e">
            <v>#DIV/0!</v>
          </cell>
          <cell r="U126">
            <v>0</v>
          </cell>
          <cell r="V126" t="e">
            <v>#DIV/0!</v>
          </cell>
          <cell r="W126">
            <v>0</v>
          </cell>
          <cell r="X126" t="e">
            <v>#DIV/0!</v>
          </cell>
          <cell r="Y126">
            <v>0</v>
          </cell>
          <cell r="AA126" t="e">
            <v>#DIV/0!</v>
          </cell>
        </row>
        <row r="130">
          <cell r="C130" t="str">
            <v xml:space="preserve"> Jumlah Cab. KALBAR</v>
          </cell>
          <cell r="D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 t="e">
            <v>#DIV/0!</v>
          </cell>
          <cell r="N130">
            <v>0</v>
          </cell>
          <cell r="O130" t="e">
            <v>#DIV/0!</v>
          </cell>
          <cell r="P130">
            <v>0</v>
          </cell>
          <cell r="Q130">
            <v>0</v>
          </cell>
          <cell r="R130" t="e">
            <v>#DIV/0!</v>
          </cell>
          <cell r="S130">
            <v>0</v>
          </cell>
          <cell r="T130" t="e">
            <v>#DIV/0!</v>
          </cell>
          <cell r="U130">
            <v>0</v>
          </cell>
          <cell r="V130" t="e">
            <v>#DIV/0!</v>
          </cell>
          <cell r="W130">
            <v>0</v>
          </cell>
          <cell r="X130" t="e">
            <v>#DIV/0!</v>
          </cell>
          <cell r="Y130">
            <v>0</v>
          </cell>
        </row>
        <row r="132">
          <cell r="C132" t="str">
            <v>-</v>
          </cell>
        </row>
      </sheetData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"/>
      <sheetName val="PRELIM"/>
      <sheetName val="TOWN"/>
      <sheetName val="BQ-TAMBAHAN"/>
      <sheetName val="Produksi "/>
      <sheetName val="DSU-2"/>
      <sheetName val="HargaDsrBhn"/>
      <sheetName val="SBDY"/>
      <sheetName val="NP"/>
      <sheetName val="1.REK"/>
      <sheetName val="Normalisasi"/>
      <sheetName val="AHS Marka"/>
      <sheetName val="ANAL KOEF"/>
      <sheetName val="BL"/>
      <sheetName val="SCHEDULE"/>
      <sheetName val="Sumber Daya"/>
      <sheetName val="INPUT"/>
      <sheetName val="HARSAT"/>
      <sheetName val="rab_analisa"/>
      <sheetName val="rab me (by owner) "/>
      <sheetName val="BQ (by owner)"/>
      <sheetName val="rab me (fisik)"/>
      <sheetName val="H_Satuan"/>
      <sheetName val="LISA MOB"/>
      <sheetName val="Cover Daf_2"/>
      <sheetName val="Bill No.1"/>
      <sheetName val="ELEKTRIKAL"/>
      <sheetName val="SAT-DAS"/>
      <sheetName val="Material"/>
      <sheetName val="DAF-1"/>
      <sheetName val="H.Satuan"/>
      <sheetName val="rincian per proyek"/>
      <sheetName val="CAT_HAR"/>
      <sheetName val="DAF-2"/>
      <sheetName val="ALAT"/>
      <sheetName val="OUT"/>
      <sheetName val="rINCIAN"/>
      <sheetName val="Cover Daf-2"/>
      <sheetName val="AHSbj"/>
      <sheetName val="Rekap"/>
      <sheetName val="Sheet1"/>
      <sheetName val="Agregat Halus &amp; Kasar"/>
      <sheetName val="Summary "/>
      <sheetName val="UPAH PEKERJA"/>
      <sheetName val="Rekap Biaya"/>
      <sheetName val="Analisa"/>
      <sheetName val="ANALISA TENDER"/>
      <sheetName val="Infra"/>
      <sheetName val="Rekap Direct Cost"/>
      <sheetName val="STR"/>
      <sheetName val="Bill No 2.1 "/>
      <sheetName val="BAG_2"/>
      <sheetName val="harga"/>
      <sheetName val="BAG-2"/>
      <sheetName val="Cover"/>
      <sheetName val="rekap-analis"/>
      <sheetName val="Price Biaya Cadangan"/>
      <sheetName val="BQ.Rekapitulasi  Akhir"/>
      <sheetName val="Sales"/>
      <sheetName val="Harsat_El"/>
      <sheetName val="fill in first"/>
      <sheetName val="STR(CANCEL)"/>
      <sheetName val="AC"/>
      <sheetName val="Koefisien"/>
      <sheetName val="ANALISA-1"/>
      <sheetName val="DAPRO"/>
      <sheetName val="DAFTAR ISI"/>
      <sheetName val="mA THP III"/>
      <sheetName val="SAP"/>
      <sheetName val="UPAHBAHAN"/>
      <sheetName val="Form-3.3"/>
      <sheetName val="formminat"/>
      <sheetName val="B"/>
      <sheetName val="DAF_2"/>
      <sheetName val="000000"/>
      <sheetName val="Tataudara"/>
      <sheetName val="BQ_Rekapitulasi  Akhir"/>
      <sheetName val="Monitor"/>
      <sheetName val="2.1"/>
      <sheetName val="2.2"/>
      <sheetName val="ANL-PEK"/>
      <sheetName val="BQ ARS"/>
      <sheetName val="ANALISA PEK.UMUM"/>
      <sheetName val="Bill No_1"/>
      <sheetName val="BAHAN"/>
      <sheetName val="ENG-101"/>
      <sheetName val="BQ-1A"/>
      <sheetName val="ARSITEKTUR"/>
      <sheetName val="BQ"/>
      <sheetName val="HARGA MATERIAL"/>
      <sheetName val="Rekap-Bdg"/>
      <sheetName val="DKH"/>
      <sheetName val="Upah"/>
      <sheetName val="REF.ONLY"/>
      <sheetName val="토공사B동추가"/>
      <sheetName val="Metod TWR"/>
      <sheetName val="112-885"/>
      <sheetName val="lokasari-el"/>
      <sheetName val="REKAP EL"/>
      <sheetName val="8LT 12"/>
      <sheetName val="Mall"/>
      <sheetName val="Upah_Bahan"/>
      <sheetName val="Bill No. 2 - Carpark"/>
      <sheetName val="Weight Bridge"/>
      <sheetName val="D2.2"/>
      <sheetName val="A"/>
      <sheetName val="Daf 1 Prelim"/>
      <sheetName val="index"/>
      <sheetName val="DAF_1"/>
      <sheetName val="Inst.penerangan."/>
      <sheetName val="Anls Teknis"/>
      <sheetName val="RENTAL1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Isolasi Luar Dalam"/>
      <sheetName val="Isolasi Luar"/>
      <sheetName val="daf-3(OK)"/>
      <sheetName val="daf-7(OK)"/>
      <sheetName val="#REF!"/>
      <sheetName val="FINISHING"/>
      <sheetName val="div10"/>
      <sheetName val="boq"/>
      <sheetName val="RKP.ANL"/>
      <sheetName val="rumus"/>
      <sheetName val="Rawat Inap"/>
      <sheetName val="A_ars"/>
      <sheetName val="prog-mgu"/>
      <sheetName val="rekap konst"/>
      <sheetName val="lap umum 1"/>
      <sheetName val="Calcu 02"/>
      <sheetName val="RAB"/>
      <sheetName val="Codestable"/>
      <sheetName val="Proj Summ"/>
      <sheetName val="AN-K"/>
      <sheetName val="ANALIS2"/>
      <sheetName val="ANALISAGATE"/>
      <sheetName val="Produksi_"/>
      <sheetName val="1_REK"/>
      <sheetName val="AHS_Marka"/>
      <sheetName val="ANAL_KOEF"/>
      <sheetName val="SP16"/>
      <sheetName val="I-KAMAR"/>
      <sheetName val="I_KAMAR"/>
      <sheetName val="PERFORMANCE PROYEK (2)"/>
      <sheetName val="Petunjuk Ngisi (2)"/>
      <sheetName val="CH"/>
      <sheetName val="Volume"/>
      <sheetName val="Basic Price"/>
      <sheetName val="RAB (OK)"/>
      <sheetName val="Analisa STR"/>
      <sheetName val="bhn-upah"/>
      <sheetName val="baladewa"/>
      <sheetName val="KH-Q1,Q2,01"/>
      <sheetName val="Perm. Test"/>
      <sheetName val="Terbilang"/>
      <sheetName val="chitimc"/>
      <sheetName val="Daf 1"/>
      <sheetName val="ANAL"/>
      <sheetName val="BQ-Str"/>
      <sheetName val="pricing"/>
      <sheetName val="RBP- 2"/>
      <sheetName val="Plmbg "/>
      <sheetName val="Electronic"/>
      <sheetName val="RKP-BOQ"/>
      <sheetName val="Unit Price"/>
      <sheetName val="16-AC-27JULI"/>
      <sheetName val="Bab.No.4.1 STR"/>
      <sheetName val="Bab.No.4.2 ARSITEK"/>
      <sheetName val="Bab.No.4.3 PLUMBING"/>
      <sheetName val="Bab.No.4.4-Pek.Tambh.Krg."/>
      <sheetName val="BQ-R2"/>
      <sheetName val="AHS"/>
      <sheetName val="COA"/>
      <sheetName val="ACT-PRELIM"/>
      <sheetName val="STR_CANCEL_"/>
      <sheetName val="COST"/>
      <sheetName val="Pipe"/>
      <sheetName val="Rinc.Ged.A (G.Utama)"/>
      <sheetName val="sort2"/>
      <sheetName val="Plumbing"/>
      <sheetName val="H-Bahan &amp; Tenaga"/>
      <sheetName val="H_Bahan"/>
      <sheetName val="BASEMENT"/>
      <sheetName val="koef"/>
      <sheetName val="Summary"/>
      <sheetName val="DAFTAR HARGA"/>
      <sheetName val="Kolom UT"/>
      <sheetName val="Panel"/>
      <sheetName val="Bill of Qty"/>
      <sheetName val="AN-E"/>
      <sheetName val="Meth"/>
      <sheetName val="SP"/>
      <sheetName val="HRG BHN"/>
      <sheetName val="DAFTAR  BESI IWF"/>
      <sheetName val="Harsat Upah"/>
      <sheetName val="DAFTAR BESI KANAL C SIKU"/>
      <sheetName val="EARTH"/>
      <sheetName val="Tabel"/>
      <sheetName val="RekBq"/>
      <sheetName val="DK&amp;H"/>
      <sheetName val="BOQ "/>
      <sheetName val="REKAP ANALISA"/>
      <sheetName val="data"/>
      <sheetName val="anal_alat"/>
      <sheetName val="hsd"/>
      <sheetName val="NP.7(2)"/>
      <sheetName val="NP.9"/>
      <sheetName val="Informasi"/>
      <sheetName val="bum"/>
      <sheetName val="Anal-1"/>
      <sheetName val="rk_an_k"/>
      <sheetName val="Bill rekap"/>
      <sheetName val="harsat ars str"/>
      <sheetName val="Grand Summary"/>
      <sheetName val="Parameter"/>
      <sheetName val="Bab.No.3.1 STR"/>
      <sheetName val="Bab.No.3.2 ARSITEK"/>
      <sheetName val="Bab.No.3.3-PLUMBING"/>
      <sheetName val="Bab.No.3.4-Pek.Tambh.Krg."/>
      <sheetName val="str bengkel"/>
      <sheetName val="material "/>
      <sheetName val="ahas-ins"/>
      <sheetName val="3"/>
      <sheetName val="RESUME PEMASARAN 2014"/>
      <sheetName val="RKAP CB5"/>
      <sheetName val="RKAP CB6"/>
      <sheetName val="RKAP CB7"/>
      <sheetName val="RKAP CB8"/>
      <sheetName val="struktur tdk dipakai"/>
      <sheetName val="ISIAN"/>
      <sheetName val="Anls"/>
      <sheetName val="Cost Summary"/>
      <sheetName val="A-ars"/>
      <sheetName val="4-Basic Price"/>
      <sheetName val="Kabel"/>
      <sheetName val="REKAP PAGAR DEPAN"/>
      <sheetName val="REKAP LOKAL"/>
      <sheetName val="REKAP PAGAR SAMPING"/>
      <sheetName val="REKAP GERBANG"/>
      <sheetName val="ANA-C"/>
      <sheetName val="R.A.B."/>
      <sheetName val="form evaluasi"/>
      <sheetName val="Ana"/>
      <sheetName val="ANALISA HARGA SATUAN"/>
      <sheetName val="analisa_gedung"/>
      <sheetName val="anals hrg"/>
      <sheetName val="DTX"/>
      <sheetName val="rate Bahan"/>
      <sheetName val="telp"/>
      <sheetName val="PROGRESS"/>
      <sheetName val="reso"/>
      <sheetName val="RAB ME"/>
      <sheetName val="REKAP.VOLUME"/>
      <sheetName val="BASIC PRICE "/>
      <sheetName val="UPAH BAHAN 07"/>
      <sheetName val="HargaDasar"/>
      <sheetName val="DIV-2"/>
      <sheetName val="MHRS"/>
      <sheetName val="COMMIT REG"/>
      <sheetName val="Inds &amp; For"/>
      <sheetName val="AnalisisHSPekerjaan"/>
      <sheetName val="UNIT PRICE ANALYSIS (KSN)"/>
      <sheetName val="sai"/>
      <sheetName val="IPK"/>
      <sheetName val="Satuan"/>
      <sheetName val="AKP"/>
      <sheetName val="IPK RAKOR"/>
      <sheetName val="RL-01"/>
      <sheetName val="Conn. Lib"/>
      <sheetName val="LS_Rutin"/>
      <sheetName val="RUANG"/>
      <sheetName val="61004"/>
      <sheetName val="61005"/>
      <sheetName val="61006"/>
      <sheetName val="61007"/>
      <sheetName val="61008"/>
      <sheetName val="Fire Fighting"/>
      <sheetName val="PL _5 LT "/>
      <sheetName val="Upah&amp;Bahan"/>
      <sheetName val="Fill this out first___"/>
      <sheetName val="HC Bldg."/>
      <sheetName val="326BQSTC"/>
      <sheetName val="ASat"/>
      <sheetName val="name"/>
      <sheetName val="Du_lieu"/>
      <sheetName val="SUR-HARGA"/>
      <sheetName val="PAD-F"/>
      <sheetName val="hrgsat"/>
      <sheetName val="Table Array"/>
      <sheetName val="DP"/>
      <sheetName val="Foundation"/>
      <sheetName val="SUM_PERS_STRUK"/>
      <sheetName val="PersList"/>
      <sheetName val="REKAP_LANDSCAPE"/>
      <sheetName val="Daftar upah &amp; material"/>
      <sheetName val="ARSUtM "/>
      <sheetName val="Volume Rumah"/>
      <sheetName val="D4"/>
      <sheetName val="D6"/>
      <sheetName val="D7"/>
      <sheetName val="D8"/>
      <sheetName val="RAB "/>
      <sheetName val="Analisa Baku ME"/>
      <sheetName val="metode"/>
      <sheetName val="ANAL.BOW"/>
      <sheetName val="NLsimpro"/>
      <sheetName val="Menu"/>
      <sheetName val="Mek-FW"/>
      <sheetName val="analisa gedung"/>
      <sheetName val="HS-2"/>
      <sheetName val="Koto Panjang"/>
      <sheetName val="igp-03"/>
      <sheetName val="Analisa &amp; Upah"/>
      <sheetName val="PERHIT. ALAT"/>
      <sheetName val="org"/>
      <sheetName val=" ANL. b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dewa"/>
      <sheetName val="kb kos"/>
      <sheetName val="Score board"/>
      <sheetName val="TOWN"/>
      <sheetName val="rincian per proyek"/>
    </sheetNames>
    <sheetDataSet>
      <sheetData sheetId="0">
        <row r="3">
          <cell r="B3" t="str">
            <v>DAFTAR KUANTITAS DAN HARGA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ver"/>
      <sheetName val="Info"/>
      <sheetName val="Rekap"/>
      <sheetName val="Volume"/>
      <sheetName val="MOB"/>
      <sheetName val="RAB"/>
      <sheetName val="Koef"/>
      <sheetName val="Rangka"/>
      <sheetName val="Daf.Harga Sat."/>
      <sheetName val="Hardas"/>
      <sheetName val="Peralatan"/>
      <sheetName val="TOWN"/>
      <sheetName val="baladewa"/>
      <sheetName val="rincian per proye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da1"/>
      <sheetName val="Cover AMP"/>
      <sheetName val="Sheet1"/>
      <sheetName val="ARP 20 Analisa"/>
      <sheetName val="baladewa"/>
      <sheetName val="Volume"/>
      <sheetName val="TOWN"/>
    </sheetNames>
    <sheetDataSet>
      <sheetData sheetId="0">
        <row r="8">
          <cell r="B8" t="str">
            <v>A713030001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Biaya Langsung"/>
      <sheetName val="S daya"/>
      <sheetName val="S daya Beton"/>
      <sheetName val="ARP 10 2 BUL"/>
      <sheetName val="REKAP BUL"/>
      <sheetName val="Gaji"/>
      <sheetName val="ARP 16 Struktur"/>
      <sheetName val="SKEDUL2(INT)"/>
      <sheetName val="skedul hr"/>
      <sheetName val="jAM aLAT"/>
      <sheetName val="ARP 3 CASH FLOW"/>
      <sheetName val="CASHFLOW PEND"/>
      <sheetName val="evaluasi base"/>
      <sheetName val="ARP 20 Analisa "/>
      <sheetName val="Sumda1"/>
      <sheetName val="kist"/>
      <sheetName val="PERHIT VOLUME"/>
      <sheetName val="SEKQUEN PEK1"/>
      <sheetName val="SEQUENT PEK2"/>
      <sheetName val="SPEC"/>
      <sheetName val="SKEDUL1(EXT)"/>
      <sheetName val="ARP 3 CASH FLOW (2)"/>
      <sheetName val="CASHFLOW PEND (2)"/>
      <sheetName val="Volume"/>
      <sheetName val="baladew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6">
          <cell r="B6" t="str">
            <v>A713030001</v>
          </cell>
        </row>
        <row r="8">
          <cell r="B8" t="str">
            <v>A713320003</v>
          </cell>
          <cell r="C8" t="str">
            <v>Mob/Demob Wheel Loader</v>
          </cell>
          <cell r="D8" t="str">
            <v>Unit</v>
          </cell>
          <cell r="E8">
            <v>17500000</v>
          </cell>
        </row>
        <row r="9">
          <cell r="B9" t="str">
            <v>A713320004</v>
          </cell>
          <cell r="C9" t="str">
            <v>Mob/Demob M Grader</v>
          </cell>
          <cell r="D9" t="str">
            <v>Unit</v>
          </cell>
          <cell r="E9">
            <v>5000000</v>
          </cell>
        </row>
        <row r="10">
          <cell r="B10" t="str">
            <v>A713320005</v>
          </cell>
          <cell r="C10" t="str">
            <v>Mob/Demob Concrete Paver</v>
          </cell>
          <cell r="D10" t="str">
            <v>Unit</v>
          </cell>
          <cell r="E10">
            <v>30000000</v>
          </cell>
        </row>
        <row r="11">
          <cell r="B11" t="str">
            <v>A713320006</v>
          </cell>
          <cell r="C11" t="str">
            <v>Mob/Demob Dump Truck 10 Ton</v>
          </cell>
          <cell r="D11" t="str">
            <v>Unit</v>
          </cell>
          <cell r="E11">
            <v>200000</v>
          </cell>
        </row>
        <row r="12">
          <cell r="B12" t="str">
            <v>A713320007</v>
          </cell>
          <cell r="C12" t="str">
            <v>Mob/Demob PTR</v>
          </cell>
          <cell r="D12" t="str">
            <v>Unit</v>
          </cell>
          <cell r="E12">
            <v>17500000</v>
          </cell>
        </row>
        <row r="13">
          <cell r="B13" t="str">
            <v>A713320008</v>
          </cell>
          <cell r="C13" t="str">
            <v>Mob/Demob Finisher</v>
          </cell>
          <cell r="D13" t="str">
            <v>Unit</v>
          </cell>
          <cell r="E13">
            <v>17500000</v>
          </cell>
        </row>
        <row r="14">
          <cell r="B14" t="str">
            <v>A713320009</v>
          </cell>
          <cell r="C14" t="str">
            <v>Mob/Demob Truck Crane</v>
          </cell>
          <cell r="D14" t="str">
            <v>Unit</v>
          </cell>
          <cell r="E14">
            <v>500000</v>
          </cell>
        </row>
        <row r="15">
          <cell r="B15" t="str">
            <v>A713320010</v>
          </cell>
          <cell r="C15" t="str">
            <v>Mob/Demob BullDozer</v>
          </cell>
          <cell r="D15" t="str">
            <v>Unit</v>
          </cell>
          <cell r="E15">
            <v>3000000</v>
          </cell>
        </row>
        <row r="16">
          <cell r="B16" t="str">
            <v>A713320021</v>
          </cell>
          <cell r="C16" t="str">
            <v>Mob/Demob Pick up</v>
          </cell>
          <cell r="D16" t="str">
            <v>Unit</v>
          </cell>
          <cell r="E16">
            <v>3000000</v>
          </cell>
        </row>
        <row r="17">
          <cell r="B17" t="str">
            <v>A713320031</v>
          </cell>
          <cell r="C17" t="str">
            <v>Mob/Demob Genset 20 Kva</v>
          </cell>
          <cell r="D17" t="str">
            <v>Unit</v>
          </cell>
          <cell r="E17">
            <v>1000000</v>
          </cell>
        </row>
        <row r="18">
          <cell r="B18" t="str">
            <v>A713320032</v>
          </cell>
          <cell r="C18" t="str">
            <v>Mob/Demob Concrete Cutter</v>
          </cell>
          <cell r="D18" t="str">
            <v>Unit</v>
          </cell>
          <cell r="E18">
            <v>500000</v>
          </cell>
        </row>
        <row r="19">
          <cell r="B19" t="str">
            <v>A713320033</v>
          </cell>
          <cell r="C19" t="str">
            <v>Mob/Demob Concrete Vibrator</v>
          </cell>
          <cell r="D19" t="str">
            <v>Unit</v>
          </cell>
          <cell r="E19">
            <v>500000</v>
          </cell>
        </row>
        <row r="20">
          <cell r="B20" t="str">
            <v>A713320034</v>
          </cell>
          <cell r="C20" t="str">
            <v>Mob/Demob Bar Cutter</v>
          </cell>
          <cell r="D20" t="str">
            <v>Unit</v>
          </cell>
          <cell r="E20">
            <v>500000</v>
          </cell>
        </row>
        <row r="21">
          <cell r="B21" t="str">
            <v>A713320035</v>
          </cell>
          <cell r="C21" t="str">
            <v>Mob/Demob Vibro Mini</v>
          </cell>
          <cell r="D21" t="str">
            <v>Unit</v>
          </cell>
          <cell r="E21">
            <v>500000</v>
          </cell>
        </row>
        <row r="22">
          <cell r="B22" t="str">
            <v>A713320036</v>
          </cell>
          <cell r="C22" t="str">
            <v>Mob/Demob Stamper</v>
          </cell>
          <cell r="D22" t="str">
            <v>Unit</v>
          </cell>
          <cell r="E22">
            <v>1000000</v>
          </cell>
        </row>
        <row r="23">
          <cell r="B23" t="str">
            <v>A713320037</v>
          </cell>
          <cell r="C23" t="str">
            <v>Mob/Demob Water Pump</v>
          </cell>
          <cell r="D23" t="str">
            <v>Unit</v>
          </cell>
          <cell r="E23">
            <v>500000</v>
          </cell>
        </row>
        <row r="24">
          <cell r="B24" t="str">
            <v>A713320038</v>
          </cell>
          <cell r="C24" t="str">
            <v>Mob/Demob Compressor</v>
          </cell>
          <cell r="D24" t="str">
            <v>Unit</v>
          </cell>
          <cell r="E24">
            <v>1000000</v>
          </cell>
        </row>
        <row r="25">
          <cell r="B25" t="str">
            <v>A713320039</v>
          </cell>
          <cell r="C25" t="str">
            <v>Mob/Demob Alat Ukur</v>
          </cell>
          <cell r="D25" t="str">
            <v>Unit</v>
          </cell>
          <cell r="E25">
            <v>500000</v>
          </cell>
        </row>
        <row r="26">
          <cell r="B26" t="str">
            <v>A713320051</v>
          </cell>
          <cell r="C26" t="str">
            <v>Mob/Demob Pekerja</v>
          </cell>
          <cell r="D26" t="str">
            <v>Orang</v>
          </cell>
          <cell r="E26">
            <v>600000</v>
          </cell>
        </row>
        <row r="27">
          <cell r="B27" t="str">
            <v>A713320052</v>
          </cell>
          <cell r="C27" t="str">
            <v>Mob/Demob Pegawai Kantor 1</v>
          </cell>
          <cell r="D27" t="str">
            <v>Orang</v>
          </cell>
          <cell r="E27">
            <v>1200000</v>
          </cell>
        </row>
        <row r="28">
          <cell r="B28" t="str">
            <v>A713320053</v>
          </cell>
          <cell r="C28" t="str">
            <v>Mob/Demob Pegawai Kantor 2</v>
          </cell>
          <cell r="D28" t="str">
            <v>Orang</v>
          </cell>
          <cell r="E28">
            <v>800000</v>
          </cell>
        </row>
        <row r="30">
          <cell r="B30" t="str">
            <v>A713430001</v>
          </cell>
          <cell r="C30" t="str">
            <v>Sewa Excavator</v>
          </cell>
          <cell r="D30" t="str">
            <v>Jam</v>
          </cell>
          <cell r="E30">
            <v>245000</v>
          </cell>
        </row>
        <row r="31">
          <cell r="B31" t="str">
            <v>A713430002</v>
          </cell>
          <cell r="C31" t="str">
            <v>Sewa Vibroroller</v>
          </cell>
          <cell r="D31" t="str">
            <v>Jam</v>
          </cell>
          <cell r="E31">
            <v>240000</v>
          </cell>
        </row>
        <row r="32">
          <cell r="B32" t="str">
            <v>A713430003</v>
          </cell>
          <cell r="C32" t="str">
            <v>Sewa Wheel loade</v>
          </cell>
          <cell r="D32" t="str">
            <v>Jam</v>
          </cell>
          <cell r="E32">
            <v>250000</v>
          </cell>
        </row>
        <row r="33">
          <cell r="B33" t="str">
            <v>A713430004</v>
          </cell>
          <cell r="C33" t="str">
            <v>Sewa M Grader</v>
          </cell>
          <cell r="D33" t="str">
            <v>Jam</v>
          </cell>
          <cell r="E33">
            <v>250000</v>
          </cell>
        </row>
        <row r="34">
          <cell r="B34" t="str">
            <v>A713430005</v>
          </cell>
          <cell r="C34" t="str">
            <v>Sewa Concrete Paver</v>
          </cell>
          <cell r="D34" t="str">
            <v>Jam</v>
          </cell>
          <cell r="E34">
            <v>500000</v>
          </cell>
        </row>
        <row r="35">
          <cell r="B35" t="str">
            <v>A713430007</v>
          </cell>
          <cell r="C35" t="str">
            <v>Sewa Dump Truck 10 ton</v>
          </cell>
          <cell r="D35" t="str">
            <v>Jam</v>
          </cell>
          <cell r="E35">
            <v>83333.333333333328</v>
          </cell>
        </row>
        <row r="36">
          <cell r="B36" t="str">
            <v>A713430008</v>
          </cell>
          <cell r="C36" t="str">
            <v>Sewa Batching Plant</v>
          </cell>
          <cell r="D36" t="str">
            <v>Jam</v>
          </cell>
          <cell r="E36">
            <v>500000</v>
          </cell>
        </row>
        <row r="37">
          <cell r="B37" t="str">
            <v>A713430009</v>
          </cell>
          <cell r="C37" t="str">
            <v>Sewa Truck Mixer</v>
          </cell>
          <cell r="D37" t="str">
            <v>hari</v>
          </cell>
          <cell r="E37">
            <v>1500000</v>
          </cell>
        </row>
        <row r="38">
          <cell r="B38" t="str">
            <v>A713430010</v>
          </cell>
          <cell r="C38" t="str">
            <v>Sewa Truck Crane</v>
          </cell>
          <cell r="D38" t="str">
            <v>hari</v>
          </cell>
          <cell r="E38">
            <v>1500000</v>
          </cell>
        </row>
        <row r="39">
          <cell r="B39" t="str">
            <v>A713430011</v>
          </cell>
          <cell r="C39" t="str">
            <v>Sewa Bulldozer</v>
          </cell>
          <cell r="D39" t="str">
            <v>Jam</v>
          </cell>
          <cell r="E39">
            <v>350000</v>
          </cell>
        </row>
        <row r="40">
          <cell r="B40" t="str">
            <v>A713430012</v>
          </cell>
          <cell r="C40" t="str">
            <v>Sewa Watertank</v>
          </cell>
          <cell r="D40" t="str">
            <v>Jam</v>
          </cell>
          <cell r="E40">
            <v>83333.333333333328</v>
          </cell>
        </row>
        <row r="41">
          <cell r="B41" t="str">
            <v>A713430014</v>
          </cell>
          <cell r="C41" t="str">
            <v>Sewa Lightruck</v>
          </cell>
          <cell r="D41" t="str">
            <v>Hr</v>
          </cell>
          <cell r="E41">
            <v>400000</v>
          </cell>
        </row>
        <row r="42">
          <cell r="B42" t="str">
            <v>A713430021</v>
          </cell>
          <cell r="C42" t="str">
            <v>Sewa Pickup</v>
          </cell>
          <cell r="D42" t="str">
            <v>Bln</v>
          </cell>
          <cell r="E42">
            <v>1000000</v>
          </cell>
        </row>
        <row r="43">
          <cell r="B43" t="str">
            <v>A713430031</v>
          </cell>
          <cell r="C43" t="str">
            <v>Sewa Genset 20 Kva</v>
          </cell>
          <cell r="D43" t="str">
            <v>Hari</v>
          </cell>
          <cell r="E43">
            <v>100000</v>
          </cell>
        </row>
        <row r="44">
          <cell r="B44" t="str">
            <v>A713430032</v>
          </cell>
          <cell r="C44" t="str">
            <v>Sewa Concrete Cutter</v>
          </cell>
          <cell r="D44" t="str">
            <v>Hari</v>
          </cell>
          <cell r="E44">
            <v>100000</v>
          </cell>
        </row>
        <row r="45">
          <cell r="B45" t="str">
            <v>A713430033</v>
          </cell>
          <cell r="C45" t="str">
            <v>Sewa Concrete Vibrator</v>
          </cell>
          <cell r="D45" t="str">
            <v>Hari</v>
          </cell>
          <cell r="E45">
            <v>100000</v>
          </cell>
        </row>
        <row r="46">
          <cell r="B46" t="str">
            <v>A713430034</v>
          </cell>
          <cell r="C46" t="str">
            <v>Sewa Bar Cutter</v>
          </cell>
          <cell r="D46" t="str">
            <v>Bln</v>
          </cell>
          <cell r="E46">
            <v>2500000</v>
          </cell>
        </row>
        <row r="47">
          <cell r="B47" t="str">
            <v>A713430035</v>
          </cell>
          <cell r="C47" t="str">
            <v>Sewa Vibro Mini</v>
          </cell>
          <cell r="D47" t="str">
            <v>hari</v>
          </cell>
          <cell r="E47">
            <v>100000</v>
          </cell>
        </row>
        <row r="48">
          <cell r="B48" t="str">
            <v>A713430036</v>
          </cell>
          <cell r="C48" t="str">
            <v>Sewa Stamper</v>
          </cell>
          <cell r="D48" t="str">
            <v>hari</v>
          </cell>
          <cell r="E48">
            <v>100000</v>
          </cell>
        </row>
        <row r="49">
          <cell r="B49" t="str">
            <v>A713430037</v>
          </cell>
          <cell r="C49" t="str">
            <v>Sewa Water Pump</v>
          </cell>
          <cell r="D49" t="str">
            <v>hari</v>
          </cell>
          <cell r="E49">
            <v>50000</v>
          </cell>
        </row>
        <row r="50">
          <cell r="B50" t="str">
            <v>A713430038</v>
          </cell>
          <cell r="C50" t="str">
            <v>Sewa Compressor</v>
          </cell>
          <cell r="D50" t="str">
            <v>Bln</v>
          </cell>
          <cell r="E50">
            <v>1500000</v>
          </cell>
        </row>
        <row r="51">
          <cell r="B51" t="str">
            <v>A713430039</v>
          </cell>
          <cell r="C51" t="str">
            <v>Sewa Theodolit</v>
          </cell>
          <cell r="D51" t="str">
            <v>Bln</v>
          </cell>
          <cell r="E51">
            <v>1500000</v>
          </cell>
        </row>
        <row r="52">
          <cell r="B52" t="str">
            <v>A713430040</v>
          </cell>
          <cell r="C52" t="str">
            <v>Sewa Water Pass</v>
          </cell>
          <cell r="D52" t="str">
            <v>Bln</v>
          </cell>
          <cell r="E52">
            <v>1500000</v>
          </cell>
        </row>
        <row r="53">
          <cell r="B53" t="str">
            <v>A713430045</v>
          </cell>
          <cell r="C53" t="str">
            <v>Gunting Besi</v>
          </cell>
          <cell r="D53" t="str">
            <v>Ls</v>
          </cell>
          <cell r="E53">
            <v>2500000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B55" t="str">
            <v>A723430001</v>
          </cell>
          <cell r="C55" t="str">
            <v>Fiskal Excavator</v>
          </cell>
          <cell r="D55" t="str">
            <v>Bln</v>
          </cell>
          <cell r="E55">
            <v>6000000</v>
          </cell>
        </row>
        <row r="56">
          <cell r="B56" t="str">
            <v>A723430003</v>
          </cell>
          <cell r="C56" t="str">
            <v>Fiskal Wheel Loader</v>
          </cell>
          <cell r="D56" t="str">
            <v>Bln</v>
          </cell>
          <cell r="E56">
            <v>4000000</v>
          </cell>
        </row>
        <row r="57">
          <cell r="B57" t="str">
            <v>A723430005</v>
          </cell>
          <cell r="C57" t="str">
            <v>Fiskal PTR</v>
          </cell>
          <cell r="D57" t="str">
            <v>Bln</v>
          </cell>
          <cell r="E57">
            <v>4000000</v>
          </cell>
        </row>
        <row r="58">
          <cell r="B58" t="str">
            <v>A723430007</v>
          </cell>
          <cell r="C58" t="str">
            <v>Fiskal Asphalt Finisher</v>
          </cell>
          <cell r="D58" t="str">
            <v>Bln</v>
          </cell>
          <cell r="E58">
            <v>5500000</v>
          </cell>
        </row>
        <row r="59">
          <cell r="B59" t="str">
            <v>A723430009</v>
          </cell>
          <cell r="C59" t="str">
            <v>Fiskal Vibro Roller</v>
          </cell>
          <cell r="D59" t="str">
            <v>Bln</v>
          </cell>
          <cell r="E59">
            <v>4000000</v>
          </cell>
        </row>
        <row r="60">
          <cell r="B60" t="str">
            <v/>
          </cell>
          <cell r="C60">
            <v>0</v>
          </cell>
          <cell r="D60">
            <v>0</v>
          </cell>
          <cell r="E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B62" t="str">
            <v>A733430001</v>
          </cell>
          <cell r="C62" t="str">
            <v>R&amp;O Excavator</v>
          </cell>
          <cell r="D62" t="str">
            <v>Jam</v>
          </cell>
          <cell r="E62">
            <v>60000</v>
          </cell>
        </row>
        <row r="63">
          <cell r="B63" t="str">
            <v>A733430003</v>
          </cell>
          <cell r="C63" t="str">
            <v>R&amp;O Wheel Loader</v>
          </cell>
          <cell r="D63" t="str">
            <v>Jam</v>
          </cell>
          <cell r="E63">
            <v>60000</v>
          </cell>
        </row>
        <row r="64">
          <cell r="B64" t="str">
            <v>A733430005</v>
          </cell>
          <cell r="C64" t="str">
            <v>R&amp;O PTR</v>
          </cell>
          <cell r="D64" t="str">
            <v>Jam</v>
          </cell>
          <cell r="E64">
            <v>40000</v>
          </cell>
        </row>
        <row r="65">
          <cell r="B65" t="str">
            <v>A733430007</v>
          </cell>
          <cell r="C65" t="str">
            <v>R&amp;O Asphalt Finisher</v>
          </cell>
          <cell r="D65" t="str">
            <v>Jam</v>
          </cell>
          <cell r="E65">
            <v>60000</v>
          </cell>
        </row>
        <row r="66">
          <cell r="B66" t="str">
            <v>A733430009</v>
          </cell>
          <cell r="C66" t="str">
            <v>R&amp;O Vibro Roller</v>
          </cell>
          <cell r="D66" t="str">
            <v>Jam</v>
          </cell>
          <cell r="E66">
            <v>60000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B69" t="str">
            <v>A713720007</v>
          </cell>
          <cell r="C69" t="str">
            <v>Fiskal Innova</v>
          </cell>
          <cell r="D69" t="str">
            <v>bulan</v>
          </cell>
          <cell r="E69">
            <v>1508475</v>
          </cell>
        </row>
        <row r="70">
          <cell r="B70" t="str">
            <v>A713730001</v>
          </cell>
          <cell r="C70" t="str">
            <v>Fiskal Concrete Paver</v>
          </cell>
          <cell r="D70" t="str">
            <v>bulan</v>
          </cell>
          <cell r="E70">
            <v>5000000</v>
          </cell>
        </row>
        <row r="71">
          <cell r="B71" t="str">
            <v>A713730002</v>
          </cell>
          <cell r="C71" t="str">
            <v>Fiskal Compressor</v>
          </cell>
          <cell r="D71" t="str">
            <v>bulan</v>
          </cell>
          <cell r="E71">
            <v>1250000</v>
          </cell>
        </row>
        <row r="72">
          <cell r="B72" t="str">
            <v>A713740001</v>
          </cell>
          <cell r="C72" t="str">
            <v>Fiskal Vibro Roller</v>
          </cell>
          <cell r="D72" t="str">
            <v>bulan</v>
          </cell>
          <cell r="E72">
            <v>1171875</v>
          </cell>
        </row>
        <row r="73">
          <cell r="B73" t="str">
            <v>A713740002</v>
          </cell>
          <cell r="C73" t="str">
            <v>Fiskal Excavator</v>
          </cell>
          <cell r="D73" t="str">
            <v>bulan</v>
          </cell>
          <cell r="E73">
            <v>878906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B75" t="str">
            <v>A714880001</v>
          </cell>
          <cell r="C75" t="str">
            <v>Solar Solar Alat Berat</v>
          </cell>
          <cell r="D75" t="str">
            <v>ltr</v>
          </cell>
          <cell r="E75">
            <v>6000</v>
          </cell>
        </row>
        <row r="76">
          <cell r="B76" t="str">
            <v>A714880002</v>
          </cell>
          <cell r="C76" t="str">
            <v>Bensin</v>
          </cell>
          <cell r="D76" t="str">
            <v>ltr</v>
          </cell>
          <cell r="E76">
            <v>5500</v>
          </cell>
        </row>
        <row r="77">
          <cell r="B77" t="str">
            <v>A714880003</v>
          </cell>
          <cell r="C77" t="str">
            <v xml:space="preserve">Solar Kendaraan Operational </v>
          </cell>
          <cell r="D77" t="str">
            <v>ltr</v>
          </cell>
          <cell r="E77">
            <v>5500</v>
          </cell>
        </row>
        <row r="78">
          <cell r="B78" t="str">
            <v>A714880004</v>
          </cell>
          <cell r="C78" t="str">
            <v>Solar Excavator</v>
          </cell>
          <cell r="D78" t="str">
            <v>ltr</v>
          </cell>
          <cell r="E78">
            <v>6000</v>
          </cell>
        </row>
        <row r="79">
          <cell r="B79" t="str">
            <v>A714880005</v>
          </cell>
          <cell r="C79" t="str">
            <v>Solar Vibro Roller</v>
          </cell>
          <cell r="D79" t="str">
            <v>ltr</v>
          </cell>
          <cell r="E79">
            <v>6000</v>
          </cell>
        </row>
        <row r="80">
          <cell r="B80" t="str">
            <v>A714880006</v>
          </cell>
          <cell r="C80" t="str">
            <v>Solar Wheel Loader</v>
          </cell>
          <cell r="D80" t="str">
            <v>ltr</v>
          </cell>
          <cell r="E80">
            <v>6000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"/>
      <sheetName val="Biaya Langsung"/>
      <sheetName val="S daya"/>
      <sheetName val="S daya Beton"/>
      <sheetName val="ARP 10 2 BUL"/>
      <sheetName val="REKAP BUL"/>
      <sheetName val="Gaji"/>
      <sheetName val="ARP 16 Struktur"/>
      <sheetName val="SKEDUL2(INT)"/>
      <sheetName val="skedul hr"/>
      <sheetName val="jAM aLAT"/>
      <sheetName val="ARP 3 CASH FLOW"/>
      <sheetName val="CASHFLOW PEND"/>
      <sheetName val="evaluasi base"/>
      <sheetName val="ARP 20 Analisa "/>
      <sheetName val="Sumda1"/>
      <sheetName val="kist"/>
      <sheetName val="PERHIT VOLUME"/>
      <sheetName val="SEKQUEN PEK1"/>
      <sheetName val="SEQUENT PEK2"/>
      <sheetName val="SPEC"/>
      <sheetName val="Vol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6">
          <cell r="B6" t="str">
            <v>A713030001</v>
          </cell>
          <cell r="C6" t="str">
            <v>Mob/Demob Excavator</v>
          </cell>
          <cell r="D6" t="str">
            <v>Unit</v>
          </cell>
          <cell r="E6">
            <v>5000000</v>
          </cell>
        </row>
        <row r="7">
          <cell r="B7" t="str">
            <v>A713030002</v>
          </cell>
          <cell r="C7" t="str">
            <v>Mob/Demob Vibro Roller</v>
          </cell>
          <cell r="D7" t="str">
            <v>Unit</v>
          </cell>
          <cell r="E7">
            <v>3000000</v>
          </cell>
        </row>
        <row r="8">
          <cell r="B8" t="str">
            <v>A713320003</v>
          </cell>
          <cell r="C8" t="str">
            <v>Mob/Demob Wheel Loader</v>
          </cell>
          <cell r="D8" t="str">
            <v>Unit</v>
          </cell>
          <cell r="E8">
            <v>17500000</v>
          </cell>
        </row>
        <row r="9">
          <cell r="B9" t="str">
            <v>A713320004</v>
          </cell>
          <cell r="C9" t="str">
            <v>Mob/Demob M Grader</v>
          </cell>
          <cell r="D9" t="str">
            <v>Unit</v>
          </cell>
          <cell r="E9">
            <v>5000000</v>
          </cell>
        </row>
        <row r="10">
          <cell r="B10" t="str">
            <v>A713320005</v>
          </cell>
          <cell r="C10" t="str">
            <v>Mob/Demob Concrete Paver dll</v>
          </cell>
          <cell r="D10" t="str">
            <v>Unit</v>
          </cell>
          <cell r="E10">
            <v>75000000</v>
          </cell>
        </row>
        <row r="11">
          <cell r="B11" t="str">
            <v>A713320006</v>
          </cell>
          <cell r="C11" t="str">
            <v>Mob/Demob Dump Truck 10 Ton</v>
          </cell>
          <cell r="D11" t="str">
            <v>Unit</v>
          </cell>
          <cell r="E11">
            <v>200000</v>
          </cell>
        </row>
        <row r="12">
          <cell r="B12" t="str">
            <v>A713320007</v>
          </cell>
          <cell r="C12" t="str">
            <v>Mob/Demob PTR</v>
          </cell>
          <cell r="D12" t="str">
            <v>Unit</v>
          </cell>
          <cell r="E12">
            <v>17500000</v>
          </cell>
        </row>
        <row r="13">
          <cell r="B13" t="str">
            <v>A713320008</v>
          </cell>
          <cell r="C13" t="str">
            <v>Mob/Demob Finisher</v>
          </cell>
          <cell r="D13" t="str">
            <v>Unit</v>
          </cell>
          <cell r="E13">
            <v>17500000</v>
          </cell>
        </row>
        <row r="14">
          <cell r="B14" t="str">
            <v>A713320009</v>
          </cell>
          <cell r="C14" t="str">
            <v>Mob/Demob Truck Crane</v>
          </cell>
          <cell r="D14" t="str">
            <v>Unit</v>
          </cell>
          <cell r="E14">
            <v>500000</v>
          </cell>
        </row>
        <row r="15">
          <cell r="B15" t="str">
            <v>A713320010</v>
          </cell>
          <cell r="C15" t="str">
            <v>Mob/Demob BullDozer</v>
          </cell>
          <cell r="D15" t="str">
            <v>Unit</v>
          </cell>
          <cell r="E15">
            <v>3000000</v>
          </cell>
        </row>
        <row r="16">
          <cell r="B16" t="str">
            <v>A713320021</v>
          </cell>
          <cell r="C16" t="str">
            <v>Mob/Demob Pick up</v>
          </cell>
          <cell r="D16" t="str">
            <v>Unit</v>
          </cell>
          <cell r="E16">
            <v>3000000</v>
          </cell>
        </row>
        <row r="17">
          <cell r="B17" t="str">
            <v>A713320031</v>
          </cell>
          <cell r="C17" t="str">
            <v>Mob/Demob Genset 20 Kva</v>
          </cell>
          <cell r="D17" t="str">
            <v>Unit</v>
          </cell>
          <cell r="E17">
            <v>1000000</v>
          </cell>
        </row>
        <row r="18">
          <cell r="B18" t="str">
            <v>A713320032</v>
          </cell>
          <cell r="C18" t="str">
            <v>Mob/Demob Concrete Cutter</v>
          </cell>
          <cell r="D18" t="str">
            <v>Unit</v>
          </cell>
          <cell r="E18">
            <v>500000</v>
          </cell>
        </row>
        <row r="19">
          <cell r="B19" t="str">
            <v>A713320033</v>
          </cell>
          <cell r="C19" t="str">
            <v>Mob/Demob Concrete Vibrator</v>
          </cell>
          <cell r="D19" t="str">
            <v>Unit</v>
          </cell>
          <cell r="E19">
            <v>500000</v>
          </cell>
        </row>
        <row r="20">
          <cell r="B20" t="str">
            <v>A713320034</v>
          </cell>
          <cell r="C20" t="str">
            <v>Mob/Demob Bar Cutter</v>
          </cell>
          <cell r="D20" t="str">
            <v>Unit</v>
          </cell>
          <cell r="E20">
            <v>500000</v>
          </cell>
        </row>
        <row r="21">
          <cell r="B21" t="str">
            <v>A713320035</v>
          </cell>
          <cell r="C21" t="str">
            <v>Mob/Demob Vibro Mini</v>
          </cell>
          <cell r="D21" t="str">
            <v>Unit</v>
          </cell>
          <cell r="E21">
            <v>500000</v>
          </cell>
        </row>
        <row r="22">
          <cell r="B22" t="str">
            <v>A713320036</v>
          </cell>
          <cell r="C22" t="str">
            <v>Mob/Demob Stamper</v>
          </cell>
          <cell r="D22" t="str">
            <v>Unit</v>
          </cell>
          <cell r="E22">
            <v>1000000</v>
          </cell>
        </row>
        <row r="23">
          <cell r="B23" t="str">
            <v>A713320037</v>
          </cell>
          <cell r="C23" t="str">
            <v>Mob/Demob Water Pump</v>
          </cell>
          <cell r="D23" t="str">
            <v>Unit</v>
          </cell>
          <cell r="E23">
            <v>500000</v>
          </cell>
        </row>
        <row r="24">
          <cell r="B24" t="str">
            <v>A713320038</v>
          </cell>
          <cell r="C24" t="str">
            <v>Mob/Demob Compressor</v>
          </cell>
          <cell r="D24" t="str">
            <v>Unit</v>
          </cell>
          <cell r="E24">
            <v>1000000</v>
          </cell>
        </row>
        <row r="25">
          <cell r="B25" t="str">
            <v>A713320039</v>
          </cell>
          <cell r="C25" t="str">
            <v>Mob/Demob Alat Ukur</v>
          </cell>
          <cell r="D25" t="str">
            <v>Unit</v>
          </cell>
          <cell r="E25">
            <v>500000</v>
          </cell>
        </row>
        <row r="26">
          <cell r="B26" t="str">
            <v>A713320051</v>
          </cell>
          <cell r="C26" t="str">
            <v>Mob/Demob Pekerja</v>
          </cell>
          <cell r="D26" t="str">
            <v>Orang</v>
          </cell>
          <cell r="E26">
            <v>600000</v>
          </cell>
        </row>
        <row r="27">
          <cell r="B27" t="str">
            <v>A713320052</v>
          </cell>
          <cell r="C27" t="str">
            <v>Mob/Demob Pegawai Kantor 1</v>
          </cell>
          <cell r="D27" t="str">
            <v>Orang</v>
          </cell>
          <cell r="E27">
            <v>1200000</v>
          </cell>
        </row>
        <row r="28">
          <cell r="B28" t="str">
            <v>A713320053</v>
          </cell>
          <cell r="C28" t="str">
            <v>Mob/Demob Pegawai Kantor 2</v>
          </cell>
          <cell r="D28" t="str">
            <v>Orang</v>
          </cell>
          <cell r="E28">
            <v>800000</v>
          </cell>
        </row>
        <row r="30">
          <cell r="B30" t="str">
            <v>A713430001</v>
          </cell>
          <cell r="C30" t="str">
            <v>Sewa Excavator</v>
          </cell>
          <cell r="D30" t="str">
            <v>Jam</v>
          </cell>
          <cell r="E30">
            <v>245000</v>
          </cell>
        </row>
        <row r="31">
          <cell r="B31" t="str">
            <v>A713430002</v>
          </cell>
          <cell r="C31" t="str">
            <v>Sewa Vibroroller</v>
          </cell>
          <cell r="D31" t="str">
            <v>Jam</v>
          </cell>
          <cell r="E31">
            <v>240000</v>
          </cell>
        </row>
        <row r="32">
          <cell r="B32" t="str">
            <v>A713430003</v>
          </cell>
          <cell r="C32" t="str">
            <v>Sewa Wheel loade</v>
          </cell>
          <cell r="D32" t="str">
            <v>Jam</v>
          </cell>
          <cell r="E32">
            <v>250000</v>
          </cell>
        </row>
        <row r="33">
          <cell r="B33" t="str">
            <v>A713430004</v>
          </cell>
          <cell r="C33" t="str">
            <v>Sewa M Grader</v>
          </cell>
          <cell r="D33" t="str">
            <v>Jam</v>
          </cell>
          <cell r="E33">
            <v>250000</v>
          </cell>
        </row>
        <row r="34">
          <cell r="B34" t="str">
            <v>A713430005</v>
          </cell>
          <cell r="C34" t="str">
            <v>Sewa Concrete Paver</v>
          </cell>
          <cell r="D34" t="str">
            <v>Jam</v>
          </cell>
          <cell r="E34">
            <v>500000</v>
          </cell>
        </row>
        <row r="35">
          <cell r="B35" t="str">
            <v>A713430007</v>
          </cell>
          <cell r="C35" t="str">
            <v>Sewa Dump Truck 10 ton</v>
          </cell>
          <cell r="D35" t="str">
            <v>Jam</v>
          </cell>
          <cell r="E35">
            <v>83333.333333333328</v>
          </cell>
        </row>
        <row r="36">
          <cell r="B36" t="str">
            <v>A713430008</v>
          </cell>
          <cell r="C36" t="str">
            <v>Sewa Batching Plant</v>
          </cell>
          <cell r="D36" t="str">
            <v>Jam</v>
          </cell>
          <cell r="E36">
            <v>500000</v>
          </cell>
        </row>
        <row r="37">
          <cell r="B37" t="str">
            <v>A713430009</v>
          </cell>
          <cell r="C37" t="str">
            <v>Sewa Truck Mixer</v>
          </cell>
          <cell r="D37" t="str">
            <v>hari</v>
          </cell>
          <cell r="E37">
            <v>1500000</v>
          </cell>
        </row>
        <row r="38">
          <cell r="B38" t="str">
            <v>A713430010</v>
          </cell>
          <cell r="C38" t="str">
            <v>Sewa Truck Crane</v>
          </cell>
          <cell r="D38" t="str">
            <v>hari</v>
          </cell>
          <cell r="E38">
            <v>1500000</v>
          </cell>
        </row>
        <row r="39">
          <cell r="B39" t="str">
            <v>A713430011</v>
          </cell>
          <cell r="C39" t="str">
            <v>Sewa Bulldozer</v>
          </cell>
          <cell r="D39" t="str">
            <v>Jam</v>
          </cell>
          <cell r="E39">
            <v>350000</v>
          </cell>
        </row>
        <row r="40">
          <cell r="B40" t="str">
            <v>A713430012</v>
          </cell>
          <cell r="C40" t="str">
            <v>Sewa Watertank</v>
          </cell>
          <cell r="D40" t="str">
            <v>Jam</v>
          </cell>
          <cell r="E40">
            <v>83333.333333333328</v>
          </cell>
        </row>
        <row r="41">
          <cell r="B41" t="str">
            <v>A713430014</v>
          </cell>
          <cell r="C41" t="str">
            <v>Sewa Lightruck</v>
          </cell>
          <cell r="D41" t="str">
            <v>Hr</v>
          </cell>
          <cell r="E41">
            <v>400000</v>
          </cell>
        </row>
        <row r="42">
          <cell r="B42" t="str">
            <v>A713430021</v>
          </cell>
          <cell r="C42" t="str">
            <v>Sewa Pickup</v>
          </cell>
          <cell r="D42" t="str">
            <v>Bln</v>
          </cell>
          <cell r="E42">
            <v>1000000</v>
          </cell>
        </row>
        <row r="43">
          <cell r="B43" t="str">
            <v>A713430031</v>
          </cell>
          <cell r="C43" t="str">
            <v>Sewa Genset 20 Kva</v>
          </cell>
          <cell r="D43" t="str">
            <v>Hari</v>
          </cell>
          <cell r="E43">
            <v>100000</v>
          </cell>
        </row>
        <row r="44">
          <cell r="B44" t="str">
            <v>A713430032</v>
          </cell>
          <cell r="C44" t="str">
            <v>Sewa Concrete Cutter</v>
          </cell>
          <cell r="D44" t="str">
            <v>Hari</v>
          </cell>
          <cell r="E44">
            <v>100000</v>
          </cell>
        </row>
        <row r="45">
          <cell r="B45" t="str">
            <v>A713430033</v>
          </cell>
          <cell r="C45" t="str">
            <v>Sewa Concrete Vibrator</v>
          </cell>
          <cell r="D45" t="str">
            <v>Hari</v>
          </cell>
          <cell r="E45">
            <v>100000</v>
          </cell>
        </row>
        <row r="46">
          <cell r="B46" t="str">
            <v>A713430034</v>
          </cell>
          <cell r="C46" t="str">
            <v>Sewa Bar Cutter</v>
          </cell>
          <cell r="D46" t="str">
            <v>Bln</v>
          </cell>
          <cell r="E46">
            <v>2500000</v>
          </cell>
        </row>
        <row r="47">
          <cell r="B47" t="str">
            <v>A713430035</v>
          </cell>
          <cell r="C47" t="str">
            <v>Sewa Vibro Mini</v>
          </cell>
          <cell r="D47" t="str">
            <v>hari</v>
          </cell>
          <cell r="E47">
            <v>100000</v>
          </cell>
        </row>
        <row r="48">
          <cell r="B48" t="str">
            <v>A713430036</v>
          </cell>
          <cell r="C48" t="str">
            <v>Sewa Stamper</v>
          </cell>
          <cell r="D48" t="str">
            <v>hari</v>
          </cell>
          <cell r="E48">
            <v>100000</v>
          </cell>
        </row>
        <row r="49">
          <cell r="B49" t="str">
            <v>A713430037</v>
          </cell>
          <cell r="C49" t="str">
            <v>Sewa Water Pump</v>
          </cell>
          <cell r="D49" t="str">
            <v>hari</v>
          </cell>
          <cell r="E49">
            <v>50000</v>
          </cell>
        </row>
        <row r="50">
          <cell r="B50" t="str">
            <v>A713430038</v>
          </cell>
          <cell r="C50" t="str">
            <v>Sewa Compressor</v>
          </cell>
          <cell r="D50" t="str">
            <v>Bln</v>
          </cell>
          <cell r="E50">
            <v>1500000</v>
          </cell>
        </row>
        <row r="51">
          <cell r="B51" t="str">
            <v>A713430039</v>
          </cell>
          <cell r="C51" t="str">
            <v>Sewa Theodolit</v>
          </cell>
          <cell r="D51" t="str">
            <v>Bln</v>
          </cell>
          <cell r="E51">
            <v>1500000</v>
          </cell>
        </row>
        <row r="52">
          <cell r="B52" t="str">
            <v>A713430040</v>
          </cell>
          <cell r="C52" t="str">
            <v>Sewa Water Pass</v>
          </cell>
          <cell r="D52" t="str">
            <v>Bln</v>
          </cell>
          <cell r="E52">
            <v>1500000</v>
          </cell>
        </row>
        <row r="53">
          <cell r="B53" t="str">
            <v>A713430045</v>
          </cell>
          <cell r="C53" t="str">
            <v>Gunting Besi</v>
          </cell>
          <cell r="D53" t="str">
            <v>Ls</v>
          </cell>
          <cell r="E53">
            <v>2500000</v>
          </cell>
        </row>
        <row r="55">
          <cell r="B55" t="str">
            <v>A723430001</v>
          </cell>
          <cell r="C55" t="str">
            <v>Fiskal Excavator</v>
          </cell>
          <cell r="D55" t="str">
            <v>Bln</v>
          </cell>
          <cell r="E55">
            <v>6000000</v>
          </cell>
        </row>
        <row r="56">
          <cell r="B56" t="str">
            <v>A723430003</v>
          </cell>
          <cell r="C56" t="str">
            <v>Fiskal Wheel Loader</v>
          </cell>
          <cell r="D56" t="str">
            <v>Bln</v>
          </cell>
          <cell r="E56">
            <v>4000000</v>
          </cell>
        </row>
        <row r="57">
          <cell r="B57" t="str">
            <v>A723430005</v>
          </cell>
          <cell r="C57" t="str">
            <v>Fiskal PTR</v>
          </cell>
          <cell r="D57" t="str">
            <v>Bln</v>
          </cell>
          <cell r="E57">
            <v>4000000</v>
          </cell>
        </row>
        <row r="58">
          <cell r="B58" t="str">
            <v>A723430007</v>
          </cell>
          <cell r="C58" t="str">
            <v>Fiskal Asphalt Finisher</v>
          </cell>
          <cell r="D58" t="str">
            <v>Bln</v>
          </cell>
          <cell r="E58">
            <v>5500000</v>
          </cell>
        </row>
        <row r="59">
          <cell r="B59" t="str">
            <v>A723430009</v>
          </cell>
          <cell r="C59" t="str">
            <v>Fiskal Vibro Roller</v>
          </cell>
          <cell r="D59" t="str">
            <v>Bln</v>
          </cell>
          <cell r="E59">
            <v>4000000</v>
          </cell>
        </row>
        <row r="60">
          <cell r="B60" t="str">
            <v/>
          </cell>
        </row>
        <row r="62">
          <cell r="B62" t="str">
            <v>A733430001</v>
          </cell>
          <cell r="C62" t="str">
            <v>R&amp;O Excavator</v>
          </cell>
          <cell r="D62" t="str">
            <v>Jam</v>
          </cell>
          <cell r="E62">
            <v>60000</v>
          </cell>
        </row>
        <row r="63">
          <cell r="B63" t="str">
            <v>A733430003</v>
          </cell>
          <cell r="C63" t="str">
            <v>R&amp;O Wheel Loader</v>
          </cell>
          <cell r="D63" t="str">
            <v>Jam</v>
          </cell>
          <cell r="E63">
            <v>60000</v>
          </cell>
        </row>
        <row r="64">
          <cell r="B64" t="str">
            <v>A733430005</v>
          </cell>
          <cell r="C64" t="str">
            <v>R&amp;O PTR</v>
          </cell>
          <cell r="D64" t="str">
            <v>Jam</v>
          </cell>
          <cell r="E64">
            <v>40000</v>
          </cell>
        </row>
        <row r="65">
          <cell r="B65" t="str">
            <v>A733430007</v>
          </cell>
          <cell r="C65" t="str">
            <v>R&amp;O Asphalt Finisher</v>
          </cell>
          <cell r="D65" t="str">
            <v>Jam</v>
          </cell>
          <cell r="E65">
            <v>60000</v>
          </cell>
        </row>
        <row r="66">
          <cell r="B66" t="str">
            <v>A733430009</v>
          </cell>
          <cell r="C66" t="str">
            <v>R&amp;O Vibro Roller</v>
          </cell>
          <cell r="D66" t="str">
            <v>Jam</v>
          </cell>
          <cell r="E66">
            <v>60000</v>
          </cell>
        </row>
        <row r="69">
          <cell r="B69" t="str">
            <v>A713720007</v>
          </cell>
          <cell r="C69" t="str">
            <v>Fiskal Innova</v>
          </cell>
          <cell r="D69" t="str">
            <v>bulan</v>
          </cell>
          <cell r="E69">
            <v>1508475</v>
          </cell>
        </row>
        <row r="70">
          <cell r="B70" t="str">
            <v>A713730001</v>
          </cell>
          <cell r="C70" t="str">
            <v>Fiskal Concrete Paver</v>
          </cell>
          <cell r="D70" t="str">
            <v>bulan</v>
          </cell>
          <cell r="E70">
            <v>5000000</v>
          </cell>
        </row>
        <row r="71">
          <cell r="B71" t="str">
            <v>A713730002</v>
          </cell>
          <cell r="C71" t="str">
            <v>Fiskal Compressor</v>
          </cell>
          <cell r="D71" t="str">
            <v>bulan</v>
          </cell>
          <cell r="E71">
            <v>1250000</v>
          </cell>
        </row>
        <row r="72">
          <cell r="B72" t="str">
            <v>A713740001</v>
          </cell>
          <cell r="C72" t="str">
            <v>Fiskal Vibro Roller</v>
          </cell>
          <cell r="D72" t="str">
            <v>bulan</v>
          </cell>
          <cell r="E72">
            <v>1171875</v>
          </cell>
        </row>
        <row r="73">
          <cell r="B73" t="str">
            <v>A713740002</v>
          </cell>
          <cell r="C73" t="str">
            <v>Fiskal Excavator</v>
          </cell>
          <cell r="D73" t="str">
            <v>bulan</v>
          </cell>
          <cell r="E73">
            <v>878906</v>
          </cell>
        </row>
        <row r="75">
          <cell r="B75" t="str">
            <v>A714880001</v>
          </cell>
          <cell r="C75" t="str">
            <v>Solar Solar Alat Berat</v>
          </cell>
          <cell r="D75" t="str">
            <v>ltr</v>
          </cell>
          <cell r="E75">
            <v>6000</v>
          </cell>
        </row>
        <row r="76">
          <cell r="B76" t="str">
            <v>A714880002</v>
          </cell>
          <cell r="C76" t="str">
            <v>Bensin</v>
          </cell>
          <cell r="D76" t="str">
            <v>ltr</v>
          </cell>
          <cell r="E76">
            <v>5500</v>
          </cell>
        </row>
        <row r="77">
          <cell r="B77" t="str">
            <v>A714880003</v>
          </cell>
          <cell r="C77" t="str">
            <v xml:space="preserve">Solar Kendaraan Operational </v>
          </cell>
          <cell r="D77" t="str">
            <v>ltr</v>
          </cell>
          <cell r="E77">
            <v>5500</v>
          </cell>
        </row>
        <row r="78">
          <cell r="B78" t="str">
            <v>A714880004</v>
          </cell>
          <cell r="C78" t="str">
            <v>Solar Excavator</v>
          </cell>
          <cell r="D78" t="str">
            <v>ltr</v>
          </cell>
          <cell r="E78">
            <v>6000</v>
          </cell>
        </row>
        <row r="79">
          <cell r="B79" t="str">
            <v>A714880005</v>
          </cell>
          <cell r="C79" t="str">
            <v>Solar Vibro Roller</v>
          </cell>
          <cell r="D79" t="str">
            <v>ltr</v>
          </cell>
          <cell r="E79">
            <v>6000</v>
          </cell>
        </row>
        <row r="80">
          <cell r="B80" t="str">
            <v>A714880006</v>
          </cell>
          <cell r="C80" t="str">
            <v>Solar Wheel Loader</v>
          </cell>
          <cell r="D80" t="str">
            <v>ltr</v>
          </cell>
          <cell r="E80">
            <v>6000</v>
          </cell>
        </row>
        <row r="81">
          <cell r="B81" t="str">
            <v>A714880007</v>
          </cell>
          <cell r="C81" t="str">
            <v>Solar M Grader</v>
          </cell>
          <cell r="D81" t="str">
            <v>ltr</v>
          </cell>
          <cell r="E81">
            <v>6000</v>
          </cell>
        </row>
        <row r="82">
          <cell r="B82" t="str">
            <v>A714880008</v>
          </cell>
          <cell r="C82" t="str">
            <v>Solar Concrete Paver</v>
          </cell>
          <cell r="D82" t="str">
            <v>ltr</v>
          </cell>
          <cell r="E82">
            <v>6000</v>
          </cell>
        </row>
        <row r="83">
          <cell r="B83" t="str">
            <v>A714880009</v>
          </cell>
          <cell r="C83" t="str">
            <v>Solar Dump Truck</v>
          </cell>
          <cell r="D83" t="str">
            <v>ltr</v>
          </cell>
          <cell r="E83">
            <v>6000</v>
          </cell>
        </row>
        <row r="84">
          <cell r="B84" t="str">
            <v>A714880009.a</v>
          </cell>
          <cell r="C84" t="str">
            <v>Solar Batching Plant</v>
          </cell>
          <cell r="D84" t="str">
            <v>ltr</v>
          </cell>
          <cell r="E84">
            <v>6000</v>
          </cell>
        </row>
        <row r="85">
          <cell r="B85" t="str">
            <v>A714880010</v>
          </cell>
          <cell r="C85" t="str">
            <v>Solar Pick up</v>
          </cell>
          <cell r="D85" t="str">
            <v>ltr</v>
          </cell>
          <cell r="E85">
            <v>6000</v>
          </cell>
        </row>
        <row r="86">
          <cell r="B86" t="str">
            <v>A714880011</v>
          </cell>
          <cell r="C86" t="str">
            <v>Solar Watertank</v>
          </cell>
          <cell r="D86" t="str">
            <v>ltr</v>
          </cell>
          <cell r="E86">
            <v>6000</v>
          </cell>
        </row>
        <row r="87">
          <cell r="B87" t="str">
            <v>A714880012</v>
          </cell>
          <cell r="C87" t="str">
            <v>Solar BullDozer</v>
          </cell>
          <cell r="D87" t="str">
            <v>ltr</v>
          </cell>
          <cell r="E87">
            <v>6000</v>
          </cell>
        </row>
        <row r="88">
          <cell r="B88" t="str">
            <v>A714880014</v>
          </cell>
          <cell r="C88" t="str">
            <v>Solar Lightruck</v>
          </cell>
          <cell r="D88" t="str">
            <v>ltr</v>
          </cell>
          <cell r="E88">
            <v>6000</v>
          </cell>
        </row>
        <row r="89">
          <cell r="B89" t="str">
            <v>A714880023</v>
          </cell>
          <cell r="C89" t="str">
            <v>Solar Genset</v>
          </cell>
          <cell r="D89" t="str">
            <v>ltr</v>
          </cell>
          <cell r="E89">
            <v>6000</v>
          </cell>
        </row>
        <row r="90">
          <cell r="B90" t="str">
            <v>A714880024</v>
          </cell>
          <cell r="C90" t="str">
            <v>Solar Watertank</v>
          </cell>
          <cell r="D90" t="str">
            <v>ltr</v>
          </cell>
          <cell r="E90">
            <v>6000</v>
          </cell>
        </row>
        <row r="91">
          <cell r="B91" t="str">
            <v>A714880034</v>
          </cell>
          <cell r="C91" t="str">
            <v>Solar Compressor</v>
          </cell>
          <cell r="D91" t="str">
            <v>ltr</v>
          </cell>
          <cell r="E91">
            <v>6000</v>
          </cell>
        </row>
        <row r="93">
          <cell r="B93" t="str">
            <v>A714881001</v>
          </cell>
          <cell r="C93" t="str">
            <v xml:space="preserve">Pelumas </v>
          </cell>
          <cell r="D93" t="str">
            <v>ltr</v>
          </cell>
          <cell r="E93">
            <v>25000</v>
          </cell>
        </row>
        <row r="94">
          <cell r="B94" t="str">
            <v>A714881002</v>
          </cell>
          <cell r="C94" t="str">
            <v>Pelumas Vibro Roller</v>
          </cell>
          <cell r="D94" t="str">
            <v>ltr</v>
          </cell>
          <cell r="E94">
            <v>25000</v>
          </cell>
        </row>
        <row r="95">
          <cell r="B95" t="str">
            <v>A714881003</v>
          </cell>
          <cell r="C95" t="str">
            <v>Pelumas Wheel Loader</v>
          </cell>
          <cell r="D95" t="str">
            <v>ltr</v>
          </cell>
          <cell r="E95">
            <v>25000</v>
          </cell>
        </row>
        <row r="96">
          <cell r="B96" t="str">
            <v>A714881004</v>
          </cell>
          <cell r="C96" t="str">
            <v>Pelumas M Grader</v>
          </cell>
          <cell r="D96" t="str">
            <v>ltr</v>
          </cell>
          <cell r="E96">
            <v>25000</v>
          </cell>
        </row>
        <row r="97">
          <cell r="B97" t="str">
            <v>A714881005</v>
          </cell>
          <cell r="C97" t="str">
            <v>Pelumas Concrete Paver</v>
          </cell>
          <cell r="D97" t="str">
            <v>ltr</v>
          </cell>
          <cell r="E97">
            <v>25000</v>
          </cell>
        </row>
        <row r="98">
          <cell r="B98" t="str">
            <v>A714881006</v>
          </cell>
          <cell r="C98" t="str">
            <v>Pelumas Dump Truck 10 Ton</v>
          </cell>
          <cell r="D98" t="str">
            <v>ltr</v>
          </cell>
          <cell r="E98">
            <v>25000</v>
          </cell>
        </row>
        <row r="99">
          <cell r="B99" t="str">
            <v>A714881007</v>
          </cell>
          <cell r="C99" t="str">
            <v>Pelumas Batching Plant</v>
          </cell>
          <cell r="D99" t="str">
            <v>ltr</v>
          </cell>
          <cell r="E99">
            <v>25000</v>
          </cell>
        </row>
        <row r="100">
          <cell r="B100" t="str">
            <v>A714881008</v>
          </cell>
          <cell r="C100" t="str">
            <v>Pelumas Truck Mixer</v>
          </cell>
          <cell r="D100" t="str">
            <v>ltr</v>
          </cell>
          <cell r="E100">
            <v>25000</v>
          </cell>
        </row>
        <row r="101">
          <cell r="B101" t="str">
            <v>A714881009</v>
          </cell>
          <cell r="C101" t="str">
            <v>Pelumas Truck Crane</v>
          </cell>
          <cell r="D101" t="str">
            <v>ltr</v>
          </cell>
          <cell r="E101">
            <v>25000</v>
          </cell>
        </row>
        <row r="102">
          <cell r="B102" t="str">
            <v>A714887010</v>
          </cell>
          <cell r="C102" t="str">
            <v>Pelumas BullDozer</v>
          </cell>
          <cell r="D102" t="str">
            <v>kg</v>
          </cell>
          <cell r="E102">
            <v>0</v>
          </cell>
        </row>
        <row r="103">
          <cell r="B103" t="str">
            <v>A714887021</v>
          </cell>
          <cell r="C103" t="str">
            <v>Grease</v>
          </cell>
          <cell r="D103" t="str">
            <v>kg</v>
          </cell>
          <cell r="E103">
            <v>27500</v>
          </cell>
        </row>
        <row r="106">
          <cell r="B106" t="str">
            <v>M7111 64001</v>
          </cell>
          <cell r="C106" t="str">
            <v>Beton FC 45/K-450</v>
          </cell>
          <cell r="D106" t="str">
            <v>m3</v>
          </cell>
          <cell r="E106">
            <v>835000</v>
          </cell>
        </row>
        <row r="107">
          <cell r="B107" t="str">
            <v>M7111 64002</v>
          </cell>
          <cell r="C107" t="str">
            <v>Lean Concrete</v>
          </cell>
          <cell r="D107" t="str">
            <v>m3</v>
          </cell>
          <cell r="E107">
            <v>640000</v>
          </cell>
        </row>
        <row r="108">
          <cell r="B108" t="str">
            <v>M7111 64003</v>
          </cell>
          <cell r="C108" t="str">
            <v>Semen Type I</v>
          </cell>
          <cell r="D108" t="str">
            <v>Zak</v>
          </cell>
          <cell r="E108">
            <v>51250</v>
          </cell>
        </row>
        <row r="109">
          <cell r="B109" t="str">
            <v>M7111 64004</v>
          </cell>
          <cell r="C109" t="str">
            <v>Wire Mesh M-7</v>
          </cell>
          <cell r="D109" t="str">
            <v>m2</v>
          </cell>
          <cell r="E109">
            <v>36267</v>
          </cell>
        </row>
        <row r="110">
          <cell r="B110" t="str">
            <v>M7111 64005</v>
          </cell>
          <cell r="C110" t="str">
            <v>Besi Polos Dowel dia 32</v>
          </cell>
          <cell r="D110" t="str">
            <v>kg</v>
          </cell>
          <cell r="E110">
            <v>7550</v>
          </cell>
        </row>
        <row r="111">
          <cell r="B111" t="str">
            <v>M7111 64006</v>
          </cell>
          <cell r="C111" t="str">
            <v>Besi Ulir</v>
          </cell>
          <cell r="D111" t="str">
            <v>kg</v>
          </cell>
          <cell r="E111">
            <v>7200</v>
          </cell>
        </row>
        <row r="112">
          <cell r="B112" t="str">
            <v>M7111 64007</v>
          </cell>
          <cell r="C112" t="str">
            <v>Kawat Beton</v>
          </cell>
          <cell r="D112" t="str">
            <v>kg</v>
          </cell>
          <cell r="E112">
            <v>11000</v>
          </cell>
        </row>
        <row r="113">
          <cell r="B113" t="str">
            <v>M7111 64008</v>
          </cell>
          <cell r="C113" t="str">
            <v xml:space="preserve">Material Kist </v>
          </cell>
          <cell r="D113" t="str">
            <v>m1</v>
          </cell>
          <cell r="E113">
            <v>586238.39999999991</v>
          </cell>
        </row>
        <row r="114">
          <cell r="B114" t="str">
            <v>M7111 64009</v>
          </cell>
          <cell r="C114" t="str">
            <v>Transport Besi ke Bjmsn</v>
          </cell>
          <cell r="D114" t="str">
            <v>kg</v>
          </cell>
          <cell r="E114">
            <v>800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Modal Kerja"/>
      <sheetName val="Sumd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1.8a"/>
      <sheetName val="lain2"/>
      <sheetName val="Sheet1"/>
      <sheetName val="Peralatan"/>
      <sheetName val="Info"/>
      <sheetName val="Rekap"/>
      <sheetName val="Srt Pen"/>
      <sheetName val="BoQ"/>
      <sheetName val="L-1"/>
      <sheetName val="L-2"/>
      <sheetName val="L-3"/>
      <sheetName val="BD Div-2 sd 7.6"/>
      <sheetName val="BD 7.9 sd Div-8"/>
      <sheetName val="L 4a,b"/>
      <sheetName val="L-5abcde"/>
      <sheetName val="L-6"/>
      <sheetName val="L-7a,b"/>
      <sheetName val="L-8"/>
      <sheetName val="L-9"/>
      <sheetName val="L-10"/>
      <sheetName val="L-11"/>
      <sheetName val="L-12"/>
      <sheetName val="L-14"/>
      <sheetName val="HSD"/>
      <sheetName val="KH-Q1,Q2,01"/>
      <sheetName val="Modal Kerja"/>
      <sheetName val="Sumd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aRugi"/>
      <sheetName val="CF "/>
      <sheetName val="Rasio Keuangan"/>
      <sheetName val="Working Capital"/>
      <sheetName val="Revenue"/>
      <sheetName val="General Assumtion"/>
      <sheetName val="Traffic"/>
      <sheetName val="Capex"/>
      <sheetName val="Neraca"/>
      <sheetName val="Cost"/>
      <sheetName val="Loan"/>
      <sheetName val="Equiptment Utilisation"/>
      <sheetName val="Rekap pak Aan"/>
      <sheetName val="VGM"/>
    </sheetNames>
    <sheetDataSet>
      <sheetData sheetId="0"/>
      <sheetData sheetId="1"/>
      <sheetData sheetId="2"/>
      <sheetData sheetId="3"/>
      <sheetData sheetId="4">
        <row r="436">
          <cell r="U436">
            <v>13763236925.353573</v>
          </cell>
        </row>
        <row r="437">
          <cell r="U437">
            <v>33828818540.447605</v>
          </cell>
        </row>
        <row r="438">
          <cell r="U438">
            <v>56665830637.037125</v>
          </cell>
        </row>
        <row r="449">
          <cell r="U449">
            <v>2033931490.0920923</v>
          </cell>
        </row>
        <row r="450">
          <cell r="U450">
            <v>4999223632.8707981</v>
          </cell>
        </row>
        <row r="451">
          <cell r="U451">
            <v>8374077840.1178484</v>
          </cell>
        </row>
        <row r="462">
          <cell r="U462">
            <v>63713536.791117802</v>
          </cell>
        </row>
        <row r="463">
          <cell r="U463">
            <v>156602235.82334983</v>
          </cell>
        </row>
        <row r="464">
          <cell r="U464">
            <v>262320593.96153757</v>
          </cell>
        </row>
        <row r="466">
          <cell r="U466">
            <v>410401273.15272921</v>
          </cell>
        </row>
        <row r="467">
          <cell r="U467">
            <v>1008730015.5879346</v>
          </cell>
        </row>
        <row r="468">
          <cell r="U468">
            <v>1689699099.4071355</v>
          </cell>
        </row>
        <row r="479">
          <cell r="U479">
            <v>78245545.172321364</v>
          </cell>
        </row>
        <row r="480">
          <cell r="U480">
            <v>192320626.57853696</v>
          </cell>
        </row>
        <row r="481">
          <cell r="U481">
            <v>322151601.0285129</v>
          </cell>
        </row>
        <row r="483">
          <cell r="U483">
            <v>630153.74253093055</v>
          </cell>
        </row>
        <row r="484">
          <cell r="U484">
            <v>1548862.1408088675</v>
          </cell>
        </row>
        <row r="485">
          <cell r="U485">
            <v>2594461.2770397021</v>
          </cell>
        </row>
        <row r="487">
          <cell r="U487">
            <v>85688092.275360882</v>
          </cell>
        </row>
        <row r="488">
          <cell r="U488">
            <v>210613748.8137331</v>
          </cell>
        </row>
        <row r="489">
          <cell r="U489">
            <v>352793964.88058865</v>
          </cell>
        </row>
        <row r="492">
          <cell r="U492">
            <v>369418435.4785133</v>
          </cell>
        </row>
        <row r="493">
          <cell r="U493">
            <v>907997826.89766014</v>
          </cell>
        </row>
        <row r="494">
          <cell r="U494">
            <v>1520965061.6754816</v>
          </cell>
        </row>
        <row r="497">
          <cell r="U497">
            <v>196418354.03729942</v>
          </cell>
        </row>
        <row r="498">
          <cell r="U498">
            <v>482778934.40176308</v>
          </cell>
        </row>
        <row r="499">
          <cell r="U499">
            <v>808691243.5097295</v>
          </cell>
        </row>
        <row r="502">
          <cell r="U502">
            <v>157834319.24552181</v>
          </cell>
        </row>
        <row r="503">
          <cell r="U503">
            <v>387942790.94157702</v>
          </cell>
        </row>
        <row r="504">
          <cell r="U504">
            <v>649833527.64953041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R509-@sum(S509:V509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46"/>
  <sheetViews>
    <sheetView showGridLines="0" showWhiteSpace="0" topLeftCell="B1" zoomScaleNormal="100" zoomScaleSheetLayoutView="85" workbookViewId="0">
      <pane xSplit="3" ySplit="7" topLeftCell="E421" activePane="bottomRight" state="frozen"/>
      <selection activeCell="I522" sqref="I522"/>
      <selection pane="topRight" activeCell="I522" sqref="I522"/>
      <selection pane="bottomLeft" activeCell="I522" sqref="I522"/>
      <selection pane="bottomRight" activeCell="D7" sqref="D7"/>
    </sheetView>
  </sheetViews>
  <sheetFormatPr defaultColWidth="9.140625" defaultRowHeight="15" x14ac:dyDescent="0.25"/>
  <cols>
    <col min="1" max="2" width="1" style="1" customWidth="1"/>
    <col min="3" max="3" width="9.85546875" style="309" customWidth="1"/>
    <col min="4" max="4" width="33.140625" style="1" customWidth="1"/>
    <col min="5" max="5" width="14.85546875" style="1" customWidth="1"/>
    <col min="6" max="6" width="15.85546875" style="1" customWidth="1"/>
    <col min="7" max="10" width="14.42578125" style="1" customWidth="1"/>
    <col min="11" max="11" width="15.85546875" style="1" hidden="1" customWidth="1"/>
    <col min="12" max="12" width="12.85546875" style="1" hidden="1" customWidth="1"/>
    <col min="13" max="13" width="14.5703125" style="1" hidden="1" customWidth="1"/>
    <col min="14" max="15" width="14.85546875" style="1" hidden="1" customWidth="1"/>
    <col min="16" max="16" width="14" style="1" hidden="1" customWidth="1"/>
    <col min="17" max="17" width="9.140625" style="1" hidden="1" customWidth="1"/>
    <col min="18" max="20" width="11.140625" style="1" hidden="1" customWidth="1"/>
    <col min="21" max="23" width="14" style="1" hidden="1" customWidth="1"/>
    <col min="24" max="24" width="9.140625" style="1" hidden="1" customWidth="1"/>
    <col min="25" max="25" width="11.85546875" style="1" hidden="1" customWidth="1"/>
    <col min="26" max="26" width="9.140625" style="1" hidden="1" customWidth="1"/>
    <col min="27" max="27" width="1.85546875" style="1" hidden="1" customWidth="1"/>
    <col min="28" max="29" width="22.85546875" style="1" hidden="1" customWidth="1"/>
    <col min="30" max="30" width="14.140625" style="1" hidden="1" customWidth="1"/>
    <col min="31" max="32" width="16" style="1" hidden="1" customWidth="1"/>
    <col min="33" max="33" width="12.140625" style="1" hidden="1" customWidth="1"/>
    <col min="34" max="36" width="10.85546875" style="4" hidden="1" customWidth="1"/>
    <col min="37" max="37" width="13.5703125" style="4" hidden="1" customWidth="1"/>
    <col min="38" max="38" width="16.85546875" style="4" hidden="1" customWidth="1"/>
    <col min="39" max="39" width="18.140625" style="1" hidden="1" customWidth="1"/>
    <col min="40" max="40" width="14.140625" style="1" hidden="1" customWidth="1"/>
    <col min="41" max="41" width="10.85546875" style="4" hidden="1" customWidth="1"/>
    <col min="42" max="42" width="11" style="1" hidden="1" customWidth="1"/>
    <col min="43" max="44" width="9.140625" style="1" hidden="1" customWidth="1"/>
    <col min="45" max="45" width="23.140625" style="1" bestFit="1" customWidth="1"/>
    <col min="46" max="46" width="18" style="1" bestFit="1" customWidth="1"/>
    <col min="47" max="47" width="9.140625" style="1" customWidth="1"/>
    <col min="48" max="48" width="12" style="1" bestFit="1" customWidth="1"/>
    <col min="49" max="51" width="11" style="1" bestFit="1" customWidth="1"/>
    <col min="52" max="16384" width="9.140625" style="1"/>
  </cols>
  <sheetData>
    <row r="1" spans="2:41" ht="17.25" customHeight="1" x14ac:dyDescent="0.3">
      <c r="C1" s="2" t="s">
        <v>0</v>
      </c>
      <c r="D1" s="3"/>
    </row>
    <row r="2" spans="2:41" ht="16.5" customHeight="1" x14ac:dyDescent="0.3">
      <c r="C2" s="2" t="s">
        <v>1</v>
      </c>
      <c r="D2" s="3"/>
    </row>
    <row r="3" spans="2:41" ht="14.25" customHeight="1" x14ac:dyDescent="0.3">
      <c r="C3" s="5" t="s">
        <v>2</v>
      </c>
      <c r="D3" s="3"/>
      <c r="I3" s="338"/>
      <c r="J3" s="338"/>
    </row>
    <row r="4" spans="2:41" ht="4.5" customHeight="1" x14ac:dyDescent="0.25">
      <c r="C4" s="6"/>
      <c r="D4" s="7"/>
      <c r="F4" s="8"/>
      <c r="I4" s="339"/>
      <c r="J4" s="339"/>
      <c r="K4" s="8"/>
      <c r="L4" s="8"/>
      <c r="M4" s="8"/>
      <c r="N4" s="8"/>
      <c r="O4" s="8"/>
      <c r="P4" s="9"/>
      <c r="Q4" s="9"/>
      <c r="AJ4" s="10">
        <v>7552008</v>
      </c>
      <c r="AK4" s="10"/>
      <c r="AL4" s="11">
        <f>F307</f>
        <v>23058402636.100002</v>
      </c>
      <c r="AO4" s="11"/>
    </row>
    <row r="5" spans="2:41" s="13" customFormat="1" ht="36.75" customHeight="1" x14ac:dyDescent="0.25">
      <c r="B5" s="1"/>
      <c r="C5" s="340" t="s">
        <v>3</v>
      </c>
      <c r="D5" s="342" t="s">
        <v>4</v>
      </c>
      <c r="E5" s="344" t="s">
        <v>5</v>
      </c>
      <c r="F5" s="344" t="s">
        <v>6</v>
      </c>
      <c r="G5" s="344" t="s">
        <v>7</v>
      </c>
      <c r="H5" s="344" t="s">
        <v>8</v>
      </c>
      <c r="I5" s="344" t="s">
        <v>9</v>
      </c>
      <c r="J5" s="344" t="s">
        <v>10</v>
      </c>
      <c r="K5" s="12"/>
      <c r="L5" s="12"/>
      <c r="M5" s="344" t="s">
        <v>7</v>
      </c>
      <c r="N5" s="344" t="s">
        <v>8</v>
      </c>
      <c r="O5" s="344" t="s">
        <v>9</v>
      </c>
      <c r="P5" s="344" t="s">
        <v>10</v>
      </c>
      <c r="AH5" s="14"/>
      <c r="AI5" s="14"/>
      <c r="AJ5" s="15">
        <f>AL4-AJ4</f>
        <v>23050850628.100002</v>
      </c>
      <c r="AK5" s="15"/>
      <c r="AL5" s="14"/>
      <c r="AM5" s="16"/>
      <c r="AO5" s="14"/>
    </row>
    <row r="6" spans="2:41" s="13" customFormat="1" ht="30" customHeight="1" x14ac:dyDescent="0.25">
      <c r="B6" s="1"/>
      <c r="C6" s="341"/>
      <c r="D6" s="343"/>
      <c r="E6" s="345"/>
      <c r="F6" s="345"/>
      <c r="G6" s="345"/>
      <c r="H6" s="345"/>
      <c r="I6" s="345"/>
      <c r="J6" s="345"/>
      <c r="K6" s="12"/>
      <c r="L6" s="12"/>
      <c r="M6" s="345"/>
      <c r="N6" s="345"/>
      <c r="O6" s="345"/>
      <c r="P6" s="345"/>
      <c r="AH6" s="14"/>
      <c r="AI6" s="14"/>
      <c r="AJ6" s="14"/>
      <c r="AK6" s="14"/>
      <c r="AL6" s="15"/>
      <c r="AM6" s="16"/>
      <c r="AO6" s="14"/>
    </row>
    <row r="7" spans="2:41" s="13" customFormat="1" x14ac:dyDescent="0.25">
      <c r="B7" s="1"/>
      <c r="C7" s="17">
        <v>1</v>
      </c>
      <c r="D7" s="18">
        <v>2</v>
      </c>
      <c r="E7" s="19" t="s">
        <v>11</v>
      </c>
      <c r="F7" s="20">
        <v>4</v>
      </c>
      <c r="G7" s="20">
        <f>+F7+1</f>
        <v>5</v>
      </c>
      <c r="H7" s="20">
        <f>+G7+1</f>
        <v>6</v>
      </c>
      <c r="I7" s="20">
        <f>+H7+1</f>
        <v>7</v>
      </c>
      <c r="J7" s="20">
        <f>+I7+1</f>
        <v>8</v>
      </c>
      <c r="K7" s="21"/>
      <c r="L7" s="21"/>
      <c r="M7" s="20">
        <f>+L7+1</f>
        <v>1</v>
      </c>
      <c r="N7" s="20">
        <f>+M7+1</f>
        <v>2</v>
      </c>
      <c r="O7" s="20">
        <f>+N7+1</f>
        <v>3</v>
      </c>
      <c r="P7" s="20">
        <f>+O7+1</f>
        <v>4</v>
      </c>
      <c r="AH7" s="346" t="s">
        <v>12</v>
      </c>
      <c r="AI7" s="346"/>
      <c r="AJ7" s="346"/>
      <c r="AK7" s="346"/>
      <c r="AL7" s="346"/>
      <c r="AO7" s="14"/>
    </row>
    <row r="8" spans="2:41" hidden="1" x14ac:dyDescent="0.25">
      <c r="C8" s="22" t="s">
        <v>13</v>
      </c>
      <c r="D8" s="23" t="s">
        <v>14</v>
      </c>
      <c r="E8" s="24"/>
      <c r="F8" s="25"/>
      <c r="G8" s="25"/>
      <c r="H8" s="25"/>
      <c r="I8" s="25"/>
      <c r="J8" s="25"/>
      <c r="K8" s="26"/>
      <c r="L8" s="26"/>
      <c r="M8" s="26"/>
      <c r="N8" s="26"/>
      <c r="O8" s="26"/>
      <c r="P8" s="27"/>
      <c r="Q8" s="27"/>
      <c r="AG8" s="28"/>
    </row>
    <row r="9" spans="2:41" s="29" customFormat="1" ht="15" hidden="1" customHeight="1" x14ac:dyDescent="0.25">
      <c r="C9" s="30">
        <v>4101</v>
      </c>
      <c r="D9" s="31" t="s">
        <v>15</v>
      </c>
      <c r="E9" s="32">
        <f>E64</f>
        <v>1622448000</v>
      </c>
      <c r="F9" s="32">
        <f t="shared" ref="F9:F15" si="0">SUM(G9:J9)</f>
        <v>2798381324.0516548</v>
      </c>
      <c r="G9" s="32">
        <f>G64</f>
        <v>0</v>
      </c>
      <c r="H9" s="32">
        <f>H64</f>
        <v>369418435.4785133</v>
      </c>
      <c r="I9" s="32">
        <f>I64</f>
        <v>907997826.89766014</v>
      </c>
      <c r="J9" s="32">
        <f>J64</f>
        <v>1520965061.6754816</v>
      </c>
      <c r="K9" s="33">
        <f>F14*0.1/1000</f>
        <v>0</v>
      </c>
      <c r="L9" s="33"/>
      <c r="M9" s="33"/>
      <c r="N9" s="33"/>
      <c r="O9" s="33"/>
      <c r="P9" s="34"/>
      <c r="Q9" s="34"/>
      <c r="AH9" s="35"/>
      <c r="AI9" s="35"/>
      <c r="AJ9" s="35"/>
      <c r="AK9" s="35"/>
      <c r="AL9" s="35"/>
      <c r="AO9" s="35"/>
    </row>
    <row r="10" spans="2:41" s="29" customFormat="1" ht="15" hidden="1" customHeight="1" x14ac:dyDescent="0.25">
      <c r="C10" s="30">
        <v>4103</v>
      </c>
      <c r="D10" s="31" t="s">
        <v>16</v>
      </c>
      <c r="E10" s="32">
        <v>0</v>
      </c>
      <c r="F10" s="32">
        <f t="shared" si="0"/>
        <v>0</v>
      </c>
      <c r="G10" s="32">
        <v>0</v>
      </c>
      <c r="H10" s="32">
        <v>0</v>
      </c>
      <c r="I10" s="32">
        <v>0</v>
      </c>
      <c r="J10" s="32">
        <v>0</v>
      </c>
      <c r="K10" s="33"/>
      <c r="L10" s="33"/>
      <c r="M10" s="33"/>
      <c r="N10" s="33"/>
      <c r="O10" s="33"/>
      <c r="P10" s="34"/>
      <c r="Q10" s="34"/>
      <c r="AH10" s="35"/>
      <c r="AI10" s="35"/>
      <c r="AJ10" s="35"/>
      <c r="AK10" s="35"/>
      <c r="AL10" s="35"/>
      <c r="AO10" s="35"/>
    </row>
    <row r="11" spans="2:41" s="29" customFormat="1" ht="15" hidden="1" customHeight="1" x14ac:dyDescent="0.25">
      <c r="C11" s="30">
        <v>4122</v>
      </c>
      <c r="D11" s="31" t="s">
        <v>17</v>
      </c>
      <c r="E11" s="32">
        <v>0</v>
      </c>
      <c r="F11" s="32">
        <f t="shared" si="0"/>
        <v>0</v>
      </c>
      <c r="G11" s="32">
        <v>0</v>
      </c>
      <c r="H11" s="32">
        <v>0</v>
      </c>
      <c r="I11" s="32">
        <v>0</v>
      </c>
      <c r="J11" s="32">
        <v>0</v>
      </c>
      <c r="K11" s="33"/>
      <c r="L11" s="33"/>
      <c r="M11" s="33"/>
      <c r="N11" s="33"/>
      <c r="O11" s="33"/>
      <c r="P11" s="34"/>
      <c r="Q11" s="34"/>
      <c r="AH11" s="35"/>
      <c r="AI11" s="35"/>
      <c r="AJ11" s="35"/>
      <c r="AK11" s="35"/>
      <c r="AL11" s="35"/>
      <c r="AO11" s="35"/>
    </row>
    <row r="12" spans="2:41" s="29" customFormat="1" ht="15" hidden="1" customHeight="1" x14ac:dyDescent="0.25">
      <c r="C12" s="30">
        <v>4103</v>
      </c>
      <c r="D12" s="31" t="s">
        <v>18</v>
      </c>
      <c r="E12" s="32">
        <v>0</v>
      </c>
      <c r="F12" s="32">
        <f t="shared" si="0"/>
        <v>0</v>
      </c>
      <c r="G12" s="32">
        <v>0</v>
      </c>
      <c r="H12" s="32">
        <v>0</v>
      </c>
      <c r="I12" s="32">
        <v>0</v>
      </c>
      <c r="J12" s="32">
        <v>0</v>
      </c>
      <c r="K12" s="33"/>
      <c r="L12" s="33"/>
      <c r="M12" s="33"/>
      <c r="N12" s="33"/>
      <c r="O12" s="33"/>
      <c r="P12" s="34"/>
      <c r="Q12" s="34"/>
      <c r="AH12" s="35"/>
      <c r="AI12" s="35"/>
      <c r="AJ12" s="35"/>
      <c r="AK12" s="35"/>
      <c r="AL12" s="35"/>
      <c r="AO12" s="35"/>
    </row>
    <row r="13" spans="2:41" s="29" customFormat="1" ht="15" hidden="1" customHeight="1" x14ac:dyDescent="0.25">
      <c r="C13" s="30">
        <v>4102</v>
      </c>
      <c r="D13" s="31" t="s">
        <v>19</v>
      </c>
      <c r="E13" s="32">
        <f>+E146</f>
        <v>177701950000</v>
      </c>
      <c r="F13" s="32">
        <f t="shared" si="0"/>
        <v>127186672046.33769</v>
      </c>
      <c r="G13" s="32">
        <f>+G146</f>
        <v>0</v>
      </c>
      <c r="H13" s="32">
        <f>+H146</f>
        <v>16790099689.862547</v>
      </c>
      <c r="I13" s="32">
        <f>+I146</f>
        <v>41268579387.60611</v>
      </c>
      <c r="J13" s="32">
        <f>+J146</f>
        <v>69127992968.869034</v>
      </c>
      <c r="K13" s="33"/>
      <c r="L13" s="33"/>
      <c r="M13" s="33"/>
      <c r="N13" s="33"/>
      <c r="O13" s="33"/>
      <c r="P13" s="34"/>
      <c r="Q13" s="34"/>
      <c r="AH13" s="35"/>
      <c r="AI13" s="35"/>
      <c r="AJ13" s="35"/>
      <c r="AK13" s="35"/>
      <c r="AL13" s="35"/>
      <c r="AO13" s="35"/>
    </row>
    <row r="14" spans="2:41" ht="15" hidden="1" customHeight="1" x14ac:dyDescent="0.25">
      <c r="C14" s="36" t="s">
        <v>20</v>
      </c>
      <c r="D14" s="37" t="s">
        <v>21</v>
      </c>
      <c r="E14" s="25">
        <f>+E163</f>
        <v>196363636363.98181</v>
      </c>
      <c r="F14" s="25">
        <f t="shared" si="0"/>
        <v>0</v>
      </c>
      <c r="G14" s="25">
        <f>+G163</f>
        <v>0</v>
      </c>
      <c r="H14" s="25">
        <f>+H163</f>
        <v>0</v>
      </c>
      <c r="I14" s="25">
        <f>+I163</f>
        <v>0</v>
      </c>
      <c r="J14" s="25">
        <f>+J163</f>
        <v>0</v>
      </c>
      <c r="K14" s="26"/>
      <c r="L14" s="26"/>
      <c r="M14" s="26"/>
      <c r="N14" s="26"/>
      <c r="O14" s="26"/>
      <c r="P14" s="27"/>
      <c r="Q14" s="27"/>
    </row>
    <row r="15" spans="2:41" ht="15" hidden="1" customHeight="1" x14ac:dyDescent="0.25">
      <c r="C15" s="36">
        <v>4120</v>
      </c>
      <c r="D15" s="37" t="s">
        <v>22</v>
      </c>
      <c r="E15" s="25">
        <v>0</v>
      </c>
      <c r="F15" s="25">
        <f t="shared" si="0"/>
        <v>0</v>
      </c>
      <c r="G15" s="25">
        <v>0</v>
      </c>
      <c r="H15" s="25">
        <v>0</v>
      </c>
      <c r="I15" s="25">
        <v>0</v>
      </c>
      <c r="J15" s="25">
        <v>0</v>
      </c>
      <c r="K15" s="26"/>
      <c r="L15" s="26"/>
      <c r="M15" s="26"/>
      <c r="N15" s="26"/>
      <c r="O15" s="26"/>
      <c r="P15" s="27"/>
      <c r="Q15" s="27"/>
    </row>
    <row r="16" spans="2:41" ht="15" hidden="1" customHeight="1" x14ac:dyDescent="0.25">
      <c r="C16" s="36"/>
      <c r="D16" s="38" t="s">
        <v>23</v>
      </c>
      <c r="E16" s="39">
        <f>SUM(E9:E14)</f>
        <v>375688034363.98181</v>
      </c>
      <c r="F16" s="39">
        <f>SUM(F9:F15)</f>
        <v>129985053370.38934</v>
      </c>
      <c r="G16" s="39">
        <f>SUM(G9:G15)</f>
        <v>0</v>
      </c>
      <c r="H16" s="39">
        <f>SUM(H9:H15)</f>
        <v>17159518125.341061</v>
      </c>
      <c r="I16" s="39">
        <f>SUM(I9:I15)</f>
        <v>42176577214.503769</v>
      </c>
      <c r="J16" s="39">
        <f>SUM(J9:J15)</f>
        <v>70648958030.54451</v>
      </c>
      <c r="K16" s="26"/>
      <c r="L16" s="26"/>
      <c r="M16" s="26"/>
      <c r="N16" s="26"/>
      <c r="O16" s="26"/>
      <c r="P16" s="27"/>
      <c r="Q16" s="27"/>
    </row>
    <row r="17" spans="3:38" ht="15" hidden="1" customHeight="1" x14ac:dyDescent="0.25">
      <c r="C17" s="22" t="s">
        <v>24</v>
      </c>
      <c r="D17" s="40" t="s">
        <v>25</v>
      </c>
      <c r="E17" s="41"/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26"/>
      <c r="L17" s="26"/>
      <c r="M17" s="26"/>
      <c r="N17" s="26"/>
      <c r="O17" s="26"/>
      <c r="P17" s="27"/>
      <c r="Q17" s="27"/>
      <c r="AL17" s="43">
        <f>240000000/600</f>
        <v>400000</v>
      </c>
    </row>
    <row r="18" spans="3:38" ht="15" hidden="1" customHeight="1" x14ac:dyDescent="0.25">
      <c r="C18" s="36">
        <v>751</v>
      </c>
      <c r="D18" s="37" t="s">
        <v>26</v>
      </c>
      <c r="E18" s="25">
        <v>0</v>
      </c>
      <c r="F18" s="25">
        <f t="shared" ref="F18:F23" si="1">SUM(G18:J18)</f>
        <v>0</v>
      </c>
      <c r="G18" s="25">
        <v>0</v>
      </c>
      <c r="H18" s="25">
        <v>0</v>
      </c>
      <c r="I18" s="25">
        <v>0</v>
      </c>
      <c r="J18" s="25">
        <v>0</v>
      </c>
      <c r="K18" s="26"/>
      <c r="L18" s="26"/>
      <c r="M18" s="26"/>
      <c r="N18" s="26"/>
      <c r="O18" s="26"/>
      <c r="P18" s="27"/>
      <c r="Q18" s="27"/>
    </row>
    <row r="19" spans="3:38" ht="15" hidden="1" customHeight="1" x14ac:dyDescent="0.25">
      <c r="C19" s="36">
        <v>752</v>
      </c>
      <c r="D19" s="37" t="s">
        <v>27</v>
      </c>
      <c r="E19" s="25">
        <v>0</v>
      </c>
      <c r="F19" s="25">
        <f t="shared" si="1"/>
        <v>0</v>
      </c>
      <c r="G19" s="25">
        <v>0</v>
      </c>
      <c r="H19" s="25">
        <v>0</v>
      </c>
      <c r="I19" s="25">
        <v>0</v>
      </c>
      <c r="J19" s="25">
        <v>0</v>
      </c>
      <c r="K19" s="26"/>
      <c r="L19" s="26"/>
      <c r="M19" s="26"/>
      <c r="N19" s="26"/>
      <c r="O19" s="26"/>
      <c r="P19" s="27"/>
      <c r="Q19" s="27"/>
    </row>
    <row r="20" spans="3:38" ht="15" hidden="1" customHeight="1" x14ac:dyDescent="0.25">
      <c r="C20" s="36">
        <v>753</v>
      </c>
      <c r="D20" s="37" t="s">
        <v>28</v>
      </c>
      <c r="E20" s="25">
        <v>0</v>
      </c>
      <c r="F20" s="25">
        <f t="shared" si="1"/>
        <v>0</v>
      </c>
      <c r="G20" s="25">
        <v>0</v>
      </c>
      <c r="H20" s="25">
        <v>0</v>
      </c>
      <c r="I20" s="25">
        <v>0</v>
      </c>
      <c r="J20" s="25">
        <v>0</v>
      </c>
      <c r="K20" s="26"/>
      <c r="L20" s="26"/>
      <c r="M20" s="26"/>
      <c r="N20" s="26"/>
      <c r="O20" s="26"/>
      <c r="P20" s="27"/>
      <c r="Q20" s="27"/>
    </row>
    <row r="21" spans="3:38" ht="15" hidden="1" customHeight="1" x14ac:dyDescent="0.25">
      <c r="C21" s="36">
        <v>754</v>
      </c>
      <c r="D21" s="37" t="s">
        <v>29</v>
      </c>
      <c r="E21" s="25">
        <v>0</v>
      </c>
      <c r="F21" s="25">
        <f t="shared" si="1"/>
        <v>0</v>
      </c>
      <c r="G21" s="25">
        <v>0</v>
      </c>
      <c r="H21" s="25">
        <v>0</v>
      </c>
      <c r="I21" s="25">
        <v>0</v>
      </c>
      <c r="J21" s="25">
        <v>0</v>
      </c>
      <c r="K21" s="26"/>
      <c r="L21" s="26"/>
      <c r="M21" s="26"/>
      <c r="N21" s="26"/>
      <c r="O21" s="26"/>
      <c r="P21" s="27"/>
      <c r="Q21" s="27"/>
    </row>
    <row r="22" spans="3:38" ht="15" hidden="1" customHeight="1" x14ac:dyDescent="0.25">
      <c r="C22" s="36">
        <v>755</v>
      </c>
      <c r="D22" s="37" t="s">
        <v>30</v>
      </c>
      <c r="E22" s="25">
        <v>0</v>
      </c>
      <c r="F22" s="25">
        <f t="shared" si="1"/>
        <v>0</v>
      </c>
      <c r="G22" s="25">
        <v>0</v>
      </c>
      <c r="H22" s="25">
        <v>0</v>
      </c>
      <c r="I22" s="25">
        <v>0</v>
      </c>
      <c r="J22" s="25">
        <v>0</v>
      </c>
      <c r="K22" s="26"/>
      <c r="L22" s="26"/>
      <c r="M22" s="26"/>
      <c r="N22" s="26"/>
      <c r="O22" s="26"/>
      <c r="P22" s="27"/>
      <c r="Q22" s="27"/>
    </row>
    <row r="23" spans="3:38" ht="15" hidden="1" customHeight="1" x14ac:dyDescent="0.25">
      <c r="C23" s="36">
        <v>756</v>
      </c>
      <c r="D23" s="37" t="s">
        <v>31</v>
      </c>
      <c r="E23" s="25">
        <v>0</v>
      </c>
      <c r="F23" s="25">
        <f t="shared" si="1"/>
        <v>0</v>
      </c>
      <c r="G23" s="25">
        <v>0</v>
      </c>
      <c r="H23" s="25">
        <v>0</v>
      </c>
      <c r="I23" s="25">
        <v>0</v>
      </c>
      <c r="J23" s="25">
        <v>0</v>
      </c>
      <c r="K23" s="26"/>
      <c r="L23" s="26"/>
      <c r="M23" s="26"/>
      <c r="N23" s="26"/>
      <c r="O23" s="26"/>
      <c r="P23" s="27"/>
      <c r="Q23" s="27"/>
    </row>
    <row r="24" spans="3:38" ht="15" hidden="1" customHeight="1" x14ac:dyDescent="0.25">
      <c r="C24" s="36"/>
      <c r="D24" s="38" t="s">
        <v>32</v>
      </c>
      <c r="E24" s="44">
        <f t="shared" ref="E24:J24" si="2">SUM(E18:E23)</f>
        <v>0</v>
      </c>
      <c r="F24" s="39">
        <f t="shared" si="2"/>
        <v>0</v>
      </c>
      <c r="G24" s="39">
        <f t="shared" si="2"/>
        <v>0</v>
      </c>
      <c r="H24" s="39">
        <f t="shared" si="2"/>
        <v>0</v>
      </c>
      <c r="I24" s="39">
        <f t="shared" si="2"/>
        <v>0</v>
      </c>
      <c r="J24" s="39">
        <f t="shared" si="2"/>
        <v>0</v>
      </c>
      <c r="K24" s="26"/>
      <c r="L24" s="26"/>
      <c r="M24" s="26"/>
      <c r="N24" s="26"/>
      <c r="O24" s="26"/>
      <c r="P24" s="27"/>
      <c r="Q24" s="27"/>
    </row>
    <row r="25" spans="3:38" hidden="1" x14ac:dyDescent="0.25">
      <c r="C25" s="45"/>
      <c r="D25" s="46" t="s">
        <v>33</v>
      </c>
      <c r="E25" s="39">
        <f t="shared" ref="E25:J25" si="3">SUM(E16-E24)</f>
        <v>375688034363.98181</v>
      </c>
      <c r="F25" s="39">
        <f t="shared" si="3"/>
        <v>129985053370.38934</v>
      </c>
      <c r="G25" s="39">
        <f t="shared" si="3"/>
        <v>0</v>
      </c>
      <c r="H25" s="39">
        <f t="shared" si="3"/>
        <v>17159518125.341061</v>
      </c>
      <c r="I25" s="39">
        <f t="shared" si="3"/>
        <v>42176577214.503769</v>
      </c>
      <c r="J25" s="39">
        <f t="shared" si="3"/>
        <v>70648958030.54451</v>
      </c>
      <c r="K25" s="26"/>
      <c r="L25" s="26"/>
      <c r="M25" s="26"/>
      <c r="N25" s="26"/>
      <c r="O25" s="26"/>
      <c r="P25" s="27"/>
      <c r="Q25" s="27"/>
      <c r="AL25" s="47">
        <f>AL17*12</f>
        <v>4800000</v>
      </c>
    </row>
    <row r="26" spans="3:38" hidden="1" x14ac:dyDescent="0.25">
      <c r="C26" s="22" t="s">
        <v>34</v>
      </c>
      <c r="D26" s="40" t="s">
        <v>35</v>
      </c>
      <c r="E26" s="48"/>
      <c r="F26" s="49"/>
      <c r="G26" s="49"/>
      <c r="H26" s="49"/>
      <c r="I26" s="49"/>
      <c r="J26" s="49"/>
      <c r="K26" s="50"/>
      <c r="L26" s="50"/>
      <c r="M26" s="50"/>
      <c r="N26" s="50"/>
      <c r="O26" s="50"/>
      <c r="P26" s="27"/>
      <c r="Q26" s="27"/>
      <c r="AG26" s="51"/>
    </row>
    <row r="27" spans="3:38" hidden="1" x14ac:dyDescent="0.25">
      <c r="C27" s="52">
        <v>5101</v>
      </c>
      <c r="D27" s="37" t="s">
        <v>36</v>
      </c>
      <c r="E27" s="25">
        <f>E307</f>
        <v>21962580000</v>
      </c>
      <c r="F27" s="25">
        <f>F307</f>
        <v>23058402636.100002</v>
      </c>
      <c r="G27" s="25">
        <f>G307</f>
        <v>5764600659.0250006</v>
      </c>
      <c r="H27" s="25">
        <v>0</v>
      </c>
      <c r="I27" s="25">
        <v>0</v>
      </c>
      <c r="J27" s="25">
        <v>0</v>
      </c>
      <c r="K27" s="53">
        <f>G27+H27+I27+J27</f>
        <v>5764600659.0250006</v>
      </c>
      <c r="L27" s="53"/>
      <c r="M27" s="53"/>
      <c r="N27" s="53"/>
      <c r="O27" s="53"/>
      <c r="P27" s="54"/>
      <c r="Q27" s="54"/>
      <c r="R27" s="55"/>
      <c r="S27" s="56"/>
      <c r="T27" s="56"/>
      <c r="AG27" s="51">
        <f t="shared" ref="AG27:AG37" si="4">SUM(G27:J27)</f>
        <v>5764600659.0250006</v>
      </c>
      <c r="AK27" s="43" t="e">
        <f>+#REF!/E27*100</f>
        <v>#REF!</v>
      </c>
    </row>
    <row r="28" spans="3:38" hidden="1" x14ac:dyDescent="0.25">
      <c r="C28" s="52" t="s">
        <v>37</v>
      </c>
      <c r="D28" s="37" t="s">
        <v>38</v>
      </c>
      <c r="E28" s="25">
        <f>E353</f>
        <v>15865561000</v>
      </c>
      <c r="F28" s="57">
        <f>F353</f>
        <v>10478865460</v>
      </c>
      <c r="G28" s="25">
        <f>G353</f>
        <v>2561982000</v>
      </c>
      <c r="H28" s="25">
        <v>0</v>
      </c>
      <c r="I28" s="25">
        <v>0</v>
      </c>
      <c r="J28" s="25">
        <v>0</v>
      </c>
      <c r="K28" s="53"/>
      <c r="L28" s="53"/>
      <c r="M28" s="53"/>
      <c r="N28" s="53"/>
      <c r="O28" s="53"/>
      <c r="P28" s="54"/>
      <c r="Q28" s="54"/>
      <c r="R28" s="55"/>
      <c r="S28" s="56"/>
      <c r="T28" s="56"/>
      <c r="AG28" s="51">
        <f t="shared" si="4"/>
        <v>2561982000</v>
      </c>
      <c r="AK28" s="43" t="e">
        <f>+#REF!/E28*100</f>
        <v>#REF!</v>
      </c>
    </row>
    <row r="29" spans="3:38" hidden="1" x14ac:dyDescent="0.25">
      <c r="C29" s="52" t="s">
        <v>39</v>
      </c>
      <c r="D29" s="37" t="s">
        <v>40</v>
      </c>
      <c r="E29" s="25">
        <f>E373</f>
        <v>19807805000</v>
      </c>
      <c r="F29" s="57">
        <f>F373</f>
        <v>23506291075.273258</v>
      </c>
      <c r="G29" s="25">
        <f>G373</f>
        <v>4462314510.17099</v>
      </c>
      <c r="H29" s="25">
        <v>0</v>
      </c>
      <c r="I29" s="25">
        <v>0</v>
      </c>
      <c r="J29" s="25">
        <v>0</v>
      </c>
      <c r="K29" s="53"/>
      <c r="L29" s="53"/>
      <c r="M29" s="53"/>
      <c r="N29" s="53"/>
      <c r="O29" s="53"/>
      <c r="P29" s="54"/>
      <c r="Q29" s="54"/>
      <c r="R29" s="55"/>
      <c r="S29" s="56"/>
      <c r="T29" s="56"/>
      <c r="AG29" s="51">
        <f t="shared" si="4"/>
        <v>4462314510.17099</v>
      </c>
      <c r="AK29" s="43" t="e">
        <f>+#REF!/E29*100</f>
        <v>#REF!</v>
      </c>
    </row>
    <row r="30" spans="3:38" hidden="1" x14ac:dyDescent="0.25">
      <c r="C30" s="52" t="s">
        <v>41</v>
      </c>
      <c r="D30" s="37" t="s">
        <v>42</v>
      </c>
      <c r="E30" s="25">
        <f>E394</f>
        <v>73508249831.153381</v>
      </c>
      <c r="F30" s="57">
        <f>F394</f>
        <v>73508249831.153366</v>
      </c>
      <c r="G30" s="25">
        <f>G394</f>
        <v>18377062457.788342</v>
      </c>
      <c r="H30" s="25">
        <v>0</v>
      </c>
      <c r="I30" s="25">
        <v>0</v>
      </c>
      <c r="J30" s="25">
        <v>0</v>
      </c>
      <c r="K30" s="53"/>
      <c r="L30" s="53"/>
      <c r="M30" s="53"/>
      <c r="N30" s="53"/>
      <c r="O30" s="53"/>
      <c r="P30" s="54"/>
      <c r="Q30" s="54"/>
      <c r="R30" s="58"/>
      <c r="S30" s="59"/>
      <c r="T30" s="59"/>
      <c r="AG30" s="51">
        <f t="shared" si="4"/>
        <v>18377062457.788342</v>
      </c>
      <c r="AK30" s="43" t="e">
        <f>+#REF!/E30*100</f>
        <v>#REF!</v>
      </c>
    </row>
    <row r="31" spans="3:38" hidden="1" x14ac:dyDescent="0.25">
      <c r="C31" s="52" t="s">
        <v>43</v>
      </c>
      <c r="D31" s="37" t="s">
        <v>44</v>
      </c>
      <c r="E31" s="25">
        <f>E407</f>
        <v>18245000000</v>
      </c>
      <c r="F31" s="57">
        <f>F407</f>
        <v>10419229873</v>
      </c>
      <c r="G31" s="25">
        <f>G407</f>
        <v>2604807468.25</v>
      </c>
      <c r="H31" s="25">
        <v>0</v>
      </c>
      <c r="I31" s="25">
        <v>0</v>
      </c>
      <c r="J31" s="25">
        <v>0</v>
      </c>
      <c r="K31" s="53"/>
      <c r="L31" s="53"/>
      <c r="M31" s="53"/>
      <c r="N31" s="53"/>
      <c r="O31" s="53"/>
      <c r="P31" s="54"/>
      <c r="Q31" s="54"/>
      <c r="R31" s="55"/>
      <c r="S31" s="56"/>
      <c r="T31" s="56"/>
      <c r="AG31" s="51">
        <f t="shared" si="4"/>
        <v>2604807468.25</v>
      </c>
      <c r="AK31" s="43" t="e">
        <f>+#REF!/E31*100</f>
        <v>#REF!</v>
      </c>
    </row>
    <row r="32" spans="3:38" hidden="1" x14ac:dyDescent="0.25">
      <c r="C32" s="52" t="s">
        <v>45</v>
      </c>
      <c r="D32" s="37" t="s">
        <v>46</v>
      </c>
      <c r="E32" s="25">
        <f>+E429</f>
        <v>4536240000</v>
      </c>
      <c r="F32" s="57">
        <f>+F429</f>
        <v>2066262908.5952001</v>
      </c>
      <c r="G32" s="25">
        <f>+G429</f>
        <v>516565727.14880002</v>
      </c>
      <c r="H32" s="25">
        <v>0</v>
      </c>
      <c r="I32" s="25">
        <v>0</v>
      </c>
      <c r="J32" s="25">
        <v>0</v>
      </c>
      <c r="K32" s="53"/>
      <c r="L32" s="53"/>
      <c r="M32" s="53"/>
      <c r="N32" s="53"/>
      <c r="O32" s="53"/>
      <c r="P32" s="54"/>
      <c r="Q32" s="54"/>
      <c r="R32" s="55"/>
      <c r="S32" s="56"/>
      <c r="T32" s="56"/>
      <c r="AG32" s="51">
        <f t="shared" si="4"/>
        <v>516565727.14880002</v>
      </c>
      <c r="AK32" s="43" t="e">
        <f>+#REF!/E32*100</f>
        <v>#REF!</v>
      </c>
    </row>
    <row r="33" spans="1:38" hidden="1" x14ac:dyDescent="0.25">
      <c r="C33" s="52" t="s">
        <v>47</v>
      </c>
      <c r="D33" s="37" t="s">
        <v>48</v>
      </c>
      <c r="E33" s="25">
        <f>E443</f>
        <v>341400000</v>
      </c>
      <c r="F33" s="25">
        <f>F443</f>
        <v>1482441180</v>
      </c>
      <c r="G33" s="60">
        <f>SUM(G443)</f>
        <v>296488236</v>
      </c>
      <c r="H33" s="60">
        <v>0</v>
      </c>
      <c r="I33" s="60">
        <v>0</v>
      </c>
      <c r="J33" s="60">
        <v>0</v>
      </c>
      <c r="K33" s="54"/>
      <c r="L33" s="54"/>
      <c r="M33" s="54"/>
      <c r="N33" s="54"/>
      <c r="O33" s="54"/>
      <c r="P33" s="54"/>
      <c r="Q33" s="54"/>
      <c r="R33" s="58"/>
      <c r="S33" s="59"/>
      <c r="T33" s="59"/>
      <c r="AG33" s="51">
        <f t="shared" si="4"/>
        <v>296488236</v>
      </c>
      <c r="AK33" s="43" t="e">
        <f>+#REF!/E33*100</f>
        <v>#REF!</v>
      </c>
      <c r="AL33" s="11"/>
    </row>
    <row r="34" spans="1:38" hidden="1" x14ac:dyDescent="0.25">
      <c r="C34" s="52" t="s">
        <v>49</v>
      </c>
      <c r="D34" s="37" t="s">
        <v>50</v>
      </c>
      <c r="E34" s="25">
        <f>+E457</f>
        <v>1652200000</v>
      </c>
      <c r="F34" s="25">
        <f>SUM(F457)</f>
        <v>1592200000</v>
      </c>
      <c r="G34" s="25">
        <f>SUM(G457)</f>
        <v>398050000</v>
      </c>
      <c r="H34" s="25">
        <v>0</v>
      </c>
      <c r="I34" s="25">
        <v>0</v>
      </c>
      <c r="J34" s="25">
        <v>0</v>
      </c>
      <c r="K34" s="61"/>
      <c r="L34" s="61"/>
      <c r="M34" s="61"/>
      <c r="N34" s="61"/>
      <c r="O34" s="61"/>
      <c r="P34" s="54"/>
      <c r="Q34" s="54"/>
      <c r="R34" s="55"/>
      <c r="S34" s="56"/>
      <c r="T34" s="56"/>
      <c r="AG34" s="51">
        <f t="shared" si="4"/>
        <v>398050000</v>
      </c>
      <c r="AK34" s="43" t="e">
        <f>+#REF!/E34*100</f>
        <v>#REF!</v>
      </c>
    </row>
    <row r="35" spans="1:38" hidden="1" x14ac:dyDescent="0.25">
      <c r="C35" s="52" t="s">
        <v>51</v>
      </c>
      <c r="D35" s="37" t="s">
        <v>52</v>
      </c>
      <c r="E35" s="25">
        <f>+E477</f>
        <v>10089592792.08</v>
      </c>
      <c r="F35" s="25">
        <f>SUM(F477)</f>
        <v>8504000000</v>
      </c>
      <c r="G35" s="25">
        <f>SUM(G477)</f>
        <v>2123600000</v>
      </c>
      <c r="H35" s="25">
        <v>0</v>
      </c>
      <c r="I35" s="25">
        <v>0</v>
      </c>
      <c r="J35" s="25">
        <v>0</v>
      </c>
      <c r="K35" s="53"/>
      <c r="L35" s="53"/>
      <c r="M35" s="53"/>
      <c r="N35" s="53"/>
      <c r="O35" s="53"/>
      <c r="P35" s="54"/>
      <c r="Q35" s="54"/>
      <c r="R35" s="55"/>
      <c r="S35" s="56"/>
      <c r="T35" s="56"/>
      <c r="AG35" s="51">
        <f t="shared" si="4"/>
        <v>2123600000</v>
      </c>
      <c r="AK35" s="43" t="e">
        <f>+#REF!/E35*100</f>
        <v>#REF!</v>
      </c>
    </row>
    <row r="36" spans="1:38" hidden="1" x14ac:dyDescent="0.25">
      <c r="A36" s="62"/>
      <c r="B36" s="62"/>
      <c r="C36" s="63"/>
      <c r="D36" s="64" t="s">
        <v>53</v>
      </c>
      <c r="E36" s="65">
        <f t="shared" ref="E36:J36" si="5">SUM(E27:E35)</f>
        <v>166008628623.23337</v>
      </c>
      <c r="F36" s="66">
        <f t="shared" si="5"/>
        <v>154615942964.12183</v>
      </c>
      <c r="G36" s="66">
        <f t="shared" si="5"/>
        <v>37105471058.383133</v>
      </c>
      <c r="H36" s="66">
        <f t="shared" si="5"/>
        <v>0</v>
      </c>
      <c r="I36" s="66">
        <f t="shared" si="5"/>
        <v>0</v>
      </c>
      <c r="J36" s="66">
        <f t="shared" si="5"/>
        <v>0</v>
      </c>
      <c r="K36" s="67"/>
      <c r="L36" s="67"/>
      <c r="M36" s="67"/>
      <c r="N36" s="67"/>
      <c r="O36" s="67"/>
      <c r="P36" s="68"/>
      <c r="Q36" s="68"/>
      <c r="R36" s="69"/>
      <c r="S36" s="56"/>
      <c r="T36" s="56"/>
      <c r="AG36" s="51">
        <f t="shared" si="4"/>
        <v>37105471058.383133</v>
      </c>
      <c r="AK36" s="43" t="e">
        <f>+#REF!/E36*100</f>
        <v>#REF!</v>
      </c>
      <c r="AL36" s="43">
        <f>F36/F25*100</f>
        <v>118.94901679468279</v>
      </c>
    </row>
    <row r="37" spans="1:38" hidden="1" x14ac:dyDescent="0.25">
      <c r="C37" s="63"/>
      <c r="D37" s="70" t="s">
        <v>54</v>
      </c>
      <c r="E37" s="65">
        <f>E25-E36</f>
        <v>209679405740.74844</v>
      </c>
      <c r="F37" s="66">
        <f>SUM(F25-F36)</f>
        <v>-24630889593.732483</v>
      </c>
      <c r="G37" s="66">
        <f>SUM(G25-G36)</f>
        <v>-37105471058.383133</v>
      </c>
      <c r="H37" s="66">
        <f>SUM(H25-H36)</f>
        <v>17159518125.341061</v>
      </c>
      <c r="I37" s="66">
        <f>SUM(I25-I36)</f>
        <v>42176577214.503769</v>
      </c>
      <c r="J37" s="66">
        <f>SUM(J25-J36)</f>
        <v>70648958030.54451</v>
      </c>
      <c r="K37" s="67"/>
      <c r="L37" s="67"/>
      <c r="M37" s="67"/>
      <c r="N37" s="67"/>
      <c r="O37" s="67"/>
      <c r="P37" s="68"/>
      <c r="Q37" s="68"/>
      <c r="R37" s="69"/>
      <c r="S37" s="56"/>
      <c r="T37" s="56"/>
      <c r="AG37" s="51">
        <f t="shared" si="4"/>
        <v>92879582312.00621</v>
      </c>
      <c r="AK37" s="43"/>
    </row>
    <row r="38" spans="1:38" hidden="1" x14ac:dyDescent="0.25">
      <c r="C38" s="22" t="s">
        <v>55</v>
      </c>
      <c r="D38" s="40" t="s">
        <v>56</v>
      </c>
      <c r="E38" s="71"/>
      <c r="F38" s="72"/>
      <c r="G38" s="73"/>
      <c r="H38" s="73"/>
      <c r="I38" s="73"/>
      <c r="J38" s="73"/>
      <c r="K38" s="74"/>
      <c r="L38" s="74"/>
      <c r="M38" s="74"/>
      <c r="N38" s="74"/>
      <c r="O38" s="74"/>
      <c r="P38" s="74"/>
      <c r="Q38" s="74"/>
      <c r="R38" s="75"/>
      <c r="S38" s="76"/>
      <c r="T38" s="76"/>
    </row>
    <row r="39" spans="1:38" hidden="1" x14ac:dyDescent="0.25">
      <c r="C39" s="36">
        <v>6100</v>
      </c>
      <c r="D39" s="37" t="s">
        <v>57</v>
      </c>
      <c r="E39" s="77">
        <f>+E513</f>
        <v>12220000000</v>
      </c>
      <c r="F39" s="60">
        <f>+F513</f>
        <v>11150000000</v>
      </c>
      <c r="G39" s="60">
        <f>+G513</f>
        <v>3162500000</v>
      </c>
      <c r="H39" s="60">
        <v>0</v>
      </c>
      <c r="I39" s="60">
        <v>0</v>
      </c>
      <c r="J39" s="60">
        <v>0</v>
      </c>
      <c r="K39" s="78"/>
      <c r="L39" s="78"/>
      <c r="M39" s="78"/>
      <c r="N39" s="78"/>
      <c r="O39" s="78"/>
      <c r="P39" s="54"/>
      <c r="Q39" s="54"/>
      <c r="R39" s="55"/>
      <c r="S39" s="56"/>
      <c r="T39" s="56"/>
      <c r="AG39" s="51"/>
      <c r="AK39" s="43" t="e">
        <f>+#REF!/E39*100</f>
        <v>#REF!</v>
      </c>
    </row>
    <row r="40" spans="1:38" hidden="1" x14ac:dyDescent="0.25">
      <c r="C40" s="36">
        <v>6200</v>
      </c>
      <c r="D40" s="37" t="s">
        <v>58</v>
      </c>
      <c r="E40" s="77">
        <f>+E531</f>
        <v>118974860918.32001</v>
      </c>
      <c r="F40" s="60">
        <f>+F531</f>
        <v>209128964881.16339</v>
      </c>
      <c r="G40" s="60">
        <f>G531</f>
        <v>51719154762.237297</v>
      </c>
      <c r="H40" s="60">
        <v>0</v>
      </c>
      <c r="I40" s="60">
        <v>0</v>
      </c>
      <c r="J40" s="60">
        <v>0</v>
      </c>
      <c r="K40" s="79"/>
      <c r="L40" s="79"/>
      <c r="M40" s="79"/>
      <c r="N40" s="79"/>
      <c r="O40" s="79"/>
      <c r="P40" s="80"/>
      <c r="Q40" s="80"/>
      <c r="R40" s="48"/>
      <c r="S40" s="56"/>
      <c r="T40" s="56"/>
      <c r="AL40" s="43">
        <f>AL41/F25*100</f>
        <v>279.83594914470871</v>
      </c>
    </row>
    <row r="41" spans="1:38" hidden="1" x14ac:dyDescent="0.25">
      <c r="C41" s="36"/>
      <c r="D41" s="81" t="s">
        <v>59</v>
      </c>
      <c r="E41" s="39">
        <f>E39-E40</f>
        <v>-106754860918.32001</v>
      </c>
      <c r="F41" s="82">
        <f>F39-F40</f>
        <v>-197978964881.16339</v>
      </c>
      <c r="G41" s="82">
        <f>SUM(G39-G40)</f>
        <v>-48556654762.237297</v>
      </c>
      <c r="H41" s="82">
        <f>SUM(H39-H40)</f>
        <v>0</v>
      </c>
      <c r="I41" s="82">
        <f>SUM(I39-I40)</f>
        <v>0</v>
      </c>
      <c r="J41" s="82">
        <f>SUM(J39-J40)</f>
        <v>0</v>
      </c>
      <c r="K41" s="68"/>
      <c r="L41" s="68"/>
      <c r="M41" s="68"/>
      <c r="N41" s="68"/>
      <c r="O41" s="68"/>
      <c r="P41" s="68"/>
      <c r="Q41" s="68"/>
      <c r="R41" s="69"/>
      <c r="S41" s="56"/>
      <c r="T41" s="56"/>
      <c r="AL41" s="11">
        <f>F40+F36</f>
        <v>363744907845.28522</v>
      </c>
    </row>
    <row r="42" spans="1:38" hidden="1" x14ac:dyDescent="0.25">
      <c r="C42" s="36" t="s">
        <v>60</v>
      </c>
      <c r="D42" s="37" t="s">
        <v>61</v>
      </c>
      <c r="E42" s="83">
        <v>0</v>
      </c>
      <c r="F42" s="25">
        <f>SUM(G42:J42)</f>
        <v>0</v>
      </c>
      <c r="G42" s="25">
        <v>0</v>
      </c>
      <c r="H42" s="25">
        <v>0</v>
      </c>
      <c r="I42" s="25">
        <v>0</v>
      </c>
      <c r="J42" s="25">
        <v>0</v>
      </c>
      <c r="K42" s="84"/>
      <c r="L42" s="84"/>
      <c r="M42" s="84"/>
      <c r="N42" s="84"/>
      <c r="O42" s="84"/>
      <c r="P42" s="85"/>
      <c r="Q42" s="85"/>
      <c r="R42" s="86"/>
      <c r="S42" s="59"/>
      <c r="T42" s="59"/>
    </row>
    <row r="43" spans="1:38" hidden="1" x14ac:dyDescent="0.25">
      <c r="C43" s="63"/>
      <c r="D43" s="70" t="s">
        <v>62</v>
      </c>
      <c r="E43" s="66">
        <f t="shared" ref="E43:J43" si="6">E37+E41</f>
        <v>102924544822.42844</v>
      </c>
      <c r="F43" s="66">
        <f t="shared" si="6"/>
        <v>-222609854474.89587</v>
      </c>
      <c r="G43" s="66">
        <f t="shared" si="6"/>
        <v>-85662125820.620422</v>
      </c>
      <c r="H43" s="66">
        <f t="shared" si="6"/>
        <v>17159518125.341061</v>
      </c>
      <c r="I43" s="66">
        <f t="shared" si="6"/>
        <v>42176577214.503769</v>
      </c>
      <c r="J43" s="66">
        <f t="shared" si="6"/>
        <v>70648958030.54451</v>
      </c>
      <c r="K43" s="68"/>
      <c r="L43" s="68"/>
      <c r="M43" s="68"/>
      <c r="N43" s="68"/>
      <c r="O43" s="68"/>
      <c r="P43" s="68"/>
      <c r="Q43" s="68"/>
      <c r="R43" s="69"/>
      <c r="S43" s="56"/>
      <c r="T43" s="56"/>
    </row>
    <row r="44" spans="1:38" hidden="1" x14ac:dyDescent="0.25">
      <c r="C44" s="63" t="s">
        <v>63</v>
      </c>
      <c r="D44" s="87" t="s">
        <v>64</v>
      </c>
      <c r="E44" s="49">
        <f t="shared" ref="E44:J44" si="7">+E546</f>
        <v>-25731136206.3522</v>
      </c>
      <c r="F44" s="49">
        <f t="shared" si="7"/>
        <v>0</v>
      </c>
      <c r="G44" s="49">
        <f t="shared" si="7"/>
        <v>0</v>
      </c>
      <c r="H44" s="49">
        <f t="shared" si="7"/>
        <v>0</v>
      </c>
      <c r="I44" s="49">
        <f t="shared" si="7"/>
        <v>0</v>
      </c>
      <c r="J44" s="49">
        <f t="shared" si="7"/>
        <v>0</v>
      </c>
      <c r="K44" s="88"/>
      <c r="L44" s="88"/>
      <c r="M44" s="88"/>
      <c r="N44" s="88"/>
      <c r="O44" s="88"/>
      <c r="P44" s="80"/>
      <c r="Q44" s="80"/>
      <c r="R44" s="89"/>
      <c r="S44" s="59"/>
      <c r="T44" s="59"/>
    </row>
    <row r="45" spans="1:38" hidden="1" x14ac:dyDescent="0.25">
      <c r="C45" s="63">
        <v>7220</v>
      </c>
      <c r="D45" s="87" t="s">
        <v>65</v>
      </c>
      <c r="E45" s="90">
        <v>0</v>
      </c>
      <c r="F45" s="25">
        <f>SUM(G45:J45)</f>
        <v>0</v>
      </c>
      <c r="G45" s="60">
        <v>0</v>
      </c>
      <c r="H45" s="60">
        <v>0</v>
      </c>
      <c r="I45" s="60">
        <v>0</v>
      </c>
      <c r="J45" s="60">
        <v>0</v>
      </c>
      <c r="K45" s="88"/>
      <c r="L45" s="88"/>
      <c r="M45" s="88"/>
      <c r="N45" s="88"/>
      <c r="O45" s="88"/>
      <c r="P45" s="80"/>
      <c r="Q45" s="80"/>
      <c r="R45" s="89"/>
      <c r="S45" s="59"/>
      <c r="T45" s="59"/>
    </row>
    <row r="46" spans="1:38" hidden="1" x14ac:dyDescent="0.25">
      <c r="C46" s="63" t="s">
        <v>66</v>
      </c>
      <c r="D46" s="87" t="s">
        <v>67</v>
      </c>
      <c r="E46" s="25">
        <f>E551</f>
        <v>-23158022585.282902</v>
      </c>
      <c r="F46" s="25">
        <f>SUM(G46:J46)</f>
        <v>0</v>
      </c>
      <c r="G46" s="60">
        <f>+G548</f>
        <v>0</v>
      </c>
      <c r="H46" s="25">
        <f>+H551</f>
        <v>0</v>
      </c>
      <c r="I46" s="25">
        <f>+I551</f>
        <v>0</v>
      </c>
      <c r="J46" s="25">
        <f>+J551</f>
        <v>0</v>
      </c>
      <c r="K46" s="88"/>
      <c r="L46" s="88"/>
      <c r="M46" s="88"/>
      <c r="N46" s="88"/>
      <c r="O46" s="88"/>
      <c r="P46" s="80"/>
      <c r="Q46" s="80"/>
      <c r="R46" s="89"/>
      <c r="S46" s="59"/>
      <c r="T46" s="59"/>
    </row>
    <row r="47" spans="1:38" hidden="1" x14ac:dyDescent="0.25">
      <c r="C47" s="63">
        <v>300</v>
      </c>
      <c r="D47" s="70" t="s">
        <v>68</v>
      </c>
      <c r="E47" s="66">
        <f t="shared" ref="E47:J47" si="8">+SUM(E43:E46)</f>
        <v>54035386030.793335</v>
      </c>
      <c r="F47" s="66">
        <f t="shared" si="8"/>
        <v>-222609854474.89587</v>
      </c>
      <c r="G47" s="66">
        <f t="shared" si="8"/>
        <v>-85662125820.620422</v>
      </c>
      <c r="H47" s="66">
        <f t="shared" si="8"/>
        <v>17159518125.341061</v>
      </c>
      <c r="I47" s="66">
        <f t="shared" si="8"/>
        <v>42176577214.503769</v>
      </c>
      <c r="J47" s="66">
        <f t="shared" si="8"/>
        <v>70648958030.54451</v>
      </c>
      <c r="K47" s="68"/>
      <c r="L47" s="68"/>
      <c r="M47" s="68"/>
      <c r="N47" s="68"/>
      <c r="O47" s="68"/>
      <c r="P47" s="68"/>
      <c r="Q47" s="68"/>
      <c r="R47" s="69"/>
      <c r="S47" s="56"/>
      <c r="T47" s="56"/>
      <c r="AK47" s="43" t="e">
        <f>+#REF!/E47*100</f>
        <v>#REF!</v>
      </c>
    </row>
    <row r="48" spans="1:38" hidden="1" x14ac:dyDescent="0.25">
      <c r="C48" s="91"/>
      <c r="D48" s="92"/>
      <c r="E48" s="69"/>
      <c r="F48" s="93"/>
      <c r="G48" s="93"/>
      <c r="H48" s="93"/>
      <c r="I48" s="93"/>
      <c r="J48" s="93"/>
      <c r="K48" s="50"/>
      <c r="L48" s="50"/>
      <c r="M48" s="50"/>
      <c r="N48" s="50"/>
      <c r="O48" s="50"/>
      <c r="P48" s="27"/>
      <c r="Q48" s="27"/>
    </row>
    <row r="49" spans="2:41" hidden="1" x14ac:dyDescent="0.25">
      <c r="C49" s="94"/>
      <c r="D49" s="7"/>
      <c r="E49" s="95">
        <f t="shared" ref="E49:J49" si="9">E47-E554</f>
        <v>0</v>
      </c>
      <c r="F49" s="95">
        <f t="shared" si="9"/>
        <v>0</v>
      </c>
      <c r="G49" s="95">
        <f t="shared" si="9"/>
        <v>0</v>
      </c>
      <c r="H49" s="95">
        <f t="shared" si="9"/>
        <v>89229368151.080154</v>
      </c>
      <c r="I49" s="95">
        <f t="shared" si="9"/>
        <v>89073672654.05542</v>
      </c>
      <c r="J49" s="95">
        <f t="shared" si="9"/>
        <v>88629741219.529205</v>
      </c>
      <c r="K49" s="95"/>
      <c r="L49" s="95"/>
      <c r="M49" s="95"/>
      <c r="N49" s="95"/>
      <c r="O49" s="95"/>
      <c r="P49" s="27"/>
      <c r="Q49" s="27"/>
    </row>
    <row r="50" spans="2:41" hidden="1" x14ac:dyDescent="0.25">
      <c r="C50" s="94"/>
      <c r="D50" s="7"/>
      <c r="E50" s="96"/>
      <c r="F50" s="97"/>
      <c r="G50" s="97"/>
      <c r="H50" s="97"/>
      <c r="I50" s="97"/>
      <c r="J50" s="97"/>
      <c r="K50" s="98"/>
      <c r="L50" s="98"/>
      <c r="M50" s="98"/>
      <c r="N50" s="98"/>
      <c r="O50" s="98"/>
      <c r="P50" s="27"/>
      <c r="Q50" s="27"/>
    </row>
    <row r="51" spans="2:41" hidden="1" x14ac:dyDescent="0.25">
      <c r="C51" s="94"/>
      <c r="D51" s="7"/>
      <c r="E51" s="96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27"/>
      <c r="Q51" s="27"/>
    </row>
    <row r="52" spans="2:41" ht="3" hidden="1" customHeight="1" x14ac:dyDescent="0.25">
      <c r="C52" s="6"/>
      <c r="D52" s="99"/>
      <c r="E52" s="100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27"/>
      <c r="Q52" s="27"/>
    </row>
    <row r="53" spans="2:41" s="13" customFormat="1" ht="28.5" hidden="1" customHeight="1" x14ac:dyDescent="0.25">
      <c r="B53" s="1"/>
      <c r="C53" s="340" t="s">
        <v>3</v>
      </c>
      <c r="D53" s="342" t="s">
        <v>4</v>
      </c>
      <c r="E53" s="344" t="s">
        <v>5</v>
      </c>
      <c r="F53" s="344" t="s">
        <v>6</v>
      </c>
      <c r="G53" s="344" t="s">
        <v>7</v>
      </c>
      <c r="H53" s="344" t="s">
        <v>8</v>
      </c>
      <c r="I53" s="344" t="s">
        <v>9</v>
      </c>
      <c r="J53" s="344" t="s">
        <v>10</v>
      </c>
      <c r="K53" s="12"/>
      <c r="L53" s="12"/>
      <c r="M53" s="12"/>
      <c r="N53" s="12"/>
      <c r="O53" s="12"/>
      <c r="P53" s="102"/>
      <c r="Q53" s="102"/>
      <c r="AH53" s="14"/>
      <c r="AI53" s="14"/>
      <c r="AJ53" s="14"/>
      <c r="AK53" s="14"/>
      <c r="AL53" s="14"/>
      <c r="AO53" s="14"/>
    </row>
    <row r="54" spans="2:41" s="13" customFormat="1" ht="32.25" hidden="1" customHeight="1" x14ac:dyDescent="0.25">
      <c r="B54" s="1"/>
      <c r="C54" s="341"/>
      <c r="D54" s="343"/>
      <c r="E54" s="345"/>
      <c r="F54" s="345"/>
      <c r="G54" s="345"/>
      <c r="H54" s="345"/>
      <c r="I54" s="345"/>
      <c r="J54" s="345"/>
      <c r="K54" s="12"/>
      <c r="L54" s="12"/>
      <c r="M54" s="12"/>
      <c r="N54" s="12"/>
      <c r="O54" s="12"/>
      <c r="P54" s="102"/>
      <c r="Q54" s="102"/>
      <c r="AH54" s="14"/>
      <c r="AI54" s="14"/>
      <c r="AJ54" s="14"/>
      <c r="AK54" s="14"/>
      <c r="AL54" s="14"/>
      <c r="AO54" s="14"/>
    </row>
    <row r="55" spans="2:41" s="13" customFormat="1" hidden="1" x14ac:dyDescent="0.25">
      <c r="B55" s="1"/>
      <c r="C55" s="17">
        <v>1</v>
      </c>
      <c r="D55" s="18">
        <v>2</v>
      </c>
      <c r="E55" s="19" t="s">
        <v>11</v>
      </c>
      <c r="F55" s="20">
        <v>8</v>
      </c>
      <c r="G55" s="20">
        <f>+F55+1</f>
        <v>9</v>
      </c>
      <c r="H55" s="20">
        <f>+G55+1</f>
        <v>10</v>
      </c>
      <c r="I55" s="20">
        <f>+H55+1</f>
        <v>11</v>
      </c>
      <c r="J55" s="20">
        <f>+I55+1</f>
        <v>12</v>
      </c>
      <c r="K55" s="21"/>
      <c r="L55" s="21"/>
      <c r="M55" s="21"/>
      <c r="N55" s="21"/>
      <c r="O55" s="21"/>
      <c r="P55" s="102"/>
      <c r="Q55" s="102"/>
      <c r="AH55" s="14"/>
      <c r="AI55" s="14"/>
      <c r="AJ55" s="14"/>
      <c r="AK55" s="14"/>
      <c r="AL55" s="14"/>
      <c r="AO55" s="14"/>
    </row>
    <row r="56" spans="2:41" hidden="1" x14ac:dyDescent="0.25">
      <c r="C56" s="103" t="s">
        <v>69</v>
      </c>
      <c r="D56" s="104" t="s">
        <v>70</v>
      </c>
      <c r="E56" s="105"/>
      <c r="F56" s="106"/>
      <c r="G56" s="106"/>
      <c r="H56" s="106"/>
      <c r="I56" s="106"/>
      <c r="J56" s="106"/>
      <c r="K56" s="98">
        <f>K57/2</f>
        <v>292500000</v>
      </c>
      <c r="L56" s="107">
        <v>3453030000</v>
      </c>
      <c r="M56" s="98">
        <f>L56/12</f>
        <v>287752500</v>
      </c>
      <c r="N56" s="98"/>
      <c r="O56" s="98"/>
      <c r="P56" s="27"/>
      <c r="Q56" s="27"/>
    </row>
    <row r="57" spans="2:41" hidden="1" x14ac:dyDescent="0.25">
      <c r="C57" s="36" t="s">
        <v>71</v>
      </c>
      <c r="D57" s="108" t="s">
        <v>15</v>
      </c>
      <c r="E57" s="109"/>
      <c r="F57" s="106"/>
      <c r="G57" s="106"/>
      <c r="H57" s="106"/>
      <c r="I57" s="106"/>
      <c r="J57" s="106"/>
      <c r="K57" s="98">
        <f>7500000*3*26</f>
        <v>585000000</v>
      </c>
      <c r="L57" s="98"/>
      <c r="M57" s="98"/>
      <c r="N57" s="98"/>
      <c r="O57" s="98"/>
      <c r="P57" s="27"/>
      <c r="Q57" s="27"/>
    </row>
    <row r="58" spans="2:41" hidden="1" x14ac:dyDescent="0.25">
      <c r="C58" s="110"/>
      <c r="D58" s="108" t="s">
        <v>72</v>
      </c>
      <c r="E58" s="111"/>
      <c r="F58" s="25">
        <f t="shared" ref="F58:F63" si="10">SUM(G58:J58)</f>
        <v>0</v>
      </c>
      <c r="G58" s="25">
        <v>0</v>
      </c>
      <c r="H58" s="25">
        <v>0</v>
      </c>
      <c r="I58" s="25">
        <v>0</v>
      </c>
      <c r="J58" s="25">
        <v>0</v>
      </c>
      <c r="K58" s="26"/>
      <c r="L58" s="26"/>
      <c r="M58" s="26"/>
      <c r="N58" s="26"/>
      <c r="O58" s="26"/>
      <c r="P58" s="27"/>
      <c r="Q58" s="27"/>
    </row>
    <row r="59" spans="2:41" s="29" customFormat="1" hidden="1" x14ac:dyDescent="0.25">
      <c r="C59" s="112" t="s">
        <v>73</v>
      </c>
      <c r="D59" s="113" t="s">
        <v>74</v>
      </c>
      <c r="E59" s="114">
        <v>1622448000</v>
      </c>
      <c r="F59" s="114">
        <f>SUM(G59:J59)</f>
        <v>2798381324.0516548</v>
      </c>
      <c r="G59" s="114">
        <v>0</v>
      </c>
      <c r="H59" s="114">
        <f>[99]Revenue!$U$492</f>
        <v>369418435.4785133</v>
      </c>
      <c r="I59" s="114">
        <f>[99]Revenue!$U$493</f>
        <v>907997826.89766014</v>
      </c>
      <c r="J59" s="114">
        <f>[99]Revenue!$U$494</f>
        <v>1520965061.6754816</v>
      </c>
      <c r="K59" s="33">
        <v>287440.3030000031</v>
      </c>
      <c r="L59" s="33">
        <v>218293.33333333331</v>
      </c>
      <c r="M59" s="33">
        <v>271626.66666666663</v>
      </c>
      <c r="N59" s="33"/>
      <c r="O59" s="33"/>
      <c r="P59" s="34"/>
      <c r="Q59" s="34"/>
      <c r="AH59" s="115"/>
      <c r="AI59" s="115"/>
      <c r="AJ59" s="115"/>
      <c r="AK59" s="115">
        <f>AL59/3</f>
        <v>540816000</v>
      </c>
      <c r="AL59" s="115">
        <f>[100]LR!$J$158</f>
        <v>1622448000</v>
      </c>
      <c r="AO59" s="35"/>
    </row>
    <row r="60" spans="2:41" hidden="1" x14ac:dyDescent="0.25">
      <c r="C60" s="110"/>
      <c r="D60" s="108" t="s">
        <v>75</v>
      </c>
      <c r="E60" s="111"/>
      <c r="F60" s="25">
        <f t="shared" si="10"/>
        <v>0</v>
      </c>
      <c r="G60" s="25">
        <v>0</v>
      </c>
      <c r="H60" s="25">
        <v>0</v>
      </c>
      <c r="I60" s="25">
        <v>0</v>
      </c>
      <c r="J60" s="25">
        <v>0</v>
      </c>
      <c r="K60" s="26">
        <f>K59/2</f>
        <v>143720.15150000155</v>
      </c>
      <c r="L60" s="26"/>
      <c r="M60" s="26"/>
      <c r="N60" s="26"/>
      <c r="O60" s="26"/>
      <c r="P60" s="27"/>
      <c r="Q60" s="27"/>
      <c r="AH60" s="10"/>
      <c r="AI60" s="10"/>
      <c r="AJ60" s="10"/>
      <c r="AK60" s="10"/>
      <c r="AL60" s="10"/>
    </row>
    <row r="61" spans="2:41" hidden="1" x14ac:dyDescent="0.25">
      <c r="C61" s="110"/>
      <c r="D61" s="108" t="s">
        <v>76</v>
      </c>
      <c r="E61" s="111"/>
      <c r="F61" s="25">
        <f t="shared" si="10"/>
        <v>0</v>
      </c>
      <c r="G61" s="25">
        <v>0</v>
      </c>
      <c r="H61" s="25">
        <v>0</v>
      </c>
      <c r="I61" s="25">
        <v>0</v>
      </c>
      <c r="J61" s="25">
        <v>0</v>
      </c>
      <c r="K61" s="26"/>
      <c r="L61" s="26"/>
      <c r="M61" s="26"/>
      <c r="N61" s="26"/>
      <c r="O61" s="26"/>
      <c r="P61" s="27"/>
      <c r="Q61" s="27"/>
      <c r="AH61" s="10"/>
      <c r="AI61" s="10"/>
      <c r="AJ61" s="10"/>
      <c r="AK61" s="10"/>
      <c r="AL61" s="10"/>
    </row>
    <row r="62" spans="2:41" hidden="1" x14ac:dyDescent="0.25">
      <c r="C62" s="110"/>
      <c r="D62" s="108" t="s">
        <v>77</v>
      </c>
      <c r="E62" s="111"/>
      <c r="F62" s="25">
        <f t="shared" si="10"/>
        <v>0</v>
      </c>
      <c r="G62" s="25">
        <v>0</v>
      </c>
      <c r="H62" s="25">
        <v>0</v>
      </c>
      <c r="I62" s="25">
        <v>0</v>
      </c>
      <c r="J62" s="25">
        <v>0</v>
      </c>
      <c r="K62" s="26"/>
      <c r="L62" s="26"/>
      <c r="M62" s="26"/>
      <c r="N62" s="26"/>
      <c r="O62" s="26"/>
      <c r="P62" s="27"/>
      <c r="Q62" s="27"/>
      <c r="AH62" s="10"/>
      <c r="AI62" s="10"/>
      <c r="AJ62" s="10"/>
      <c r="AK62" s="10"/>
      <c r="AL62" s="10"/>
    </row>
    <row r="63" spans="2:41" hidden="1" x14ac:dyDescent="0.25">
      <c r="C63" s="110"/>
      <c r="D63" s="108" t="s">
        <v>78</v>
      </c>
      <c r="E63" s="116"/>
      <c r="F63" s="25">
        <f t="shared" si="10"/>
        <v>0</v>
      </c>
      <c r="G63" s="25">
        <v>0</v>
      </c>
      <c r="H63" s="25">
        <v>0</v>
      </c>
      <c r="I63" s="25">
        <v>0</v>
      </c>
      <c r="J63" s="25">
        <v>0</v>
      </c>
      <c r="K63" s="26"/>
      <c r="L63" s="26"/>
      <c r="M63" s="26"/>
      <c r="N63" s="26"/>
      <c r="O63" s="26"/>
      <c r="P63" s="27"/>
      <c r="Q63" s="27"/>
      <c r="AH63" s="10"/>
      <c r="AI63" s="10"/>
      <c r="AJ63" s="10"/>
      <c r="AK63" s="10"/>
      <c r="AL63" s="10"/>
    </row>
    <row r="64" spans="2:41" hidden="1" x14ac:dyDescent="0.25">
      <c r="C64" s="110"/>
      <c r="D64" s="117" t="s">
        <v>79</v>
      </c>
      <c r="E64" s="118">
        <f t="shared" ref="E64:J64" si="11">SUM(E58:E63)</f>
        <v>1622448000</v>
      </c>
      <c r="F64" s="119">
        <f t="shared" si="11"/>
        <v>2798381324.0516548</v>
      </c>
      <c r="G64" s="119">
        <f t="shared" si="11"/>
        <v>0</v>
      </c>
      <c r="H64" s="119">
        <f t="shared" si="11"/>
        <v>369418435.4785133</v>
      </c>
      <c r="I64" s="119">
        <f t="shared" si="11"/>
        <v>907997826.89766014</v>
      </c>
      <c r="J64" s="119">
        <f t="shared" si="11"/>
        <v>1520965061.6754816</v>
      </c>
      <c r="K64" s="120"/>
      <c r="L64" s="120">
        <f>L56-M56</f>
        <v>3165277500</v>
      </c>
      <c r="M64" s="120">
        <f>L64/3</f>
        <v>1055092500</v>
      </c>
      <c r="N64" s="120"/>
      <c r="O64" s="120"/>
      <c r="P64" s="27"/>
      <c r="Q64" s="27"/>
      <c r="AH64" s="10"/>
      <c r="AI64" s="10"/>
      <c r="AJ64" s="10"/>
      <c r="AK64" s="10"/>
      <c r="AL64" s="10"/>
    </row>
    <row r="65" spans="3:38" hidden="1" x14ac:dyDescent="0.25">
      <c r="C65" s="110"/>
      <c r="D65" s="108" t="s">
        <v>80</v>
      </c>
      <c r="E65" s="121"/>
      <c r="F65" s="122"/>
      <c r="G65" s="122"/>
      <c r="H65" s="122"/>
      <c r="I65" s="122"/>
      <c r="J65" s="122"/>
      <c r="K65" s="98"/>
      <c r="L65" s="98"/>
      <c r="M65" s="98"/>
      <c r="N65" s="98"/>
      <c r="O65" s="98"/>
      <c r="P65" s="27"/>
      <c r="Q65" s="27"/>
      <c r="AH65" s="10"/>
      <c r="AI65" s="10"/>
      <c r="AJ65" s="10"/>
      <c r="AK65" s="10"/>
      <c r="AL65" s="10"/>
    </row>
    <row r="66" spans="3:38" hidden="1" x14ac:dyDescent="0.25">
      <c r="C66" s="36">
        <v>4103</v>
      </c>
      <c r="D66" s="108" t="s">
        <v>16</v>
      </c>
      <c r="E66" s="109"/>
      <c r="F66" s="106"/>
      <c r="G66" s="106"/>
      <c r="H66" s="106"/>
      <c r="I66" s="106"/>
      <c r="J66" s="106"/>
      <c r="K66" s="98"/>
      <c r="L66" s="98"/>
      <c r="M66" s="98"/>
      <c r="N66" s="98"/>
      <c r="O66" s="98"/>
      <c r="P66" s="27"/>
      <c r="Q66" s="27"/>
      <c r="AH66" s="10"/>
      <c r="AI66" s="10"/>
      <c r="AJ66" s="10"/>
      <c r="AK66" s="10"/>
      <c r="AL66" s="10"/>
    </row>
    <row r="67" spans="3:38" hidden="1" x14ac:dyDescent="0.25">
      <c r="C67" s="110"/>
      <c r="D67" s="108" t="s">
        <v>81</v>
      </c>
      <c r="E67" s="111"/>
      <c r="F67" s="25">
        <f>SUM(G67:J67)</f>
        <v>0</v>
      </c>
      <c r="G67" s="25">
        <v>0</v>
      </c>
      <c r="H67" s="25">
        <v>0</v>
      </c>
      <c r="I67" s="25">
        <v>0</v>
      </c>
      <c r="J67" s="25">
        <v>0</v>
      </c>
      <c r="K67" s="26"/>
      <c r="L67" s="26"/>
      <c r="M67" s="26"/>
      <c r="N67" s="26"/>
      <c r="O67" s="26"/>
      <c r="P67" s="27"/>
      <c r="Q67" s="27"/>
      <c r="AH67" s="10"/>
      <c r="AI67" s="10"/>
      <c r="AJ67" s="10"/>
      <c r="AK67" s="10"/>
      <c r="AL67" s="10"/>
    </row>
    <row r="68" spans="3:38" hidden="1" x14ac:dyDescent="0.25">
      <c r="C68" s="110"/>
      <c r="D68" s="108" t="s">
        <v>82</v>
      </c>
      <c r="E68" s="111"/>
      <c r="F68" s="123"/>
      <c r="G68" s="123"/>
      <c r="H68" s="123"/>
      <c r="I68" s="123"/>
      <c r="J68" s="123"/>
      <c r="K68" s="120"/>
      <c r="L68" s="120"/>
      <c r="M68" s="120"/>
      <c r="N68" s="120"/>
      <c r="O68" s="120"/>
      <c r="P68" s="27"/>
      <c r="Q68" s="27"/>
      <c r="AH68" s="10"/>
      <c r="AI68" s="10"/>
      <c r="AJ68" s="10"/>
      <c r="AK68" s="10"/>
      <c r="AL68" s="10"/>
    </row>
    <row r="69" spans="3:38" hidden="1" x14ac:dyDescent="0.25">
      <c r="C69" s="110"/>
      <c r="D69" s="108" t="s">
        <v>83</v>
      </c>
      <c r="E69" s="124"/>
      <c r="F69" s="25">
        <f>SUM(G69:J69)</f>
        <v>0</v>
      </c>
      <c r="G69" s="25">
        <v>0</v>
      </c>
      <c r="H69" s="25">
        <v>0</v>
      </c>
      <c r="I69" s="25">
        <v>0</v>
      </c>
      <c r="J69" s="25">
        <v>0</v>
      </c>
      <c r="K69" s="26"/>
      <c r="L69" s="26"/>
      <c r="M69" s="26"/>
      <c r="N69" s="26"/>
      <c r="O69" s="26"/>
      <c r="P69" s="27"/>
      <c r="Q69" s="27"/>
      <c r="AH69" s="10"/>
      <c r="AI69" s="10"/>
      <c r="AJ69" s="10"/>
      <c r="AK69" s="10"/>
      <c r="AL69" s="10"/>
    </row>
    <row r="70" spans="3:38" hidden="1" x14ac:dyDescent="0.25">
      <c r="C70" s="110"/>
      <c r="D70" s="108" t="s">
        <v>84</v>
      </c>
      <c r="E70" s="116"/>
      <c r="F70" s="25">
        <f>SUM(G70:J70)</f>
        <v>0</v>
      </c>
      <c r="G70" s="25">
        <v>0</v>
      </c>
      <c r="H70" s="25">
        <v>0</v>
      </c>
      <c r="I70" s="25">
        <v>0</v>
      </c>
      <c r="J70" s="25">
        <v>0</v>
      </c>
      <c r="K70" s="26"/>
      <c r="L70" s="26"/>
      <c r="M70" s="26"/>
      <c r="N70" s="26"/>
      <c r="O70" s="26"/>
      <c r="P70" s="27"/>
      <c r="Q70" s="27"/>
      <c r="AH70" s="10"/>
      <c r="AI70" s="10"/>
      <c r="AJ70" s="10"/>
      <c r="AK70" s="10"/>
      <c r="AL70" s="10"/>
    </row>
    <row r="71" spans="3:38" hidden="1" x14ac:dyDescent="0.25">
      <c r="C71" s="110"/>
      <c r="D71" s="125" t="s">
        <v>85</v>
      </c>
      <c r="E71" s="118"/>
      <c r="F71" s="119">
        <f>SUM(F69:F70)</f>
        <v>0</v>
      </c>
      <c r="G71" s="119">
        <f>SUM(G69:G70)</f>
        <v>0</v>
      </c>
      <c r="H71" s="119">
        <f>SUM(H69:H70)</f>
        <v>0</v>
      </c>
      <c r="I71" s="119">
        <f>SUM(I69:I70)</f>
        <v>0</v>
      </c>
      <c r="J71" s="119">
        <f>SUM(J69:J70)</f>
        <v>0</v>
      </c>
      <c r="K71" s="120"/>
      <c r="L71" s="120"/>
      <c r="M71" s="120"/>
      <c r="N71" s="120"/>
      <c r="O71" s="120"/>
      <c r="P71" s="27"/>
      <c r="Q71" s="27"/>
      <c r="AH71" s="10"/>
      <c r="AI71" s="10"/>
      <c r="AJ71" s="10"/>
      <c r="AK71" s="10"/>
      <c r="AL71" s="10"/>
    </row>
    <row r="72" spans="3:38" hidden="1" x14ac:dyDescent="0.25">
      <c r="C72" s="110"/>
      <c r="D72" s="108" t="s">
        <v>86</v>
      </c>
      <c r="E72" s="121"/>
      <c r="F72" s="122"/>
      <c r="G72" s="122"/>
      <c r="H72" s="122"/>
      <c r="I72" s="122"/>
      <c r="J72" s="122"/>
      <c r="K72" s="98"/>
      <c r="L72" s="98"/>
      <c r="M72" s="98"/>
      <c r="N72" s="98"/>
      <c r="O72" s="98"/>
      <c r="P72" s="27"/>
      <c r="Q72" s="27"/>
      <c r="AH72" s="10"/>
      <c r="AI72" s="10"/>
      <c r="AJ72" s="10"/>
      <c r="AK72" s="10"/>
      <c r="AL72" s="10"/>
    </row>
    <row r="73" spans="3:38" hidden="1" x14ac:dyDescent="0.25">
      <c r="C73" s="110"/>
      <c r="D73" s="108" t="s">
        <v>83</v>
      </c>
      <c r="E73" s="111"/>
      <c r="F73" s="25">
        <f>SUM(G73:J73)</f>
        <v>0</v>
      </c>
      <c r="G73" s="25">
        <v>0</v>
      </c>
      <c r="H73" s="25">
        <v>0</v>
      </c>
      <c r="I73" s="25">
        <v>0</v>
      </c>
      <c r="J73" s="25">
        <v>0</v>
      </c>
      <c r="K73" s="26"/>
      <c r="L73" s="26"/>
      <c r="M73" s="26"/>
      <c r="N73" s="26"/>
      <c r="O73" s="26"/>
      <c r="P73" s="27"/>
      <c r="Q73" s="27"/>
      <c r="AH73" s="10"/>
      <c r="AI73" s="10"/>
      <c r="AJ73" s="10"/>
      <c r="AK73" s="10"/>
      <c r="AL73" s="10"/>
    </row>
    <row r="74" spans="3:38" hidden="1" x14ac:dyDescent="0.25">
      <c r="C74" s="110"/>
      <c r="D74" s="108" t="s">
        <v>84</v>
      </c>
      <c r="E74" s="116"/>
      <c r="F74" s="25">
        <f>SUM(G74:J74)</f>
        <v>0</v>
      </c>
      <c r="G74" s="25">
        <v>0</v>
      </c>
      <c r="H74" s="25">
        <v>0</v>
      </c>
      <c r="I74" s="25">
        <v>0</v>
      </c>
      <c r="J74" s="25">
        <v>0</v>
      </c>
      <c r="K74" s="26"/>
      <c r="L74" s="26"/>
      <c r="M74" s="26"/>
      <c r="N74" s="26"/>
      <c r="O74" s="26"/>
      <c r="P74" s="27"/>
      <c r="Q74" s="27"/>
      <c r="AH74" s="10"/>
      <c r="AI74" s="10"/>
      <c r="AJ74" s="10"/>
      <c r="AK74" s="10"/>
      <c r="AL74" s="10"/>
    </row>
    <row r="75" spans="3:38" hidden="1" x14ac:dyDescent="0.25">
      <c r="C75" s="110"/>
      <c r="D75" s="125" t="s">
        <v>87</v>
      </c>
      <c r="E75" s="118"/>
      <c r="F75" s="119">
        <f>SUM(F73:F74)</f>
        <v>0</v>
      </c>
      <c r="G75" s="119">
        <f>SUM(G73:G74)</f>
        <v>0</v>
      </c>
      <c r="H75" s="119">
        <f>SUM(H73:H74)</f>
        <v>0</v>
      </c>
      <c r="I75" s="119">
        <f>SUM(I73:I74)</f>
        <v>0</v>
      </c>
      <c r="J75" s="119">
        <f>SUM(J73:J74)</f>
        <v>0</v>
      </c>
      <c r="K75" s="120"/>
      <c r="L75" s="120"/>
      <c r="M75" s="120"/>
      <c r="N75" s="120"/>
      <c r="O75" s="120"/>
      <c r="P75" s="27"/>
      <c r="Q75" s="27"/>
      <c r="AH75" s="10"/>
      <c r="AI75" s="10"/>
      <c r="AJ75" s="10"/>
      <c r="AK75" s="10"/>
      <c r="AL75" s="10"/>
    </row>
    <row r="76" spans="3:38" hidden="1" x14ac:dyDescent="0.25">
      <c r="C76" s="110"/>
      <c r="D76" s="108" t="s">
        <v>88</v>
      </c>
      <c r="E76" s="116"/>
      <c r="F76" s="25">
        <f>SUM(G76:J76)</f>
        <v>0</v>
      </c>
      <c r="G76" s="25">
        <v>0</v>
      </c>
      <c r="H76" s="25">
        <v>0</v>
      </c>
      <c r="I76" s="25">
        <v>0</v>
      </c>
      <c r="J76" s="25">
        <v>0</v>
      </c>
      <c r="K76" s="26"/>
      <c r="L76" s="26"/>
      <c r="M76" s="26"/>
      <c r="N76" s="26"/>
      <c r="O76" s="26"/>
      <c r="P76" s="27"/>
      <c r="Q76" s="27"/>
      <c r="AH76" s="10"/>
      <c r="AI76" s="10"/>
      <c r="AJ76" s="10"/>
      <c r="AK76" s="10"/>
      <c r="AL76" s="10"/>
    </row>
    <row r="77" spans="3:38" hidden="1" x14ac:dyDescent="0.25">
      <c r="C77" s="110"/>
      <c r="D77" s="108" t="s">
        <v>89</v>
      </c>
      <c r="E77" s="111"/>
      <c r="F77" s="25">
        <f>SUM(G77:J77)</f>
        <v>0</v>
      </c>
      <c r="G77" s="25">
        <v>0</v>
      </c>
      <c r="H77" s="25">
        <v>0</v>
      </c>
      <c r="I77" s="25">
        <v>0</v>
      </c>
      <c r="J77" s="25">
        <v>0</v>
      </c>
      <c r="K77" s="26"/>
      <c r="L77" s="26"/>
      <c r="M77" s="26"/>
      <c r="N77" s="26"/>
      <c r="O77" s="26"/>
      <c r="P77" s="27"/>
      <c r="Q77" s="27"/>
      <c r="AH77" s="10"/>
      <c r="AI77" s="10"/>
      <c r="AJ77" s="10"/>
      <c r="AK77" s="10"/>
      <c r="AL77" s="10"/>
    </row>
    <row r="78" spans="3:38" hidden="1" x14ac:dyDescent="0.25">
      <c r="C78" s="110"/>
      <c r="D78" s="108" t="s">
        <v>90</v>
      </c>
      <c r="E78" s="111"/>
      <c r="F78" s="25">
        <f>SUM(G78:J78)</f>
        <v>0</v>
      </c>
      <c r="G78" s="25">
        <v>0</v>
      </c>
      <c r="H78" s="25">
        <v>0</v>
      </c>
      <c r="I78" s="25">
        <v>0</v>
      </c>
      <c r="J78" s="25">
        <v>0</v>
      </c>
      <c r="K78" s="26"/>
      <c r="L78" s="26"/>
      <c r="M78" s="26"/>
      <c r="N78" s="26"/>
      <c r="O78" s="26"/>
      <c r="P78" s="27"/>
      <c r="Q78" s="27"/>
      <c r="AH78" s="10"/>
      <c r="AI78" s="10"/>
      <c r="AJ78" s="10"/>
      <c r="AK78" s="10"/>
      <c r="AL78" s="10"/>
    </row>
    <row r="79" spans="3:38" hidden="1" x14ac:dyDescent="0.25">
      <c r="C79" s="110"/>
      <c r="D79" s="108" t="s">
        <v>91</v>
      </c>
      <c r="E79" s="116"/>
      <c r="F79" s="25">
        <f>SUM(G79:J79)</f>
        <v>0</v>
      </c>
      <c r="G79" s="25">
        <v>0</v>
      </c>
      <c r="H79" s="25">
        <v>0</v>
      </c>
      <c r="I79" s="25">
        <v>0</v>
      </c>
      <c r="J79" s="25">
        <v>0</v>
      </c>
      <c r="K79" s="26"/>
      <c r="L79" s="26"/>
      <c r="M79" s="26"/>
      <c r="N79" s="26"/>
      <c r="O79" s="26"/>
      <c r="P79" s="27"/>
      <c r="Q79" s="27"/>
      <c r="AH79" s="10"/>
      <c r="AI79" s="10"/>
      <c r="AJ79" s="10"/>
      <c r="AK79" s="10"/>
      <c r="AL79" s="10"/>
    </row>
    <row r="80" spans="3:38" hidden="1" x14ac:dyDescent="0.25">
      <c r="C80" s="110"/>
      <c r="D80" s="126" t="s">
        <v>92</v>
      </c>
      <c r="E80" s="118"/>
      <c r="F80" s="119">
        <f>SUM(F76:F79)+F75+F71+F67</f>
        <v>0</v>
      </c>
      <c r="G80" s="119">
        <f>SUM(G76:G79)+G75+G71+G67</f>
        <v>0</v>
      </c>
      <c r="H80" s="119">
        <f>SUM(H76:H79)+H75+H71+H67</f>
        <v>0</v>
      </c>
      <c r="I80" s="119">
        <f>SUM(I76:I79)+I75+I71+I67</f>
        <v>0</v>
      </c>
      <c r="J80" s="119">
        <f>SUM(J76:J79)+J75+J71+J67</f>
        <v>0</v>
      </c>
      <c r="K80" s="120"/>
      <c r="L80" s="120"/>
      <c r="M80" s="120"/>
      <c r="N80" s="120"/>
      <c r="O80" s="120"/>
      <c r="P80" s="27"/>
      <c r="Q80" s="27"/>
      <c r="AH80" s="10"/>
      <c r="AI80" s="10"/>
      <c r="AJ80" s="10"/>
      <c r="AK80" s="10"/>
      <c r="AL80" s="10"/>
    </row>
    <row r="81" spans="3:38" hidden="1" x14ac:dyDescent="0.25">
      <c r="C81" s="110"/>
      <c r="D81" s="117"/>
      <c r="E81" s="116"/>
      <c r="F81" s="127"/>
      <c r="G81" s="127"/>
      <c r="H81" s="127"/>
      <c r="I81" s="127"/>
      <c r="J81" s="127"/>
      <c r="K81" s="120"/>
      <c r="L81" s="120"/>
      <c r="M81" s="120"/>
      <c r="N81" s="120"/>
      <c r="O81" s="120"/>
      <c r="P81" s="27"/>
      <c r="Q81" s="27"/>
      <c r="AH81" s="10"/>
      <c r="AI81" s="10"/>
      <c r="AJ81" s="10"/>
      <c r="AK81" s="10"/>
      <c r="AL81" s="10"/>
    </row>
    <row r="82" spans="3:38" hidden="1" x14ac:dyDescent="0.25">
      <c r="C82" s="36">
        <v>4122</v>
      </c>
      <c r="D82" s="108" t="s">
        <v>17</v>
      </c>
      <c r="E82" s="111">
        <v>0</v>
      </c>
      <c r="F82" s="106"/>
      <c r="G82" s="106"/>
      <c r="H82" s="106"/>
      <c r="I82" s="106"/>
      <c r="J82" s="106"/>
      <c r="K82" s="98"/>
      <c r="L82" s="98"/>
      <c r="M82" s="98"/>
      <c r="N82" s="98"/>
      <c r="O82" s="98"/>
      <c r="P82" s="27"/>
      <c r="Q82" s="27"/>
      <c r="AH82" s="10"/>
      <c r="AI82" s="10"/>
      <c r="AJ82" s="10"/>
      <c r="AK82" s="10"/>
      <c r="AL82" s="10"/>
    </row>
    <row r="83" spans="3:38" hidden="1" x14ac:dyDescent="0.25">
      <c r="C83" s="110"/>
      <c r="D83" s="108" t="s">
        <v>93</v>
      </c>
      <c r="E83" s="111"/>
      <c r="F83" s="25">
        <f t="shared" ref="F83:F94" si="12">SUM(G83:J83)</f>
        <v>0</v>
      </c>
      <c r="G83" s="25">
        <v>0</v>
      </c>
      <c r="H83" s="25">
        <v>0</v>
      </c>
      <c r="I83" s="25">
        <v>0</v>
      </c>
      <c r="J83" s="25">
        <v>0</v>
      </c>
      <c r="K83" s="26"/>
      <c r="L83" s="26"/>
      <c r="M83" s="26"/>
      <c r="N83" s="26"/>
      <c r="O83" s="26"/>
      <c r="P83" s="27"/>
      <c r="Q83" s="27"/>
      <c r="AH83" s="10"/>
      <c r="AI83" s="10"/>
      <c r="AJ83" s="10"/>
      <c r="AK83" s="10"/>
      <c r="AL83" s="10"/>
    </row>
    <row r="84" spans="3:38" hidden="1" x14ac:dyDescent="0.25">
      <c r="C84" s="110"/>
      <c r="D84" s="108" t="s">
        <v>94</v>
      </c>
      <c r="E84" s="111"/>
      <c r="F84" s="25">
        <f t="shared" si="12"/>
        <v>0</v>
      </c>
      <c r="G84" s="25">
        <v>0</v>
      </c>
      <c r="H84" s="25">
        <v>0</v>
      </c>
      <c r="I84" s="25">
        <v>0</v>
      </c>
      <c r="J84" s="25">
        <v>0</v>
      </c>
      <c r="K84" s="26"/>
      <c r="L84" s="26"/>
      <c r="M84" s="26"/>
      <c r="N84" s="26"/>
      <c r="O84" s="26"/>
      <c r="P84" s="27"/>
      <c r="Q84" s="27"/>
      <c r="AH84" s="10"/>
      <c r="AI84" s="10"/>
      <c r="AJ84" s="10"/>
      <c r="AK84" s="10"/>
      <c r="AL84" s="10"/>
    </row>
    <row r="85" spans="3:38" hidden="1" x14ac:dyDescent="0.25">
      <c r="C85" s="110"/>
      <c r="D85" s="108" t="s">
        <v>95</v>
      </c>
      <c r="E85" s="111"/>
      <c r="F85" s="25">
        <f t="shared" si="12"/>
        <v>0</v>
      </c>
      <c r="G85" s="25">
        <v>0</v>
      </c>
      <c r="H85" s="25">
        <v>0</v>
      </c>
      <c r="I85" s="25">
        <v>0</v>
      </c>
      <c r="J85" s="25">
        <v>0</v>
      </c>
      <c r="K85" s="26"/>
      <c r="L85" s="26"/>
      <c r="M85" s="26"/>
      <c r="N85" s="26"/>
      <c r="O85" s="26"/>
      <c r="P85" s="27"/>
      <c r="Q85" s="27"/>
      <c r="AH85" s="10"/>
      <c r="AI85" s="10"/>
      <c r="AJ85" s="10"/>
      <c r="AK85" s="10"/>
      <c r="AL85" s="10"/>
    </row>
    <row r="86" spans="3:38" hidden="1" x14ac:dyDescent="0.25">
      <c r="C86" s="110"/>
      <c r="D86" s="108" t="s">
        <v>96</v>
      </c>
      <c r="E86" s="111"/>
      <c r="F86" s="25">
        <f t="shared" si="12"/>
        <v>0</v>
      </c>
      <c r="G86" s="25">
        <v>0</v>
      </c>
      <c r="H86" s="25">
        <v>0</v>
      </c>
      <c r="I86" s="25">
        <v>0</v>
      </c>
      <c r="J86" s="25">
        <v>0</v>
      </c>
      <c r="K86" s="26"/>
      <c r="L86" s="26"/>
      <c r="M86" s="26"/>
      <c r="N86" s="26"/>
      <c r="O86" s="26"/>
      <c r="P86" s="27"/>
      <c r="Q86" s="27"/>
      <c r="AH86" s="10"/>
      <c r="AI86" s="10"/>
      <c r="AJ86" s="10"/>
      <c r="AK86" s="10"/>
      <c r="AL86" s="10"/>
    </row>
    <row r="87" spans="3:38" hidden="1" x14ac:dyDescent="0.25">
      <c r="C87" s="110"/>
      <c r="D87" s="108" t="s">
        <v>97</v>
      </c>
      <c r="E87" s="111"/>
      <c r="F87" s="25">
        <f t="shared" si="12"/>
        <v>0</v>
      </c>
      <c r="G87" s="25">
        <v>0</v>
      </c>
      <c r="H87" s="25">
        <v>0</v>
      </c>
      <c r="I87" s="25">
        <v>0</v>
      </c>
      <c r="J87" s="25">
        <v>0</v>
      </c>
      <c r="K87" s="26"/>
      <c r="L87" s="26"/>
      <c r="M87" s="26"/>
      <c r="N87" s="26"/>
      <c r="O87" s="26"/>
      <c r="P87" s="27"/>
      <c r="Q87" s="27"/>
      <c r="AH87" s="10"/>
      <c r="AI87" s="10"/>
      <c r="AJ87" s="10"/>
      <c r="AK87" s="10"/>
      <c r="AL87" s="10"/>
    </row>
    <row r="88" spans="3:38" hidden="1" x14ac:dyDescent="0.25">
      <c r="C88" s="110"/>
      <c r="D88" s="108" t="s">
        <v>98</v>
      </c>
      <c r="E88" s="111"/>
      <c r="F88" s="25">
        <f t="shared" si="12"/>
        <v>0</v>
      </c>
      <c r="G88" s="25">
        <v>0</v>
      </c>
      <c r="H88" s="25">
        <v>0</v>
      </c>
      <c r="I88" s="25">
        <v>0</v>
      </c>
      <c r="J88" s="25">
        <v>0</v>
      </c>
      <c r="K88" s="26"/>
      <c r="L88" s="26"/>
      <c r="M88" s="26"/>
      <c r="N88" s="26"/>
      <c r="O88" s="26"/>
      <c r="P88" s="27"/>
      <c r="Q88" s="27"/>
      <c r="AH88" s="10"/>
      <c r="AI88" s="10"/>
      <c r="AJ88" s="10"/>
      <c r="AK88" s="10"/>
      <c r="AL88" s="10"/>
    </row>
    <row r="89" spans="3:38" hidden="1" x14ac:dyDescent="0.25">
      <c r="C89" s="110"/>
      <c r="D89" s="108" t="s">
        <v>99</v>
      </c>
      <c r="E89" s="111"/>
      <c r="F89" s="25">
        <f t="shared" si="12"/>
        <v>0</v>
      </c>
      <c r="G89" s="25">
        <v>0</v>
      </c>
      <c r="H89" s="25">
        <v>0</v>
      </c>
      <c r="I89" s="25">
        <v>0</v>
      </c>
      <c r="J89" s="25">
        <v>0</v>
      </c>
      <c r="K89" s="26"/>
      <c r="L89" s="26"/>
      <c r="M89" s="26"/>
      <c r="N89" s="26"/>
      <c r="O89" s="26"/>
      <c r="P89" s="27"/>
      <c r="Q89" s="27"/>
      <c r="AH89" s="10"/>
      <c r="AI89" s="10"/>
      <c r="AJ89" s="10"/>
      <c r="AK89" s="10"/>
      <c r="AL89" s="10"/>
    </row>
    <row r="90" spans="3:38" hidden="1" x14ac:dyDescent="0.25">
      <c r="C90" s="110"/>
      <c r="D90" s="108" t="s">
        <v>100</v>
      </c>
      <c r="E90" s="111"/>
      <c r="F90" s="25">
        <f t="shared" si="12"/>
        <v>0</v>
      </c>
      <c r="G90" s="25">
        <v>0</v>
      </c>
      <c r="H90" s="25">
        <v>0</v>
      </c>
      <c r="I90" s="25">
        <v>0</v>
      </c>
      <c r="J90" s="25">
        <v>0</v>
      </c>
      <c r="K90" s="26"/>
      <c r="L90" s="26"/>
      <c r="M90" s="26"/>
      <c r="N90" s="26"/>
      <c r="O90" s="26"/>
      <c r="P90" s="27"/>
      <c r="Q90" s="27"/>
      <c r="AH90" s="10"/>
      <c r="AI90" s="10"/>
      <c r="AJ90" s="10"/>
      <c r="AK90" s="10"/>
      <c r="AL90" s="10"/>
    </row>
    <row r="91" spans="3:38" hidden="1" x14ac:dyDescent="0.25">
      <c r="C91" s="110"/>
      <c r="D91" s="108" t="s">
        <v>101</v>
      </c>
      <c r="E91" s="111"/>
      <c r="F91" s="25">
        <f t="shared" si="12"/>
        <v>0</v>
      </c>
      <c r="G91" s="25">
        <v>0</v>
      </c>
      <c r="H91" s="25">
        <v>0</v>
      </c>
      <c r="I91" s="25">
        <v>0</v>
      </c>
      <c r="J91" s="25">
        <v>0</v>
      </c>
      <c r="K91" s="26"/>
      <c r="L91" s="26"/>
      <c r="M91" s="26"/>
      <c r="N91" s="26"/>
      <c r="O91" s="26"/>
      <c r="P91" s="27"/>
      <c r="Q91" s="27"/>
      <c r="AH91" s="10"/>
      <c r="AI91" s="10"/>
      <c r="AJ91" s="10"/>
      <c r="AK91" s="10"/>
      <c r="AL91" s="10"/>
    </row>
    <row r="92" spans="3:38" hidden="1" x14ac:dyDescent="0.25">
      <c r="C92" s="110"/>
      <c r="D92" s="108" t="s">
        <v>102</v>
      </c>
      <c r="E92" s="111"/>
      <c r="F92" s="25">
        <f t="shared" si="12"/>
        <v>0</v>
      </c>
      <c r="G92" s="25">
        <v>0</v>
      </c>
      <c r="H92" s="25">
        <v>0</v>
      </c>
      <c r="I92" s="25">
        <v>0</v>
      </c>
      <c r="J92" s="25">
        <v>0</v>
      </c>
      <c r="K92" s="26"/>
      <c r="L92" s="26"/>
      <c r="M92" s="26"/>
      <c r="N92" s="26"/>
      <c r="O92" s="26"/>
      <c r="P92" s="27"/>
      <c r="Q92" s="27"/>
      <c r="AH92" s="10"/>
      <c r="AI92" s="10"/>
      <c r="AJ92" s="10"/>
      <c r="AK92" s="10"/>
      <c r="AL92" s="10"/>
    </row>
    <row r="93" spans="3:38" hidden="1" x14ac:dyDescent="0.25">
      <c r="C93" s="110"/>
      <c r="D93" s="108" t="s">
        <v>103</v>
      </c>
      <c r="E93" s="111"/>
      <c r="F93" s="25">
        <f t="shared" si="12"/>
        <v>0</v>
      </c>
      <c r="G93" s="25">
        <v>0</v>
      </c>
      <c r="H93" s="25">
        <v>0</v>
      </c>
      <c r="I93" s="25">
        <v>0</v>
      </c>
      <c r="J93" s="25">
        <v>0</v>
      </c>
      <c r="K93" s="26"/>
      <c r="L93" s="26"/>
      <c r="M93" s="26"/>
      <c r="N93" s="26"/>
      <c r="O93" s="26"/>
      <c r="P93" s="27"/>
      <c r="Q93" s="27"/>
      <c r="AH93" s="10"/>
      <c r="AI93" s="10"/>
      <c r="AJ93" s="10"/>
      <c r="AK93" s="10"/>
      <c r="AL93" s="10"/>
    </row>
    <row r="94" spans="3:38" hidden="1" x14ac:dyDescent="0.25">
      <c r="C94" s="110"/>
      <c r="D94" s="108" t="s">
        <v>104</v>
      </c>
      <c r="E94" s="116"/>
      <c r="F94" s="25">
        <f t="shared" si="12"/>
        <v>0</v>
      </c>
      <c r="G94" s="25">
        <v>0</v>
      </c>
      <c r="H94" s="25">
        <v>0</v>
      </c>
      <c r="I94" s="25">
        <v>0</v>
      </c>
      <c r="J94" s="25">
        <v>0</v>
      </c>
      <c r="K94" s="26"/>
      <c r="L94" s="26"/>
      <c r="M94" s="26"/>
      <c r="N94" s="26"/>
      <c r="O94" s="26"/>
      <c r="P94" s="27"/>
      <c r="Q94" s="27"/>
      <c r="AH94" s="10"/>
      <c r="AI94" s="10"/>
      <c r="AJ94" s="10"/>
      <c r="AK94" s="10"/>
      <c r="AL94" s="10"/>
    </row>
    <row r="95" spans="3:38" hidden="1" x14ac:dyDescent="0.25">
      <c r="C95" s="110"/>
      <c r="D95" s="126" t="s">
        <v>105</v>
      </c>
      <c r="E95" s="118"/>
      <c r="F95" s="119">
        <f>SUM(F83:F94)</f>
        <v>0</v>
      </c>
      <c r="G95" s="119">
        <f>SUM(G83:G94)</f>
        <v>0</v>
      </c>
      <c r="H95" s="119">
        <f>SUM(H83:H94)</f>
        <v>0</v>
      </c>
      <c r="I95" s="119">
        <f>SUM(I83:I94)</f>
        <v>0</v>
      </c>
      <c r="J95" s="119">
        <f>SUM(J83:J94)</f>
        <v>0</v>
      </c>
      <c r="K95" s="120"/>
      <c r="L95" s="120"/>
      <c r="M95" s="120"/>
      <c r="N95" s="120"/>
      <c r="O95" s="120"/>
      <c r="P95" s="27"/>
      <c r="Q95" s="27"/>
      <c r="AH95" s="10"/>
      <c r="AI95" s="10"/>
      <c r="AJ95" s="10"/>
      <c r="AK95" s="10"/>
      <c r="AL95" s="10"/>
    </row>
    <row r="96" spans="3:38" hidden="1" x14ac:dyDescent="0.25">
      <c r="C96" s="110"/>
      <c r="D96" s="108"/>
      <c r="E96" s="121"/>
      <c r="F96" s="122"/>
      <c r="G96" s="122"/>
      <c r="H96" s="122"/>
      <c r="I96" s="122"/>
      <c r="J96" s="122"/>
      <c r="K96" s="98"/>
      <c r="L96" s="98"/>
      <c r="M96" s="98"/>
      <c r="N96" s="98"/>
      <c r="O96" s="98"/>
      <c r="P96" s="27"/>
      <c r="Q96" s="27"/>
      <c r="AH96" s="10"/>
      <c r="AI96" s="10"/>
      <c r="AJ96" s="10"/>
      <c r="AK96" s="10"/>
      <c r="AL96" s="10"/>
    </row>
    <row r="97" spans="3:41" hidden="1" x14ac:dyDescent="0.25">
      <c r="C97" s="36">
        <v>4103</v>
      </c>
      <c r="D97" s="128" t="s">
        <v>18</v>
      </c>
      <c r="E97" s="109"/>
      <c r="F97" s="106"/>
      <c r="G97" s="106"/>
      <c r="H97" s="106"/>
      <c r="I97" s="106"/>
      <c r="J97" s="106"/>
      <c r="K97" s="98"/>
      <c r="L97" s="98"/>
      <c r="M97" s="98"/>
      <c r="N97" s="98"/>
      <c r="O97" s="98"/>
      <c r="P97" s="27"/>
      <c r="Q97" s="27"/>
      <c r="AH97" s="10"/>
      <c r="AI97" s="10"/>
      <c r="AJ97" s="10"/>
      <c r="AK97" s="10"/>
      <c r="AL97" s="10"/>
    </row>
    <row r="98" spans="3:41" hidden="1" x14ac:dyDescent="0.25">
      <c r="C98" s="110"/>
      <c r="D98" s="108" t="s">
        <v>106</v>
      </c>
      <c r="E98" s="111"/>
      <c r="F98" s="25">
        <f t="shared" ref="F98:F106" si="13">SUM(G98:J98)</f>
        <v>0</v>
      </c>
      <c r="G98" s="25">
        <v>0</v>
      </c>
      <c r="H98" s="25">
        <v>0</v>
      </c>
      <c r="I98" s="25">
        <v>0</v>
      </c>
      <c r="J98" s="25">
        <v>0</v>
      </c>
      <c r="K98" s="26"/>
      <c r="L98" s="26"/>
      <c r="M98" s="26"/>
      <c r="N98" s="26"/>
      <c r="O98" s="26"/>
      <c r="P98" s="27"/>
      <c r="Q98" s="27"/>
      <c r="AH98" s="10"/>
      <c r="AI98" s="10"/>
      <c r="AJ98" s="10"/>
      <c r="AK98" s="10"/>
      <c r="AL98" s="10"/>
    </row>
    <row r="99" spans="3:41" hidden="1" x14ac:dyDescent="0.25">
      <c r="C99" s="110"/>
      <c r="D99" s="108" t="s">
        <v>107</v>
      </c>
      <c r="E99" s="111"/>
      <c r="F99" s="25">
        <f t="shared" si="13"/>
        <v>0</v>
      </c>
      <c r="G99" s="25">
        <v>0</v>
      </c>
      <c r="H99" s="25">
        <v>0</v>
      </c>
      <c r="I99" s="25">
        <v>0</v>
      </c>
      <c r="J99" s="25">
        <v>0</v>
      </c>
      <c r="K99" s="26"/>
      <c r="L99" s="26"/>
      <c r="M99" s="26"/>
      <c r="N99" s="26"/>
      <c r="O99" s="26"/>
      <c r="P99" s="27"/>
      <c r="Q99" s="27"/>
      <c r="AH99" s="10"/>
      <c r="AI99" s="10"/>
      <c r="AJ99" s="10"/>
      <c r="AK99" s="10"/>
      <c r="AL99" s="10"/>
    </row>
    <row r="100" spans="3:41" hidden="1" x14ac:dyDescent="0.25">
      <c r="C100" s="110"/>
      <c r="D100" s="108" t="s">
        <v>108</v>
      </c>
      <c r="E100" s="111"/>
      <c r="F100" s="25">
        <f t="shared" si="13"/>
        <v>0</v>
      </c>
      <c r="G100" s="25">
        <v>0</v>
      </c>
      <c r="H100" s="25">
        <v>0</v>
      </c>
      <c r="I100" s="25">
        <v>0</v>
      </c>
      <c r="J100" s="25">
        <v>0</v>
      </c>
      <c r="K100" s="26"/>
      <c r="L100" s="26"/>
      <c r="M100" s="26"/>
      <c r="N100" s="26"/>
      <c r="O100" s="26"/>
      <c r="P100" s="27"/>
      <c r="Q100" s="27"/>
      <c r="AH100" s="10"/>
      <c r="AI100" s="10"/>
      <c r="AJ100" s="10"/>
      <c r="AK100" s="10"/>
      <c r="AL100" s="10"/>
    </row>
    <row r="101" spans="3:41" hidden="1" x14ac:dyDescent="0.25">
      <c r="C101" s="110"/>
      <c r="D101" s="108" t="s">
        <v>109</v>
      </c>
      <c r="E101" s="111"/>
      <c r="F101" s="25">
        <f t="shared" si="13"/>
        <v>0</v>
      </c>
      <c r="G101" s="25">
        <v>0</v>
      </c>
      <c r="H101" s="25">
        <v>0</v>
      </c>
      <c r="I101" s="25">
        <v>0</v>
      </c>
      <c r="J101" s="25">
        <v>0</v>
      </c>
      <c r="K101" s="26"/>
      <c r="L101" s="26"/>
      <c r="M101" s="26"/>
      <c r="N101" s="26"/>
      <c r="O101" s="26"/>
      <c r="P101" s="27"/>
      <c r="Q101" s="27"/>
      <c r="AH101" s="10"/>
      <c r="AI101" s="10"/>
      <c r="AJ101" s="10"/>
      <c r="AK101" s="10"/>
      <c r="AL101" s="10"/>
    </row>
    <row r="102" spans="3:41" hidden="1" x14ac:dyDescent="0.25">
      <c r="C102" s="110"/>
      <c r="D102" s="108" t="s">
        <v>110</v>
      </c>
      <c r="E102" s="111"/>
      <c r="F102" s="25">
        <f t="shared" si="13"/>
        <v>0</v>
      </c>
      <c r="G102" s="25">
        <v>0</v>
      </c>
      <c r="H102" s="25">
        <v>0</v>
      </c>
      <c r="I102" s="25">
        <v>0</v>
      </c>
      <c r="J102" s="25">
        <v>0</v>
      </c>
      <c r="K102" s="26"/>
      <c r="L102" s="26"/>
      <c r="M102" s="26"/>
      <c r="N102" s="26"/>
      <c r="O102" s="26"/>
      <c r="P102" s="27"/>
      <c r="Q102" s="27"/>
      <c r="AH102" s="10"/>
      <c r="AI102" s="10"/>
      <c r="AJ102" s="10"/>
      <c r="AK102" s="10"/>
      <c r="AL102" s="10"/>
    </row>
    <row r="103" spans="3:41" hidden="1" x14ac:dyDescent="0.25">
      <c r="C103" s="110"/>
      <c r="D103" s="108" t="s">
        <v>111</v>
      </c>
      <c r="E103" s="111"/>
      <c r="F103" s="25">
        <f t="shared" si="13"/>
        <v>0</v>
      </c>
      <c r="G103" s="25">
        <v>0</v>
      </c>
      <c r="H103" s="25">
        <v>0</v>
      </c>
      <c r="I103" s="25">
        <v>0</v>
      </c>
      <c r="J103" s="25">
        <v>0</v>
      </c>
      <c r="K103" s="26"/>
      <c r="L103" s="26"/>
      <c r="M103" s="26"/>
      <c r="N103" s="26"/>
      <c r="O103" s="26"/>
      <c r="P103" s="27"/>
      <c r="Q103" s="27"/>
      <c r="AH103" s="10"/>
      <c r="AI103" s="10"/>
      <c r="AJ103" s="10"/>
      <c r="AK103" s="10"/>
      <c r="AL103" s="10"/>
    </row>
    <row r="104" spans="3:41" hidden="1" x14ac:dyDescent="0.25">
      <c r="C104" s="110"/>
      <c r="D104" s="108" t="s">
        <v>112</v>
      </c>
      <c r="E104" s="111"/>
      <c r="F104" s="25">
        <f t="shared" si="13"/>
        <v>0</v>
      </c>
      <c r="G104" s="25">
        <v>0</v>
      </c>
      <c r="H104" s="25">
        <v>0</v>
      </c>
      <c r="I104" s="25">
        <v>0</v>
      </c>
      <c r="J104" s="25">
        <v>0</v>
      </c>
      <c r="K104" s="26"/>
      <c r="L104" s="26"/>
      <c r="M104" s="26"/>
      <c r="N104" s="26"/>
      <c r="O104" s="26"/>
      <c r="P104" s="27"/>
      <c r="Q104" s="27"/>
      <c r="AH104" s="10"/>
      <c r="AI104" s="10"/>
      <c r="AJ104" s="10"/>
      <c r="AK104" s="10"/>
      <c r="AL104" s="10"/>
    </row>
    <row r="105" spans="3:41" hidden="1" x14ac:dyDescent="0.25">
      <c r="C105" s="110"/>
      <c r="D105" s="108" t="s">
        <v>113</v>
      </c>
      <c r="E105" s="111"/>
      <c r="F105" s="25">
        <f t="shared" si="13"/>
        <v>0</v>
      </c>
      <c r="G105" s="25">
        <v>0</v>
      </c>
      <c r="H105" s="25">
        <v>0</v>
      </c>
      <c r="I105" s="25">
        <v>0</v>
      </c>
      <c r="J105" s="25">
        <v>0</v>
      </c>
      <c r="K105" s="26"/>
      <c r="L105" s="26"/>
      <c r="M105" s="26"/>
      <c r="N105" s="26"/>
      <c r="O105" s="26"/>
      <c r="P105" s="27"/>
      <c r="Q105" s="27"/>
      <c r="AH105" s="10"/>
      <c r="AI105" s="10"/>
      <c r="AJ105" s="10"/>
      <c r="AK105" s="10"/>
      <c r="AL105" s="10"/>
    </row>
    <row r="106" spans="3:41" hidden="1" x14ac:dyDescent="0.25">
      <c r="C106" s="110"/>
      <c r="D106" s="108" t="s">
        <v>114</v>
      </c>
      <c r="E106" s="116"/>
      <c r="F106" s="25">
        <f t="shared" si="13"/>
        <v>0</v>
      </c>
      <c r="G106" s="25">
        <v>0</v>
      </c>
      <c r="H106" s="25">
        <v>0</v>
      </c>
      <c r="I106" s="25">
        <v>0</v>
      </c>
      <c r="J106" s="25">
        <v>0</v>
      </c>
      <c r="K106" s="26"/>
      <c r="L106" s="26"/>
      <c r="M106" s="26"/>
      <c r="N106" s="26"/>
      <c r="O106" s="26"/>
      <c r="P106" s="27"/>
      <c r="Q106" s="27"/>
      <c r="AH106" s="10"/>
      <c r="AI106" s="10"/>
      <c r="AJ106" s="10"/>
      <c r="AK106" s="10"/>
      <c r="AL106" s="10"/>
    </row>
    <row r="107" spans="3:41" hidden="1" x14ac:dyDescent="0.25">
      <c r="C107" s="110"/>
      <c r="D107" s="126" t="s">
        <v>92</v>
      </c>
      <c r="E107" s="118"/>
      <c r="F107" s="119">
        <f>SUM(F98:F106)</f>
        <v>0</v>
      </c>
      <c r="G107" s="119">
        <f>SUM(G98:G106)</f>
        <v>0</v>
      </c>
      <c r="H107" s="119">
        <f>SUM(H98:H106)</f>
        <v>0</v>
      </c>
      <c r="I107" s="119">
        <f>SUM(I98:I106)</f>
        <v>0</v>
      </c>
      <c r="J107" s="119">
        <f>SUM(J98:J106)</f>
        <v>0</v>
      </c>
      <c r="K107" s="120"/>
      <c r="L107" s="120"/>
      <c r="M107" s="120"/>
      <c r="N107" s="120"/>
      <c r="O107" s="120"/>
      <c r="P107" s="27"/>
      <c r="Q107" s="27"/>
      <c r="AH107" s="10"/>
      <c r="AI107" s="10"/>
      <c r="AJ107" s="10"/>
      <c r="AK107" s="10"/>
      <c r="AL107" s="10"/>
    </row>
    <row r="108" spans="3:41" hidden="1" x14ac:dyDescent="0.25">
      <c r="C108" s="110"/>
      <c r="D108" s="108"/>
      <c r="E108" s="121"/>
      <c r="F108" s="122"/>
      <c r="G108" s="122"/>
      <c r="H108" s="122"/>
      <c r="I108" s="122"/>
      <c r="J108" s="122"/>
      <c r="K108" s="98"/>
      <c r="L108" s="98"/>
      <c r="M108" s="98"/>
      <c r="N108" s="98"/>
      <c r="O108" s="98"/>
      <c r="P108" s="27"/>
      <c r="Q108" s="27"/>
      <c r="AH108" s="10"/>
      <c r="AI108" s="10"/>
      <c r="AJ108" s="10"/>
      <c r="AK108" s="10"/>
      <c r="AL108" s="10"/>
    </row>
    <row r="109" spans="3:41" hidden="1" x14ac:dyDescent="0.25">
      <c r="C109" s="36">
        <v>4102</v>
      </c>
      <c r="D109" s="108" t="s">
        <v>19</v>
      </c>
      <c r="E109" s="109"/>
      <c r="F109" s="106"/>
      <c r="G109" s="106"/>
      <c r="H109" s="106"/>
      <c r="I109" s="106"/>
      <c r="J109" s="106"/>
      <c r="K109" s="98"/>
      <c r="L109" s="98"/>
      <c r="M109" s="98"/>
      <c r="N109" s="98"/>
      <c r="O109" s="98"/>
      <c r="P109" s="27"/>
      <c r="Q109" s="27"/>
      <c r="AH109" s="10"/>
      <c r="AI109" s="10"/>
      <c r="AJ109" s="10"/>
      <c r="AK109" s="10"/>
      <c r="AL109" s="10"/>
    </row>
    <row r="110" spans="3:41" hidden="1" x14ac:dyDescent="0.25">
      <c r="C110" s="110" t="s">
        <v>115</v>
      </c>
      <c r="D110" s="108" t="s">
        <v>116</v>
      </c>
      <c r="E110" s="111">
        <v>0</v>
      </c>
      <c r="F110" s="106"/>
      <c r="G110" s="106"/>
      <c r="H110" s="106"/>
      <c r="I110" s="106"/>
      <c r="J110" s="106"/>
      <c r="K110" s="98"/>
      <c r="L110" s="98"/>
      <c r="M110" s="98"/>
      <c r="N110" s="98"/>
      <c r="O110" s="98"/>
      <c r="P110" s="27"/>
      <c r="Q110" s="27"/>
      <c r="AH110" s="10"/>
      <c r="AI110" s="10"/>
      <c r="AJ110" s="10"/>
      <c r="AK110" s="10"/>
      <c r="AL110" s="10"/>
    </row>
    <row r="111" spans="3:41" s="29" customFormat="1" hidden="1" x14ac:dyDescent="0.25">
      <c r="C111" s="129" t="s">
        <v>115</v>
      </c>
      <c r="D111" s="113" t="s">
        <v>117</v>
      </c>
      <c r="E111" s="114">
        <v>128010161000</v>
      </c>
      <c r="F111" s="32">
        <f t="shared" ref="F111:F117" si="14">SUM(G111:J111)</f>
        <v>104257886102.8383</v>
      </c>
      <c r="G111" s="114">
        <v>0</v>
      </c>
      <c r="H111" s="114">
        <f>[99]Revenue!$U$436</f>
        <v>13763236925.353573</v>
      </c>
      <c r="I111" s="114">
        <f>[99]Revenue!$U$437</f>
        <v>33828818540.447605</v>
      </c>
      <c r="J111" s="114">
        <f>[99]Revenue!$U$438</f>
        <v>56665830637.037125</v>
      </c>
      <c r="K111" s="130">
        <f>(8542926561*3)/1000</f>
        <v>25628779.682999998</v>
      </c>
      <c r="L111" s="33">
        <v>17085853.121999998</v>
      </c>
      <c r="M111" s="33">
        <v>17085853.121999998</v>
      </c>
      <c r="N111" s="33">
        <f>'[101]TPK Fase 2'!$Q$59</f>
        <v>46100618431.098106</v>
      </c>
      <c r="O111" s="33"/>
      <c r="P111" s="34"/>
      <c r="Q111" s="34"/>
      <c r="AH111" s="115"/>
      <c r="AI111" s="115"/>
      <c r="AJ111" s="115"/>
      <c r="AK111" s="115"/>
      <c r="AL111" s="115">
        <v>177701950000</v>
      </c>
      <c r="AO111" s="35"/>
    </row>
    <row r="112" spans="3:41" hidden="1" x14ac:dyDescent="0.25">
      <c r="C112" s="110" t="s">
        <v>115</v>
      </c>
      <c r="D112" s="108" t="s">
        <v>118</v>
      </c>
      <c r="E112" s="111"/>
      <c r="F112" s="25">
        <f t="shared" si="14"/>
        <v>0</v>
      </c>
      <c r="G112" s="111">
        <v>0</v>
      </c>
      <c r="H112" s="111">
        <v>0</v>
      </c>
      <c r="I112" s="111">
        <v>0</v>
      </c>
      <c r="J112" s="111">
        <v>0</v>
      </c>
      <c r="K112" s="26"/>
      <c r="L112" s="26"/>
      <c r="M112" s="26"/>
      <c r="N112" s="26"/>
      <c r="O112" s="26"/>
      <c r="P112" s="27"/>
      <c r="Q112" s="27"/>
      <c r="AH112" s="10"/>
      <c r="AI112" s="10"/>
      <c r="AJ112" s="10"/>
      <c r="AK112" s="10"/>
      <c r="AL112" s="10"/>
    </row>
    <row r="113" spans="3:41" s="29" customFormat="1" hidden="1" x14ac:dyDescent="0.25">
      <c r="C113" s="129" t="s">
        <v>115</v>
      </c>
      <c r="D113" s="113" t="s">
        <v>119</v>
      </c>
      <c r="E113" s="114"/>
      <c r="F113" s="32">
        <f t="shared" si="14"/>
        <v>4773477.1603795001</v>
      </c>
      <c r="G113" s="114">
        <v>0</v>
      </c>
      <c r="H113" s="114">
        <f>[99]Revenue!$U$483</f>
        <v>630153.74253093055</v>
      </c>
      <c r="I113" s="114">
        <f>[99]Revenue!$U$484</f>
        <v>1548862.1408088675</v>
      </c>
      <c r="J113" s="114">
        <f>[99]Revenue!$U$485</f>
        <v>2594461.2770397021</v>
      </c>
      <c r="K113" s="130">
        <f>(13097000*3)/1000</f>
        <v>39291</v>
      </c>
      <c r="L113" s="33">
        <v>26194</v>
      </c>
      <c r="M113" s="33">
        <v>26194</v>
      </c>
      <c r="N113" s="33">
        <f>'[101]TPK Fase 2'!$Q$114</f>
        <v>13097000</v>
      </c>
      <c r="O113" s="33"/>
      <c r="P113" s="34"/>
      <c r="Q113" s="34"/>
      <c r="AH113" s="115"/>
      <c r="AI113" s="115"/>
      <c r="AJ113" s="115"/>
      <c r="AK113" s="115"/>
      <c r="AL113" s="115"/>
      <c r="AO113" s="35"/>
    </row>
    <row r="114" spans="3:41" hidden="1" x14ac:dyDescent="0.25">
      <c r="C114" s="110" t="s">
        <v>115</v>
      </c>
      <c r="D114" s="108" t="s">
        <v>120</v>
      </c>
      <c r="E114" s="111">
        <v>0</v>
      </c>
      <c r="F114" s="25">
        <f t="shared" si="14"/>
        <v>0</v>
      </c>
      <c r="G114" s="111">
        <v>0</v>
      </c>
      <c r="H114" s="111">
        <v>0</v>
      </c>
      <c r="I114" s="111">
        <v>0</v>
      </c>
      <c r="J114" s="111">
        <v>0</v>
      </c>
      <c r="K114" s="53">
        <f>(8853600*3)/1000</f>
        <v>26560.799999999999</v>
      </c>
      <c r="L114" s="26">
        <v>17707.199999999997</v>
      </c>
      <c r="M114" s="26">
        <v>17707.199999999997</v>
      </c>
      <c r="N114" s="26">
        <f>'[101]TPK Fase 2'!$Q$154</f>
        <v>8853600</v>
      </c>
      <c r="O114" s="26"/>
      <c r="P114" s="27"/>
      <c r="Q114" s="27"/>
      <c r="AH114" s="10"/>
      <c r="AI114" s="10"/>
      <c r="AJ114" s="10"/>
      <c r="AK114" s="10"/>
      <c r="AL114" s="10"/>
    </row>
    <row r="115" spans="3:41" hidden="1" x14ac:dyDescent="0.25">
      <c r="C115" s="110" t="s">
        <v>115</v>
      </c>
      <c r="D115" s="108" t="s">
        <v>121</v>
      </c>
      <c r="E115" s="111">
        <v>0</v>
      </c>
      <c r="F115" s="25">
        <f t="shared" si="14"/>
        <v>0</v>
      </c>
      <c r="G115" s="111">
        <v>0</v>
      </c>
      <c r="H115" s="111">
        <v>0</v>
      </c>
      <c r="I115" s="111">
        <v>0</v>
      </c>
      <c r="J115" s="111">
        <v>0</v>
      </c>
      <c r="K115" s="26"/>
      <c r="L115" s="26"/>
      <c r="M115" s="26"/>
      <c r="N115" s="26">
        <f>'[101]TPK Fase 2'!$Q$169</f>
        <v>115920000</v>
      </c>
      <c r="O115" s="26"/>
      <c r="P115" s="27"/>
      <c r="Q115" s="27"/>
      <c r="AH115" s="10"/>
      <c r="AI115" s="10"/>
      <c r="AJ115" s="10"/>
      <c r="AK115" s="10"/>
      <c r="AL115" s="10"/>
    </row>
    <row r="116" spans="3:41" s="29" customFormat="1" hidden="1" x14ac:dyDescent="0.25">
      <c r="C116" s="129" t="s">
        <v>115</v>
      </c>
      <c r="D116" s="113" t="s">
        <v>122</v>
      </c>
      <c r="E116" s="114">
        <v>965556000</v>
      </c>
      <c r="F116" s="32">
        <f t="shared" si="14"/>
        <v>1487888531.948792</v>
      </c>
      <c r="G116" s="114">
        <v>0</v>
      </c>
      <c r="H116" s="114">
        <f>[99]Revenue!$U$497</f>
        <v>196418354.03729942</v>
      </c>
      <c r="I116" s="114">
        <f>[99]Revenue!$U$498</f>
        <v>482778934.40176308</v>
      </c>
      <c r="J116" s="114">
        <f>[99]Revenue!$U$499</f>
        <v>808691243.5097295</v>
      </c>
      <c r="K116" s="130">
        <f>(244179417*3)/1000</f>
        <v>732538.25100000005</v>
      </c>
      <c r="L116" s="33">
        <v>488358.83400000003</v>
      </c>
      <c r="M116" s="33">
        <v>488358.83400000003</v>
      </c>
      <c r="N116" s="33">
        <f>'[101]TPK Fase 2'!$Q$170</f>
        <v>1318121372.0077941</v>
      </c>
      <c r="O116" s="33"/>
      <c r="P116" s="34"/>
      <c r="Q116" s="34"/>
      <c r="AH116" s="115"/>
      <c r="AI116" s="115"/>
      <c r="AJ116" s="115"/>
      <c r="AK116" s="115"/>
      <c r="AL116" s="115"/>
      <c r="AO116" s="35"/>
    </row>
    <row r="117" spans="3:41" hidden="1" x14ac:dyDescent="0.25">
      <c r="C117" s="110" t="s">
        <v>115</v>
      </c>
      <c r="D117" s="108" t="s">
        <v>123</v>
      </c>
      <c r="E117" s="111">
        <v>0</v>
      </c>
      <c r="F117" s="25">
        <f t="shared" si="14"/>
        <v>0</v>
      </c>
      <c r="G117" s="111">
        <v>0</v>
      </c>
      <c r="H117" s="111">
        <v>0</v>
      </c>
      <c r="I117" s="111">
        <v>0</v>
      </c>
      <c r="J117" s="111">
        <v>0</v>
      </c>
      <c r="K117" s="53">
        <f>(4699500*3)/1000</f>
        <v>14098.5</v>
      </c>
      <c r="L117" s="26">
        <v>9399</v>
      </c>
      <c r="M117" s="26">
        <v>9399</v>
      </c>
      <c r="N117" s="26">
        <f>'[101]TPK Fase 2'!$Q$178</f>
        <v>4699500</v>
      </c>
      <c r="O117" s="26"/>
      <c r="P117" s="27"/>
      <c r="Q117" s="27"/>
      <c r="AH117" s="10"/>
      <c r="AI117" s="10"/>
      <c r="AJ117" s="10"/>
      <c r="AK117" s="10"/>
      <c r="AL117" s="10"/>
    </row>
    <row r="118" spans="3:41" hidden="1" x14ac:dyDescent="0.25">
      <c r="C118" s="131"/>
      <c r="D118" s="132" t="s">
        <v>124</v>
      </c>
      <c r="E118" s="118">
        <f>SUM(E110:E117)</f>
        <v>128975717000</v>
      </c>
      <c r="F118" s="119">
        <f>SUM(F111:F117)</f>
        <v>105750548111.94748</v>
      </c>
      <c r="G118" s="119">
        <f>SUM(G111:G117)</f>
        <v>0</v>
      </c>
      <c r="H118" s="119">
        <f>SUM(H111:H117)</f>
        <v>13960285433.133404</v>
      </c>
      <c r="I118" s="119">
        <f>SUM(I111:I117)</f>
        <v>34313146336.990177</v>
      </c>
      <c r="J118" s="119">
        <f>SUM(J111:J117)</f>
        <v>57477116341.823891</v>
      </c>
      <c r="K118" s="25">
        <f>(8929676078*3)/1000</f>
        <v>26789028.234000001</v>
      </c>
      <c r="L118" s="26">
        <v>17627512.155999996</v>
      </c>
      <c r="M118" s="26">
        <v>17627512.155999996</v>
      </c>
      <c r="N118" s="120">
        <f>SUM(N111:N117)</f>
        <v>47561309903.105904</v>
      </c>
      <c r="O118" s="120"/>
      <c r="P118" s="27"/>
      <c r="Q118" s="27"/>
      <c r="AH118" s="10"/>
      <c r="AI118" s="10"/>
      <c r="AJ118" s="10"/>
      <c r="AK118" s="10"/>
      <c r="AL118" s="10"/>
    </row>
    <row r="119" spans="3:41" hidden="1" x14ac:dyDescent="0.25">
      <c r="C119" s="110" t="s">
        <v>115</v>
      </c>
      <c r="D119" s="108" t="s">
        <v>125</v>
      </c>
      <c r="E119" s="121"/>
      <c r="F119" s="122"/>
      <c r="G119" s="122"/>
      <c r="H119" s="122"/>
      <c r="I119" s="133"/>
      <c r="J119" s="133"/>
      <c r="K119" s="98"/>
      <c r="L119" s="98"/>
      <c r="M119" s="98"/>
      <c r="N119" s="98">
        <f>'[101]TPK Fase 2'!$Q$188</f>
        <v>47561309903.105904</v>
      </c>
      <c r="O119" s="98"/>
      <c r="P119" s="27"/>
      <c r="Q119" s="27"/>
      <c r="AH119" s="10"/>
      <c r="AI119" s="10"/>
      <c r="AJ119" s="10"/>
      <c r="AK119" s="10"/>
      <c r="AL119" s="10"/>
    </row>
    <row r="120" spans="3:41" s="29" customFormat="1" hidden="1" x14ac:dyDescent="0.25">
      <c r="C120" s="129" t="s">
        <v>115</v>
      </c>
      <c r="D120" s="113" t="s">
        <v>126</v>
      </c>
      <c r="E120" s="114">
        <v>36974848000</v>
      </c>
      <c r="F120" s="32">
        <f t="shared" ref="F120:F126" si="15">SUM(G120:J120)</f>
        <v>15407232963.080738</v>
      </c>
      <c r="G120" s="114">
        <v>0</v>
      </c>
      <c r="H120" s="114">
        <f>[99]Revenue!$U$449</f>
        <v>2033931490.0920923</v>
      </c>
      <c r="I120" s="114">
        <f>[99]Revenue!$U$450</f>
        <v>4999223632.8707981</v>
      </c>
      <c r="J120" s="114">
        <f>[99]Revenue!$U$451</f>
        <v>8374077840.1178484</v>
      </c>
      <c r="K120" s="130">
        <f>(2011973649*3)/1000</f>
        <v>6035920.9469999997</v>
      </c>
      <c r="L120" s="33">
        <v>4023947.2979999995</v>
      </c>
      <c r="M120" s="33">
        <v>4023947.2979999995</v>
      </c>
      <c r="N120" s="33">
        <f>'[101]TPK Fase 2'!$Q$268</f>
        <v>10754864506.507677</v>
      </c>
      <c r="O120" s="33"/>
      <c r="P120" s="34"/>
      <c r="Q120" s="34"/>
      <c r="AH120" s="115"/>
      <c r="AI120" s="115"/>
      <c r="AJ120" s="115"/>
      <c r="AK120" s="115"/>
      <c r="AL120" s="115"/>
      <c r="AO120" s="35"/>
    </row>
    <row r="121" spans="3:41" hidden="1" x14ac:dyDescent="0.25">
      <c r="C121" s="110" t="s">
        <v>115</v>
      </c>
      <c r="D121" s="108" t="s">
        <v>127</v>
      </c>
      <c r="E121" s="111">
        <v>0</v>
      </c>
      <c r="F121" s="25">
        <f t="shared" si="15"/>
        <v>0</v>
      </c>
      <c r="G121" s="111">
        <v>0</v>
      </c>
      <c r="H121" s="111">
        <v>0</v>
      </c>
      <c r="I121" s="111">
        <v>0</v>
      </c>
      <c r="J121" s="111">
        <v>0</v>
      </c>
      <c r="K121" s="26"/>
      <c r="L121" s="26"/>
      <c r="M121" s="26"/>
      <c r="N121" s="26"/>
      <c r="O121" s="26"/>
      <c r="P121" s="27"/>
      <c r="Q121" s="27"/>
      <c r="AH121" s="10"/>
      <c r="AI121" s="10"/>
      <c r="AJ121" s="10"/>
      <c r="AK121" s="10"/>
      <c r="AL121" s="10"/>
    </row>
    <row r="122" spans="3:41" s="29" customFormat="1" hidden="1" x14ac:dyDescent="0.25">
      <c r="C122" s="129" t="s">
        <v>115</v>
      </c>
      <c r="D122" s="113" t="s">
        <v>128</v>
      </c>
      <c r="E122" s="114">
        <v>0</v>
      </c>
      <c r="F122" s="32">
        <f t="shared" si="15"/>
        <v>482636366.57600522</v>
      </c>
      <c r="G122" s="114">
        <v>0</v>
      </c>
      <c r="H122" s="114">
        <f>[99]Revenue!$U$462</f>
        <v>63713536.791117802</v>
      </c>
      <c r="I122" s="114">
        <f>[99]Revenue!$U$463</f>
        <v>156602235.82334983</v>
      </c>
      <c r="J122" s="114">
        <f>[99]Revenue!$U$464</f>
        <v>262320593.96153757</v>
      </c>
      <c r="K122" s="130">
        <f>(15466000*3)/1000</f>
        <v>46398</v>
      </c>
      <c r="L122" s="33">
        <v>30932</v>
      </c>
      <c r="M122" s="33">
        <v>30932</v>
      </c>
      <c r="N122" s="33">
        <f>'[101]TPK Fase 2'!$Q$288</f>
        <v>15466000</v>
      </c>
      <c r="O122" s="33"/>
      <c r="P122" s="34"/>
      <c r="Q122" s="34"/>
      <c r="AH122" s="115"/>
      <c r="AI122" s="115"/>
      <c r="AJ122" s="115"/>
      <c r="AK122" s="115">
        <v>0</v>
      </c>
      <c r="AL122" s="115"/>
      <c r="AO122" s="35"/>
    </row>
    <row r="123" spans="3:41" s="29" customFormat="1" hidden="1" x14ac:dyDescent="0.25">
      <c r="C123" s="129" t="s">
        <v>115</v>
      </c>
      <c r="D123" s="113" t="s">
        <v>129</v>
      </c>
      <c r="E123" s="114">
        <v>1029627000</v>
      </c>
      <c r="F123" s="32">
        <f t="shared" si="15"/>
        <v>592717772.77937126</v>
      </c>
      <c r="G123" s="114">
        <v>0</v>
      </c>
      <c r="H123" s="114">
        <f>[99]Revenue!$U$479</f>
        <v>78245545.172321364</v>
      </c>
      <c r="I123" s="114">
        <f>[99]Revenue!$U$480</f>
        <v>192320626.57853696</v>
      </c>
      <c r="J123" s="114">
        <f>[99]Revenue!$U$481</f>
        <v>322151601.0285129</v>
      </c>
      <c r="K123" s="130">
        <f>(67639616*3)/1000</f>
        <v>202918.848</v>
      </c>
      <c r="L123" s="33">
        <v>135279.23199999999</v>
      </c>
      <c r="M123" s="33">
        <v>135279.23199999999</v>
      </c>
      <c r="N123" s="33">
        <f>'[101]TPK Fase 2'!$Q$297</f>
        <v>365129970.63054097</v>
      </c>
      <c r="O123" s="33"/>
      <c r="P123" s="34"/>
      <c r="Q123" s="34"/>
      <c r="AH123" s="115"/>
      <c r="AI123" s="115"/>
      <c r="AJ123" s="115"/>
      <c r="AK123" s="115"/>
      <c r="AL123" s="115"/>
      <c r="AO123" s="35"/>
    </row>
    <row r="124" spans="3:41" s="29" customFormat="1" hidden="1" x14ac:dyDescent="0.25">
      <c r="C124" s="129" t="s">
        <v>115</v>
      </c>
      <c r="D124" s="113" t="s">
        <v>130</v>
      </c>
      <c r="E124" s="114">
        <v>9307581000</v>
      </c>
      <c r="F124" s="32">
        <f t="shared" si="15"/>
        <v>3108830388.1477995</v>
      </c>
      <c r="G124" s="114">
        <v>0</v>
      </c>
      <c r="H124" s="114">
        <f>[99]Revenue!$U$466</f>
        <v>410401273.15272921</v>
      </c>
      <c r="I124" s="114">
        <f>[99]Revenue!$U$467</f>
        <v>1008730015.5879346</v>
      </c>
      <c r="J124" s="114">
        <f>[99]Revenue!$U$468</f>
        <v>1689699099.4071355</v>
      </c>
      <c r="K124" s="130">
        <f>(1459197203*3)/1000</f>
        <v>4377591.6090000002</v>
      </c>
      <c r="L124" s="33">
        <v>2918394.406</v>
      </c>
      <c r="M124" s="33">
        <v>2918394.406</v>
      </c>
      <c r="N124" s="33">
        <f>'[101]TPK Fase 2'!$Q$401</f>
        <v>7901388782.5923214</v>
      </c>
      <c r="O124" s="33"/>
      <c r="P124" s="34"/>
      <c r="Q124" s="34"/>
      <c r="AH124" s="115"/>
      <c r="AI124" s="115"/>
      <c r="AJ124" s="115"/>
      <c r="AK124" s="115"/>
      <c r="AL124" s="115"/>
      <c r="AO124" s="35"/>
    </row>
    <row r="125" spans="3:41" s="29" customFormat="1" hidden="1" x14ac:dyDescent="0.25">
      <c r="C125" s="129" t="s">
        <v>115</v>
      </c>
      <c r="D125" s="113" t="s">
        <v>131</v>
      </c>
      <c r="E125" s="114">
        <v>0</v>
      </c>
      <c r="F125" s="32">
        <f t="shared" si="15"/>
        <v>1195610637.8366294</v>
      </c>
      <c r="G125" s="114">
        <v>0</v>
      </c>
      <c r="H125" s="114">
        <f>[99]Revenue!$U$502</f>
        <v>157834319.24552181</v>
      </c>
      <c r="I125" s="114">
        <f>[99]Revenue!$U$503</f>
        <v>387942790.94157702</v>
      </c>
      <c r="J125" s="114">
        <f>[99]Revenue!$U$504</f>
        <v>649833527.64953041</v>
      </c>
      <c r="K125" s="130">
        <v>0</v>
      </c>
      <c r="L125" s="33">
        <v>0</v>
      </c>
      <c r="M125" s="33">
        <v>0</v>
      </c>
      <c r="N125" s="33"/>
      <c r="O125" s="33"/>
      <c r="P125" s="34"/>
      <c r="Q125" s="34"/>
      <c r="AH125" s="115"/>
      <c r="AI125" s="115"/>
      <c r="AJ125" s="115"/>
      <c r="AK125" s="115"/>
      <c r="AL125" s="115"/>
      <c r="AO125" s="35"/>
    </row>
    <row r="126" spans="3:41" hidden="1" x14ac:dyDescent="0.25">
      <c r="C126" s="110" t="s">
        <v>115</v>
      </c>
      <c r="D126" s="108" t="s">
        <v>132</v>
      </c>
      <c r="E126" s="111">
        <v>0</v>
      </c>
      <c r="F126" s="25">
        <f t="shared" si="15"/>
        <v>0</v>
      </c>
      <c r="G126" s="111">
        <v>0</v>
      </c>
      <c r="H126" s="111">
        <v>0</v>
      </c>
      <c r="I126" s="111">
        <v>0</v>
      </c>
      <c r="J126" s="111">
        <v>0</v>
      </c>
      <c r="K126" s="26"/>
      <c r="L126" s="26">
        <v>0</v>
      </c>
      <c r="M126" s="26">
        <v>0</v>
      </c>
      <c r="N126" s="26"/>
      <c r="O126" s="26"/>
      <c r="P126" s="27"/>
      <c r="Q126" s="27"/>
      <c r="AH126" s="10"/>
      <c r="AI126" s="10"/>
      <c r="AJ126" s="10"/>
      <c r="AK126" s="10"/>
      <c r="AL126" s="10"/>
    </row>
    <row r="127" spans="3:41" hidden="1" x14ac:dyDescent="0.25">
      <c r="C127" s="110"/>
      <c r="D127" s="125" t="s">
        <v>133</v>
      </c>
      <c r="E127" s="118">
        <f t="shared" ref="E127:J127" si="16">SUM(E120:E126)</f>
        <v>47312056000</v>
      </c>
      <c r="F127" s="119">
        <f t="shared" si="16"/>
        <v>20787028128.420544</v>
      </c>
      <c r="G127" s="119">
        <f t="shared" si="16"/>
        <v>0</v>
      </c>
      <c r="H127" s="119">
        <f t="shared" si="16"/>
        <v>2744126164.4537826</v>
      </c>
      <c r="I127" s="119">
        <f t="shared" si="16"/>
        <v>6744819301.8021965</v>
      </c>
      <c r="J127" s="119">
        <f t="shared" si="16"/>
        <v>11298082662.164564</v>
      </c>
      <c r="K127" s="120">
        <f>3554269*3</f>
        <v>10662807</v>
      </c>
      <c r="L127" s="26">
        <v>7108552.9359999988</v>
      </c>
      <c r="M127" s="26">
        <v>7108552.9359999988</v>
      </c>
      <c r="N127" s="120"/>
      <c r="O127" s="120"/>
      <c r="P127" s="27"/>
      <c r="Q127" s="27"/>
      <c r="AH127" s="10"/>
      <c r="AI127" s="10"/>
      <c r="AJ127" s="10"/>
      <c r="AK127" s="10"/>
      <c r="AL127" s="10"/>
    </row>
    <row r="128" spans="3:41" hidden="1" x14ac:dyDescent="0.25">
      <c r="C128" s="110" t="s">
        <v>115</v>
      </c>
      <c r="D128" s="108" t="s">
        <v>134</v>
      </c>
      <c r="E128" s="134"/>
      <c r="F128" s="133"/>
      <c r="G128" s="133"/>
      <c r="H128" s="133"/>
      <c r="I128" s="133"/>
      <c r="J128" s="133"/>
      <c r="K128" s="98"/>
      <c r="L128" s="26">
        <v>0</v>
      </c>
      <c r="M128" s="26">
        <v>0</v>
      </c>
      <c r="N128" s="98"/>
      <c r="O128" s="98"/>
      <c r="P128" s="27"/>
      <c r="Q128" s="27"/>
      <c r="AH128" s="10"/>
      <c r="AI128" s="10"/>
      <c r="AJ128" s="10"/>
      <c r="AK128" s="10"/>
      <c r="AL128" s="10"/>
    </row>
    <row r="129" spans="3:41" hidden="1" x14ac:dyDescent="0.25">
      <c r="C129" s="110"/>
      <c r="D129" s="108" t="s">
        <v>135</v>
      </c>
      <c r="E129" s="111"/>
      <c r="F129" s="25">
        <f t="shared" ref="F129:F137" si="17">SUM(G129:J129)</f>
        <v>0</v>
      </c>
      <c r="G129" s="25">
        <v>0</v>
      </c>
      <c r="H129" s="25">
        <v>0</v>
      </c>
      <c r="I129" s="25">
        <v>0</v>
      </c>
      <c r="J129" s="25">
        <v>0</v>
      </c>
      <c r="K129" s="26"/>
      <c r="L129" s="26"/>
      <c r="M129" s="26"/>
      <c r="N129" s="26"/>
      <c r="O129" s="26"/>
      <c r="P129" s="27"/>
      <c r="Q129" s="27"/>
      <c r="AH129" s="10"/>
      <c r="AI129" s="10"/>
      <c r="AJ129" s="10"/>
      <c r="AK129" s="10"/>
      <c r="AL129" s="10"/>
    </row>
    <row r="130" spans="3:41" hidden="1" x14ac:dyDescent="0.25">
      <c r="C130" s="110"/>
      <c r="D130" s="108" t="s">
        <v>136</v>
      </c>
      <c r="E130" s="111"/>
      <c r="F130" s="25">
        <f t="shared" si="17"/>
        <v>0</v>
      </c>
      <c r="G130" s="25">
        <v>0</v>
      </c>
      <c r="H130" s="25">
        <v>0</v>
      </c>
      <c r="I130" s="25">
        <v>0</v>
      </c>
      <c r="J130" s="25">
        <v>0</v>
      </c>
      <c r="K130" s="26"/>
      <c r="L130" s="26"/>
      <c r="M130" s="26"/>
      <c r="N130" s="26"/>
      <c r="O130" s="26"/>
      <c r="P130" s="27"/>
      <c r="Q130" s="27"/>
      <c r="AH130" s="10"/>
      <c r="AI130" s="10"/>
      <c r="AJ130" s="10"/>
      <c r="AK130" s="10"/>
      <c r="AL130" s="10"/>
    </row>
    <row r="131" spans="3:41" hidden="1" x14ac:dyDescent="0.25">
      <c r="C131" s="110"/>
      <c r="D131" s="108" t="s">
        <v>137</v>
      </c>
      <c r="E131" s="111"/>
      <c r="F131" s="25">
        <f t="shared" si="17"/>
        <v>0</v>
      </c>
      <c r="G131" s="25">
        <v>0</v>
      </c>
      <c r="H131" s="25">
        <v>0</v>
      </c>
      <c r="I131" s="25">
        <v>0</v>
      </c>
      <c r="J131" s="25">
        <v>0</v>
      </c>
      <c r="K131" s="26"/>
      <c r="L131" s="26"/>
      <c r="M131" s="26"/>
      <c r="N131" s="26"/>
      <c r="O131" s="26"/>
      <c r="P131" s="27"/>
      <c r="Q131" s="27"/>
      <c r="AH131" s="10"/>
      <c r="AI131" s="10"/>
      <c r="AJ131" s="10"/>
      <c r="AK131" s="10"/>
      <c r="AL131" s="10"/>
    </row>
    <row r="132" spans="3:41" hidden="1" x14ac:dyDescent="0.25">
      <c r="C132" s="110"/>
      <c r="D132" s="108" t="s">
        <v>138</v>
      </c>
      <c r="E132" s="111"/>
      <c r="F132" s="25">
        <f t="shared" si="17"/>
        <v>0</v>
      </c>
      <c r="G132" s="25">
        <v>0</v>
      </c>
      <c r="H132" s="25">
        <v>0</v>
      </c>
      <c r="I132" s="25">
        <v>0</v>
      </c>
      <c r="J132" s="25">
        <v>0</v>
      </c>
      <c r="K132" s="26"/>
      <c r="L132" s="26"/>
      <c r="M132" s="26"/>
      <c r="N132" s="26"/>
      <c r="O132" s="26"/>
      <c r="P132" s="27"/>
      <c r="Q132" s="27"/>
      <c r="AH132" s="10"/>
      <c r="AI132" s="10"/>
      <c r="AJ132" s="10"/>
      <c r="AK132" s="10"/>
      <c r="AL132" s="10"/>
    </row>
    <row r="133" spans="3:41" hidden="1" x14ac:dyDescent="0.25">
      <c r="C133" s="110"/>
      <c r="D133" s="108" t="s">
        <v>139</v>
      </c>
      <c r="E133" s="111"/>
      <c r="F133" s="25">
        <f t="shared" si="17"/>
        <v>0</v>
      </c>
      <c r="G133" s="25">
        <v>0</v>
      </c>
      <c r="H133" s="25">
        <v>0</v>
      </c>
      <c r="I133" s="25">
        <v>0</v>
      </c>
      <c r="J133" s="25">
        <v>0</v>
      </c>
      <c r="K133" s="26"/>
      <c r="L133" s="26"/>
      <c r="M133" s="26"/>
      <c r="N133" s="26"/>
      <c r="O133" s="26"/>
      <c r="P133" s="27"/>
      <c r="Q133" s="27"/>
      <c r="AH133" s="10"/>
      <c r="AI133" s="10"/>
      <c r="AJ133" s="10"/>
      <c r="AK133" s="10"/>
      <c r="AL133" s="10"/>
    </row>
    <row r="134" spans="3:41" hidden="1" x14ac:dyDescent="0.25">
      <c r="C134" s="110"/>
      <c r="D134" s="108" t="s">
        <v>140</v>
      </c>
      <c r="E134" s="111"/>
      <c r="F134" s="25">
        <f t="shared" si="17"/>
        <v>0</v>
      </c>
      <c r="G134" s="25">
        <v>0</v>
      </c>
      <c r="H134" s="25">
        <v>0</v>
      </c>
      <c r="I134" s="25">
        <v>0</v>
      </c>
      <c r="J134" s="25">
        <v>0</v>
      </c>
      <c r="K134" s="26"/>
      <c r="L134" s="26"/>
      <c r="M134" s="26"/>
      <c r="N134" s="26"/>
      <c r="O134" s="26"/>
      <c r="P134" s="27"/>
      <c r="Q134" s="27"/>
      <c r="AH134" s="10"/>
      <c r="AI134" s="10"/>
      <c r="AJ134" s="10"/>
      <c r="AK134" s="10"/>
      <c r="AL134" s="10"/>
    </row>
    <row r="135" spans="3:41" hidden="1" x14ac:dyDescent="0.25">
      <c r="C135" s="110"/>
      <c r="D135" s="108" t="s">
        <v>141</v>
      </c>
      <c r="E135" s="111"/>
      <c r="F135" s="25">
        <f t="shared" si="17"/>
        <v>0</v>
      </c>
      <c r="G135" s="25">
        <v>0</v>
      </c>
      <c r="H135" s="25">
        <v>0</v>
      </c>
      <c r="I135" s="25">
        <v>0</v>
      </c>
      <c r="J135" s="25">
        <v>0</v>
      </c>
      <c r="K135" s="26"/>
      <c r="L135" s="26"/>
      <c r="M135" s="26"/>
      <c r="N135" s="26"/>
      <c r="O135" s="26"/>
      <c r="P135" s="27"/>
      <c r="Q135" s="27"/>
      <c r="AH135" s="10"/>
      <c r="AI135" s="10"/>
      <c r="AJ135" s="10"/>
      <c r="AK135" s="10"/>
      <c r="AL135" s="10"/>
    </row>
    <row r="136" spans="3:41" hidden="1" x14ac:dyDescent="0.25">
      <c r="C136" s="110"/>
      <c r="D136" s="108" t="s">
        <v>142</v>
      </c>
      <c r="E136" s="111"/>
      <c r="F136" s="25">
        <f t="shared" si="17"/>
        <v>0</v>
      </c>
      <c r="G136" s="25">
        <v>0</v>
      </c>
      <c r="H136" s="25">
        <v>0</v>
      </c>
      <c r="I136" s="25">
        <v>0</v>
      </c>
      <c r="J136" s="25">
        <v>0</v>
      </c>
      <c r="K136" s="26"/>
      <c r="L136" s="26"/>
      <c r="M136" s="26"/>
      <c r="N136" s="26"/>
      <c r="O136" s="26"/>
      <c r="P136" s="27"/>
      <c r="Q136" s="27"/>
      <c r="AH136" s="10"/>
      <c r="AI136" s="10"/>
      <c r="AJ136" s="10"/>
      <c r="AK136" s="10"/>
      <c r="AL136" s="10"/>
    </row>
    <row r="137" spans="3:41" hidden="1" x14ac:dyDescent="0.25">
      <c r="C137" s="110"/>
      <c r="D137" s="108" t="s">
        <v>143</v>
      </c>
      <c r="E137" s="116"/>
      <c r="F137" s="25">
        <f t="shared" si="17"/>
        <v>0</v>
      </c>
      <c r="G137" s="25">
        <v>0</v>
      </c>
      <c r="H137" s="25">
        <v>0</v>
      </c>
      <c r="I137" s="25">
        <v>0</v>
      </c>
      <c r="J137" s="25">
        <v>0</v>
      </c>
      <c r="K137" s="26"/>
      <c r="L137" s="26"/>
      <c r="M137" s="26"/>
      <c r="N137" s="26"/>
      <c r="O137" s="26"/>
      <c r="P137" s="27"/>
      <c r="Q137" s="27"/>
      <c r="AH137" s="10"/>
      <c r="AI137" s="10"/>
      <c r="AJ137" s="10"/>
      <c r="AK137" s="10"/>
      <c r="AL137" s="10"/>
    </row>
    <row r="138" spans="3:41" hidden="1" x14ac:dyDescent="0.25">
      <c r="C138" s="110"/>
      <c r="D138" s="125" t="s">
        <v>144</v>
      </c>
      <c r="E138" s="118"/>
      <c r="F138" s="119">
        <f>SUM(F129:F137)</f>
        <v>0</v>
      </c>
      <c r="G138" s="119">
        <f>SUM(G129:G137)</f>
        <v>0</v>
      </c>
      <c r="H138" s="119">
        <f>SUM(H129:H137)</f>
        <v>0</v>
      </c>
      <c r="I138" s="119">
        <f>SUM(I129:I137)</f>
        <v>0</v>
      </c>
      <c r="J138" s="119">
        <f>SUM(J129:J137)</f>
        <v>0</v>
      </c>
      <c r="K138" s="120"/>
      <c r="L138" s="120"/>
      <c r="M138" s="120"/>
      <c r="N138" s="120"/>
      <c r="O138" s="120"/>
      <c r="P138" s="27"/>
      <c r="Q138" s="27"/>
      <c r="AH138" s="10"/>
      <c r="AI138" s="10"/>
      <c r="AJ138" s="10"/>
      <c r="AK138" s="10"/>
      <c r="AL138" s="10"/>
    </row>
    <row r="139" spans="3:41" hidden="1" x14ac:dyDescent="0.25">
      <c r="C139" s="110" t="s">
        <v>115</v>
      </c>
      <c r="D139" s="108" t="s">
        <v>145</v>
      </c>
      <c r="E139" s="121"/>
      <c r="F139" s="122"/>
      <c r="G139" s="122"/>
      <c r="H139" s="122"/>
      <c r="I139" s="122"/>
      <c r="J139" s="122"/>
      <c r="K139" s="98"/>
      <c r="L139" s="98"/>
      <c r="M139" s="98"/>
      <c r="N139" s="98"/>
      <c r="O139" s="98"/>
      <c r="P139" s="27"/>
      <c r="Q139" s="27"/>
      <c r="AH139" s="10"/>
      <c r="AI139" s="10"/>
      <c r="AJ139" s="10"/>
      <c r="AK139" s="10"/>
      <c r="AL139" s="10"/>
    </row>
    <row r="140" spans="3:41" hidden="1" x14ac:dyDescent="0.25">
      <c r="C140" s="110" t="s">
        <v>115</v>
      </c>
      <c r="D140" s="108" t="s">
        <v>146</v>
      </c>
      <c r="E140" s="111">
        <v>0</v>
      </c>
      <c r="F140" s="25">
        <f>SUM(G140:J140)</f>
        <v>0</v>
      </c>
      <c r="G140" s="111">
        <v>0</v>
      </c>
      <c r="H140" s="111">
        <v>0</v>
      </c>
      <c r="I140" s="111">
        <v>0</v>
      </c>
      <c r="J140" s="111">
        <v>0</v>
      </c>
      <c r="K140" s="26"/>
      <c r="L140" s="26"/>
      <c r="M140" s="26"/>
      <c r="N140" s="26"/>
      <c r="O140" s="26"/>
      <c r="P140" s="27"/>
      <c r="Q140" s="27"/>
      <c r="AH140" s="10"/>
      <c r="AI140" s="10"/>
      <c r="AJ140" s="10"/>
      <c r="AK140" s="10"/>
      <c r="AL140" s="10"/>
    </row>
    <row r="141" spans="3:41" s="29" customFormat="1" hidden="1" x14ac:dyDescent="0.25">
      <c r="C141" s="129" t="s">
        <v>115</v>
      </c>
      <c r="D141" s="113" t="s">
        <v>147</v>
      </c>
      <c r="E141" s="114">
        <v>1414177000</v>
      </c>
      <c r="F141" s="32">
        <f>SUM(G141:J141)</f>
        <v>649095805.96968269</v>
      </c>
      <c r="G141" s="114">
        <v>0</v>
      </c>
      <c r="H141" s="114">
        <f>[99]Revenue!$U$487</f>
        <v>85688092.275360882</v>
      </c>
      <c r="I141" s="114">
        <f>[99]Revenue!$U$488</f>
        <v>210613748.8137331</v>
      </c>
      <c r="J141" s="114">
        <f>[99]Revenue!$U$489</f>
        <v>352793964.88058865</v>
      </c>
      <c r="K141" s="130">
        <f>(109462353*3)/1000</f>
        <v>328387.05900000001</v>
      </c>
      <c r="L141" s="33">
        <v>218924.70600000001</v>
      </c>
      <c r="M141" s="33">
        <v>218924.70600000001</v>
      </c>
      <c r="N141" s="33">
        <f>'[101]TPK Fase 2'!$Q$444</f>
        <v>589409863.58755398</v>
      </c>
      <c r="O141" s="33"/>
      <c r="P141" s="34"/>
      <c r="Q141" s="34"/>
      <c r="AH141" s="115"/>
      <c r="AI141" s="115"/>
      <c r="AJ141" s="115"/>
      <c r="AK141" s="115"/>
      <c r="AL141" s="115"/>
      <c r="AO141" s="35"/>
    </row>
    <row r="142" spans="3:41" hidden="1" x14ac:dyDescent="0.25">
      <c r="C142" s="110" t="s">
        <v>115</v>
      </c>
      <c r="D142" s="108" t="s">
        <v>148</v>
      </c>
      <c r="E142" s="111">
        <v>0</v>
      </c>
      <c r="F142" s="25">
        <f>SUM(G142:J142)</f>
        <v>0</v>
      </c>
      <c r="G142" s="111">
        <v>0</v>
      </c>
      <c r="H142" s="111">
        <v>0</v>
      </c>
      <c r="I142" s="111">
        <v>0</v>
      </c>
      <c r="J142" s="111">
        <v>0</v>
      </c>
      <c r="K142" s="26"/>
      <c r="L142" s="26">
        <v>0</v>
      </c>
      <c r="M142" s="26">
        <v>0</v>
      </c>
      <c r="N142" s="26"/>
      <c r="O142" s="26"/>
      <c r="P142" s="27"/>
      <c r="Q142" s="27"/>
      <c r="AH142" s="10"/>
      <c r="AI142" s="10"/>
      <c r="AJ142" s="10"/>
      <c r="AK142" s="10"/>
      <c r="AL142" s="10"/>
    </row>
    <row r="143" spans="3:41" hidden="1" x14ac:dyDescent="0.25">
      <c r="C143" s="110" t="s">
        <v>115</v>
      </c>
      <c r="D143" s="108" t="s">
        <v>149</v>
      </c>
      <c r="E143" s="111">
        <v>0</v>
      </c>
      <c r="F143" s="25">
        <f>SUM(G143:J143)</f>
        <v>0</v>
      </c>
      <c r="G143" s="111">
        <v>0</v>
      </c>
      <c r="H143" s="111">
        <v>0</v>
      </c>
      <c r="I143" s="111">
        <v>0</v>
      </c>
      <c r="J143" s="111">
        <v>0</v>
      </c>
      <c r="K143" s="26"/>
      <c r="L143" s="26">
        <v>0</v>
      </c>
      <c r="M143" s="26">
        <v>0</v>
      </c>
      <c r="N143" s="26"/>
      <c r="O143" s="26"/>
      <c r="P143" s="27"/>
      <c r="Q143" s="27"/>
      <c r="AH143" s="10"/>
      <c r="AI143" s="10"/>
      <c r="AJ143" s="10"/>
      <c r="AK143" s="10"/>
      <c r="AL143" s="10"/>
    </row>
    <row r="144" spans="3:41" hidden="1" x14ac:dyDescent="0.25">
      <c r="C144" s="110" t="s">
        <v>115</v>
      </c>
      <c r="D144" s="108" t="s">
        <v>150</v>
      </c>
      <c r="E144" s="111">
        <v>0</v>
      </c>
      <c r="F144" s="25">
        <f>SUM(G144:J144)</f>
        <v>0</v>
      </c>
      <c r="G144" s="25"/>
      <c r="H144" s="25"/>
      <c r="I144" s="25"/>
      <c r="J144" s="25"/>
      <c r="K144" s="25">
        <f>(14050000*3)/1000</f>
        <v>42150</v>
      </c>
      <c r="L144" s="26">
        <v>14050</v>
      </c>
      <c r="M144" s="26">
        <v>14050</v>
      </c>
      <c r="N144" s="26">
        <f>'[101]TPK Fase 2'!$Q$455</f>
        <v>14050000</v>
      </c>
      <c r="O144" s="26"/>
      <c r="P144" s="27"/>
      <c r="Q144" s="27"/>
      <c r="AH144" s="10"/>
      <c r="AI144" s="10"/>
      <c r="AJ144" s="10"/>
      <c r="AK144" s="10"/>
      <c r="AL144" s="10"/>
    </row>
    <row r="145" spans="3:38" hidden="1" x14ac:dyDescent="0.25">
      <c r="C145" s="110"/>
      <c r="D145" s="125" t="s">
        <v>151</v>
      </c>
      <c r="E145" s="118">
        <f t="shared" ref="E145:J145" si="18">SUM(E140:E144)</f>
        <v>1414177000</v>
      </c>
      <c r="F145" s="119">
        <f t="shared" si="18"/>
        <v>649095805.96968269</v>
      </c>
      <c r="G145" s="119">
        <f t="shared" si="18"/>
        <v>0</v>
      </c>
      <c r="H145" s="119">
        <f t="shared" si="18"/>
        <v>85688092.275360882</v>
      </c>
      <c r="I145" s="119">
        <f t="shared" si="18"/>
        <v>210613748.8137331</v>
      </c>
      <c r="J145" s="119">
        <f t="shared" si="18"/>
        <v>352793964.88058865</v>
      </c>
      <c r="K145" s="120"/>
      <c r="L145" s="26">
        <v>232974.70600000001</v>
      </c>
      <c r="M145" s="26">
        <v>232974.70600000001</v>
      </c>
      <c r="N145" s="120"/>
      <c r="O145" s="120"/>
      <c r="P145" s="27"/>
      <c r="Q145" s="27"/>
      <c r="AH145" s="10"/>
      <c r="AI145" s="10"/>
      <c r="AJ145" s="10"/>
      <c r="AK145" s="10"/>
      <c r="AL145" s="10"/>
    </row>
    <row r="146" spans="3:38" hidden="1" x14ac:dyDescent="0.25">
      <c r="C146" s="110"/>
      <c r="D146" s="126" t="s">
        <v>152</v>
      </c>
      <c r="E146" s="118">
        <f>E145+E138+E127+E118</f>
        <v>177701950000</v>
      </c>
      <c r="F146" s="119">
        <f>SUM(F118,F127,F138,F145)</f>
        <v>127186672046.33771</v>
      </c>
      <c r="G146" s="119">
        <f>SUM(G118,G127,G138,G145)</f>
        <v>0</v>
      </c>
      <c r="H146" s="119">
        <f>SUM(H118,H127,H138,H145)</f>
        <v>16790099689.862547</v>
      </c>
      <c r="I146" s="119">
        <f>SUM(I118,I127,I138,I145)</f>
        <v>41268579387.60611</v>
      </c>
      <c r="J146" s="119">
        <f>SUM(J118,J127,J138,J145)</f>
        <v>69127992968.869034</v>
      </c>
      <c r="K146" s="120"/>
      <c r="L146" s="26">
        <v>24969039.797999997</v>
      </c>
      <c r="M146" s="26">
        <v>24969039.797999997</v>
      </c>
      <c r="N146" s="120"/>
      <c r="O146" s="120"/>
      <c r="P146" s="27"/>
      <c r="Q146" s="27"/>
      <c r="AH146" s="10"/>
      <c r="AI146" s="10"/>
      <c r="AJ146" s="10"/>
      <c r="AK146" s="10"/>
      <c r="AL146" s="10"/>
    </row>
    <row r="147" spans="3:38" hidden="1" x14ac:dyDescent="0.25">
      <c r="C147" s="110"/>
      <c r="D147" s="108"/>
      <c r="E147" s="121"/>
      <c r="F147" s="122"/>
      <c r="G147" s="122"/>
      <c r="H147" s="122"/>
      <c r="I147" s="122"/>
      <c r="J147" s="122"/>
      <c r="K147" s="98"/>
      <c r="L147" s="98"/>
      <c r="M147" s="98"/>
      <c r="N147" s="98"/>
      <c r="O147" s="98"/>
      <c r="P147" s="27"/>
      <c r="Q147" s="27"/>
      <c r="AH147" s="10"/>
      <c r="AI147" s="10"/>
      <c r="AJ147" s="10"/>
      <c r="AK147" s="10"/>
      <c r="AL147" s="10"/>
    </row>
    <row r="148" spans="3:38" hidden="1" x14ac:dyDescent="0.25">
      <c r="C148" s="36" t="s">
        <v>20</v>
      </c>
      <c r="D148" s="108" t="s">
        <v>153</v>
      </c>
      <c r="E148" s="111">
        <v>0</v>
      </c>
      <c r="F148" s="122"/>
      <c r="G148" s="122"/>
      <c r="H148" s="122"/>
      <c r="I148" s="122"/>
      <c r="J148" s="122"/>
      <c r="K148" s="98"/>
      <c r="L148" s="98"/>
      <c r="M148" s="98"/>
      <c r="N148" s="98"/>
      <c r="O148" s="98"/>
      <c r="P148" s="27"/>
      <c r="Q148" s="27"/>
      <c r="AH148" s="10"/>
      <c r="AI148" s="10"/>
      <c r="AJ148" s="10"/>
      <c r="AK148" s="10"/>
      <c r="AL148" s="10"/>
    </row>
    <row r="149" spans="3:38" hidden="1" x14ac:dyDescent="0.25">
      <c r="C149" s="110"/>
      <c r="D149" s="108" t="s">
        <v>154</v>
      </c>
      <c r="E149" s="109">
        <v>196363636363.98181</v>
      </c>
      <c r="F149" s="25">
        <f>SUM(G149:J149)</f>
        <v>0</v>
      </c>
      <c r="G149" s="111">
        <v>0</v>
      </c>
      <c r="H149" s="111">
        <v>0</v>
      </c>
      <c r="I149" s="111">
        <v>0</v>
      </c>
      <c r="J149" s="111">
        <v>0</v>
      </c>
      <c r="K149" s="98"/>
      <c r="L149" s="98"/>
      <c r="M149" s="98"/>
      <c r="N149" s="98"/>
      <c r="O149" s="98"/>
      <c r="P149" s="27"/>
      <c r="Q149" s="27"/>
      <c r="AH149" s="10"/>
      <c r="AI149" s="10"/>
      <c r="AJ149" s="10"/>
      <c r="AK149" s="43"/>
      <c r="AL149" s="10"/>
    </row>
    <row r="150" spans="3:38" hidden="1" x14ac:dyDescent="0.25">
      <c r="C150" s="110"/>
      <c r="D150" s="108" t="s">
        <v>155</v>
      </c>
      <c r="E150" s="111"/>
      <c r="F150" s="25">
        <f>SUM(G150:J150)</f>
        <v>0</v>
      </c>
      <c r="G150" s="25">
        <v>0</v>
      </c>
      <c r="H150" s="25">
        <v>0</v>
      </c>
      <c r="I150" s="25">
        <v>0</v>
      </c>
      <c r="J150" s="25">
        <v>0</v>
      </c>
      <c r="K150" s="26"/>
      <c r="L150" s="26"/>
      <c r="M150" s="26"/>
      <c r="N150" s="26"/>
      <c r="O150" s="26"/>
      <c r="P150" s="27"/>
      <c r="Q150" s="27"/>
      <c r="AH150" s="10"/>
      <c r="AI150" s="10"/>
      <c r="AJ150" s="10"/>
      <c r="AK150" s="10"/>
      <c r="AL150" s="10"/>
    </row>
    <row r="151" spans="3:38" hidden="1" x14ac:dyDescent="0.25">
      <c r="C151" s="110"/>
      <c r="D151" s="108" t="s">
        <v>156</v>
      </c>
      <c r="E151" s="116"/>
      <c r="F151" s="25">
        <f>SUM(G151:J151)</f>
        <v>0</v>
      </c>
      <c r="G151" s="25">
        <v>0</v>
      </c>
      <c r="H151" s="25">
        <v>0</v>
      </c>
      <c r="I151" s="25">
        <v>0</v>
      </c>
      <c r="J151" s="25">
        <v>0</v>
      </c>
      <c r="K151" s="26"/>
      <c r="L151" s="26"/>
      <c r="M151" s="26"/>
      <c r="N151" s="26"/>
      <c r="O151" s="26"/>
      <c r="P151" s="27"/>
      <c r="Q151" s="27"/>
      <c r="AH151" s="10"/>
      <c r="AI151" s="10"/>
      <c r="AJ151" s="10"/>
      <c r="AK151" s="10"/>
      <c r="AL151" s="10"/>
    </row>
    <row r="152" spans="3:38" hidden="1" x14ac:dyDescent="0.25">
      <c r="C152" s="110"/>
      <c r="D152" s="125" t="s">
        <v>157</v>
      </c>
      <c r="E152" s="118">
        <f>+SUM(E148:E151)</f>
        <v>196363636363.98181</v>
      </c>
      <c r="F152" s="119">
        <f>SUM(F149:F151)</f>
        <v>0</v>
      </c>
      <c r="G152" s="119">
        <f>SUM(G149:G151)</f>
        <v>0</v>
      </c>
      <c r="H152" s="119">
        <f>SUM(H149:H151)</f>
        <v>0</v>
      </c>
      <c r="I152" s="119">
        <f>SUM(I149:I151)</f>
        <v>0</v>
      </c>
      <c r="J152" s="119">
        <f>SUM(J149:J151)</f>
        <v>0</v>
      </c>
      <c r="K152" s="120"/>
      <c r="L152" s="120"/>
      <c r="M152" s="120"/>
      <c r="N152" s="120"/>
      <c r="O152" s="120"/>
      <c r="P152" s="27"/>
      <c r="Q152" s="27"/>
      <c r="AH152" s="10"/>
      <c r="AI152" s="10"/>
      <c r="AJ152" s="10"/>
      <c r="AK152" s="10"/>
      <c r="AL152" s="10"/>
    </row>
    <row r="153" spans="3:38" hidden="1" x14ac:dyDescent="0.25">
      <c r="C153" s="110"/>
      <c r="D153" s="108" t="s">
        <v>158</v>
      </c>
      <c r="E153" s="121"/>
      <c r="F153" s="122"/>
      <c r="G153" s="122"/>
      <c r="H153" s="122"/>
      <c r="I153" s="122"/>
      <c r="J153" s="122"/>
      <c r="K153" s="98"/>
      <c r="L153" s="98"/>
      <c r="M153" s="98"/>
      <c r="N153" s="98"/>
      <c r="O153" s="98"/>
      <c r="P153" s="27"/>
      <c r="Q153" s="27"/>
      <c r="AH153" s="10"/>
      <c r="AI153" s="10"/>
      <c r="AJ153" s="10"/>
      <c r="AK153" s="10"/>
      <c r="AL153" s="10"/>
    </row>
    <row r="154" spans="3:38" hidden="1" x14ac:dyDescent="0.25">
      <c r="C154" s="110"/>
      <c r="D154" s="108" t="s">
        <v>159</v>
      </c>
      <c r="E154" s="111"/>
      <c r="F154" s="25">
        <f>SUM(G154:J154)</f>
        <v>0</v>
      </c>
      <c r="G154" s="25">
        <v>0</v>
      </c>
      <c r="H154" s="25">
        <v>0</v>
      </c>
      <c r="I154" s="25">
        <v>0</v>
      </c>
      <c r="J154" s="25">
        <v>0</v>
      </c>
      <c r="K154" s="26"/>
      <c r="L154" s="26"/>
      <c r="M154" s="26"/>
      <c r="N154" s="26"/>
      <c r="O154" s="26"/>
      <c r="P154" s="27"/>
      <c r="Q154" s="27"/>
      <c r="AH154" s="10"/>
      <c r="AI154" s="10"/>
      <c r="AJ154" s="10"/>
      <c r="AK154" s="10"/>
      <c r="AL154" s="10"/>
    </row>
    <row r="155" spans="3:38" hidden="1" x14ac:dyDescent="0.25">
      <c r="C155" s="110"/>
      <c r="D155" s="108" t="s">
        <v>160</v>
      </c>
      <c r="E155" s="116"/>
      <c r="F155" s="25">
        <f>SUM(G155:J155)</f>
        <v>0</v>
      </c>
      <c r="G155" s="25">
        <v>0</v>
      </c>
      <c r="H155" s="25">
        <v>0</v>
      </c>
      <c r="I155" s="25">
        <v>0</v>
      </c>
      <c r="J155" s="25">
        <v>0</v>
      </c>
      <c r="K155" s="26"/>
      <c r="L155" s="26"/>
      <c r="M155" s="26"/>
      <c r="N155" s="26"/>
      <c r="O155" s="26"/>
      <c r="P155" s="27"/>
      <c r="Q155" s="27"/>
      <c r="AH155" s="10"/>
      <c r="AI155" s="10"/>
      <c r="AJ155" s="10"/>
      <c r="AK155" s="10"/>
      <c r="AL155" s="10"/>
    </row>
    <row r="156" spans="3:38" hidden="1" x14ac:dyDescent="0.25">
      <c r="C156" s="110"/>
      <c r="D156" s="125" t="s">
        <v>161</v>
      </c>
      <c r="E156" s="118"/>
      <c r="F156" s="119">
        <f>SUM(F154:F155)</f>
        <v>0</v>
      </c>
      <c r="G156" s="119">
        <f>SUM(G154:G155)</f>
        <v>0</v>
      </c>
      <c r="H156" s="119">
        <f>SUM(H154:H155)</f>
        <v>0</v>
      </c>
      <c r="I156" s="119">
        <f>SUM(I154:I155)</f>
        <v>0</v>
      </c>
      <c r="J156" s="119">
        <f>SUM(J154:J155)</f>
        <v>0</v>
      </c>
      <c r="K156" s="120"/>
      <c r="L156" s="120"/>
      <c r="M156" s="120"/>
      <c r="N156" s="120"/>
      <c r="O156" s="120"/>
      <c r="P156" s="27"/>
      <c r="Q156" s="27"/>
      <c r="AH156" s="10"/>
      <c r="AI156" s="10"/>
      <c r="AJ156" s="10"/>
      <c r="AK156" s="10"/>
      <c r="AL156" s="10"/>
    </row>
    <row r="157" spans="3:38" hidden="1" x14ac:dyDescent="0.25">
      <c r="C157" s="110"/>
      <c r="D157" s="108" t="s">
        <v>162</v>
      </c>
      <c r="E157" s="121"/>
      <c r="F157" s="122"/>
      <c r="G157" s="122"/>
      <c r="H157" s="122"/>
      <c r="I157" s="122"/>
      <c r="J157" s="122"/>
      <c r="K157" s="98"/>
      <c r="L157" s="98"/>
      <c r="M157" s="98"/>
      <c r="N157" s="98"/>
      <c r="O157" s="98"/>
      <c r="P157" s="27"/>
      <c r="Q157" s="27"/>
      <c r="AH157" s="10"/>
      <c r="AI157" s="10"/>
      <c r="AJ157" s="10"/>
      <c r="AK157" s="10"/>
      <c r="AL157" s="10"/>
    </row>
    <row r="158" spans="3:38" hidden="1" x14ac:dyDescent="0.25">
      <c r="C158" s="110"/>
      <c r="D158" s="108" t="s">
        <v>163</v>
      </c>
      <c r="E158" s="111"/>
      <c r="F158" s="25">
        <f>SUM(G158:J158)</f>
        <v>0</v>
      </c>
      <c r="G158" s="25">
        <v>0</v>
      </c>
      <c r="H158" s="25">
        <v>0</v>
      </c>
      <c r="I158" s="25">
        <v>0</v>
      </c>
      <c r="J158" s="25">
        <v>0</v>
      </c>
      <c r="K158" s="26"/>
      <c r="L158" s="26"/>
      <c r="M158" s="26"/>
      <c r="N158" s="26"/>
      <c r="O158" s="26"/>
      <c r="P158" s="27"/>
      <c r="Q158" s="27"/>
      <c r="AH158" s="10"/>
      <c r="AI158" s="10"/>
      <c r="AJ158" s="10"/>
      <c r="AK158" s="10"/>
      <c r="AL158" s="10"/>
    </row>
    <row r="159" spans="3:38" hidden="1" x14ac:dyDescent="0.25">
      <c r="C159" s="110"/>
      <c r="D159" s="108" t="s">
        <v>164</v>
      </c>
      <c r="E159" s="116"/>
      <c r="F159" s="25">
        <f>SUM(G159:J159)</f>
        <v>0</v>
      </c>
      <c r="G159" s="25">
        <v>0</v>
      </c>
      <c r="H159" s="25">
        <v>0</v>
      </c>
      <c r="I159" s="25">
        <v>0</v>
      </c>
      <c r="J159" s="25">
        <v>0</v>
      </c>
      <c r="K159" s="26"/>
      <c r="L159" s="26"/>
      <c r="M159" s="26"/>
      <c r="N159" s="26"/>
      <c r="O159" s="26"/>
      <c r="P159" s="27"/>
      <c r="Q159" s="27"/>
      <c r="AH159" s="10"/>
      <c r="AI159" s="10"/>
      <c r="AJ159" s="10"/>
      <c r="AK159" s="10"/>
      <c r="AL159" s="10"/>
    </row>
    <row r="160" spans="3:38" hidden="1" x14ac:dyDescent="0.25">
      <c r="C160" s="110"/>
      <c r="D160" s="125" t="s">
        <v>165</v>
      </c>
      <c r="E160" s="118"/>
      <c r="F160" s="119">
        <f>SUM(F158:F159)</f>
        <v>0</v>
      </c>
      <c r="G160" s="119">
        <f>SUM(G158:G159)</f>
        <v>0</v>
      </c>
      <c r="H160" s="119">
        <f>SUM(H158:H159)</f>
        <v>0</v>
      </c>
      <c r="I160" s="119">
        <f>SUM(I158:I159)</f>
        <v>0</v>
      </c>
      <c r="J160" s="119">
        <f>SUM(J158:J159)</f>
        <v>0</v>
      </c>
      <c r="K160" s="120"/>
      <c r="L160" s="120"/>
      <c r="M160" s="120"/>
      <c r="N160" s="120"/>
      <c r="O160" s="120"/>
      <c r="P160" s="27"/>
      <c r="Q160" s="27"/>
      <c r="AH160" s="10"/>
      <c r="AI160" s="10"/>
      <c r="AJ160" s="10"/>
      <c r="AK160" s="10"/>
      <c r="AL160" s="10"/>
    </row>
    <row r="161" spans="3:38" hidden="1" x14ac:dyDescent="0.25">
      <c r="C161" s="110"/>
      <c r="D161" s="108" t="s">
        <v>166</v>
      </c>
      <c r="E161" s="135"/>
      <c r="F161" s="25">
        <f>SUM(G161:J161)</f>
        <v>0</v>
      </c>
      <c r="G161" s="25">
        <v>0</v>
      </c>
      <c r="H161" s="25">
        <v>0</v>
      </c>
      <c r="I161" s="25">
        <v>0</v>
      </c>
      <c r="J161" s="25">
        <v>0</v>
      </c>
      <c r="K161" s="26"/>
      <c r="L161" s="26"/>
      <c r="M161" s="26"/>
      <c r="N161" s="26"/>
      <c r="O161" s="26"/>
      <c r="P161" s="27"/>
      <c r="Q161" s="27"/>
      <c r="AH161" s="10"/>
      <c r="AI161" s="10"/>
      <c r="AJ161" s="10"/>
      <c r="AK161" s="10"/>
      <c r="AL161" s="10"/>
    </row>
    <row r="162" spans="3:38" hidden="1" x14ac:dyDescent="0.25">
      <c r="C162" s="110"/>
      <c r="D162" s="136" t="s">
        <v>167</v>
      </c>
      <c r="E162" s="116"/>
      <c r="F162" s="25">
        <f>SUM(G162:J162)</f>
        <v>0</v>
      </c>
      <c r="G162" s="25">
        <v>0</v>
      </c>
      <c r="H162" s="25">
        <v>0</v>
      </c>
      <c r="I162" s="25">
        <v>0</v>
      </c>
      <c r="J162" s="25">
        <v>0</v>
      </c>
      <c r="K162" s="26"/>
      <c r="L162" s="26"/>
      <c r="M162" s="26"/>
      <c r="N162" s="26"/>
      <c r="O162" s="26"/>
      <c r="P162" s="27"/>
      <c r="Q162" s="27"/>
      <c r="AH162" s="10"/>
      <c r="AI162" s="10"/>
      <c r="AJ162" s="10"/>
      <c r="AK162" s="10"/>
      <c r="AL162" s="10"/>
    </row>
    <row r="163" spans="3:38" hidden="1" x14ac:dyDescent="0.25">
      <c r="C163" s="110"/>
      <c r="D163" s="117" t="s">
        <v>168</v>
      </c>
      <c r="E163" s="118">
        <f>+E152+E156+E161+E162</f>
        <v>196363636363.98181</v>
      </c>
      <c r="F163" s="119">
        <f>SUM(F152,F156,F160,F161:F162)</f>
        <v>0</v>
      </c>
      <c r="G163" s="119">
        <f>SUM(G152,G156,G160,G161:G162)</f>
        <v>0</v>
      </c>
      <c r="H163" s="119">
        <f>SUM(H152,H156,H160,H161:H162)</f>
        <v>0</v>
      </c>
      <c r="I163" s="119">
        <f>SUM(I152,I156,I160,I161:I162)</f>
        <v>0</v>
      </c>
      <c r="J163" s="119">
        <f>SUM(J152,J156,J160,J161:J162)</f>
        <v>0</v>
      </c>
      <c r="K163" s="120"/>
      <c r="L163" s="120"/>
      <c r="M163" s="120"/>
      <c r="N163" s="120"/>
      <c r="O163" s="120"/>
      <c r="P163" s="27"/>
      <c r="Q163" s="27"/>
      <c r="AH163" s="10"/>
      <c r="AI163" s="10"/>
      <c r="AJ163" s="10"/>
      <c r="AK163" s="10"/>
      <c r="AL163" s="10"/>
    </row>
    <row r="164" spans="3:38" hidden="1" x14ac:dyDescent="0.25">
      <c r="C164" s="110"/>
      <c r="D164" s="137" t="s">
        <v>80</v>
      </c>
      <c r="E164" s="138"/>
      <c r="F164" s="139"/>
      <c r="G164" s="139"/>
      <c r="H164" s="139"/>
      <c r="I164" s="139"/>
      <c r="J164" s="139"/>
      <c r="K164" s="98"/>
      <c r="L164" s="98"/>
      <c r="M164" s="98"/>
      <c r="N164" s="98"/>
      <c r="O164" s="98"/>
      <c r="P164" s="27"/>
      <c r="Q164" s="27"/>
      <c r="AH164" s="10"/>
      <c r="AI164" s="10"/>
      <c r="AJ164" s="10"/>
      <c r="AK164" s="10"/>
      <c r="AL164" s="10"/>
    </row>
    <row r="165" spans="3:38" hidden="1" x14ac:dyDescent="0.25">
      <c r="C165" s="110"/>
      <c r="D165" s="140" t="s">
        <v>23</v>
      </c>
      <c r="E165" s="141">
        <f>E163+E146+E107+E95+E164+E80+E64</f>
        <v>375688034363.98181</v>
      </c>
      <c r="F165" s="142">
        <f>F163+F146+F107+F95+F80+F64</f>
        <v>129985053370.38936</v>
      </c>
      <c r="G165" s="142">
        <f>G163+G146+G107+G95+G80+G64</f>
        <v>0</v>
      </c>
      <c r="H165" s="142">
        <f>H163+H146+H107+H95+H80+H64</f>
        <v>17159518125.341061</v>
      </c>
      <c r="I165" s="142">
        <f>I163+I146+I107+I95+I80+I64</f>
        <v>42176577214.503769</v>
      </c>
      <c r="J165" s="142">
        <f>J163+J146+J107+J95+J80+J64</f>
        <v>70648958030.54451</v>
      </c>
      <c r="K165" s="143">
        <f>37821000-F165</f>
        <v>-129947232370.38936</v>
      </c>
      <c r="L165" s="26">
        <v>25187333.131333329</v>
      </c>
      <c r="M165" s="26">
        <v>25240666.464666665</v>
      </c>
      <c r="N165" s="143"/>
      <c r="O165" s="143"/>
      <c r="P165" s="27"/>
      <c r="Q165" s="27"/>
      <c r="AH165" s="10"/>
      <c r="AI165" s="10"/>
      <c r="AJ165" s="10"/>
      <c r="AK165" s="10"/>
      <c r="AL165" s="10"/>
    </row>
    <row r="166" spans="3:38" hidden="1" x14ac:dyDescent="0.25">
      <c r="C166" s="110"/>
      <c r="D166" s="144"/>
      <c r="E166" s="145"/>
      <c r="F166" s="146"/>
      <c r="G166" s="146"/>
      <c r="H166" s="146"/>
      <c r="I166" s="146"/>
      <c r="J166" s="146"/>
      <c r="K166" s="25">
        <f>(12607457682*3)/1000</f>
        <v>37822373.045999996</v>
      </c>
      <c r="L166" s="143"/>
      <c r="M166" s="143"/>
      <c r="N166" s="143"/>
      <c r="O166" s="143"/>
      <c r="P166" s="27"/>
      <c r="Q166" s="27"/>
      <c r="AH166" s="10"/>
      <c r="AI166" s="10"/>
      <c r="AJ166" s="10"/>
      <c r="AK166" s="10"/>
      <c r="AL166" s="10"/>
    </row>
    <row r="167" spans="3:38" hidden="1" x14ac:dyDescent="0.25">
      <c r="C167" s="110" t="s">
        <v>24</v>
      </c>
      <c r="D167" s="147" t="s">
        <v>25</v>
      </c>
      <c r="E167" s="109"/>
      <c r="F167" s="106"/>
      <c r="G167" s="106"/>
      <c r="H167" s="106"/>
      <c r="I167" s="106"/>
      <c r="J167" s="106"/>
      <c r="K167" s="98">
        <f>L165+M165</f>
        <v>50427999.595999993</v>
      </c>
      <c r="L167" s="98"/>
      <c r="M167" s="98"/>
      <c r="N167" s="98"/>
      <c r="O167" s="98"/>
      <c r="P167" s="27"/>
      <c r="Q167" s="27"/>
      <c r="AH167" s="10"/>
      <c r="AI167" s="10"/>
      <c r="AJ167" s="10"/>
      <c r="AK167" s="10"/>
      <c r="AL167" s="10"/>
    </row>
    <row r="168" spans="3:38" hidden="1" x14ac:dyDescent="0.25">
      <c r="C168" s="110" t="s">
        <v>169</v>
      </c>
      <c r="D168" s="108" t="s">
        <v>26</v>
      </c>
      <c r="E168" s="111">
        <v>0</v>
      </c>
      <c r="F168" s="106"/>
      <c r="G168" s="111">
        <v>0</v>
      </c>
      <c r="H168" s="111">
        <v>0</v>
      </c>
      <c r="I168" s="111">
        <v>0</v>
      </c>
      <c r="J168" s="111">
        <v>0</v>
      </c>
      <c r="K168" s="98"/>
      <c r="L168" s="98"/>
      <c r="M168" s="98"/>
      <c r="N168" s="98"/>
      <c r="O168" s="98"/>
      <c r="P168" s="27"/>
      <c r="Q168" s="27"/>
      <c r="AH168" s="10"/>
      <c r="AI168" s="10"/>
      <c r="AJ168" s="10"/>
      <c r="AK168" s="10"/>
      <c r="AL168" s="10"/>
    </row>
    <row r="169" spans="3:38" hidden="1" x14ac:dyDescent="0.25">
      <c r="C169" s="110"/>
      <c r="D169" s="108" t="s">
        <v>72</v>
      </c>
      <c r="E169" s="111"/>
      <c r="F169" s="25">
        <f t="shared" ref="F169:F174" si="19">SUM(G169:J169)</f>
        <v>0</v>
      </c>
      <c r="G169" s="25">
        <v>0</v>
      </c>
      <c r="H169" s="25">
        <v>0</v>
      </c>
      <c r="I169" s="25">
        <v>0</v>
      </c>
      <c r="J169" s="25">
        <v>0</v>
      </c>
      <c r="K169" s="26"/>
      <c r="L169" s="26"/>
      <c r="M169" s="26"/>
      <c r="N169" s="26"/>
      <c r="O169" s="26"/>
      <c r="P169" s="27"/>
      <c r="Q169" s="27"/>
      <c r="AH169" s="10"/>
      <c r="AI169" s="10"/>
      <c r="AJ169" s="10"/>
      <c r="AK169" s="10"/>
      <c r="AL169" s="10"/>
    </row>
    <row r="170" spans="3:38" hidden="1" x14ac:dyDescent="0.25">
      <c r="C170" s="110"/>
      <c r="D170" s="108" t="s">
        <v>74</v>
      </c>
      <c r="E170" s="111"/>
      <c r="F170" s="25">
        <f t="shared" si="19"/>
        <v>0</v>
      </c>
      <c r="G170" s="25">
        <v>0</v>
      </c>
      <c r="H170" s="25">
        <v>0</v>
      </c>
      <c r="I170" s="25">
        <v>0</v>
      </c>
      <c r="J170" s="25">
        <v>0</v>
      </c>
      <c r="K170" s="26"/>
      <c r="L170" s="26"/>
      <c r="M170" s="26"/>
      <c r="N170" s="26"/>
      <c r="O170" s="26"/>
      <c r="P170" s="27"/>
      <c r="Q170" s="27"/>
      <c r="AH170" s="10"/>
      <c r="AI170" s="10"/>
      <c r="AJ170" s="10"/>
      <c r="AK170" s="10"/>
      <c r="AL170" s="10"/>
    </row>
    <row r="171" spans="3:38" hidden="1" x14ac:dyDescent="0.25">
      <c r="C171" s="110"/>
      <c r="D171" s="108" t="s">
        <v>75</v>
      </c>
      <c r="E171" s="111"/>
      <c r="F171" s="25">
        <f t="shared" si="19"/>
        <v>0</v>
      </c>
      <c r="G171" s="25">
        <v>0</v>
      </c>
      <c r="H171" s="25">
        <v>0</v>
      </c>
      <c r="I171" s="25">
        <v>0</v>
      </c>
      <c r="J171" s="25">
        <v>0</v>
      </c>
      <c r="K171" s="26"/>
      <c r="L171" s="26"/>
      <c r="M171" s="26"/>
      <c r="N171" s="26"/>
      <c r="O171" s="26"/>
      <c r="P171" s="27"/>
      <c r="Q171" s="27"/>
      <c r="AH171" s="10"/>
      <c r="AI171" s="10"/>
      <c r="AJ171" s="10"/>
      <c r="AK171" s="10"/>
      <c r="AL171" s="10"/>
    </row>
    <row r="172" spans="3:38" hidden="1" x14ac:dyDescent="0.25">
      <c r="C172" s="110"/>
      <c r="D172" s="108" t="s">
        <v>76</v>
      </c>
      <c r="E172" s="111"/>
      <c r="F172" s="25">
        <f t="shared" si="19"/>
        <v>0</v>
      </c>
      <c r="G172" s="25">
        <v>0</v>
      </c>
      <c r="H172" s="25">
        <v>0</v>
      </c>
      <c r="I172" s="25">
        <v>0</v>
      </c>
      <c r="J172" s="25">
        <v>0</v>
      </c>
      <c r="K172" s="26"/>
      <c r="L172" s="26"/>
      <c r="M172" s="26"/>
      <c r="N172" s="26"/>
      <c r="O172" s="26"/>
      <c r="P172" s="27"/>
      <c r="Q172" s="27"/>
      <c r="AH172" s="10"/>
      <c r="AI172" s="10"/>
      <c r="AJ172" s="10"/>
      <c r="AK172" s="10"/>
      <c r="AL172" s="10"/>
    </row>
    <row r="173" spans="3:38" hidden="1" x14ac:dyDescent="0.25">
      <c r="C173" s="110"/>
      <c r="D173" s="108" t="s">
        <v>77</v>
      </c>
      <c r="E173" s="111"/>
      <c r="F173" s="25">
        <f t="shared" si="19"/>
        <v>0</v>
      </c>
      <c r="G173" s="25">
        <v>0</v>
      </c>
      <c r="H173" s="25">
        <v>0</v>
      </c>
      <c r="I173" s="25">
        <v>0</v>
      </c>
      <c r="J173" s="25">
        <v>0</v>
      </c>
      <c r="K173" s="26"/>
      <c r="L173" s="26"/>
      <c r="M173" s="26"/>
      <c r="N173" s="26"/>
      <c r="O173" s="26"/>
      <c r="P173" s="27"/>
      <c r="Q173" s="27"/>
      <c r="AH173" s="10"/>
      <c r="AI173" s="10"/>
      <c r="AJ173" s="10"/>
      <c r="AK173" s="10"/>
      <c r="AL173" s="10"/>
    </row>
    <row r="174" spans="3:38" hidden="1" x14ac:dyDescent="0.25">
      <c r="C174" s="110"/>
      <c r="D174" s="108" t="s">
        <v>170</v>
      </c>
      <c r="E174" s="116"/>
      <c r="F174" s="25">
        <f t="shared" si="19"/>
        <v>0</v>
      </c>
      <c r="G174" s="25">
        <v>0</v>
      </c>
      <c r="H174" s="25">
        <v>0</v>
      </c>
      <c r="I174" s="25">
        <v>0</v>
      </c>
      <c r="J174" s="25">
        <v>0</v>
      </c>
      <c r="K174" s="26"/>
      <c r="L174" s="26"/>
      <c r="M174" s="26"/>
      <c r="N174" s="26"/>
      <c r="O174" s="26"/>
      <c r="P174" s="27"/>
      <c r="Q174" s="27"/>
      <c r="AH174" s="10"/>
      <c r="AI174" s="10"/>
      <c r="AJ174" s="10"/>
      <c r="AK174" s="10"/>
      <c r="AL174" s="10"/>
    </row>
    <row r="175" spans="3:38" hidden="1" x14ac:dyDescent="0.25">
      <c r="C175" s="110"/>
      <c r="D175" s="117" t="s">
        <v>171</v>
      </c>
      <c r="E175" s="148"/>
      <c r="F175" s="149">
        <f>SUM(F169:F174)</f>
        <v>0</v>
      </c>
      <c r="G175" s="149">
        <f>SUM(G169:G174)</f>
        <v>0</v>
      </c>
      <c r="H175" s="149">
        <f>SUM(H169:H174)</f>
        <v>0</v>
      </c>
      <c r="I175" s="149">
        <f>SUM(I169:I174)</f>
        <v>0</v>
      </c>
      <c r="J175" s="149">
        <f>SUM(J169:J174)</f>
        <v>0</v>
      </c>
      <c r="K175" s="98"/>
      <c r="L175" s="98"/>
      <c r="M175" s="98"/>
      <c r="N175" s="98"/>
      <c r="O175" s="98"/>
      <c r="P175" s="27"/>
      <c r="Q175" s="27"/>
      <c r="AH175" s="10"/>
      <c r="AI175" s="10"/>
      <c r="AJ175" s="10"/>
      <c r="AK175" s="10"/>
      <c r="AL175" s="10"/>
    </row>
    <row r="176" spans="3:38" hidden="1" x14ac:dyDescent="0.25">
      <c r="C176" s="110"/>
      <c r="D176" s="108"/>
      <c r="E176" s="121"/>
      <c r="F176" s="122"/>
      <c r="G176" s="122"/>
      <c r="H176" s="122"/>
      <c r="I176" s="122"/>
      <c r="J176" s="122"/>
      <c r="K176" s="98"/>
      <c r="L176" s="98"/>
      <c r="M176" s="98"/>
      <c r="N176" s="98"/>
      <c r="O176" s="98"/>
      <c r="P176" s="27"/>
      <c r="Q176" s="27"/>
      <c r="AH176" s="10"/>
      <c r="AI176" s="10"/>
      <c r="AJ176" s="10"/>
      <c r="AK176" s="10"/>
      <c r="AL176" s="10"/>
    </row>
    <row r="177" spans="3:38" hidden="1" x14ac:dyDescent="0.25">
      <c r="C177" s="110" t="s">
        <v>172</v>
      </c>
      <c r="D177" s="108" t="s">
        <v>27</v>
      </c>
      <c r="E177" s="111">
        <v>0</v>
      </c>
      <c r="F177" s="106"/>
      <c r="G177" s="106"/>
      <c r="H177" s="106"/>
      <c r="I177" s="106"/>
      <c r="J177" s="106"/>
      <c r="K177" s="98"/>
      <c r="L177" s="98"/>
      <c r="M177" s="98"/>
      <c r="N177" s="98"/>
      <c r="O177" s="98"/>
      <c r="P177" s="27"/>
      <c r="Q177" s="27"/>
      <c r="AH177" s="10"/>
      <c r="AI177" s="10"/>
      <c r="AJ177" s="10"/>
      <c r="AK177" s="10"/>
      <c r="AL177" s="10"/>
    </row>
    <row r="178" spans="3:38" hidden="1" x14ac:dyDescent="0.25">
      <c r="C178" s="110"/>
      <c r="D178" s="108" t="s">
        <v>81</v>
      </c>
      <c r="E178" s="111"/>
      <c r="F178" s="25">
        <f t="shared" ref="F178:F184" si="20">SUM(G178:J178)</f>
        <v>0</v>
      </c>
      <c r="G178" s="25">
        <v>0</v>
      </c>
      <c r="H178" s="25">
        <v>0</v>
      </c>
      <c r="I178" s="25">
        <v>0</v>
      </c>
      <c r="J178" s="25">
        <v>0</v>
      </c>
      <c r="K178" s="26"/>
      <c r="L178" s="26"/>
      <c r="M178" s="26"/>
      <c r="N178" s="26"/>
      <c r="O178" s="26"/>
      <c r="P178" s="27"/>
      <c r="Q178" s="27"/>
      <c r="AH178" s="10"/>
      <c r="AI178" s="10"/>
      <c r="AJ178" s="10"/>
      <c r="AK178" s="10"/>
      <c r="AL178" s="10"/>
    </row>
    <row r="179" spans="3:38" hidden="1" x14ac:dyDescent="0.25">
      <c r="C179" s="110"/>
      <c r="D179" s="108" t="s">
        <v>82</v>
      </c>
      <c r="E179" s="111"/>
      <c r="F179" s="25">
        <f t="shared" si="20"/>
        <v>0</v>
      </c>
      <c r="G179" s="25">
        <v>0</v>
      </c>
      <c r="H179" s="25">
        <v>0</v>
      </c>
      <c r="I179" s="25">
        <v>0</v>
      </c>
      <c r="J179" s="25">
        <v>0</v>
      </c>
      <c r="K179" s="26"/>
      <c r="L179" s="26"/>
      <c r="M179" s="26"/>
      <c r="N179" s="26"/>
      <c r="O179" s="26"/>
      <c r="P179" s="27"/>
      <c r="Q179" s="27"/>
      <c r="AH179" s="10"/>
      <c r="AI179" s="10"/>
      <c r="AJ179" s="10"/>
      <c r="AK179" s="10"/>
      <c r="AL179" s="10"/>
    </row>
    <row r="180" spans="3:38" hidden="1" x14ac:dyDescent="0.25">
      <c r="C180" s="150"/>
      <c r="D180" s="108" t="s">
        <v>86</v>
      </c>
      <c r="E180" s="111"/>
      <c r="F180" s="25">
        <f t="shared" si="20"/>
        <v>0</v>
      </c>
      <c r="G180" s="25">
        <v>0</v>
      </c>
      <c r="H180" s="25">
        <v>0</v>
      </c>
      <c r="I180" s="25">
        <v>0</v>
      </c>
      <c r="J180" s="25">
        <v>0</v>
      </c>
      <c r="K180" s="26"/>
      <c r="L180" s="26"/>
      <c r="M180" s="26"/>
      <c r="N180" s="26"/>
      <c r="O180" s="26"/>
      <c r="P180" s="27"/>
      <c r="Q180" s="27"/>
      <c r="AH180" s="10"/>
      <c r="AI180" s="10"/>
      <c r="AJ180" s="10"/>
      <c r="AK180" s="10"/>
      <c r="AL180" s="10"/>
    </row>
    <row r="181" spans="3:38" hidden="1" x14ac:dyDescent="0.25">
      <c r="C181" s="110"/>
      <c r="D181" s="108" t="s">
        <v>88</v>
      </c>
      <c r="E181" s="111"/>
      <c r="F181" s="25">
        <f t="shared" si="20"/>
        <v>0</v>
      </c>
      <c r="G181" s="25">
        <v>0</v>
      </c>
      <c r="H181" s="25">
        <v>0</v>
      </c>
      <c r="I181" s="25">
        <v>0</v>
      </c>
      <c r="J181" s="25">
        <v>0</v>
      </c>
      <c r="K181" s="26"/>
      <c r="L181" s="26"/>
      <c r="M181" s="26"/>
      <c r="N181" s="26"/>
      <c r="O181" s="26"/>
      <c r="P181" s="27"/>
      <c r="Q181" s="27"/>
      <c r="AH181" s="10"/>
      <c r="AI181" s="10"/>
      <c r="AJ181" s="10"/>
      <c r="AK181" s="10"/>
      <c r="AL181" s="10"/>
    </row>
    <row r="182" spans="3:38" hidden="1" x14ac:dyDescent="0.25">
      <c r="C182" s="110"/>
      <c r="D182" s="108" t="s">
        <v>89</v>
      </c>
      <c r="E182" s="111"/>
      <c r="F182" s="25">
        <f t="shared" si="20"/>
        <v>0</v>
      </c>
      <c r="G182" s="25">
        <v>0</v>
      </c>
      <c r="H182" s="25">
        <v>0</v>
      </c>
      <c r="I182" s="25">
        <v>0</v>
      </c>
      <c r="J182" s="25">
        <v>0</v>
      </c>
      <c r="K182" s="26"/>
      <c r="L182" s="26"/>
      <c r="M182" s="26"/>
      <c r="N182" s="26"/>
      <c r="O182" s="26"/>
      <c r="P182" s="27"/>
      <c r="Q182" s="27"/>
      <c r="AH182" s="10"/>
      <c r="AI182" s="10"/>
      <c r="AJ182" s="10"/>
      <c r="AK182" s="10"/>
      <c r="AL182" s="10"/>
    </row>
    <row r="183" spans="3:38" hidden="1" x14ac:dyDescent="0.25">
      <c r="C183" s="110"/>
      <c r="D183" s="108" t="s">
        <v>173</v>
      </c>
      <c r="E183" s="111"/>
      <c r="F183" s="25">
        <f t="shared" si="20"/>
        <v>0</v>
      </c>
      <c r="G183" s="25">
        <v>0</v>
      </c>
      <c r="H183" s="25">
        <v>0</v>
      </c>
      <c r="I183" s="25">
        <v>0</v>
      </c>
      <c r="J183" s="25">
        <v>0</v>
      </c>
      <c r="K183" s="26"/>
      <c r="L183" s="26"/>
      <c r="M183" s="26"/>
      <c r="N183" s="26"/>
      <c r="O183" s="26"/>
      <c r="P183" s="27"/>
      <c r="Q183" s="27"/>
      <c r="AH183" s="10"/>
      <c r="AI183" s="10"/>
      <c r="AJ183" s="10"/>
      <c r="AK183" s="10"/>
      <c r="AL183" s="10"/>
    </row>
    <row r="184" spans="3:38" hidden="1" x14ac:dyDescent="0.25">
      <c r="C184" s="110"/>
      <c r="D184" s="108" t="s">
        <v>91</v>
      </c>
      <c r="E184" s="116"/>
      <c r="F184" s="25">
        <f t="shared" si="20"/>
        <v>0</v>
      </c>
      <c r="G184" s="25">
        <v>0</v>
      </c>
      <c r="H184" s="25">
        <v>0</v>
      </c>
      <c r="I184" s="25">
        <v>0</v>
      </c>
      <c r="J184" s="25">
        <v>0</v>
      </c>
      <c r="K184" s="26"/>
      <c r="L184" s="26"/>
      <c r="M184" s="26"/>
      <c r="N184" s="26"/>
      <c r="O184" s="26"/>
      <c r="P184" s="27"/>
      <c r="Q184" s="27"/>
      <c r="AH184" s="10"/>
      <c r="AI184" s="10"/>
      <c r="AJ184" s="10"/>
      <c r="AK184" s="10"/>
      <c r="AL184" s="10"/>
    </row>
    <row r="185" spans="3:38" hidden="1" x14ac:dyDescent="0.25">
      <c r="C185" s="110"/>
      <c r="D185" s="117" t="s">
        <v>174</v>
      </c>
      <c r="E185" s="118">
        <f t="shared" ref="E185:J185" si="21">SUM(E178:E184)</f>
        <v>0</v>
      </c>
      <c r="F185" s="119">
        <f t="shared" si="21"/>
        <v>0</v>
      </c>
      <c r="G185" s="119">
        <f t="shared" si="21"/>
        <v>0</v>
      </c>
      <c r="H185" s="119">
        <f t="shared" si="21"/>
        <v>0</v>
      </c>
      <c r="I185" s="119">
        <f t="shared" si="21"/>
        <v>0</v>
      </c>
      <c r="J185" s="119">
        <f t="shared" si="21"/>
        <v>0</v>
      </c>
      <c r="K185" s="120"/>
      <c r="L185" s="120"/>
      <c r="M185" s="120"/>
      <c r="N185" s="120"/>
      <c r="O185" s="120"/>
      <c r="P185" s="27"/>
      <c r="Q185" s="27"/>
      <c r="AH185" s="10"/>
      <c r="AI185" s="10"/>
      <c r="AJ185" s="10"/>
      <c r="AK185" s="10"/>
      <c r="AL185" s="10"/>
    </row>
    <row r="186" spans="3:38" hidden="1" x14ac:dyDescent="0.25">
      <c r="C186" s="110"/>
      <c r="D186" s="108"/>
      <c r="E186" s="116"/>
      <c r="F186" s="127"/>
      <c r="G186" s="127"/>
      <c r="H186" s="127"/>
      <c r="I186" s="127"/>
      <c r="J186" s="127"/>
      <c r="K186" s="120"/>
      <c r="L186" s="120"/>
      <c r="M186" s="120"/>
      <c r="N186" s="120"/>
      <c r="O186" s="120"/>
      <c r="P186" s="27"/>
      <c r="Q186" s="27"/>
      <c r="AH186" s="10"/>
      <c r="AI186" s="10"/>
      <c r="AJ186" s="10"/>
      <c r="AK186" s="10"/>
      <c r="AL186" s="10"/>
    </row>
    <row r="187" spans="3:38" hidden="1" x14ac:dyDescent="0.25">
      <c r="C187" s="110" t="s">
        <v>175</v>
      </c>
      <c r="D187" s="108" t="s">
        <v>28</v>
      </c>
      <c r="E187" s="111"/>
      <c r="F187" s="123"/>
      <c r="G187" s="123"/>
      <c r="H187" s="123"/>
      <c r="I187" s="123"/>
      <c r="J187" s="123"/>
      <c r="K187" s="120"/>
      <c r="L187" s="120"/>
      <c r="M187" s="120"/>
      <c r="N187" s="120"/>
      <c r="O187" s="120"/>
      <c r="P187" s="27"/>
      <c r="Q187" s="27"/>
      <c r="AH187" s="10"/>
      <c r="AI187" s="10"/>
      <c r="AJ187" s="10"/>
      <c r="AK187" s="10"/>
      <c r="AL187" s="10"/>
    </row>
    <row r="188" spans="3:38" hidden="1" x14ac:dyDescent="0.25">
      <c r="C188" s="110"/>
      <c r="D188" s="108" t="s">
        <v>93</v>
      </c>
      <c r="E188" s="111"/>
      <c r="F188" s="25">
        <f t="shared" ref="F188:F199" si="22">SUM(G188:J188)</f>
        <v>0</v>
      </c>
      <c r="G188" s="25">
        <v>0</v>
      </c>
      <c r="H188" s="25">
        <v>0</v>
      </c>
      <c r="I188" s="25">
        <v>0</v>
      </c>
      <c r="J188" s="25">
        <v>0</v>
      </c>
      <c r="K188" s="26"/>
      <c r="L188" s="26"/>
      <c r="M188" s="26"/>
      <c r="N188" s="26"/>
      <c r="O188" s="26"/>
      <c r="P188" s="27"/>
      <c r="Q188" s="27"/>
      <c r="AH188" s="10"/>
      <c r="AI188" s="10"/>
      <c r="AJ188" s="10"/>
      <c r="AK188" s="10"/>
      <c r="AL188" s="10"/>
    </row>
    <row r="189" spans="3:38" hidden="1" x14ac:dyDescent="0.25">
      <c r="C189" s="110"/>
      <c r="D189" s="108" t="s">
        <v>94</v>
      </c>
      <c r="E189" s="111"/>
      <c r="F189" s="25">
        <f t="shared" si="22"/>
        <v>0</v>
      </c>
      <c r="G189" s="25">
        <v>0</v>
      </c>
      <c r="H189" s="25">
        <v>0</v>
      </c>
      <c r="I189" s="25">
        <v>0</v>
      </c>
      <c r="J189" s="25">
        <v>0</v>
      </c>
      <c r="K189" s="26"/>
      <c r="L189" s="26"/>
      <c r="M189" s="26"/>
      <c r="N189" s="26"/>
      <c r="O189" s="26"/>
      <c r="P189" s="27"/>
      <c r="Q189" s="27"/>
      <c r="AH189" s="10"/>
      <c r="AI189" s="10"/>
      <c r="AJ189" s="10"/>
      <c r="AK189" s="10"/>
      <c r="AL189" s="10"/>
    </row>
    <row r="190" spans="3:38" hidden="1" x14ac:dyDescent="0.25">
      <c r="C190" s="110"/>
      <c r="D190" s="108" t="s">
        <v>95</v>
      </c>
      <c r="E190" s="111"/>
      <c r="F190" s="25">
        <f t="shared" si="22"/>
        <v>0</v>
      </c>
      <c r="G190" s="25">
        <v>0</v>
      </c>
      <c r="H190" s="25">
        <v>0</v>
      </c>
      <c r="I190" s="25">
        <v>0</v>
      </c>
      <c r="J190" s="25">
        <v>0</v>
      </c>
      <c r="K190" s="26"/>
      <c r="L190" s="26"/>
      <c r="M190" s="26"/>
      <c r="N190" s="26"/>
      <c r="O190" s="26"/>
      <c r="P190" s="27"/>
      <c r="Q190" s="27"/>
      <c r="AH190" s="10"/>
      <c r="AI190" s="10"/>
      <c r="AJ190" s="10"/>
      <c r="AK190" s="10"/>
      <c r="AL190" s="10"/>
    </row>
    <row r="191" spans="3:38" hidden="1" x14ac:dyDescent="0.25">
      <c r="C191" s="110"/>
      <c r="D191" s="108" t="s">
        <v>176</v>
      </c>
      <c r="E191" s="111"/>
      <c r="F191" s="25">
        <f t="shared" si="22"/>
        <v>0</v>
      </c>
      <c r="G191" s="25">
        <v>0</v>
      </c>
      <c r="H191" s="25">
        <v>0</v>
      </c>
      <c r="I191" s="25">
        <v>0</v>
      </c>
      <c r="J191" s="25">
        <v>0</v>
      </c>
      <c r="K191" s="26"/>
      <c r="L191" s="26"/>
      <c r="M191" s="26"/>
      <c r="N191" s="26"/>
      <c r="O191" s="26"/>
      <c r="P191" s="27"/>
      <c r="Q191" s="27"/>
      <c r="AH191" s="10"/>
      <c r="AI191" s="10"/>
      <c r="AJ191" s="10"/>
      <c r="AK191" s="10"/>
      <c r="AL191" s="10"/>
    </row>
    <row r="192" spans="3:38" hidden="1" x14ac:dyDescent="0.25">
      <c r="C192" s="110"/>
      <c r="D192" s="108" t="s">
        <v>97</v>
      </c>
      <c r="E192" s="111"/>
      <c r="F192" s="25">
        <f t="shared" si="22"/>
        <v>0</v>
      </c>
      <c r="G192" s="25">
        <v>0</v>
      </c>
      <c r="H192" s="25">
        <v>0</v>
      </c>
      <c r="I192" s="25">
        <v>0</v>
      </c>
      <c r="J192" s="25">
        <v>0</v>
      </c>
      <c r="K192" s="26"/>
      <c r="L192" s="26"/>
      <c r="M192" s="26"/>
      <c r="N192" s="26"/>
      <c r="O192" s="26"/>
      <c r="P192" s="27"/>
      <c r="Q192" s="27"/>
      <c r="AH192" s="10"/>
      <c r="AI192" s="10"/>
      <c r="AJ192" s="10"/>
      <c r="AK192" s="10"/>
      <c r="AL192" s="10"/>
    </row>
    <row r="193" spans="3:38" hidden="1" x14ac:dyDescent="0.25">
      <c r="C193" s="110"/>
      <c r="D193" s="108" t="s">
        <v>98</v>
      </c>
      <c r="E193" s="111"/>
      <c r="F193" s="25">
        <f t="shared" si="22"/>
        <v>0</v>
      </c>
      <c r="G193" s="25">
        <v>0</v>
      </c>
      <c r="H193" s="25">
        <v>0</v>
      </c>
      <c r="I193" s="25">
        <v>0</v>
      </c>
      <c r="J193" s="25">
        <v>0</v>
      </c>
      <c r="K193" s="26"/>
      <c r="L193" s="26"/>
      <c r="M193" s="26"/>
      <c r="N193" s="26"/>
      <c r="O193" s="26"/>
      <c r="P193" s="27"/>
      <c r="Q193" s="27"/>
      <c r="AH193" s="10"/>
      <c r="AI193" s="10"/>
      <c r="AJ193" s="10"/>
      <c r="AK193" s="10"/>
      <c r="AL193" s="10"/>
    </row>
    <row r="194" spans="3:38" hidden="1" x14ac:dyDescent="0.25">
      <c r="C194" s="110"/>
      <c r="D194" s="108" t="s">
        <v>177</v>
      </c>
      <c r="E194" s="111"/>
      <c r="F194" s="25">
        <f t="shared" si="22"/>
        <v>0</v>
      </c>
      <c r="G194" s="25">
        <v>0</v>
      </c>
      <c r="H194" s="25">
        <v>0</v>
      </c>
      <c r="I194" s="25">
        <v>0</v>
      </c>
      <c r="J194" s="25">
        <v>0</v>
      </c>
      <c r="K194" s="26"/>
      <c r="L194" s="26"/>
      <c r="M194" s="26"/>
      <c r="N194" s="26"/>
      <c r="O194" s="26"/>
      <c r="P194" s="27"/>
      <c r="Q194" s="27"/>
      <c r="AH194" s="10"/>
      <c r="AI194" s="10"/>
      <c r="AJ194" s="10"/>
      <c r="AK194" s="10"/>
      <c r="AL194" s="10"/>
    </row>
    <row r="195" spans="3:38" hidden="1" x14ac:dyDescent="0.25">
      <c r="C195" s="110"/>
      <c r="D195" s="108" t="s">
        <v>178</v>
      </c>
      <c r="E195" s="111"/>
      <c r="F195" s="25">
        <f t="shared" si="22"/>
        <v>0</v>
      </c>
      <c r="G195" s="25">
        <v>0</v>
      </c>
      <c r="H195" s="25">
        <v>0</v>
      </c>
      <c r="I195" s="25">
        <v>0</v>
      </c>
      <c r="J195" s="25">
        <v>0</v>
      </c>
      <c r="K195" s="26"/>
      <c r="L195" s="26"/>
      <c r="M195" s="26"/>
      <c r="N195" s="26"/>
      <c r="O195" s="26"/>
      <c r="P195" s="27"/>
      <c r="Q195" s="27"/>
      <c r="AH195" s="10"/>
      <c r="AI195" s="10"/>
      <c r="AJ195" s="10"/>
      <c r="AK195" s="10"/>
      <c r="AL195" s="10"/>
    </row>
    <row r="196" spans="3:38" hidden="1" x14ac:dyDescent="0.25">
      <c r="C196" s="110"/>
      <c r="D196" s="108" t="s">
        <v>179</v>
      </c>
      <c r="E196" s="111"/>
      <c r="F196" s="25">
        <f t="shared" si="22"/>
        <v>0</v>
      </c>
      <c r="G196" s="25">
        <v>0</v>
      </c>
      <c r="H196" s="25">
        <v>0</v>
      </c>
      <c r="I196" s="25">
        <v>0</v>
      </c>
      <c r="J196" s="25">
        <v>0</v>
      </c>
      <c r="K196" s="26"/>
      <c r="L196" s="26"/>
      <c r="M196" s="26"/>
      <c r="N196" s="26"/>
      <c r="O196" s="26"/>
      <c r="P196" s="27"/>
      <c r="Q196" s="27"/>
      <c r="AH196" s="10"/>
      <c r="AI196" s="10"/>
      <c r="AJ196" s="10"/>
      <c r="AK196" s="10"/>
      <c r="AL196" s="10"/>
    </row>
    <row r="197" spans="3:38" hidden="1" x14ac:dyDescent="0.25">
      <c r="C197" s="110"/>
      <c r="D197" s="108" t="s">
        <v>180</v>
      </c>
      <c r="E197" s="111"/>
      <c r="F197" s="25">
        <f t="shared" si="22"/>
        <v>0</v>
      </c>
      <c r="G197" s="25">
        <v>0</v>
      </c>
      <c r="H197" s="25">
        <v>0</v>
      </c>
      <c r="I197" s="25">
        <v>0</v>
      </c>
      <c r="J197" s="25">
        <v>0</v>
      </c>
      <c r="K197" s="26"/>
      <c r="L197" s="26"/>
      <c r="M197" s="26"/>
      <c r="N197" s="26"/>
      <c r="O197" s="26"/>
      <c r="P197" s="27"/>
      <c r="Q197" s="27"/>
      <c r="AH197" s="10"/>
      <c r="AI197" s="10"/>
      <c r="AJ197" s="10"/>
      <c r="AK197" s="10"/>
      <c r="AL197" s="10"/>
    </row>
    <row r="198" spans="3:38" hidden="1" x14ac:dyDescent="0.25">
      <c r="C198" s="110"/>
      <c r="D198" s="108" t="s">
        <v>103</v>
      </c>
      <c r="E198" s="111"/>
      <c r="F198" s="25">
        <f t="shared" si="22"/>
        <v>0</v>
      </c>
      <c r="G198" s="25">
        <v>0</v>
      </c>
      <c r="H198" s="25">
        <v>0</v>
      </c>
      <c r="I198" s="25">
        <v>0</v>
      </c>
      <c r="J198" s="25">
        <v>0</v>
      </c>
      <c r="K198" s="26"/>
      <c r="L198" s="26"/>
      <c r="M198" s="26"/>
      <c r="N198" s="26"/>
      <c r="O198" s="26"/>
      <c r="P198" s="27"/>
      <c r="Q198" s="27"/>
      <c r="AH198" s="10"/>
      <c r="AI198" s="10"/>
      <c r="AJ198" s="10"/>
      <c r="AK198" s="10"/>
      <c r="AL198" s="10"/>
    </row>
    <row r="199" spans="3:38" hidden="1" x14ac:dyDescent="0.25">
      <c r="C199" s="110"/>
      <c r="D199" s="108" t="s">
        <v>104</v>
      </c>
      <c r="E199" s="116"/>
      <c r="F199" s="25">
        <f t="shared" si="22"/>
        <v>0</v>
      </c>
      <c r="G199" s="25">
        <v>0</v>
      </c>
      <c r="H199" s="25">
        <v>0</v>
      </c>
      <c r="I199" s="25">
        <v>0</v>
      </c>
      <c r="J199" s="25">
        <v>0</v>
      </c>
      <c r="K199" s="26"/>
      <c r="L199" s="26"/>
      <c r="M199" s="26"/>
      <c r="N199" s="26"/>
      <c r="O199" s="26"/>
      <c r="P199" s="27"/>
      <c r="Q199" s="27"/>
      <c r="AH199" s="10"/>
      <c r="AI199" s="10"/>
      <c r="AJ199" s="10"/>
      <c r="AK199" s="10"/>
      <c r="AL199" s="10"/>
    </row>
    <row r="200" spans="3:38" hidden="1" x14ac:dyDescent="0.25">
      <c r="C200" s="151"/>
      <c r="D200" s="126" t="s">
        <v>181</v>
      </c>
      <c r="E200" s="118"/>
      <c r="F200" s="119">
        <f>SUM(F188:F199)</f>
        <v>0</v>
      </c>
      <c r="G200" s="119">
        <f>SUM(G188:G199)</f>
        <v>0</v>
      </c>
      <c r="H200" s="119">
        <f>SUM(H188:H199)</f>
        <v>0</v>
      </c>
      <c r="I200" s="119">
        <f>SUM(I188:I199)</f>
        <v>0</v>
      </c>
      <c r="J200" s="119">
        <f>SUM(J188:J199)</f>
        <v>0</v>
      </c>
      <c r="K200" s="120"/>
      <c r="L200" s="120"/>
      <c r="M200" s="120"/>
      <c r="N200" s="120"/>
      <c r="O200" s="120"/>
      <c r="P200" s="27"/>
      <c r="Q200" s="27"/>
      <c r="AH200" s="10"/>
      <c r="AI200" s="10"/>
      <c r="AJ200" s="10"/>
      <c r="AK200" s="10"/>
      <c r="AL200" s="10"/>
    </row>
    <row r="201" spans="3:38" hidden="1" x14ac:dyDescent="0.25">
      <c r="C201" s="110"/>
      <c r="D201" s="108"/>
      <c r="E201" s="121"/>
      <c r="F201" s="122"/>
      <c r="G201" s="122"/>
      <c r="H201" s="122"/>
      <c r="I201" s="122"/>
      <c r="J201" s="122"/>
      <c r="K201" s="98"/>
      <c r="L201" s="98"/>
      <c r="M201" s="98"/>
      <c r="N201" s="98"/>
      <c r="O201" s="98"/>
      <c r="P201" s="27"/>
      <c r="Q201" s="27"/>
      <c r="AH201" s="10"/>
      <c r="AI201" s="10"/>
      <c r="AJ201" s="10"/>
      <c r="AK201" s="10"/>
      <c r="AL201" s="10"/>
    </row>
    <row r="202" spans="3:38" hidden="1" x14ac:dyDescent="0.25">
      <c r="C202" s="110">
        <v>754</v>
      </c>
      <c r="D202" s="108" t="s">
        <v>29</v>
      </c>
      <c r="E202" s="111">
        <v>0</v>
      </c>
      <c r="F202" s="123"/>
      <c r="G202" s="123"/>
      <c r="H202" s="123"/>
      <c r="I202" s="123"/>
      <c r="J202" s="123"/>
      <c r="K202" s="120"/>
      <c r="L202" s="120"/>
      <c r="M202" s="120"/>
      <c r="N202" s="120"/>
      <c r="O202" s="120"/>
      <c r="P202" s="27"/>
      <c r="Q202" s="27"/>
      <c r="AH202" s="10"/>
      <c r="AI202" s="10"/>
      <c r="AJ202" s="10"/>
      <c r="AK202" s="10"/>
      <c r="AL202" s="10"/>
    </row>
    <row r="203" spans="3:38" hidden="1" x14ac:dyDescent="0.25">
      <c r="C203" s="110"/>
      <c r="D203" s="108" t="s">
        <v>106</v>
      </c>
      <c r="E203" s="111"/>
      <c r="F203" s="25">
        <f t="shared" ref="F203:F211" si="23">SUM(G203:J203)</f>
        <v>0</v>
      </c>
      <c r="G203" s="25">
        <v>0</v>
      </c>
      <c r="H203" s="25">
        <v>0</v>
      </c>
      <c r="I203" s="25">
        <v>0</v>
      </c>
      <c r="J203" s="25">
        <v>0</v>
      </c>
      <c r="K203" s="26"/>
      <c r="L203" s="26"/>
      <c r="M203" s="26"/>
      <c r="N203" s="26"/>
      <c r="O203" s="26"/>
      <c r="P203" s="27"/>
      <c r="Q203" s="27"/>
      <c r="AH203" s="10"/>
      <c r="AI203" s="10"/>
      <c r="AJ203" s="10"/>
      <c r="AK203" s="10"/>
      <c r="AL203" s="10"/>
    </row>
    <row r="204" spans="3:38" hidden="1" x14ac:dyDescent="0.25">
      <c r="C204" s="110"/>
      <c r="D204" s="108" t="s">
        <v>107</v>
      </c>
      <c r="E204" s="111"/>
      <c r="F204" s="25">
        <f t="shared" si="23"/>
        <v>0</v>
      </c>
      <c r="G204" s="25">
        <v>0</v>
      </c>
      <c r="H204" s="25">
        <v>0</v>
      </c>
      <c r="I204" s="25">
        <v>0</v>
      </c>
      <c r="J204" s="25">
        <v>0</v>
      </c>
      <c r="K204" s="26"/>
      <c r="L204" s="26"/>
      <c r="M204" s="26"/>
      <c r="N204" s="26"/>
      <c r="O204" s="26"/>
      <c r="P204" s="27"/>
      <c r="Q204" s="27"/>
      <c r="AH204" s="10"/>
      <c r="AI204" s="10"/>
      <c r="AJ204" s="10"/>
      <c r="AK204" s="10"/>
      <c r="AL204" s="10"/>
    </row>
    <row r="205" spans="3:38" hidden="1" x14ac:dyDescent="0.25">
      <c r="C205" s="110"/>
      <c r="D205" s="108" t="s">
        <v>108</v>
      </c>
      <c r="E205" s="111"/>
      <c r="F205" s="25">
        <f t="shared" si="23"/>
        <v>0</v>
      </c>
      <c r="G205" s="25">
        <v>0</v>
      </c>
      <c r="H205" s="25">
        <v>0</v>
      </c>
      <c r="I205" s="25">
        <v>0</v>
      </c>
      <c r="J205" s="25">
        <v>0</v>
      </c>
      <c r="K205" s="26"/>
      <c r="L205" s="26"/>
      <c r="M205" s="26"/>
      <c r="N205" s="26"/>
      <c r="O205" s="26"/>
      <c r="P205" s="27"/>
      <c r="Q205" s="27"/>
      <c r="AH205" s="10"/>
      <c r="AI205" s="10"/>
      <c r="AJ205" s="10"/>
      <c r="AK205" s="10"/>
      <c r="AL205" s="10"/>
    </row>
    <row r="206" spans="3:38" hidden="1" x14ac:dyDescent="0.25">
      <c r="C206" s="110"/>
      <c r="D206" s="108" t="s">
        <v>109</v>
      </c>
      <c r="E206" s="111"/>
      <c r="F206" s="25">
        <f t="shared" si="23"/>
        <v>0</v>
      </c>
      <c r="G206" s="25">
        <v>0</v>
      </c>
      <c r="H206" s="25">
        <v>0</v>
      </c>
      <c r="I206" s="25">
        <v>0</v>
      </c>
      <c r="J206" s="25">
        <v>0</v>
      </c>
      <c r="K206" s="26"/>
      <c r="L206" s="26"/>
      <c r="M206" s="26"/>
      <c r="N206" s="26"/>
      <c r="O206" s="26"/>
      <c r="P206" s="27"/>
      <c r="Q206" s="27"/>
      <c r="AH206" s="10"/>
      <c r="AI206" s="10"/>
      <c r="AJ206" s="10"/>
      <c r="AK206" s="10"/>
      <c r="AL206" s="10"/>
    </row>
    <row r="207" spans="3:38" hidden="1" x14ac:dyDescent="0.25">
      <c r="C207" s="110"/>
      <c r="D207" s="108" t="s">
        <v>110</v>
      </c>
      <c r="E207" s="111"/>
      <c r="F207" s="25">
        <f t="shared" si="23"/>
        <v>0</v>
      </c>
      <c r="G207" s="25">
        <v>0</v>
      </c>
      <c r="H207" s="25">
        <v>0</v>
      </c>
      <c r="I207" s="25">
        <v>0</v>
      </c>
      <c r="J207" s="25">
        <v>0</v>
      </c>
      <c r="K207" s="26"/>
      <c r="L207" s="26"/>
      <c r="M207" s="26"/>
      <c r="N207" s="26"/>
      <c r="O207" s="26"/>
      <c r="P207" s="27"/>
      <c r="Q207" s="27"/>
      <c r="AH207" s="10"/>
      <c r="AI207" s="10"/>
      <c r="AJ207" s="10"/>
      <c r="AK207" s="10"/>
      <c r="AL207" s="10"/>
    </row>
    <row r="208" spans="3:38" hidden="1" x14ac:dyDescent="0.25">
      <c r="C208" s="110"/>
      <c r="D208" s="108" t="s">
        <v>111</v>
      </c>
      <c r="E208" s="111"/>
      <c r="F208" s="25">
        <f t="shared" si="23"/>
        <v>0</v>
      </c>
      <c r="G208" s="25">
        <v>0</v>
      </c>
      <c r="H208" s="25">
        <v>0</v>
      </c>
      <c r="I208" s="25">
        <v>0</v>
      </c>
      <c r="J208" s="25">
        <v>0</v>
      </c>
      <c r="K208" s="26"/>
      <c r="L208" s="26"/>
      <c r="M208" s="26"/>
      <c r="N208" s="26"/>
      <c r="O208" s="26"/>
      <c r="P208" s="27"/>
      <c r="Q208" s="27"/>
      <c r="AH208" s="10"/>
      <c r="AI208" s="10"/>
      <c r="AJ208" s="10"/>
      <c r="AK208" s="10"/>
      <c r="AL208" s="10"/>
    </row>
    <row r="209" spans="3:38" hidden="1" x14ac:dyDescent="0.25">
      <c r="C209" s="110"/>
      <c r="D209" s="108" t="s">
        <v>112</v>
      </c>
      <c r="E209" s="111"/>
      <c r="F209" s="25">
        <f t="shared" si="23"/>
        <v>0</v>
      </c>
      <c r="G209" s="25">
        <v>0</v>
      </c>
      <c r="H209" s="25">
        <v>0</v>
      </c>
      <c r="I209" s="25">
        <v>0</v>
      </c>
      <c r="J209" s="25">
        <v>0</v>
      </c>
      <c r="K209" s="26"/>
      <c r="L209" s="26"/>
      <c r="M209" s="26"/>
      <c r="N209" s="26"/>
      <c r="O209" s="26"/>
      <c r="P209" s="27"/>
      <c r="Q209" s="27"/>
      <c r="AH209" s="10"/>
      <c r="AI209" s="10"/>
      <c r="AJ209" s="10"/>
      <c r="AK209" s="10"/>
      <c r="AL209" s="10"/>
    </row>
    <row r="210" spans="3:38" hidden="1" x14ac:dyDescent="0.25">
      <c r="C210" s="110"/>
      <c r="D210" s="108" t="s">
        <v>113</v>
      </c>
      <c r="E210" s="111"/>
      <c r="F210" s="25">
        <f t="shared" si="23"/>
        <v>0</v>
      </c>
      <c r="G210" s="25">
        <v>0</v>
      </c>
      <c r="H210" s="25">
        <v>0</v>
      </c>
      <c r="I210" s="25">
        <v>0</v>
      </c>
      <c r="J210" s="25">
        <v>0</v>
      </c>
      <c r="K210" s="26"/>
      <c r="L210" s="26"/>
      <c r="M210" s="26"/>
      <c r="N210" s="26"/>
      <c r="O210" s="26"/>
      <c r="P210" s="27"/>
      <c r="Q210" s="27"/>
      <c r="AH210" s="10"/>
      <c r="AI210" s="10"/>
      <c r="AJ210" s="10"/>
      <c r="AK210" s="10"/>
      <c r="AL210" s="10"/>
    </row>
    <row r="211" spans="3:38" hidden="1" x14ac:dyDescent="0.25">
      <c r="C211" s="110"/>
      <c r="D211" s="108" t="s">
        <v>114</v>
      </c>
      <c r="E211" s="116"/>
      <c r="F211" s="25">
        <f t="shared" si="23"/>
        <v>0</v>
      </c>
      <c r="G211" s="25">
        <v>0</v>
      </c>
      <c r="H211" s="25">
        <v>0</v>
      </c>
      <c r="I211" s="25">
        <v>0</v>
      </c>
      <c r="J211" s="25">
        <v>0</v>
      </c>
      <c r="K211" s="26"/>
      <c r="L211" s="26"/>
      <c r="M211" s="26"/>
      <c r="N211" s="26"/>
      <c r="O211" s="26"/>
      <c r="P211" s="27"/>
      <c r="Q211" s="27"/>
      <c r="AH211" s="10"/>
      <c r="AI211" s="10"/>
      <c r="AJ211" s="10"/>
      <c r="AK211" s="10"/>
      <c r="AL211" s="10"/>
    </row>
    <row r="212" spans="3:38" hidden="1" x14ac:dyDescent="0.25">
      <c r="C212" s="110"/>
      <c r="D212" s="117" t="s">
        <v>182</v>
      </c>
      <c r="E212" s="118">
        <f t="shared" ref="E212:J212" si="24">SUM(E203:E211)</f>
        <v>0</v>
      </c>
      <c r="F212" s="119">
        <f t="shared" si="24"/>
        <v>0</v>
      </c>
      <c r="G212" s="119">
        <f t="shared" si="24"/>
        <v>0</v>
      </c>
      <c r="H212" s="119">
        <f t="shared" si="24"/>
        <v>0</v>
      </c>
      <c r="I212" s="119">
        <f t="shared" si="24"/>
        <v>0</v>
      </c>
      <c r="J212" s="119">
        <f t="shared" si="24"/>
        <v>0</v>
      </c>
      <c r="K212" s="120"/>
      <c r="L212" s="120"/>
      <c r="M212" s="120"/>
      <c r="N212" s="120"/>
      <c r="O212" s="120"/>
      <c r="P212" s="27"/>
      <c r="Q212" s="27"/>
      <c r="AH212" s="10"/>
      <c r="AI212" s="10"/>
      <c r="AJ212" s="10"/>
      <c r="AK212" s="10"/>
      <c r="AL212" s="10"/>
    </row>
    <row r="213" spans="3:38" hidden="1" x14ac:dyDescent="0.25">
      <c r="C213" s="110"/>
      <c r="D213" s="108"/>
      <c r="E213" s="121"/>
      <c r="F213" s="122"/>
      <c r="G213" s="122"/>
      <c r="H213" s="122"/>
      <c r="I213" s="122"/>
      <c r="J213" s="122"/>
      <c r="K213" s="98"/>
      <c r="L213" s="98"/>
      <c r="M213" s="98"/>
      <c r="N213" s="98"/>
      <c r="O213" s="98"/>
      <c r="P213" s="27"/>
      <c r="Q213" s="27"/>
      <c r="AH213" s="10"/>
      <c r="AI213" s="10"/>
      <c r="AJ213" s="10"/>
      <c r="AK213" s="10"/>
      <c r="AL213" s="10"/>
    </row>
    <row r="214" spans="3:38" hidden="1" x14ac:dyDescent="0.25">
      <c r="C214" s="110">
        <v>755</v>
      </c>
      <c r="D214" s="108" t="s">
        <v>30</v>
      </c>
      <c r="E214" s="111">
        <v>0</v>
      </c>
      <c r="F214" s="123"/>
      <c r="G214" s="123"/>
      <c r="H214" s="123"/>
      <c r="I214" s="123"/>
      <c r="J214" s="123"/>
      <c r="K214" s="120"/>
      <c r="L214" s="120"/>
      <c r="M214" s="120"/>
      <c r="N214" s="120"/>
      <c r="O214" s="120"/>
      <c r="P214" s="27"/>
      <c r="Q214" s="27"/>
      <c r="AH214" s="10"/>
      <c r="AI214" s="10"/>
      <c r="AJ214" s="10"/>
      <c r="AK214" s="10"/>
      <c r="AL214" s="10"/>
    </row>
    <row r="215" spans="3:38" hidden="1" x14ac:dyDescent="0.25">
      <c r="C215" s="110"/>
      <c r="D215" s="108" t="s">
        <v>116</v>
      </c>
      <c r="E215" s="111"/>
      <c r="F215" s="25">
        <f>SUM(G215:J215)</f>
        <v>0</v>
      </c>
      <c r="G215" s="25">
        <v>0</v>
      </c>
      <c r="H215" s="25">
        <v>0</v>
      </c>
      <c r="I215" s="25">
        <v>0</v>
      </c>
      <c r="J215" s="25">
        <v>0</v>
      </c>
      <c r="K215" s="26"/>
      <c r="L215" s="26"/>
      <c r="M215" s="26"/>
      <c r="N215" s="26"/>
      <c r="O215" s="26"/>
      <c r="P215" s="27"/>
      <c r="Q215" s="27"/>
      <c r="AH215" s="10"/>
      <c r="AI215" s="10"/>
      <c r="AJ215" s="10"/>
      <c r="AK215" s="10"/>
      <c r="AL215" s="10"/>
    </row>
    <row r="216" spans="3:38" hidden="1" x14ac:dyDescent="0.25">
      <c r="C216" s="110"/>
      <c r="D216" s="108" t="s">
        <v>125</v>
      </c>
      <c r="E216" s="111"/>
      <c r="F216" s="25">
        <f>SUM(G216:J216)</f>
        <v>0</v>
      </c>
      <c r="G216" s="25">
        <v>0</v>
      </c>
      <c r="H216" s="25">
        <v>0</v>
      </c>
      <c r="I216" s="25">
        <v>0</v>
      </c>
      <c r="J216" s="25">
        <v>0</v>
      </c>
      <c r="K216" s="26"/>
      <c r="L216" s="26"/>
      <c r="M216" s="26"/>
      <c r="N216" s="26"/>
      <c r="O216" s="26"/>
      <c r="P216" s="27"/>
      <c r="Q216" s="27"/>
      <c r="AH216" s="10"/>
      <c r="AI216" s="10"/>
      <c r="AJ216" s="10"/>
      <c r="AK216" s="10"/>
      <c r="AL216" s="10"/>
    </row>
    <row r="217" spans="3:38" hidden="1" x14ac:dyDescent="0.25">
      <c r="C217" s="110"/>
      <c r="D217" s="108" t="s">
        <v>134</v>
      </c>
      <c r="E217" s="111"/>
      <c r="F217" s="25">
        <f>SUM(G217:J217)</f>
        <v>0</v>
      </c>
      <c r="G217" s="25">
        <v>0</v>
      </c>
      <c r="H217" s="25">
        <v>0</v>
      </c>
      <c r="I217" s="25">
        <v>0</v>
      </c>
      <c r="J217" s="25">
        <v>0</v>
      </c>
      <c r="K217" s="26"/>
      <c r="L217" s="26"/>
      <c r="M217" s="26"/>
      <c r="N217" s="26"/>
      <c r="O217" s="26"/>
      <c r="P217" s="27"/>
      <c r="Q217" s="27"/>
      <c r="AH217" s="10"/>
      <c r="AI217" s="10"/>
      <c r="AJ217" s="10"/>
      <c r="AK217" s="10"/>
      <c r="AL217" s="10"/>
    </row>
    <row r="218" spans="3:38" hidden="1" x14ac:dyDescent="0.25">
      <c r="C218" s="110"/>
      <c r="D218" s="108" t="s">
        <v>145</v>
      </c>
      <c r="E218" s="116"/>
      <c r="F218" s="25">
        <f>SUM(G218:J218)</f>
        <v>0</v>
      </c>
      <c r="G218" s="25">
        <v>0</v>
      </c>
      <c r="H218" s="25">
        <v>0</v>
      </c>
      <c r="I218" s="25">
        <v>0</v>
      </c>
      <c r="J218" s="25">
        <v>0</v>
      </c>
      <c r="K218" s="26"/>
      <c r="L218" s="26"/>
      <c r="M218" s="26"/>
      <c r="N218" s="26"/>
      <c r="O218" s="26"/>
      <c r="P218" s="27"/>
      <c r="Q218" s="27"/>
      <c r="AH218" s="10"/>
      <c r="AI218" s="10"/>
      <c r="AJ218" s="10"/>
      <c r="AK218" s="10"/>
      <c r="AL218" s="10"/>
    </row>
    <row r="219" spans="3:38" hidden="1" x14ac:dyDescent="0.25">
      <c r="C219" s="110"/>
      <c r="D219" s="117" t="s">
        <v>183</v>
      </c>
      <c r="E219" s="118">
        <f t="shared" ref="E219:J219" si="25">SUM(E215:E218)</f>
        <v>0</v>
      </c>
      <c r="F219" s="119">
        <f t="shared" si="25"/>
        <v>0</v>
      </c>
      <c r="G219" s="119">
        <f t="shared" si="25"/>
        <v>0</v>
      </c>
      <c r="H219" s="119">
        <f t="shared" si="25"/>
        <v>0</v>
      </c>
      <c r="I219" s="119">
        <f t="shared" si="25"/>
        <v>0</v>
      </c>
      <c r="J219" s="119">
        <f t="shared" si="25"/>
        <v>0</v>
      </c>
      <c r="K219" s="120"/>
      <c r="L219" s="120"/>
      <c r="M219" s="120"/>
      <c r="N219" s="120"/>
      <c r="O219" s="120"/>
      <c r="P219" s="27"/>
      <c r="Q219" s="27"/>
      <c r="AH219" s="10"/>
      <c r="AI219" s="10"/>
      <c r="AJ219" s="10"/>
      <c r="AK219" s="10"/>
      <c r="AL219" s="10"/>
    </row>
    <row r="220" spans="3:38" hidden="1" x14ac:dyDescent="0.25">
      <c r="C220" s="110"/>
      <c r="D220" s="108"/>
      <c r="E220" s="121"/>
      <c r="F220" s="122"/>
      <c r="G220" s="122"/>
      <c r="H220" s="122"/>
      <c r="I220" s="122"/>
      <c r="J220" s="122"/>
      <c r="K220" s="98"/>
      <c r="L220" s="98"/>
      <c r="M220" s="98"/>
      <c r="N220" s="98"/>
      <c r="O220" s="98"/>
      <c r="P220" s="27"/>
      <c r="Q220" s="27"/>
      <c r="AH220" s="10"/>
      <c r="AI220" s="10"/>
      <c r="AJ220" s="10"/>
      <c r="AK220" s="10"/>
      <c r="AL220" s="10"/>
    </row>
    <row r="221" spans="3:38" hidden="1" x14ac:dyDescent="0.25">
      <c r="C221" s="110">
        <v>756</v>
      </c>
      <c r="D221" s="108" t="s">
        <v>31</v>
      </c>
      <c r="E221" s="111">
        <v>0</v>
      </c>
      <c r="F221" s="122"/>
      <c r="G221" s="122"/>
      <c r="H221" s="122"/>
      <c r="I221" s="122"/>
      <c r="J221" s="122"/>
      <c r="K221" s="98"/>
      <c r="L221" s="98"/>
      <c r="M221" s="98"/>
      <c r="N221" s="98"/>
      <c r="O221" s="98"/>
      <c r="P221" s="27"/>
      <c r="Q221" s="27"/>
      <c r="AH221" s="10"/>
      <c r="AI221" s="10"/>
      <c r="AJ221" s="10"/>
      <c r="AK221" s="10"/>
      <c r="AL221" s="10"/>
    </row>
    <row r="222" spans="3:38" hidden="1" x14ac:dyDescent="0.25">
      <c r="C222" s="110"/>
      <c r="D222" s="108" t="s">
        <v>184</v>
      </c>
      <c r="E222" s="111"/>
      <c r="F222" s="25">
        <f>SUM(G222:J222)</f>
        <v>0</v>
      </c>
      <c r="G222" s="25">
        <v>0</v>
      </c>
      <c r="H222" s="25">
        <v>0</v>
      </c>
      <c r="I222" s="25">
        <v>0</v>
      </c>
      <c r="J222" s="25">
        <v>0</v>
      </c>
      <c r="K222" s="26"/>
      <c r="L222" s="26"/>
      <c r="M222" s="26"/>
      <c r="N222" s="26"/>
      <c r="O222" s="26"/>
      <c r="P222" s="27"/>
      <c r="Q222" s="27"/>
      <c r="AH222" s="10"/>
      <c r="AI222" s="10"/>
      <c r="AJ222" s="10"/>
      <c r="AK222" s="10"/>
      <c r="AL222" s="10"/>
    </row>
    <row r="223" spans="3:38" hidden="1" x14ac:dyDescent="0.25">
      <c r="C223" s="110"/>
      <c r="D223" s="108" t="s">
        <v>158</v>
      </c>
      <c r="E223" s="111"/>
      <c r="F223" s="25">
        <f>SUM(G223:J223)</f>
        <v>0</v>
      </c>
      <c r="G223" s="25">
        <v>0</v>
      </c>
      <c r="H223" s="25">
        <v>0</v>
      </c>
      <c r="I223" s="25">
        <v>0</v>
      </c>
      <c r="J223" s="25">
        <v>0</v>
      </c>
      <c r="K223" s="26"/>
      <c r="L223" s="26"/>
      <c r="M223" s="26"/>
      <c r="N223" s="26"/>
      <c r="O223" s="26"/>
      <c r="P223" s="27"/>
      <c r="Q223" s="27"/>
      <c r="AH223" s="10"/>
      <c r="AI223" s="10"/>
      <c r="AJ223" s="10"/>
      <c r="AK223" s="10"/>
      <c r="AL223" s="10"/>
    </row>
    <row r="224" spans="3:38" hidden="1" x14ac:dyDescent="0.25">
      <c r="C224" s="110"/>
      <c r="D224" s="108" t="s">
        <v>162</v>
      </c>
      <c r="E224" s="111"/>
      <c r="F224" s="25">
        <f>SUM(G224:J224)</f>
        <v>0</v>
      </c>
      <c r="G224" s="25">
        <v>0</v>
      </c>
      <c r="H224" s="25">
        <v>0</v>
      </c>
      <c r="I224" s="25">
        <v>0</v>
      </c>
      <c r="J224" s="25">
        <v>0</v>
      </c>
      <c r="K224" s="26"/>
      <c r="L224" s="26"/>
      <c r="M224" s="26"/>
      <c r="N224" s="26"/>
      <c r="O224" s="26"/>
      <c r="P224" s="27"/>
      <c r="Q224" s="27"/>
      <c r="AH224" s="10"/>
      <c r="AI224" s="10"/>
      <c r="AJ224" s="10"/>
      <c r="AK224" s="10"/>
      <c r="AL224" s="10"/>
    </row>
    <row r="225" spans="3:38" hidden="1" x14ac:dyDescent="0.25">
      <c r="C225" s="110"/>
      <c r="D225" s="108" t="s">
        <v>185</v>
      </c>
      <c r="E225" s="111"/>
      <c r="F225" s="25">
        <f>SUM(G225:J225)</f>
        <v>0</v>
      </c>
      <c r="G225" s="25">
        <v>0</v>
      </c>
      <c r="H225" s="25">
        <v>0</v>
      </c>
      <c r="I225" s="25">
        <v>0</v>
      </c>
      <c r="J225" s="25">
        <v>0</v>
      </c>
      <c r="K225" s="26"/>
      <c r="L225" s="26"/>
      <c r="M225" s="26"/>
      <c r="N225" s="26"/>
      <c r="O225" s="26"/>
      <c r="P225" s="27"/>
      <c r="Q225" s="27"/>
      <c r="AH225" s="10"/>
      <c r="AI225" s="10"/>
      <c r="AJ225" s="10"/>
      <c r="AK225" s="10"/>
      <c r="AL225" s="10"/>
    </row>
    <row r="226" spans="3:38" hidden="1" x14ac:dyDescent="0.25">
      <c r="C226" s="110"/>
      <c r="D226" s="108" t="s">
        <v>186</v>
      </c>
      <c r="E226" s="116"/>
      <c r="F226" s="25">
        <f>SUM(G226:J226)</f>
        <v>0</v>
      </c>
      <c r="G226" s="25">
        <v>0</v>
      </c>
      <c r="H226" s="25">
        <v>0</v>
      </c>
      <c r="I226" s="25">
        <v>0</v>
      </c>
      <c r="J226" s="25">
        <v>0</v>
      </c>
      <c r="K226" s="26"/>
      <c r="L226" s="26"/>
      <c r="M226" s="26"/>
      <c r="N226" s="26"/>
      <c r="O226" s="26"/>
      <c r="P226" s="27"/>
      <c r="Q226" s="27"/>
      <c r="AH226" s="10"/>
      <c r="AI226" s="10"/>
      <c r="AJ226" s="10"/>
      <c r="AK226" s="10"/>
      <c r="AL226" s="10"/>
    </row>
    <row r="227" spans="3:38" hidden="1" x14ac:dyDescent="0.25">
      <c r="C227" s="110"/>
      <c r="D227" s="117" t="s">
        <v>187</v>
      </c>
      <c r="E227" s="118"/>
      <c r="F227" s="119">
        <f>SUM(F222:F226)</f>
        <v>0</v>
      </c>
      <c r="G227" s="119">
        <f>SUM(G222:G226)</f>
        <v>0</v>
      </c>
      <c r="H227" s="119">
        <f>SUM(H222:H226)</f>
        <v>0</v>
      </c>
      <c r="I227" s="119">
        <f>SUM(I222:I226)</f>
        <v>0</v>
      </c>
      <c r="J227" s="119">
        <f>SUM(J222:J226)</f>
        <v>0</v>
      </c>
      <c r="K227" s="120"/>
      <c r="L227" s="120"/>
      <c r="M227" s="120"/>
      <c r="N227" s="120"/>
      <c r="O227" s="120"/>
      <c r="P227" s="27"/>
      <c r="Q227" s="27"/>
      <c r="AH227" s="10"/>
      <c r="AI227" s="10"/>
      <c r="AJ227" s="10"/>
      <c r="AK227" s="10"/>
      <c r="AL227" s="10"/>
    </row>
    <row r="228" spans="3:38" hidden="1" x14ac:dyDescent="0.25">
      <c r="C228" s="110"/>
      <c r="D228" s="144" t="s">
        <v>32</v>
      </c>
      <c r="E228" s="118">
        <v>0</v>
      </c>
      <c r="F228" s="119">
        <f>F227+F219+F212+F200+F185+F175+F175</f>
        <v>0</v>
      </c>
      <c r="G228" s="119">
        <v>0</v>
      </c>
      <c r="H228" s="119">
        <v>0</v>
      </c>
      <c r="I228" s="119">
        <v>0</v>
      </c>
      <c r="J228" s="119">
        <v>0</v>
      </c>
      <c r="K228" s="120"/>
      <c r="L228" s="120"/>
      <c r="M228" s="120"/>
      <c r="N228" s="120"/>
      <c r="O228" s="120"/>
      <c r="P228" s="27"/>
      <c r="Q228" s="27"/>
      <c r="AH228" s="10"/>
      <c r="AI228" s="10"/>
      <c r="AJ228" s="10"/>
      <c r="AK228" s="10"/>
      <c r="AL228" s="10"/>
    </row>
    <row r="229" spans="3:38" hidden="1" x14ac:dyDescent="0.25">
      <c r="C229" s="152"/>
      <c r="D229" s="153"/>
      <c r="E229" s="116"/>
      <c r="F229" s="127"/>
      <c r="G229" s="127"/>
      <c r="H229" s="127"/>
      <c r="I229" s="127"/>
      <c r="J229" s="127"/>
      <c r="K229" s="120"/>
      <c r="L229" s="120"/>
      <c r="M229" s="120"/>
      <c r="N229" s="120"/>
      <c r="O229" s="120"/>
      <c r="P229" s="27"/>
      <c r="Q229" s="27"/>
      <c r="AH229" s="10"/>
      <c r="AI229" s="10"/>
      <c r="AJ229" s="10"/>
      <c r="AK229" s="10"/>
      <c r="AL229" s="10"/>
    </row>
    <row r="230" spans="3:38" hidden="1" x14ac:dyDescent="0.25">
      <c r="C230" s="154"/>
      <c r="D230" s="126" t="s">
        <v>188</v>
      </c>
      <c r="E230" s="118">
        <f t="shared" ref="E230:J230" si="26">E165-E228</f>
        <v>375688034363.98181</v>
      </c>
      <c r="F230" s="119">
        <f t="shared" si="26"/>
        <v>129985053370.38936</v>
      </c>
      <c r="G230" s="119">
        <f t="shared" si="26"/>
        <v>0</v>
      </c>
      <c r="H230" s="119">
        <f t="shared" si="26"/>
        <v>17159518125.341061</v>
      </c>
      <c r="I230" s="119">
        <f t="shared" si="26"/>
        <v>42176577214.503769</v>
      </c>
      <c r="J230" s="119">
        <f t="shared" si="26"/>
        <v>70648958030.54451</v>
      </c>
      <c r="K230" s="155">
        <f>(4/3)*F230</f>
        <v>173313404493.85248</v>
      </c>
      <c r="L230" s="26">
        <f>4/3*I230</f>
        <v>56235436286.00502</v>
      </c>
      <c r="M230" s="26">
        <f>4/3*J230</f>
        <v>94198610707.39267</v>
      </c>
      <c r="N230" s="120"/>
      <c r="O230" s="120"/>
      <c r="P230" s="27"/>
      <c r="Q230" s="27"/>
      <c r="AH230" s="10"/>
      <c r="AI230" s="10"/>
      <c r="AJ230" s="10"/>
      <c r="AK230" s="10"/>
      <c r="AL230" s="10"/>
    </row>
    <row r="231" spans="3:38" hidden="1" x14ac:dyDescent="0.25">
      <c r="C231" s="156"/>
      <c r="D231" s="157"/>
      <c r="E231" s="158"/>
      <c r="F231" s="159"/>
      <c r="G231" s="120"/>
      <c r="H231" s="120"/>
      <c r="I231" s="120"/>
      <c r="J231" s="120"/>
      <c r="K231" s="155">
        <f>L230+M230</f>
        <v>150434046993.39771</v>
      </c>
      <c r="L231" s="120"/>
      <c r="M231" s="120"/>
      <c r="N231" s="120"/>
      <c r="O231" s="120"/>
      <c r="P231" s="27"/>
      <c r="Q231" s="27"/>
      <c r="AH231" s="10"/>
      <c r="AI231" s="10"/>
      <c r="AJ231" s="10"/>
      <c r="AK231" s="10"/>
      <c r="AL231" s="10"/>
    </row>
    <row r="232" spans="3:38" hidden="1" x14ac:dyDescent="0.25">
      <c r="C232" s="156"/>
      <c r="D232" s="157"/>
      <c r="E232" s="158"/>
      <c r="F232" s="158"/>
      <c r="G232" s="120"/>
      <c r="H232" s="120"/>
      <c r="I232" s="120"/>
      <c r="J232" s="120"/>
      <c r="K232" s="120">
        <v>50427999.595999993</v>
      </c>
      <c r="L232" s="120"/>
      <c r="M232" s="120"/>
      <c r="N232" s="120"/>
      <c r="O232" s="120"/>
      <c r="P232" s="27"/>
      <c r="Q232" s="27"/>
      <c r="AH232" s="10"/>
      <c r="AI232" s="10"/>
      <c r="AJ232" s="10"/>
      <c r="AK232" s="10"/>
      <c r="AL232" s="10"/>
    </row>
    <row r="233" spans="3:38" hidden="1" x14ac:dyDescent="0.25">
      <c r="C233" s="156"/>
      <c r="D233" s="157"/>
      <c r="E233" s="158"/>
      <c r="F233" s="158"/>
      <c r="G233" s="120"/>
      <c r="H233" s="120"/>
      <c r="I233" s="120"/>
      <c r="J233" s="120"/>
      <c r="K233" s="120"/>
      <c r="L233" s="120"/>
      <c r="M233" s="120"/>
      <c r="N233" s="120"/>
      <c r="O233" s="120"/>
      <c r="P233" s="27"/>
      <c r="Q233" s="27"/>
      <c r="AH233" s="10"/>
      <c r="AI233" s="10"/>
      <c r="AJ233" s="10"/>
      <c r="AK233" s="10"/>
      <c r="AL233" s="10"/>
    </row>
    <row r="234" spans="3:38" hidden="1" x14ac:dyDescent="0.25">
      <c r="C234" s="156"/>
      <c r="D234" s="157"/>
      <c r="E234" s="158"/>
      <c r="F234" s="158"/>
      <c r="G234" s="120"/>
      <c r="H234" s="120"/>
      <c r="I234" s="120"/>
      <c r="J234" s="120"/>
      <c r="K234" s="120"/>
      <c r="L234" s="120"/>
      <c r="M234" s="120"/>
      <c r="N234" s="120"/>
      <c r="O234" s="120"/>
      <c r="P234" s="27"/>
      <c r="Q234" s="27"/>
      <c r="AH234" s="10"/>
      <c r="AI234" s="10"/>
      <c r="AJ234" s="10"/>
      <c r="AK234" s="10"/>
      <c r="AL234" s="10"/>
    </row>
    <row r="235" spans="3:38" hidden="1" x14ac:dyDescent="0.25">
      <c r="C235" s="156"/>
      <c r="D235" s="157"/>
      <c r="E235" s="158"/>
      <c r="F235" s="158"/>
      <c r="G235" s="120"/>
      <c r="H235" s="120"/>
      <c r="I235" s="120"/>
      <c r="J235" s="120"/>
      <c r="K235" s="120"/>
      <c r="L235" s="120"/>
      <c r="M235" s="120"/>
      <c r="N235" s="120"/>
      <c r="O235" s="120"/>
      <c r="P235" s="27"/>
      <c r="Q235" s="27"/>
      <c r="AH235" s="10"/>
      <c r="AI235" s="10"/>
      <c r="AJ235" s="10"/>
      <c r="AK235" s="10"/>
      <c r="AL235" s="10"/>
    </row>
    <row r="236" spans="3:38" hidden="1" x14ac:dyDescent="0.25">
      <c r="C236" s="156"/>
      <c r="D236" s="157"/>
      <c r="E236" s="158"/>
      <c r="F236" s="158"/>
      <c r="G236" s="120"/>
      <c r="H236" s="120"/>
      <c r="I236" s="120"/>
      <c r="J236" s="120"/>
      <c r="K236" s="120"/>
      <c r="L236" s="120"/>
      <c r="M236" s="120"/>
      <c r="N236" s="120"/>
      <c r="O236" s="120"/>
      <c r="P236" s="27"/>
      <c r="Q236" s="27"/>
      <c r="AH236" s="10"/>
      <c r="AI236" s="10"/>
      <c r="AJ236" s="10"/>
      <c r="AK236" s="10"/>
      <c r="AL236" s="10"/>
    </row>
    <row r="237" spans="3:38" hidden="1" x14ac:dyDescent="0.25">
      <c r="C237" s="156"/>
      <c r="D237" s="157"/>
      <c r="E237" s="158"/>
      <c r="F237" s="158"/>
      <c r="G237" s="120"/>
      <c r="H237" s="120"/>
      <c r="I237" s="120"/>
      <c r="J237" s="120"/>
      <c r="K237" s="120"/>
      <c r="L237" s="120"/>
      <c r="M237" s="120"/>
      <c r="N237" s="120"/>
      <c r="O237" s="120"/>
      <c r="P237" s="27"/>
      <c r="Q237" s="27"/>
      <c r="AH237" s="10"/>
      <c r="AI237" s="10"/>
      <c r="AJ237" s="10"/>
      <c r="AK237" s="10"/>
      <c r="AL237" s="10"/>
    </row>
    <row r="238" spans="3:38" hidden="1" x14ac:dyDescent="0.25">
      <c r="C238" s="156"/>
      <c r="D238" s="157"/>
      <c r="E238" s="158"/>
      <c r="F238" s="158"/>
      <c r="G238" s="120"/>
      <c r="H238" s="120"/>
      <c r="I238" s="120"/>
      <c r="J238" s="120"/>
      <c r="K238" s="120"/>
      <c r="L238" s="120"/>
      <c r="M238" s="120"/>
      <c r="N238" s="120"/>
      <c r="O238" s="120"/>
      <c r="P238" s="27"/>
      <c r="Q238" s="27"/>
      <c r="AH238" s="10"/>
      <c r="AI238" s="10"/>
      <c r="AJ238" s="10"/>
      <c r="AK238" s="10"/>
      <c r="AL238" s="10"/>
    </row>
    <row r="239" spans="3:38" hidden="1" x14ac:dyDescent="0.25">
      <c r="C239" s="156"/>
      <c r="D239" s="157"/>
      <c r="E239" s="158"/>
      <c r="F239" s="158"/>
      <c r="G239" s="120"/>
      <c r="H239" s="120"/>
      <c r="I239" s="120"/>
      <c r="J239" s="120"/>
      <c r="K239" s="120"/>
      <c r="L239" s="120"/>
      <c r="M239" s="120"/>
      <c r="N239" s="120"/>
      <c r="O239" s="120"/>
      <c r="P239" s="27"/>
      <c r="Q239" s="27"/>
      <c r="AH239" s="10"/>
      <c r="AI239" s="10"/>
      <c r="AJ239" s="10"/>
      <c r="AK239" s="10"/>
      <c r="AL239" s="10"/>
    </row>
    <row r="240" spans="3:38" hidden="1" x14ac:dyDescent="0.25">
      <c r="C240" s="156"/>
      <c r="D240" s="157"/>
      <c r="E240" s="158"/>
      <c r="F240" s="158"/>
      <c r="G240" s="120"/>
      <c r="H240" s="120"/>
      <c r="I240" s="120"/>
      <c r="J240" s="120"/>
      <c r="K240" s="120"/>
      <c r="L240" s="120"/>
      <c r="M240" s="120"/>
      <c r="N240" s="120"/>
      <c r="O240" s="120"/>
      <c r="P240" s="27"/>
      <c r="Q240" s="27"/>
      <c r="AH240" s="10"/>
      <c r="AI240" s="10"/>
      <c r="AJ240" s="10"/>
      <c r="AK240" s="10"/>
      <c r="AL240" s="10"/>
    </row>
    <row r="241" spans="3:38" hidden="1" x14ac:dyDescent="0.25">
      <c r="C241" s="156"/>
      <c r="D241" s="157"/>
      <c r="E241" s="158"/>
      <c r="F241" s="158"/>
      <c r="G241" s="120"/>
      <c r="H241" s="120"/>
      <c r="I241" s="120"/>
      <c r="J241" s="120"/>
      <c r="K241" s="120"/>
      <c r="L241" s="120"/>
      <c r="M241" s="120"/>
      <c r="N241" s="120"/>
      <c r="O241" s="120"/>
      <c r="P241" s="27"/>
      <c r="Q241" s="27"/>
      <c r="AH241" s="10"/>
      <c r="AI241" s="10"/>
      <c r="AJ241" s="10"/>
      <c r="AK241" s="10"/>
      <c r="AL241" s="10"/>
    </row>
    <row r="242" spans="3:38" hidden="1" x14ac:dyDescent="0.25">
      <c r="C242" s="156"/>
      <c r="D242" s="157"/>
      <c r="E242" s="158"/>
      <c r="F242" s="158"/>
      <c r="G242" s="120"/>
      <c r="H242" s="120"/>
      <c r="I242" s="120"/>
      <c r="J242" s="120"/>
      <c r="K242" s="120"/>
      <c r="L242" s="120"/>
      <c r="M242" s="120"/>
      <c r="N242" s="120"/>
      <c r="O242" s="120"/>
      <c r="P242" s="27"/>
      <c r="Q242" s="27"/>
      <c r="AH242" s="10"/>
      <c r="AI242" s="10"/>
      <c r="AJ242" s="10"/>
      <c r="AK242" s="10"/>
      <c r="AL242" s="10"/>
    </row>
    <row r="243" spans="3:38" hidden="1" x14ac:dyDescent="0.25">
      <c r="C243" s="156"/>
      <c r="D243" s="157"/>
      <c r="E243" s="158"/>
      <c r="F243" s="158"/>
      <c r="G243" s="120"/>
      <c r="H243" s="120"/>
      <c r="I243" s="120"/>
      <c r="J243" s="120"/>
      <c r="K243" s="120"/>
      <c r="L243" s="120"/>
      <c r="M243" s="120"/>
      <c r="N243" s="120"/>
      <c r="O243" s="120"/>
      <c r="P243" s="27"/>
      <c r="Q243" s="27"/>
      <c r="AH243" s="10"/>
      <c r="AI243" s="10"/>
      <c r="AJ243" s="10"/>
      <c r="AK243" s="10"/>
      <c r="AL243" s="10"/>
    </row>
    <row r="244" spans="3:38" hidden="1" x14ac:dyDescent="0.25">
      <c r="C244" s="156"/>
      <c r="D244" s="157"/>
      <c r="E244" s="158"/>
      <c r="F244" s="158"/>
      <c r="G244" s="120"/>
      <c r="H244" s="120"/>
      <c r="I244" s="120"/>
      <c r="J244" s="120"/>
      <c r="K244" s="120"/>
      <c r="L244" s="120"/>
      <c r="M244" s="120"/>
      <c r="N244" s="120"/>
      <c r="O244" s="120"/>
      <c r="P244" s="27"/>
      <c r="Q244" s="27"/>
      <c r="AH244" s="10"/>
      <c r="AI244" s="10"/>
      <c r="AJ244" s="10"/>
      <c r="AK244" s="10"/>
      <c r="AL244" s="10"/>
    </row>
    <row r="245" spans="3:38" hidden="1" x14ac:dyDescent="0.25">
      <c r="C245" s="156"/>
      <c r="D245" s="157"/>
      <c r="E245" s="158"/>
      <c r="F245" s="158"/>
      <c r="G245" s="120"/>
      <c r="H245" s="120"/>
      <c r="I245" s="120"/>
      <c r="J245" s="120"/>
      <c r="K245" s="120"/>
      <c r="L245" s="120"/>
      <c r="M245" s="120"/>
      <c r="N245" s="120"/>
      <c r="O245" s="120"/>
      <c r="P245" s="27"/>
      <c r="Q245" s="27"/>
      <c r="AH245" s="10"/>
      <c r="AI245" s="10"/>
      <c r="AJ245" s="10"/>
      <c r="AK245" s="10"/>
      <c r="AL245" s="10"/>
    </row>
    <row r="246" spans="3:38" hidden="1" x14ac:dyDescent="0.25">
      <c r="C246" s="156"/>
      <c r="D246" s="157"/>
      <c r="E246" s="158"/>
      <c r="F246" s="158"/>
      <c r="G246" s="120"/>
      <c r="H246" s="120"/>
      <c r="I246" s="120"/>
      <c r="J246" s="120"/>
      <c r="K246" s="120"/>
      <c r="L246" s="120"/>
      <c r="M246" s="120"/>
      <c r="N246" s="120"/>
      <c r="O246" s="120"/>
      <c r="P246" s="27"/>
      <c r="Q246" s="27"/>
      <c r="AH246" s="10"/>
      <c r="AI246" s="10"/>
      <c r="AJ246" s="10"/>
      <c r="AK246" s="10"/>
      <c r="AL246" s="10"/>
    </row>
    <row r="247" spans="3:38" hidden="1" x14ac:dyDescent="0.25">
      <c r="C247" s="156"/>
      <c r="D247" s="157"/>
      <c r="E247" s="158"/>
      <c r="F247" s="158"/>
      <c r="G247" s="120"/>
      <c r="H247" s="120"/>
      <c r="I247" s="120"/>
      <c r="J247" s="120"/>
      <c r="K247" s="120"/>
      <c r="L247" s="120"/>
      <c r="M247" s="120"/>
      <c r="N247" s="120"/>
      <c r="O247" s="120"/>
      <c r="P247" s="27"/>
      <c r="Q247" s="27"/>
      <c r="AH247" s="10"/>
      <c r="AI247" s="10"/>
      <c r="AJ247" s="10"/>
      <c r="AK247" s="10"/>
      <c r="AL247" s="10"/>
    </row>
    <row r="248" spans="3:38" hidden="1" x14ac:dyDescent="0.25">
      <c r="C248" s="156"/>
      <c r="D248" s="157"/>
      <c r="E248" s="158"/>
      <c r="F248" s="158"/>
      <c r="G248" s="120"/>
      <c r="H248" s="120"/>
      <c r="I248" s="120"/>
      <c r="J248" s="120"/>
      <c r="K248" s="120"/>
      <c r="L248" s="120"/>
      <c r="M248" s="120"/>
      <c r="N248" s="120"/>
      <c r="O248" s="120"/>
      <c r="P248" s="27"/>
      <c r="Q248" s="27"/>
      <c r="AH248" s="10"/>
      <c r="AI248" s="10"/>
      <c r="AJ248" s="10"/>
      <c r="AK248" s="10"/>
      <c r="AL248" s="10"/>
    </row>
    <row r="249" spans="3:38" hidden="1" x14ac:dyDescent="0.25">
      <c r="C249" s="156"/>
      <c r="D249" s="157"/>
      <c r="E249" s="158"/>
      <c r="F249" s="158"/>
      <c r="G249" s="120"/>
      <c r="H249" s="120"/>
      <c r="I249" s="120"/>
      <c r="J249" s="120"/>
      <c r="K249" s="120"/>
      <c r="L249" s="120"/>
      <c r="M249" s="120"/>
      <c r="N249" s="120"/>
      <c r="O249" s="120"/>
      <c r="P249" s="27"/>
      <c r="Q249" s="27"/>
      <c r="AH249" s="10"/>
      <c r="AI249" s="10"/>
      <c r="AJ249" s="10"/>
      <c r="AK249" s="10"/>
      <c r="AL249" s="10"/>
    </row>
    <row r="250" spans="3:38" hidden="1" x14ac:dyDescent="0.25">
      <c r="C250" s="156"/>
      <c r="D250" s="157"/>
      <c r="E250" s="158"/>
      <c r="F250" s="158"/>
      <c r="G250" s="120"/>
      <c r="H250" s="120"/>
      <c r="I250" s="120"/>
      <c r="J250" s="120"/>
      <c r="K250" s="120"/>
      <c r="L250" s="120"/>
      <c r="M250" s="120"/>
      <c r="N250" s="120"/>
      <c r="O250" s="120"/>
      <c r="P250" s="27"/>
      <c r="Q250" s="27"/>
      <c r="AH250" s="10"/>
      <c r="AI250" s="10"/>
      <c r="AJ250" s="10"/>
      <c r="AK250" s="10"/>
      <c r="AL250" s="10"/>
    </row>
    <row r="251" spans="3:38" hidden="1" x14ac:dyDescent="0.25">
      <c r="C251" s="156"/>
      <c r="D251" s="157"/>
      <c r="E251" s="158"/>
      <c r="F251" s="158"/>
      <c r="G251" s="120"/>
      <c r="H251" s="120"/>
      <c r="I251" s="120"/>
      <c r="J251" s="120"/>
      <c r="K251" s="120"/>
      <c r="L251" s="120"/>
      <c r="M251" s="120"/>
      <c r="N251" s="120"/>
      <c r="O251" s="120"/>
      <c r="P251" s="27"/>
      <c r="Q251" s="27"/>
      <c r="AH251" s="10"/>
      <c r="AI251" s="10"/>
      <c r="AJ251" s="10"/>
      <c r="AK251" s="10"/>
      <c r="AL251" s="10"/>
    </row>
    <row r="252" spans="3:38" hidden="1" x14ac:dyDescent="0.25">
      <c r="C252" s="156"/>
      <c r="D252" s="157"/>
      <c r="E252" s="158"/>
      <c r="F252" s="158"/>
      <c r="G252" s="120"/>
      <c r="H252" s="120"/>
      <c r="I252" s="120"/>
      <c r="J252" s="120"/>
      <c r="K252" s="120"/>
      <c r="L252" s="120"/>
      <c r="M252" s="120"/>
      <c r="N252" s="120"/>
      <c r="O252" s="120"/>
      <c r="P252" s="27"/>
      <c r="Q252" s="27"/>
      <c r="AH252" s="10"/>
      <c r="AI252" s="10"/>
      <c r="AJ252" s="10"/>
      <c r="AK252" s="10"/>
      <c r="AL252" s="10"/>
    </row>
    <row r="253" spans="3:38" hidden="1" x14ac:dyDescent="0.25">
      <c r="C253" s="156"/>
      <c r="D253" s="157"/>
      <c r="E253" s="158"/>
      <c r="F253" s="158"/>
      <c r="G253" s="120"/>
      <c r="H253" s="120"/>
      <c r="I253" s="120"/>
      <c r="J253" s="120"/>
      <c r="K253" s="120"/>
      <c r="L253" s="120"/>
      <c r="M253" s="120"/>
      <c r="N253" s="120"/>
      <c r="O253" s="120"/>
      <c r="P253" s="27"/>
      <c r="Q253" s="27"/>
      <c r="AH253" s="10"/>
      <c r="AI253" s="10"/>
      <c r="AJ253" s="10"/>
      <c r="AK253" s="10"/>
      <c r="AL253" s="10"/>
    </row>
    <row r="254" spans="3:38" hidden="1" x14ac:dyDescent="0.25">
      <c r="C254" s="156"/>
      <c r="D254" s="157"/>
      <c r="E254" s="158"/>
      <c r="F254" s="158"/>
      <c r="G254" s="120"/>
      <c r="H254" s="120"/>
      <c r="I254" s="120"/>
      <c r="J254" s="120"/>
      <c r="K254" s="120"/>
      <c r="L254" s="120"/>
      <c r="M254" s="120"/>
      <c r="N254" s="120"/>
      <c r="O254" s="120"/>
      <c r="P254" s="27"/>
      <c r="Q254" s="27"/>
      <c r="AH254" s="10"/>
      <c r="AI254" s="10"/>
      <c r="AJ254" s="10"/>
      <c r="AK254" s="10"/>
      <c r="AL254" s="10"/>
    </row>
    <row r="255" spans="3:38" hidden="1" x14ac:dyDescent="0.25">
      <c r="C255" s="156"/>
      <c r="D255" s="157"/>
      <c r="E255" s="158"/>
      <c r="F255" s="158"/>
      <c r="G255" s="120"/>
      <c r="H255" s="120"/>
      <c r="I255" s="120"/>
      <c r="J255" s="120"/>
      <c r="K255" s="120"/>
      <c r="L255" s="120"/>
      <c r="M255" s="120"/>
      <c r="N255" s="120"/>
      <c r="O255" s="120"/>
      <c r="P255" s="27"/>
      <c r="Q255" s="27"/>
      <c r="AH255" s="10"/>
      <c r="AI255" s="10"/>
      <c r="AJ255" s="10"/>
      <c r="AK255" s="10"/>
      <c r="AL255" s="10"/>
    </row>
    <row r="256" spans="3:38" hidden="1" x14ac:dyDescent="0.25">
      <c r="C256" s="156"/>
      <c r="D256" s="157"/>
      <c r="E256" s="158"/>
      <c r="F256" s="158"/>
      <c r="G256" s="120"/>
      <c r="H256" s="120"/>
      <c r="I256" s="120"/>
      <c r="J256" s="120"/>
      <c r="K256" s="120"/>
      <c r="L256" s="120"/>
      <c r="M256" s="120"/>
      <c r="N256" s="120"/>
      <c r="O256" s="120"/>
      <c r="P256" s="27"/>
      <c r="Q256" s="27"/>
      <c r="AH256" s="10"/>
      <c r="AI256" s="10"/>
      <c r="AJ256" s="10"/>
      <c r="AK256" s="10"/>
      <c r="AL256" s="10"/>
    </row>
    <row r="257" spans="3:40" hidden="1" x14ac:dyDescent="0.25">
      <c r="C257" s="156"/>
      <c r="D257" s="157"/>
      <c r="E257" s="158"/>
      <c r="F257" s="158"/>
      <c r="G257" s="120"/>
      <c r="H257" s="120"/>
      <c r="I257" s="120"/>
      <c r="J257" s="120"/>
      <c r="K257" s="120"/>
      <c r="L257" s="120"/>
      <c r="M257" s="120"/>
      <c r="N257" s="120"/>
      <c r="O257" s="120"/>
      <c r="P257" s="27"/>
      <c r="Q257" s="27"/>
      <c r="AH257" s="10"/>
      <c r="AI257" s="10"/>
      <c r="AJ257" s="10"/>
      <c r="AK257" s="10"/>
      <c r="AL257" s="10"/>
    </row>
    <row r="258" spans="3:40" hidden="1" x14ac:dyDescent="0.25">
      <c r="C258" s="156"/>
      <c r="D258" s="157"/>
      <c r="E258" s="158"/>
      <c r="F258" s="158"/>
      <c r="G258" s="120"/>
      <c r="H258" s="120"/>
      <c r="I258" s="120"/>
      <c r="J258" s="120"/>
      <c r="K258" s="120"/>
      <c r="L258" s="120"/>
      <c r="M258" s="120"/>
      <c r="N258" s="120"/>
      <c r="O258" s="120"/>
      <c r="P258" s="27"/>
      <c r="Q258" s="27"/>
      <c r="AH258" s="10"/>
      <c r="AI258" s="10"/>
      <c r="AJ258" s="10"/>
      <c r="AK258" s="10"/>
      <c r="AL258" s="10"/>
    </row>
    <row r="259" spans="3:40" hidden="1" x14ac:dyDescent="0.25">
      <c r="C259" s="156"/>
      <c r="D259" s="157"/>
      <c r="E259" s="158"/>
      <c r="F259" s="158"/>
      <c r="G259" s="120"/>
      <c r="H259" s="120"/>
      <c r="I259" s="120"/>
      <c r="J259" s="120"/>
      <c r="K259" s="120"/>
      <c r="L259" s="120"/>
      <c r="M259" s="120"/>
      <c r="N259" s="120"/>
      <c r="O259" s="120"/>
      <c r="P259" s="27"/>
      <c r="Q259" s="27"/>
      <c r="AH259" s="10"/>
      <c r="AI259" s="10"/>
      <c r="AJ259" s="10"/>
      <c r="AK259" s="10"/>
      <c r="AL259" s="10"/>
    </row>
    <row r="260" spans="3:40" hidden="1" x14ac:dyDescent="0.25">
      <c r="C260" s="156"/>
      <c r="D260" s="157"/>
      <c r="E260" s="158"/>
      <c r="F260" s="158"/>
      <c r="G260" s="120"/>
      <c r="H260" s="120"/>
      <c r="I260" s="120"/>
      <c r="J260" s="120"/>
      <c r="K260" s="120"/>
      <c r="L260" s="120"/>
      <c r="M260" s="120"/>
      <c r="N260" s="120"/>
      <c r="O260" s="120"/>
      <c r="P260" s="27"/>
      <c r="Q260" s="27"/>
      <c r="AH260" s="10"/>
      <c r="AI260" s="10"/>
      <c r="AJ260" s="10"/>
      <c r="AK260" s="10"/>
      <c r="AL260" s="10"/>
    </row>
    <row r="261" spans="3:40" hidden="1" x14ac:dyDescent="0.25">
      <c r="C261" s="156"/>
      <c r="D261" s="157"/>
      <c r="E261" s="158"/>
      <c r="F261" s="158"/>
      <c r="G261" s="120"/>
      <c r="H261" s="120"/>
      <c r="I261" s="120"/>
      <c r="J261" s="120"/>
      <c r="K261" s="120"/>
      <c r="L261" s="120"/>
      <c r="M261" s="120"/>
      <c r="N261" s="120"/>
      <c r="O261" s="120"/>
      <c r="P261" s="27"/>
      <c r="Q261" s="27"/>
      <c r="AH261" s="10"/>
      <c r="AI261" s="10"/>
      <c r="AJ261" s="10"/>
      <c r="AK261" s="10"/>
      <c r="AL261" s="10"/>
    </row>
    <row r="262" spans="3:40" hidden="1" x14ac:dyDescent="0.25">
      <c r="C262" s="156"/>
      <c r="D262" s="157"/>
      <c r="E262" s="158"/>
      <c r="F262" s="158"/>
      <c r="G262" s="120"/>
      <c r="H262" s="120"/>
      <c r="I262" s="120"/>
      <c r="J262" s="120"/>
      <c r="K262" s="120"/>
      <c r="L262" s="120"/>
      <c r="M262" s="120"/>
      <c r="N262" s="120"/>
      <c r="O262" s="120"/>
      <c r="P262" s="27"/>
      <c r="Q262" s="27"/>
      <c r="AH262" s="10"/>
      <c r="AI262" s="10"/>
      <c r="AJ262" s="10"/>
      <c r="AK262" s="10"/>
      <c r="AL262" s="10"/>
    </row>
    <row r="263" spans="3:40" hidden="1" x14ac:dyDescent="0.25">
      <c r="C263" s="156"/>
      <c r="D263" s="157"/>
      <c r="E263" s="158"/>
      <c r="F263" s="158"/>
      <c r="G263" s="120"/>
      <c r="H263" s="120"/>
      <c r="I263" s="120"/>
      <c r="J263" s="120"/>
      <c r="K263" s="120"/>
      <c r="L263" s="120"/>
      <c r="M263" s="120"/>
      <c r="N263" s="120"/>
      <c r="O263" s="120"/>
      <c r="P263" s="27"/>
      <c r="Q263" s="27"/>
      <c r="AH263" s="10"/>
      <c r="AI263" s="10"/>
      <c r="AJ263" s="10"/>
      <c r="AK263" s="10"/>
      <c r="AL263" s="10"/>
    </row>
    <row r="264" spans="3:40" hidden="1" x14ac:dyDescent="0.25">
      <c r="C264" s="156"/>
      <c r="D264" s="157"/>
      <c r="E264" s="158"/>
      <c r="F264" s="158"/>
      <c r="G264" s="120"/>
      <c r="H264" s="120"/>
      <c r="I264" s="120"/>
      <c r="J264" s="120"/>
      <c r="K264" s="120"/>
      <c r="L264" s="120"/>
      <c r="M264" s="120"/>
      <c r="N264" s="120"/>
      <c r="O264" s="120"/>
      <c r="P264" s="27"/>
      <c r="Q264" s="27"/>
      <c r="AH264" s="10"/>
      <c r="AI264" s="10"/>
      <c r="AJ264" s="10"/>
      <c r="AK264" s="10"/>
      <c r="AL264" s="10"/>
    </row>
    <row r="265" spans="3:40" hidden="1" x14ac:dyDescent="0.25">
      <c r="C265" s="156"/>
      <c r="D265" s="157"/>
      <c r="E265" s="158"/>
      <c r="F265" s="158"/>
      <c r="G265" s="120"/>
      <c r="H265" s="120"/>
      <c r="I265" s="120"/>
      <c r="J265" s="120"/>
      <c r="K265" s="120"/>
      <c r="L265" s="120"/>
      <c r="M265" s="120"/>
      <c r="N265" s="120"/>
      <c r="O265" s="120"/>
      <c r="P265" s="27"/>
      <c r="Q265" s="27"/>
      <c r="AH265" s="10"/>
      <c r="AI265" s="10"/>
      <c r="AJ265" s="10"/>
      <c r="AK265" s="10"/>
      <c r="AL265" s="10"/>
    </row>
    <row r="266" spans="3:40" hidden="1" x14ac:dyDescent="0.25">
      <c r="C266" s="156"/>
      <c r="D266" s="157"/>
      <c r="E266" s="158"/>
      <c r="F266" s="158"/>
      <c r="G266" s="120"/>
      <c r="H266" s="120"/>
      <c r="I266" s="120"/>
      <c r="J266" s="120"/>
      <c r="K266" s="120"/>
      <c r="L266" s="120"/>
      <c r="M266" s="120"/>
      <c r="N266" s="120"/>
      <c r="O266" s="120"/>
      <c r="P266" s="27"/>
      <c r="Q266" s="27"/>
      <c r="AH266" s="10"/>
      <c r="AI266" s="10"/>
      <c r="AJ266" s="10"/>
      <c r="AK266" s="10"/>
      <c r="AL266" s="10"/>
    </row>
    <row r="267" spans="3:40" hidden="1" x14ac:dyDescent="0.25">
      <c r="C267" s="156"/>
      <c r="D267" s="157"/>
      <c r="E267" s="158"/>
      <c r="F267" s="158"/>
      <c r="G267" s="120"/>
      <c r="H267" s="120"/>
      <c r="I267" s="120"/>
      <c r="J267" s="120"/>
      <c r="K267" s="120"/>
      <c r="L267" s="120"/>
      <c r="M267" s="120"/>
      <c r="N267" s="120"/>
      <c r="O267" s="120"/>
      <c r="P267" s="27"/>
      <c r="Q267" s="27"/>
      <c r="AH267" s="10"/>
      <c r="AI267" s="10"/>
      <c r="AJ267" s="10"/>
      <c r="AK267" s="10"/>
      <c r="AL267" s="10"/>
    </row>
    <row r="268" spans="3:40" x14ac:dyDescent="0.25">
      <c r="C268" s="156"/>
      <c r="D268" s="157"/>
      <c r="E268" s="158"/>
      <c r="F268" s="158"/>
      <c r="G268" s="120"/>
      <c r="H268" s="120"/>
      <c r="I268" s="120"/>
      <c r="J268" s="120"/>
      <c r="K268" s="120"/>
      <c r="L268" s="120"/>
      <c r="M268" s="120"/>
      <c r="N268" s="120"/>
      <c r="O268" s="120"/>
      <c r="P268" s="27"/>
      <c r="Q268" s="27"/>
      <c r="AH268" s="10"/>
      <c r="AI268" s="10"/>
      <c r="AJ268" s="10"/>
      <c r="AK268" s="10"/>
      <c r="AL268" s="10"/>
    </row>
    <row r="269" spans="3:40" x14ac:dyDescent="0.25">
      <c r="C269" s="156"/>
      <c r="D269" s="157"/>
      <c r="E269" s="158"/>
      <c r="F269" s="158"/>
      <c r="G269" s="160"/>
      <c r="H269" s="160"/>
      <c r="I269" s="160"/>
      <c r="J269" s="160"/>
      <c r="K269" s="120"/>
      <c r="L269" s="120"/>
      <c r="M269" s="120"/>
      <c r="N269" s="120"/>
      <c r="O269" s="120"/>
      <c r="P269" s="27"/>
      <c r="Q269" s="27"/>
      <c r="AH269" s="10"/>
      <c r="AI269" s="10"/>
      <c r="AJ269" s="10"/>
      <c r="AK269" s="10"/>
      <c r="AL269" s="10"/>
    </row>
    <row r="270" spans="3:40" ht="4.5" customHeight="1" x14ac:dyDescent="0.25">
      <c r="C270" s="156"/>
      <c r="D270" s="157"/>
      <c r="E270" s="158"/>
      <c r="F270" s="158"/>
      <c r="G270" s="120"/>
      <c r="H270" s="120"/>
      <c r="I270" s="120"/>
      <c r="J270" s="120"/>
      <c r="K270" s="120"/>
      <c r="L270" s="120"/>
      <c r="M270" s="120"/>
      <c r="N270" s="120"/>
      <c r="O270" s="120"/>
      <c r="P270" s="27"/>
      <c r="Q270" s="27"/>
      <c r="AH270" s="10"/>
      <c r="AI270" s="10"/>
      <c r="AJ270" s="10"/>
      <c r="AK270" s="10"/>
      <c r="AL270" s="10"/>
    </row>
    <row r="271" spans="3:40" ht="5.25" customHeight="1" x14ac:dyDescent="0.25">
      <c r="C271" s="161"/>
      <c r="D271" s="162"/>
      <c r="E271" s="163"/>
      <c r="F271" s="164"/>
      <c r="G271" s="164"/>
      <c r="H271" s="164"/>
      <c r="I271" s="339"/>
      <c r="J271" s="339"/>
      <c r="K271" s="8"/>
      <c r="L271" s="8"/>
      <c r="M271" s="8"/>
      <c r="N271" s="8"/>
      <c r="O271" s="8" t="s">
        <v>189</v>
      </c>
      <c r="P271" s="27"/>
      <c r="Q271" s="27"/>
      <c r="AH271" s="10"/>
      <c r="AI271" s="10"/>
      <c r="AJ271" s="10"/>
      <c r="AK271" s="10"/>
      <c r="AL271" s="10"/>
    </row>
    <row r="272" spans="3:40" ht="41.25" customHeight="1" x14ac:dyDescent="0.25">
      <c r="C272" s="340" t="s">
        <v>3</v>
      </c>
      <c r="D272" s="342" t="s">
        <v>4</v>
      </c>
      <c r="E272" s="344" t="s">
        <v>5</v>
      </c>
      <c r="F272" s="344" t="s">
        <v>6</v>
      </c>
      <c r="G272" s="344" t="s">
        <v>7</v>
      </c>
      <c r="H272" s="344" t="s">
        <v>8</v>
      </c>
      <c r="I272" s="344" t="s">
        <v>9</v>
      </c>
      <c r="J272" s="344" t="s">
        <v>10</v>
      </c>
      <c r="K272" s="165"/>
      <c r="L272" s="165" t="s">
        <v>190</v>
      </c>
      <c r="M272" s="165" t="s">
        <v>7</v>
      </c>
      <c r="N272" s="165" t="s">
        <v>8</v>
      </c>
      <c r="O272" s="165" t="s">
        <v>9</v>
      </c>
      <c r="P272" s="27" t="s">
        <v>10</v>
      </c>
      <c r="Q272" s="27"/>
      <c r="AB272" s="347" t="s">
        <v>7</v>
      </c>
      <c r="AC272" s="347" t="s">
        <v>8</v>
      </c>
      <c r="AD272" s="347" t="s">
        <v>9</v>
      </c>
      <c r="AE272" s="347" t="s">
        <v>10</v>
      </c>
      <c r="AF272" s="165"/>
      <c r="AH272" s="10"/>
      <c r="AI272" s="10"/>
      <c r="AJ272" s="10"/>
      <c r="AK272" s="10"/>
      <c r="AL272" s="10">
        <f>+AL273-F284</f>
        <v>-468261321.00000006</v>
      </c>
      <c r="AN272" s="1">
        <f>23+25+25+27</f>
        <v>100</v>
      </c>
    </row>
    <row r="273" spans="3:46" ht="33.75" customHeight="1" x14ac:dyDescent="0.25">
      <c r="C273" s="341"/>
      <c r="D273" s="343"/>
      <c r="E273" s="345"/>
      <c r="F273" s="345"/>
      <c r="G273" s="345"/>
      <c r="H273" s="345"/>
      <c r="I273" s="345"/>
      <c r="J273" s="345"/>
      <c r="K273" s="165"/>
      <c r="L273" s="165"/>
      <c r="M273" s="165"/>
      <c r="N273" s="165"/>
      <c r="O273" s="165"/>
      <c r="P273" s="27"/>
      <c r="Q273" s="27"/>
      <c r="AB273" s="348"/>
      <c r="AC273" s="348"/>
      <c r="AD273" s="348"/>
      <c r="AE273" s="348"/>
      <c r="AF273" s="165"/>
      <c r="AH273" s="10"/>
      <c r="AI273" s="10"/>
      <c r="AJ273" s="10"/>
      <c r="AK273" s="10"/>
      <c r="AL273" s="10">
        <v>1091079</v>
      </c>
      <c r="AM273" s="51">
        <f>+AL273*27%</f>
        <v>294591.33</v>
      </c>
    </row>
    <row r="274" spans="3:46" ht="9.75" customHeight="1" x14ac:dyDescent="0.25">
      <c r="C274" s="17">
        <v>1</v>
      </c>
      <c r="D274" s="18">
        <v>2</v>
      </c>
      <c r="E274" s="19" t="s">
        <v>11</v>
      </c>
      <c r="F274" s="20">
        <v>8</v>
      </c>
      <c r="G274" s="20">
        <f>+F274+1</f>
        <v>9</v>
      </c>
      <c r="H274" s="20">
        <f>+G274+1</f>
        <v>10</v>
      </c>
      <c r="I274" s="20">
        <f>+H274+1</f>
        <v>11</v>
      </c>
      <c r="J274" s="20">
        <f>+I274+1</f>
        <v>12</v>
      </c>
      <c r="K274" s="166"/>
      <c r="L274" s="166">
        <v>3</v>
      </c>
      <c r="M274" s="166">
        <v>4</v>
      </c>
      <c r="N274" s="166">
        <v>5</v>
      </c>
      <c r="O274" s="166">
        <v>6</v>
      </c>
      <c r="P274" s="27">
        <v>7</v>
      </c>
      <c r="Q274" s="27"/>
      <c r="AH274" s="10"/>
      <c r="AI274" s="10"/>
      <c r="AJ274" s="10"/>
      <c r="AK274" s="10"/>
      <c r="AL274" s="10"/>
    </row>
    <row r="275" spans="3:46" ht="14.25" customHeight="1" x14ac:dyDescent="0.25">
      <c r="C275" s="167" t="s">
        <v>13</v>
      </c>
      <c r="D275" s="168" t="s">
        <v>35</v>
      </c>
      <c r="E275" s="105"/>
      <c r="F275" s="106"/>
      <c r="G275" s="106"/>
      <c r="H275" s="106"/>
      <c r="I275" s="106"/>
      <c r="J275" s="106"/>
      <c r="K275" s="98"/>
      <c r="L275" s="98"/>
      <c r="M275" s="98"/>
      <c r="N275" s="98"/>
      <c r="O275" s="98"/>
      <c r="P275" s="27"/>
      <c r="Q275" s="27"/>
      <c r="R275" s="1" t="s">
        <v>191</v>
      </c>
      <c r="U275" s="1" t="s">
        <v>192</v>
      </c>
      <c r="V275" s="1" t="s">
        <v>193</v>
      </c>
      <c r="W275" s="1" t="s">
        <v>194</v>
      </c>
      <c r="AG275" s="349" t="s">
        <v>195</v>
      </c>
      <c r="AH275" s="350" t="s">
        <v>12</v>
      </c>
      <c r="AI275" s="350"/>
      <c r="AJ275" s="350"/>
      <c r="AK275" s="350"/>
      <c r="AL275" s="350"/>
    </row>
    <row r="276" spans="3:46" ht="12" customHeight="1" x14ac:dyDescent="0.25">
      <c r="C276" s="169">
        <v>5101</v>
      </c>
      <c r="D276" s="170" t="s">
        <v>36</v>
      </c>
      <c r="E276" s="109"/>
      <c r="F276" s="106"/>
      <c r="G276" s="106"/>
      <c r="H276" s="106"/>
      <c r="I276" s="106"/>
      <c r="J276" s="106"/>
      <c r="K276" s="98"/>
      <c r="L276" s="98"/>
      <c r="M276" s="98"/>
      <c r="N276" s="98"/>
      <c r="O276" s="98"/>
      <c r="P276" s="27"/>
      <c r="Q276" s="27"/>
      <c r="AG276" s="349"/>
      <c r="AH276" s="171" t="s">
        <v>196</v>
      </c>
      <c r="AI276" s="171" t="s">
        <v>197</v>
      </c>
      <c r="AJ276" s="171" t="s">
        <v>198</v>
      </c>
      <c r="AK276" s="171"/>
      <c r="AL276" s="171" t="s">
        <v>199</v>
      </c>
      <c r="AM276" s="172" t="s">
        <v>200</v>
      </c>
      <c r="AN276" s="172" t="s">
        <v>201</v>
      </c>
      <c r="AO276" s="172" t="s">
        <v>202</v>
      </c>
    </row>
    <row r="277" spans="3:46" ht="12" customHeight="1" x14ac:dyDescent="0.25">
      <c r="C277" s="110" t="s">
        <v>203</v>
      </c>
      <c r="D277" s="108" t="s">
        <v>204</v>
      </c>
      <c r="E277" s="173">
        <v>3967252000</v>
      </c>
      <c r="F277" s="174">
        <f>SUM(G277:J277)</f>
        <v>4042280783.1999998</v>
      </c>
      <c r="G277" s="111">
        <f>878756692*1.15</f>
        <v>1010570195.8</v>
      </c>
      <c r="H277" s="111">
        <f>878756692*1.15</f>
        <v>1010570195.8</v>
      </c>
      <c r="I277" s="111">
        <f>878756692*1.15</f>
        <v>1010570195.8</v>
      </c>
      <c r="J277" s="111">
        <f>878756692*1.15</f>
        <v>1010570195.8</v>
      </c>
      <c r="K277" s="175">
        <f>[102]AKUMULASI!$H$5/1000</f>
        <v>1034161.9200000003</v>
      </c>
      <c r="L277" s="175">
        <v>846547.2</v>
      </c>
      <c r="M277" s="175">
        <v>217463.40000000002</v>
      </c>
      <c r="N277" s="175">
        <v>218176.20000000004</v>
      </c>
      <c r="O277" s="175">
        <v>286858.44000000006</v>
      </c>
      <c r="P277" s="27">
        <v>311663.88000000006</v>
      </c>
      <c r="Q277" s="27"/>
      <c r="R277" s="176">
        <f>G277+H277+I277+J277</f>
        <v>4042280783.1999998</v>
      </c>
      <c r="S277" s="177"/>
      <c r="T277" s="177"/>
      <c r="U277" s="176">
        <v>219144</v>
      </c>
      <c r="V277" s="176">
        <v>236160</v>
      </c>
      <c r="W277" s="176">
        <v>236160</v>
      </c>
      <c r="Y277" s="27">
        <v>134803.20000000001</v>
      </c>
      <c r="AB277" s="27">
        <v>191030400</v>
      </c>
      <c r="AC277" s="27">
        <v>209044800</v>
      </c>
      <c r="AD277" s="27">
        <v>221486400</v>
      </c>
      <c r="AE277" s="27">
        <v>224985600</v>
      </c>
      <c r="AF277" s="27">
        <v>846547200</v>
      </c>
      <c r="AG277" s="27">
        <v>892716</v>
      </c>
      <c r="AH277" s="10">
        <f>'[103]MERIT-PEGAWAI'!$I$28/1000</f>
        <v>168336</v>
      </c>
      <c r="AI277" s="10">
        <f>'[103]MERIT-PEGAWAI'!$M$28/1000</f>
        <v>190315.2</v>
      </c>
      <c r="AJ277" s="10">
        <f>'[103]MERIT-PEGAWAI'!$Q$28/1000</f>
        <v>206788.8</v>
      </c>
      <c r="AK277" s="10">
        <v>1387633.1230000001</v>
      </c>
      <c r="AL277" s="10">
        <f>'[103]MERIT-PEGAWAI'!$U$28/1000</f>
        <v>215025.6</v>
      </c>
      <c r="AM277" s="11">
        <f>SUM(AH277:AL277)</f>
        <v>2168098.7230000002</v>
      </c>
      <c r="AN277" s="11">
        <f>AG277-AM277</f>
        <v>-1275382.7230000002</v>
      </c>
      <c r="AO277" s="178">
        <f>AN277</f>
        <v>-1275382.7230000002</v>
      </c>
      <c r="AP277" s="1">
        <v>581040000</v>
      </c>
      <c r="AS277" s="1" t="s">
        <v>205</v>
      </c>
    </row>
    <row r="278" spans="3:46" ht="12" customHeight="1" x14ac:dyDescent="0.25">
      <c r="C278" s="110" t="s">
        <v>206</v>
      </c>
      <c r="D278" s="108" t="s">
        <v>207</v>
      </c>
      <c r="E278" s="173">
        <f>SUM(E279:E287)</f>
        <v>4704178000</v>
      </c>
      <c r="F278" s="174">
        <f>SUM(G278:J278)</f>
        <v>5175558748</v>
      </c>
      <c r="G278" s="111">
        <f>SUM(G279:G287)</f>
        <v>1293889687</v>
      </c>
      <c r="H278" s="111">
        <f>SUM(H279:H287)</f>
        <v>1293889687</v>
      </c>
      <c r="I278" s="111">
        <f>SUM(I279:I287)</f>
        <v>1293889687</v>
      </c>
      <c r="J278" s="111">
        <f>SUM(J279:J287)</f>
        <v>1293889687</v>
      </c>
      <c r="K278" s="175"/>
      <c r="L278" s="175"/>
      <c r="M278" s="175"/>
      <c r="N278" s="175"/>
      <c r="O278" s="175"/>
      <c r="P278" s="27"/>
      <c r="Q278" s="27"/>
      <c r="R278" s="176"/>
      <c r="S278" s="177"/>
      <c r="T278" s="177"/>
      <c r="U278" s="176"/>
      <c r="V278" s="176"/>
      <c r="W278" s="176"/>
      <c r="Y278" s="27"/>
      <c r="AB278" s="27"/>
      <c r="AC278" s="27"/>
      <c r="AD278" s="27"/>
      <c r="AE278" s="27"/>
      <c r="AF278" s="27"/>
      <c r="AG278" s="27"/>
      <c r="AH278" s="10"/>
      <c r="AI278" s="10"/>
      <c r="AJ278" s="10"/>
      <c r="AK278" s="10"/>
      <c r="AL278" s="10"/>
      <c r="AM278" s="11"/>
      <c r="AN278" s="11"/>
      <c r="AO278" s="179"/>
      <c r="AS278" s="1" t="s">
        <v>205</v>
      </c>
    </row>
    <row r="279" spans="3:46" ht="12" customHeight="1" x14ac:dyDescent="0.25">
      <c r="C279" s="110" t="s">
        <v>206</v>
      </c>
      <c r="D279" s="108" t="s">
        <v>208</v>
      </c>
      <c r="E279" s="180">
        <v>691985000</v>
      </c>
      <c r="F279" s="181">
        <f>SUM(G279:J279)</f>
        <v>761183500.00000012</v>
      </c>
      <c r="G279" s="182">
        <v>190295875.00000003</v>
      </c>
      <c r="H279" s="111">
        <v>190295875.00000003</v>
      </c>
      <c r="I279" s="111">
        <v>190295875.00000003</v>
      </c>
      <c r="J279" s="111">
        <v>190295875.00000003</v>
      </c>
      <c r="K279" s="175">
        <f>[102]AKUMULASI!$H$8/1000</f>
        <v>246259.965</v>
      </c>
      <c r="L279" s="175">
        <v>171993.81600000002</v>
      </c>
      <c r="M279" s="175">
        <v>52166.25</v>
      </c>
      <c r="N279" s="175">
        <v>52305</v>
      </c>
      <c r="O279" s="175">
        <v>68462.5</v>
      </c>
      <c r="P279" s="27">
        <v>73325</v>
      </c>
      <c r="Q279" s="27"/>
      <c r="R279" s="176">
        <f>G279+H279+I279+J279</f>
        <v>761183500.00000012</v>
      </c>
      <c r="S279" s="177"/>
      <c r="T279" s="177"/>
      <c r="U279" s="176">
        <v>42002.51</v>
      </c>
      <c r="V279" s="176">
        <v>44947.65</v>
      </c>
      <c r="W279" s="176">
        <v>44947.65</v>
      </c>
      <c r="Y279" s="27">
        <v>24181.96</v>
      </c>
      <c r="AB279" s="27">
        <v>39421494</v>
      </c>
      <c r="AC279" s="27">
        <v>42528978</v>
      </c>
      <c r="AD279" s="27">
        <v>44675154</v>
      </c>
      <c r="AE279" s="27">
        <v>45368190</v>
      </c>
      <c r="AF279" s="27">
        <v>171993816</v>
      </c>
      <c r="AG279" s="27">
        <v>157695</v>
      </c>
      <c r="AH279" s="10">
        <f>'[103]TUNJ. PERUMAHAN'!$I$29/1000</f>
        <v>35291.084999999999</v>
      </c>
      <c r="AI279" s="10">
        <f>'[103]TUNJ. PERUMAHAN'!$M$29/1000</f>
        <v>39169.997000000003</v>
      </c>
      <c r="AJ279" s="10">
        <f>'[103]TUNJ. PERUMAHAN'!$Q$29/1000</f>
        <v>42011.692999999999</v>
      </c>
      <c r="AK279" s="10">
        <v>320538.32299999997</v>
      </c>
      <c r="AL279" s="10">
        <f>'[103]TUNJ. PERUMAHAN'!$U$29/1000</f>
        <v>43432.540999999997</v>
      </c>
      <c r="AM279" s="11">
        <f t="shared" ref="AM279:AM305" si="27">SUM(AH279:AL279)</f>
        <v>480443.63899999997</v>
      </c>
      <c r="AN279" s="11">
        <f>AG279-AM279</f>
        <v>-322748.63899999997</v>
      </c>
      <c r="AO279" s="178">
        <f>AO277+AN279</f>
        <v>-1598131.3620000002</v>
      </c>
      <c r="AP279" s="1">
        <v>106918500</v>
      </c>
      <c r="AS279" s="183">
        <f>E279/4</f>
        <v>172996250</v>
      </c>
      <c r="AT279" s="183">
        <f>SUM(G279:G287)</f>
        <v>1293889687</v>
      </c>
    </row>
    <row r="280" spans="3:46" ht="12" customHeight="1" x14ac:dyDescent="0.25">
      <c r="C280" s="110" t="s">
        <v>206</v>
      </c>
      <c r="D280" s="108" t="s">
        <v>209</v>
      </c>
      <c r="E280" s="180">
        <v>134875000</v>
      </c>
      <c r="F280" s="181">
        <f t="shared" ref="F280:F305" si="28">SUM(G280:J280)</f>
        <v>148362500</v>
      </c>
      <c r="G280" s="182">
        <v>37090625</v>
      </c>
      <c r="H280" s="111">
        <v>37090625</v>
      </c>
      <c r="I280" s="111">
        <v>37090625</v>
      </c>
      <c r="J280" s="111">
        <v>37090625</v>
      </c>
      <c r="K280" s="175">
        <f>[102]AKUMULASI!$H$7/1000</f>
        <v>82414.125</v>
      </c>
      <c r="L280" s="175">
        <v>48618</v>
      </c>
      <c r="M280" s="175">
        <v>17404.5</v>
      </c>
      <c r="N280" s="175">
        <v>17455.5</v>
      </c>
      <c r="O280" s="175">
        <v>22896</v>
      </c>
      <c r="P280" s="27">
        <v>24657</v>
      </c>
      <c r="Q280" s="27"/>
      <c r="R280" s="176">
        <f>G280+H280+I280+J280</f>
        <v>148362500</v>
      </c>
      <c r="S280" s="177"/>
      <c r="T280" s="177"/>
      <c r="U280" s="176">
        <v>12975.3</v>
      </c>
      <c r="V280" s="176">
        <v>13923</v>
      </c>
      <c r="W280" s="176">
        <v>13923</v>
      </c>
      <c r="Y280" s="27">
        <v>6219.6</v>
      </c>
      <c r="AB280" s="27">
        <v>11074500</v>
      </c>
      <c r="AC280" s="27">
        <v>12012750</v>
      </c>
      <c r="AD280" s="27">
        <v>12660750</v>
      </c>
      <c r="AE280" s="27">
        <v>12870000</v>
      </c>
      <c r="AF280" s="27">
        <v>48618000</v>
      </c>
      <c r="AG280" s="27">
        <v>48458</v>
      </c>
      <c r="AH280" s="10">
        <f>'[103]TUNJ. KOMUNIKASI'!$I$29/1000</f>
        <v>9855</v>
      </c>
      <c r="AI280" s="10">
        <f>'[103]TUNJ. KOMUNIKASI'!$M$29/1000</f>
        <v>11031</v>
      </c>
      <c r="AJ280" s="10">
        <f>'[103]TUNJ. KOMUNIKASI'!$Q$29/1000</f>
        <v>11889</v>
      </c>
      <c r="AK280" s="10">
        <v>83894.475000000006</v>
      </c>
      <c r="AL280" s="10">
        <f>'[103]TUNJ. KOMUNIKASI'!$U$29/1000</f>
        <v>12318</v>
      </c>
      <c r="AM280" s="11">
        <f t="shared" si="27"/>
        <v>128987.47500000001</v>
      </c>
      <c r="AN280" s="11">
        <f>AG280-AM280</f>
        <v>-80529.475000000006</v>
      </c>
      <c r="AO280" s="178">
        <f>AO279+AN280</f>
        <v>-1678660.8370000003</v>
      </c>
      <c r="AP280" s="1">
        <v>27372000</v>
      </c>
      <c r="AS280" s="183">
        <f t="shared" ref="AS280:AS287" si="29">E280/4</f>
        <v>33718750</v>
      </c>
    </row>
    <row r="281" spans="3:46" ht="12" customHeight="1" x14ac:dyDescent="0.25">
      <c r="C281" s="110" t="s">
        <v>206</v>
      </c>
      <c r="D281" s="108" t="s">
        <v>210</v>
      </c>
      <c r="E281" s="180">
        <v>502672000</v>
      </c>
      <c r="F281" s="181">
        <f t="shared" si="28"/>
        <v>552939200</v>
      </c>
      <c r="G281" s="182">
        <v>138234800</v>
      </c>
      <c r="H281" s="111">
        <v>138234800</v>
      </c>
      <c r="I281" s="111">
        <v>138234800</v>
      </c>
      <c r="J281" s="111">
        <v>138234800</v>
      </c>
      <c r="K281" s="175">
        <f>[102]AKUMULASI!$H$11/1000</f>
        <v>234384</v>
      </c>
      <c r="L281" s="175">
        <v>171000</v>
      </c>
      <c r="M281" s="175">
        <v>51471</v>
      </c>
      <c r="N281" s="175">
        <v>51471</v>
      </c>
      <c r="O281" s="175">
        <v>65721</v>
      </c>
      <c r="P281" s="27">
        <v>65721</v>
      </c>
      <c r="Q281" s="27"/>
      <c r="R281" s="176">
        <f>G281+H281+I281+J281</f>
        <v>552939200</v>
      </c>
      <c r="S281" s="177"/>
      <c r="T281" s="177"/>
      <c r="U281" s="176">
        <v>40375</v>
      </c>
      <c r="V281" s="176">
        <v>41325</v>
      </c>
      <c r="W281" s="176">
        <v>41325</v>
      </c>
      <c r="Y281" s="27">
        <v>32110</v>
      </c>
      <c r="AB281" s="27">
        <v>42750000</v>
      </c>
      <c r="AC281" s="27">
        <v>42750000</v>
      </c>
      <c r="AD281" s="27">
        <v>42750000</v>
      </c>
      <c r="AE281" s="27">
        <v>42750000</v>
      </c>
      <c r="AF281" s="27">
        <v>171000000</v>
      </c>
      <c r="AG281" s="184">
        <v>164350</v>
      </c>
      <c r="AH281" s="10">
        <f>'[104]TUNJ. JABATAN'!$I$26/1000</f>
        <v>41325</v>
      </c>
      <c r="AI281" s="10">
        <f>'[104]TUNJ. JABATAN'!$M$26/1000</f>
        <v>41325</v>
      </c>
      <c r="AJ281" s="10">
        <f>'[104]TUNJ. JABATAN'!$Q$26/1000</f>
        <v>41325</v>
      </c>
      <c r="AK281" s="10">
        <v>321366.55</v>
      </c>
      <c r="AL281" s="10">
        <f>'[104]TUNJ. JABATAN'!$U$26/1000</f>
        <v>41325</v>
      </c>
      <c r="AM281" s="11">
        <f t="shared" si="27"/>
        <v>486666.55</v>
      </c>
      <c r="AN281" s="11">
        <f>AG281-AM281</f>
        <v>-322316.55</v>
      </c>
      <c r="AO281" s="178">
        <f t="shared" ref="AO281:AO305" si="30">AO280+AN281</f>
        <v>-2000977.3870000003</v>
      </c>
      <c r="AP281" s="1">
        <v>150195000</v>
      </c>
      <c r="AS281" s="183">
        <f t="shared" si="29"/>
        <v>125668000</v>
      </c>
    </row>
    <row r="282" spans="3:46" ht="12" customHeight="1" x14ac:dyDescent="0.25">
      <c r="C282" s="110" t="s">
        <v>206</v>
      </c>
      <c r="D282" s="108" t="s">
        <v>211</v>
      </c>
      <c r="E282" s="180">
        <v>0</v>
      </c>
      <c r="F282" s="181">
        <f t="shared" si="28"/>
        <v>0</v>
      </c>
      <c r="G282" s="182">
        <v>0</v>
      </c>
      <c r="H282" s="111">
        <v>0</v>
      </c>
      <c r="I282" s="111">
        <v>0</v>
      </c>
      <c r="J282" s="111">
        <v>0</v>
      </c>
      <c r="K282" s="175"/>
      <c r="L282" s="175">
        <v>0</v>
      </c>
      <c r="M282" s="175">
        <v>0</v>
      </c>
      <c r="N282" s="175">
        <v>0</v>
      </c>
      <c r="O282" s="175">
        <v>0</v>
      </c>
      <c r="P282" s="185">
        <v>0</v>
      </c>
      <c r="Q282" s="185"/>
      <c r="R282" s="176">
        <v>0</v>
      </c>
      <c r="S282" s="177"/>
      <c r="T282" s="177"/>
      <c r="U282" s="176">
        <v>0</v>
      </c>
      <c r="V282" s="176">
        <v>0</v>
      </c>
      <c r="W282" s="176">
        <v>0</v>
      </c>
      <c r="Y282" s="27">
        <v>0</v>
      </c>
      <c r="AB282" s="27"/>
      <c r="AC282" s="27"/>
      <c r="AD282" s="27"/>
      <c r="AE282" s="27"/>
      <c r="AF282" s="27">
        <v>0</v>
      </c>
      <c r="AG282" s="184">
        <v>0</v>
      </c>
      <c r="AH282" s="120">
        <v>0</v>
      </c>
      <c r="AI282" s="120">
        <v>0</v>
      </c>
      <c r="AJ282" s="120">
        <v>0</v>
      </c>
      <c r="AK282" s="120">
        <v>0</v>
      </c>
      <c r="AL282" s="120">
        <v>0</v>
      </c>
      <c r="AM282" s="11">
        <f t="shared" si="27"/>
        <v>0</v>
      </c>
      <c r="AN282" s="11">
        <f t="shared" ref="AN282:AN305" si="31">AG282-AM282</f>
        <v>0</v>
      </c>
      <c r="AO282" s="178">
        <f t="shared" si="30"/>
        <v>-2000977.3870000003</v>
      </c>
      <c r="AP282" s="1">
        <v>0</v>
      </c>
      <c r="AS282" s="183">
        <f t="shared" si="29"/>
        <v>0</v>
      </c>
    </row>
    <row r="283" spans="3:46" ht="12" customHeight="1" x14ac:dyDescent="0.25">
      <c r="C283" s="110" t="s">
        <v>206</v>
      </c>
      <c r="D283" s="108" t="s">
        <v>212</v>
      </c>
      <c r="E283" s="180">
        <v>700786000</v>
      </c>
      <c r="F283" s="181">
        <f t="shared" si="28"/>
        <v>770864600.00000012</v>
      </c>
      <c r="G283" s="182">
        <v>192716150.00000003</v>
      </c>
      <c r="H283" s="111">
        <v>192716150.00000003</v>
      </c>
      <c r="I283" s="111">
        <v>192716150.00000003</v>
      </c>
      <c r="J283" s="111">
        <v>192716150.00000003</v>
      </c>
      <c r="K283" s="175"/>
      <c r="L283" s="175">
        <v>125771</v>
      </c>
      <c r="M283" s="175">
        <v>22481</v>
      </c>
      <c r="N283" s="175">
        <v>22650</v>
      </c>
      <c r="O283" s="175">
        <v>29535</v>
      </c>
      <c r="P283" s="27">
        <v>35407</v>
      </c>
      <c r="Q283" s="27"/>
      <c r="R283" s="176">
        <f t="shared" ref="R283:R288" si="32">G283+H283+I283+J283</f>
        <v>770864600.00000012</v>
      </c>
      <c r="S283" s="177"/>
      <c r="T283" s="177"/>
      <c r="U283" s="176">
        <v>37707.5</v>
      </c>
      <c r="V283" s="176">
        <v>41418.75</v>
      </c>
      <c r="W283" s="176">
        <v>41418.75</v>
      </c>
      <c r="Y283" s="27">
        <v>26680</v>
      </c>
      <c r="AB283" s="27">
        <v>20685000</v>
      </c>
      <c r="AC283" s="27">
        <v>25376250</v>
      </c>
      <c r="AD283" s="27">
        <v>28616250</v>
      </c>
      <c r="AE283" s="27">
        <v>29527500</v>
      </c>
      <c r="AF283" s="27">
        <v>104205000</v>
      </c>
      <c r="AG283" s="184">
        <v>139056</v>
      </c>
      <c r="AH283" s="10">
        <f>'[103]TUNJ. TRANSPORT'!$I$29/1000</f>
        <v>15712.5</v>
      </c>
      <c r="AI283" s="10">
        <f>'[103]TUNJ. TRANSPORT'!$M$29/1000</f>
        <v>21592.5</v>
      </c>
      <c r="AJ283" s="10">
        <f>'[103]TUNJ. TRANSPORT'!$Q$29/1000</f>
        <v>25882.5</v>
      </c>
      <c r="AK283" s="10">
        <v>208423.625</v>
      </c>
      <c r="AL283" s="10">
        <f>'[103]TUNJ. TRANSPORT'!$U$29/1000</f>
        <v>28027.5</v>
      </c>
      <c r="AM283" s="11">
        <f t="shared" si="27"/>
        <v>299638.625</v>
      </c>
      <c r="AN283" s="11">
        <f t="shared" si="31"/>
        <v>-160582.625</v>
      </c>
      <c r="AO283" s="178">
        <f t="shared" si="30"/>
        <v>-2161560.0120000001</v>
      </c>
      <c r="AP283" s="1">
        <v>57100000</v>
      </c>
      <c r="AS283" s="183">
        <f t="shared" si="29"/>
        <v>175196500</v>
      </c>
    </row>
    <row r="284" spans="3:46" ht="12" customHeight="1" x14ac:dyDescent="0.25">
      <c r="C284" s="110" t="s">
        <v>206</v>
      </c>
      <c r="D284" s="108" t="s">
        <v>213</v>
      </c>
      <c r="E284" s="180">
        <v>426684000</v>
      </c>
      <c r="F284" s="181">
        <f t="shared" si="28"/>
        <v>469352400.00000006</v>
      </c>
      <c r="G284" s="182">
        <v>117338100.00000001</v>
      </c>
      <c r="H284" s="111">
        <v>117338100.00000001</v>
      </c>
      <c r="I284" s="111">
        <v>117338100.00000001</v>
      </c>
      <c r="J284" s="111">
        <v>117338100.00000001</v>
      </c>
      <c r="K284" s="175">
        <f>[102]AKUMULASI!$H$13/1000</f>
        <v>192894.94375000001</v>
      </c>
      <c r="L284" s="175">
        <v>142152.51</v>
      </c>
      <c r="M284" s="175">
        <v>0</v>
      </c>
      <c r="N284" s="175">
        <v>79831.875</v>
      </c>
      <c r="O284" s="175">
        <v>56531.534375000003</v>
      </c>
      <c r="P284" s="27">
        <v>56531.534375000003</v>
      </c>
      <c r="Q284" s="27"/>
      <c r="R284" s="176">
        <f t="shared" si="32"/>
        <v>469352400.00000006</v>
      </c>
      <c r="S284" s="177"/>
      <c r="T284" s="177"/>
      <c r="U284" s="176">
        <v>56139.933333333334</v>
      </c>
      <c r="V284" s="176">
        <v>56139.933333333334</v>
      </c>
      <c r="W284" s="176">
        <v>56139.933333333334</v>
      </c>
      <c r="Y284" s="27">
        <v>16516</v>
      </c>
      <c r="AB284" s="27">
        <v>0</v>
      </c>
      <c r="AC284" s="27">
        <v>47384170</v>
      </c>
      <c r="AD284" s="27">
        <v>47384170</v>
      </c>
      <c r="AE284" s="27">
        <v>47384170</v>
      </c>
      <c r="AF284" s="27">
        <v>142152510</v>
      </c>
      <c r="AG284" s="184">
        <v>111085</v>
      </c>
      <c r="AH284" s="186">
        <f>'[103]TUNJ. CUTI'!$N$26/1000/4</f>
        <v>29733.918750000001</v>
      </c>
      <c r="AI284" s="10">
        <f>'[104]TUNJ. CUTI'!$N$26/1000/4</f>
        <v>29733.918750000001</v>
      </c>
      <c r="AJ284" s="10">
        <f>'[104]TUNJ. CUTI'!$N$26/1000/4</f>
        <v>29733.918750000001</v>
      </c>
      <c r="AK284" s="10">
        <v>218696.15937499999</v>
      </c>
      <c r="AL284" s="10">
        <f>'[104]TUNJ. CUTI'!$N$26/1000/4</f>
        <v>29733.918750000001</v>
      </c>
      <c r="AM284" s="11">
        <f t="shared" si="27"/>
        <v>337631.83437500003</v>
      </c>
      <c r="AN284" s="11">
        <f t="shared" si="31"/>
        <v>-226546.83437500003</v>
      </c>
      <c r="AO284" s="178">
        <f t="shared" si="30"/>
        <v>-2388106.8463750002</v>
      </c>
      <c r="AP284" s="1">
        <v>102840000</v>
      </c>
      <c r="AS284" s="183">
        <f t="shared" si="29"/>
        <v>106671000</v>
      </c>
    </row>
    <row r="285" spans="3:46" ht="12" customHeight="1" x14ac:dyDescent="0.25">
      <c r="C285" s="110" t="s">
        <v>206</v>
      </c>
      <c r="D285" s="108" t="s">
        <v>214</v>
      </c>
      <c r="E285" s="180">
        <v>899697000</v>
      </c>
      <c r="F285" s="181">
        <f t="shared" si="28"/>
        <v>989666700.00000012</v>
      </c>
      <c r="G285" s="182">
        <v>247416675.00000003</v>
      </c>
      <c r="H285" s="111">
        <v>247416675.00000003</v>
      </c>
      <c r="I285" s="111">
        <v>247416675.00000003</v>
      </c>
      <c r="J285" s="111">
        <v>247416675.00000003</v>
      </c>
      <c r="K285" s="175">
        <f>[102]AKUMULASI!$H$14/1000</f>
        <v>305495.3725</v>
      </c>
      <c r="L285" s="175">
        <v>271590.31200000003</v>
      </c>
      <c r="M285" s="175">
        <v>0</v>
      </c>
      <c r="N285" s="175">
        <v>274949.01250000001</v>
      </c>
      <c r="O285" s="175">
        <v>0</v>
      </c>
      <c r="P285" s="27">
        <v>30546.36</v>
      </c>
      <c r="Q285" s="27"/>
      <c r="R285" s="176">
        <f t="shared" si="32"/>
        <v>989666700.00000012</v>
      </c>
      <c r="S285" s="177"/>
      <c r="T285" s="177"/>
      <c r="U285" s="176">
        <v>0</v>
      </c>
      <c r="V285" s="176">
        <v>336839.6</v>
      </c>
      <c r="W285" s="176">
        <v>0</v>
      </c>
      <c r="Y285" s="27">
        <v>0</v>
      </c>
      <c r="AB285" s="27">
        <v>0</v>
      </c>
      <c r="AC285" s="27">
        <v>214177140</v>
      </c>
      <c r="AD285" s="27">
        <v>0</v>
      </c>
      <c r="AE285" s="27">
        <v>57413172</v>
      </c>
      <c r="AF285" s="27">
        <v>271590312</v>
      </c>
      <c r="AG285" s="184">
        <v>248714</v>
      </c>
      <c r="AH285" s="120">
        <v>0</v>
      </c>
      <c r="AI285" s="186">
        <f>('[105]THR-PEGAWAI'!$N$26/1000)-3320</f>
        <v>227332.27799999999</v>
      </c>
      <c r="AJ285" s="120">
        <v>0</v>
      </c>
      <c r="AK285" s="120">
        <v>383269.36</v>
      </c>
      <c r="AL285" s="120">
        <v>0</v>
      </c>
      <c r="AM285" s="11">
        <f t="shared" si="27"/>
        <v>610601.63800000004</v>
      </c>
      <c r="AN285" s="11">
        <f t="shared" si="31"/>
        <v>-361887.63800000004</v>
      </c>
      <c r="AO285" s="178">
        <f t="shared" si="30"/>
        <v>-2749994.484375</v>
      </c>
      <c r="AP285" s="1">
        <v>171929834</v>
      </c>
      <c r="AS285" s="183">
        <f t="shared" si="29"/>
        <v>224924250</v>
      </c>
    </row>
    <row r="286" spans="3:46" ht="12" customHeight="1" x14ac:dyDescent="0.25">
      <c r="C286" s="110" t="s">
        <v>206</v>
      </c>
      <c r="D286" s="108" t="s">
        <v>215</v>
      </c>
      <c r="E286" s="180">
        <v>1091079000</v>
      </c>
      <c r="F286" s="181">
        <f t="shared" si="28"/>
        <v>1201149848</v>
      </c>
      <c r="G286" s="182">
        <f>300046725+240737</f>
        <v>300287462</v>
      </c>
      <c r="H286" s="111">
        <f>300046725+240737</f>
        <v>300287462</v>
      </c>
      <c r="I286" s="111">
        <f>300046725+240737</f>
        <v>300287462</v>
      </c>
      <c r="J286" s="111">
        <f>300046725+240737</f>
        <v>300287462</v>
      </c>
      <c r="K286" s="175"/>
      <c r="L286" s="175">
        <v>307212</v>
      </c>
      <c r="M286" s="175">
        <v>72720</v>
      </c>
      <c r="N286" s="175">
        <v>72900</v>
      </c>
      <c r="O286" s="175">
        <v>95244</v>
      </c>
      <c r="P286" s="27">
        <v>101508</v>
      </c>
      <c r="Q286" s="27"/>
      <c r="R286" s="176">
        <f t="shared" si="32"/>
        <v>1201149848</v>
      </c>
      <c r="S286" s="177"/>
      <c r="T286" s="177"/>
      <c r="U286" s="176">
        <v>68698</v>
      </c>
      <c r="V286" s="176">
        <v>73110</v>
      </c>
      <c r="W286" s="176">
        <v>73110</v>
      </c>
      <c r="Y286" s="27">
        <v>44590</v>
      </c>
      <c r="AB286" s="27">
        <v>65814000</v>
      </c>
      <c r="AC286" s="27">
        <v>77838000</v>
      </c>
      <c r="AD286" s="27">
        <v>81294000</v>
      </c>
      <c r="AE286" s="27">
        <v>82266000</v>
      </c>
      <c r="AF286" s="27">
        <v>307212000</v>
      </c>
      <c r="AG286" s="184">
        <v>270500</v>
      </c>
      <c r="AH286" s="10">
        <f>'[103]TUNJ. PRESTASI'!$I$29/1000</f>
        <v>59010</v>
      </c>
      <c r="AI286" s="10">
        <f>'[103]TUNJ. PRESTASI'!$M$29/1000</f>
        <v>66157</v>
      </c>
      <c r="AJ286" s="10">
        <f>'[103]TUNJ. PRESTASI'!$Q$29/1000</f>
        <v>70733</v>
      </c>
      <c r="AK286" s="10">
        <v>349017</v>
      </c>
      <c r="AL286" s="10">
        <f>'[103]TUNJ. PRESTASI'!$U$29/1000</f>
        <v>73021</v>
      </c>
      <c r="AM286" s="11">
        <f t="shared" si="27"/>
        <v>617938</v>
      </c>
      <c r="AN286" s="11">
        <f t="shared" si="31"/>
        <v>-347438</v>
      </c>
      <c r="AO286" s="178">
        <f t="shared" si="30"/>
        <v>-3097432.484375</v>
      </c>
      <c r="AP286" s="1">
        <v>205100000</v>
      </c>
      <c r="AS286" s="183">
        <f t="shared" si="29"/>
        <v>272769750</v>
      </c>
    </row>
    <row r="287" spans="3:46" ht="12" customHeight="1" x14ac:dyDescent="0.25">
      <c r="C287" s="110" t="s">
        <v>206</v>
      </c>
      <c r="D287" s="108" t="s">
        <v>216</v>
      </c>
      <c r="E287" s="180">
        <v>256400000</v>
      </c>
      <c r="F287" s="181">
        <f t="shared" si="28"/>
        <v>282040000</v>
      </c>
      <c r="G287" s="182">
        <v>70510000</v>
      </c>
      <c r="H287" s="111">
        <v>70510000</v>
      </c>
      <c r="I287" s="111">
        <v>70510000</v>
      </c>
      <c r="J287" s="111">
        <v>70510000</v>
      </c>
      <c r="K287" s="175"/>
      <c r="L287" s="175">
        <v>194400</v>
      </c>
      <c r="M287" s="175">
        <v>48600</v>
      </c>
      <c r="N287" s="175">
        <v>48600</v>
      </c>
      <c r="O287" s="175">
        <v>64800</v>
      </c>
      <c r="P287" s="27">
        <v>64800</v>
      </c>
      <c r="Q287" s="27"/>
      <c r="R287" s="176">
        <f t="shared" si="32"/>
        <v>282040000</v>
      </c>
      <c r="S287" s="42"/>
      <c r="T287" s="42"/>
      <c r="U287" s="25">
        <v>53125</v>
      </c>
      <c r="V287" s="25">
        <v>54375</v>
      </c>
      <c r="W287" s="25">
        <v>54375</v>
      </c>
      <c r="X287" s="25">
        <v>0</v>
      </c>
      <c r="Y287" s="25">
        <v>0</v>
      </c>
      <c r="Z287" s="25">
        <v>0</v>
      </c>
      <c r="AB287" s="27">
        <v>48600000</v>
      </c>
      <c r="AC287" s="27">
        <v>48600000</v>
      </c>
      <c r="AD287" s="27">
        <v>48600000</v>
      </c>
      <c r="AE287" s="27">
        <v>48600000</v>
      </c>
      <c r="AF287" s="27">
        <v>194400000</v>
      </c>
      <c r="AG287" s="184">
        <v>187600</v>
      </c>
      <c r="AH287" s="10">
        <f>'[105]TUNJ. KENDARAAN'!$I$26/1000</f>
        <v>48600</v>
      </c>
      <c r="AI287" s="10">
        <f>'[105]TUNJ. KENDARAAN'!$M$26/1000</f>
        <v>48600</v>
      </c>
      <c r="AJ287" s="10">
        <f>'[105]TUNJ. KENDARAAN'!$Q$26/1000</f>
        <v>48600</v>
      </c>
      <c r="AK287" s="10">
        <v>285133</v>
      </c>
      <c r="AL287" s="10">
        <f>'[105]TUNJ. KENDARAAN'!$U$26/1000</f>
        <v>48600</v>
      </c>
      <c r="AM287" s="11">
        <f t="shared" si="27"/>
        <v>479533</v>
      </c>
      <c r="AN287" s="11">
        <f t="shared" si="31"/>
        <v>-291933</v>
      </c>
      <c r="AO287" s="178">
        <f t="shared" si="30"/>
        <v>-3389365.484375</v>
      </c>
      <c r="AP287" s="1">
        <v>126200000</v>
      </c>
      <c r="AS287" s="183">
        <f t="shared" si="29"/>
        <v>64100000</v>
      </c>
    </row>
    <row r="288" spans="3:46" ht="12" customHeight="1" x14ac:dyDescent="0.25">
      <c r="C288" s="110" t="s">
        <v>217</v>
      </c>
      <c r="D288" s="108" t="s">
        <v>218</v>
      </c>
      <c r="E288" s="187">
        <v>1300100000</v>
      </c>
      <c r="F288" s="181">
        <f t="shared" si="28"/>
        <v>1430110000</v>
      </c>
      <c r="G288" s="182">
        <f>325025000*1.1</f>
        <v>357527500</v>
      </c>
      <c r="H288" s="111">
        <f>325025000*1.1</f>
        <v>357527500</v>
      </c>
      <c r="I288" s="111">
        <f>325025000*1.1</f>
        <v>357527500</v>
      </c>
      <c r="J288" s="111">
        <f>325025000*1.1</f>
        <v>357527500</v>
      </c>
      <c r="K288" s="175">
        <v>2080310</v>
      </c>
      <c r="L288" s="175">
        <v>30000</v>
      </c>
      <c r="M288" s="175">
        <v>7875</v>
      </c>
      <c r="N288" s="175">
        <v>7875</v>
      </c>
      <c r="O288" s="175">
        <v>7875</v>
      </c>
      <c r="P288" s="27">
        <v>7875</v>
      </c>
      <c r="Q288" s="27"/>
      <c r="R288" s="176">
        <f t="shared" si="32"/>
        <v>1430110000</v>
      </c>
      <c r="S288" s="177"/>
      <c r="T288" s="177"/>
      <c r="U288" s="176">
        <v>7500</v>
      </c>
      <c r="V288" s="176">
        <v>7500</v>
      </c>
      <c r="W288" s="176">
        <v>7500</v>
      </c>
      <c r="Y288" s="27">
        <v>0</v>
      </c>
      <c r="AB288" s="27">
        <v>7500000</v>
      </c>
      <c r="AC288" s="27">
        <v>7500000</v>
      </c>
      <c r="AD288" s="27">
        <v>7500000</v>
      </c>
      <c r="AE288" s="27">
        <v>7500000</v>
      </c>
      <c r="AF288" s="27">
        <v>30000000</v>
      </c>
      <c r="AG288" s="184">
        <v>20000</v>
      </c>
      <c r="AH288" s="10">
        <f>G288</f>
        <v>357527500</v>
      </c>
      <c r="AI288" s="10">
        <f>H288</f>
        <v>357527500</v>
      </c>
      <c r="AJ288" s="10">
        <f>I288</f>
        <v>357527500</v>
      </c>
      <c r="AK288" s="10">
        <v>7875</v>
      </c>
      <c r="AL288" s="10">
        <f>J288</f>
        <v>357527500</v>
      </c>
      <c r="AM288" s="11">
        <f t="shared" si="27"/>
        <v>1430117875</v>
      </c>
      <c r="AN288" s="11">
        <f t="shared" si="31"/>
        <v>-1430097875</v>
      </c>
      <c r="AO288" s="178">
        <f t="shared" si="30"/>
        <v>-1433487240.484375</v>
      </c>
      <c r="AP288" s="1">
        <v>0</v>
      </c>
    </row>
    <row r="289" spans="3:45" ht="12" customHeight="1" x14ac:dyDescent="0.25">
      <c r="C289" s="110" t="s">
        <v>219</v>
      </c>
      <c r="D289" s="188" t="s">
        <v>220</v>
      </c>
      <c r="E289" s="187">
        <v>4039688000</v>
      </c>
      <c r="F289" s="181">
        <f t="shared" si="28"/>
        <v>4039688000</v>
      </c>
      <c r="G289" s="182">
        <v>1009922000</v>
      </c>
      <c r="H289" s="182">
        <v>1009922000</v>
      </c>
      <c r="I289" s="182">
        <v>1009922000</v>
      </c>
      <c r="J289" s="182">
        <v>1009922000</v>
      </c>
      <c r="K289" s="175">
        <f>K288/4</f>
        <v>520077.5</v>
      </c>
      <c r="L289" s="175">
        <v>1386873.81</v>
      </c>
      <c r="M289" s="175">
        <v>520078</v>
      </c>
      <c r="N289" s="175">
        <v>520078</v>
      </c>
      <c r="O289" s="175">
        <v>520078</v>
      </c>
      <c r="P289" s="27">
        <v>520076</v>
      </c>
      <c r="Q289" s="27"/>
      <c r="R289" s="176">
        <v>0</v>
      </c>
      <c r="S289" s="177"/>
      <c r="T289" s="177"/>
      <c r="U289" s="176">
        <v>0</v>
      </c>
      <c r="V289" s="176">
        <v>0</v>
      </c>
      <c r="W289" s="176">
        <v>0</v>
      </c>
      <c r="Y289" s="27">
        <v>0</v>
      </c>
      <c r="AB289" s="27"/>
      <c r="AC289" s="27"/>
      <c r="AD289" s="27"/>
      <c r="AE289" s="27"/>
      <c r="AF289" s="27">
        <v>0</v>
      </c>
      <c r="AG289" s="184">
        <v>0</v>
      </c>
      <c r="AH289" s="186">
        <v>0</v>
      </c>
      <c r="AI289" s="186">
        <v>0</v>
      </c>
      <c r="AJ289" s="186">
        <v>0</v>
      </c>
      <c r="AK289" s="186">
        <v>3211076</v>
      </c>
      <c r="AL289" s="186">
        <v>0</v>
      </c>
      <c r="AM289" s="11">
        <f t="shared" si="27"/>
        <v>3211076</v>
      </c>
      <c r="AN289" s="11">
        <f t="shared" si="31"/>
        <v>-3211076</v>
      </c>
      <c r="AO289" s="178">
        <f t="shared" si="30"/>
        <v>-1436698316.484375</v>
      </c>
      <c r="AP289" s="1">
        <v>226995500</v>
      </c>
      <c r="AS289" s="1" t="s">
        <v>221</v>
      </c>
    </row>
    <row r="290" spans="3:45" ht="12" customHeight="1" x14ac:dyDescent="0.25">
      <c r="C290" s="110" t="s">
        <v>222</v>
      </c>
      <c r="D290" s="188" t="s">
        <v>223</v>
      </c>
      <c r="E290" s="187">
        <f>SUM(E291:E293)</f>
        <v>1247618000</v>
      </c>
      <c r="F290" s="181">
        <f t="shared" si="28"/>
        <v>1372379800</v>
      </c>
      <c r="G290" s="182">
        <f>SUM(G291:G293)</f>
        <v>343094950</v>
      </c>
      <c r="H290" s="182">
        <f>SUM(H291:H293)</f>
        <v>343094950</v>
      </c>
      <c r="I290" s="182">
        <f>SUM(I291:I293)</f>
        <v>343094950</v>
      </c>
      <c r="J290" s="182">
        <f>SUM(J291:J293)</f>
        <v>343094950</v>
      </c>
      <c r="K290" s="175">
        <f>3587509060.08333/1000/4</f>
        <v>896877.26502083254</v>
      </c>
      <c r="L290" s="175"/>
      <c r="M290" s="175"/>
      <c r="N290" s="175"/>
      <c r="O290" s="175"/>
      <c r="P290" s="27"/>
      <c r="Q290" s="27"/>
      <c r="R290" s="176"/>
      <c r="S290" s="177"/>
      <c r="T290" s="177"/>
      <c r="U290" s="176"/>
      <c r="V290" s="176"/>
      <c r="W290" s="176"/>
      <c r="Y290" s="27">
        <v>1058033.24</v>
      </c>
      <c r="AB290" s="27"/>
      <c r="AC290" s="27"/>
      <c r="AD290" s="27"/>
      <c r="AE290" s="27"/>
      <c r="AF290" s="27"/>
      <c r="AG290" s="184"/>
      <c r="AH290" s="10"/>
      <c r="AI290" s="10"/>
      <c r="AJ290" s="10"/>
      <c r="AK290" s="10">
        <v>0</v>
      </c>
      <c r="AL290" s="10"/>
      <c r="AM290" s="11"/>
      <c r="AN290" s="11"/>
      <c r="AO290" s="178"/>
      <c r="AP290" s="1">
        <v>0</v>
      </c>
    </row>
    <row r="291" spans="3:45" ht="12" customHeight="1" x14ac:dyDescent="0.25">
      <c r="C291" s="110" t="s">
        <v>222</v>
      </c>
      <c r="D291" s="188" t="s">
        <v>224</v>
      </c>
      <c r="E291" s="180">
        <v>587618000</v>
      </c>
      <c r="F291" s="181">
        <f t="shared" si="28"/>
        <v>646379800</v>
      </c>
      <c r="G291" s="182">
        <f>146904500*1.1</f>
        <v>161594950</v>
      </c>
      <c r="H291" s="182">
        <f t="shared" ref="H291:AS291" si="33">146904500*1.1</f>
        <v>161594950</v>
      </c>
      <c r="I291" s="182">
        <f t="shared" si="33"/>
        <v>161594950</v>
      </c>
      <c r="J291" s="182">
        <f t="shared" si="33"/>
        <v>161594950</v>
      </c>
      <c r="K291" s="111">
        <f t="shared" si="33"/>
        <v>161594950</v>
      </c>
      <c r="L291" s="111">
        <f t="shared" si="33"/>
        <v>161594950</v>
      </c>
      <c r="M291" s="111">
        <f t="shared" si="33"/>
        <v>161594950</v>
      </c>
      <c r="N291" s="111">
        <f t="shared" si="33"/>
        <v>161594950</v>
      </c>
      <c r="O291" s="111">
        <f t="shared" si="33"/>
        <v>161594950</v>
      </c>
      <c r="P291" s="111">
        <f t="shared" si="33"/>
        <v>161594950</v>
      </c>
      <c r="Q291" s="111">
        <f t="shared" si="33"/>
        <v>161594950</v>
      </c>
      <c r="R291" s="111">
        <f t="shared" si="33"/>
        <v>161594950</v>
      </c>
      <c r="S291" s="111">
        <f t="shared" si="33"/>
        <v>161594950</v>
      </c>
      <c r="T291" s="111">
        <f t="shared" si="33"/>
        <v>161594950</v>
      </c>
      <c r="U291" s="111">
        <f t="shared" si="33"/>
        <v>161594950</v>
      </c>
      <c r="V291" s="111">
        <f t="shared" si="33"/>
        <v>161594950</v>
      </c>
      <c r="W291" s="111">
        <f t="shared" si="33"/>
        <v>161594950</v>
      </c>
      <c r="X291" s="111">
        <f t="shared" si="33"/>
        <v>161594950</v>
      </c>
      <c r="Y291" s="111">
        <f t="shared" si="33"/>
        <v>161594950</v>
      </c>
      <c r="Z291" s="111">
        <f t="shared" si="33"/>
        <v>161594950</v>
      </c>
      <c r="AA291" s="111">
        <f t="shared" si="33"/>
        <v>161594950</v>
      </c>
      <c r="AB291" s="111">
        <f t="shared" si="33"/>
        <v>161594950</v>
      </c>
      <c r="AC291" s="111">
        <f t="shared" si="33"/>
        <v>161594950</v>
      </c>
      <c r="AD291" s="111">
        <f t="shared" si="33"/>
        <v>161594950</v>
      </c>
      <c r="AE291" s="111">
        <f t="shared" si="33"/>
        <v>161594950</v>
      </c>
      <c r="AF291" s="111">
        <f t="shared" si="33"/>
        <v>161594950</v>
      </c>
      <c r="AG291" s="111">
        <f t="shared" si="33"/>
        <v>161594950</v>
      </c>
      <c r="AH291" s="111">
        <f t="shared" si="33"/>
        <v>161594950</v>
      </c>
      <c r="AI291" s="111">
        <f t="shared" si="33"/>
        <v>161594950</v>
      </c>
      <c r="AJ291" s="111">
        <f t="shared" si="33"/>
        <v>161594950</v>
      </c>
      <c r="AK291" s="111">
        <f t="shared" si="33"/>
        <v>161594950</v>
      </c>
      <c r="AL291" s="111">
        <f t="shared" si="33"/>
        <v>161594950</v>
      </c>
      <c r="AM291" s="111">
        <f t="shared" si="33"/>
        <v>161594950</v>
      </c>
      <c r="AN291" s="111">
        <f t="shared" si="33"/>
        <v>161594950</v>
      </c>
      <c r="AO291" s="111">
        <f t="shared" si="33"/>
        <v>161594950</v>
      </c>
      <c r="AP291" s="111">
        <f t="shared" si="33"/>
        <v>161594950</v>
      </c>
      <c r="AQ291" s="111">
        <f t="shared" si="33"/>
        <v>161594950</v>
      </c>
      <c r="AR291" s="111">
        <f t="shared" si="33"/>
        <v>161594950</v>
      </c>
      <c r="AS291" s="111">
        <f t="shared" si="33"/>
        <v>161594950</v>
      </c>
    </row>
    <row r="292" spans="3:45" ht="12" customHeight="1" x14ac:dyDescent="0.25">
      <c r="C292" s="110" t="s">
        <v>222</v>
      </c>
      <c r="D292" s="188" t="s">
        <v>225</v>
      </c>
      <c r="E292" s="180">
        <v>360000000</v>
      </c>
      <c r="F292" s="181">
        <f t="shared" si="28"/>
        <v>396000000.00000006</v>
      </c>
      <c r="G292" s="182">
        <f>90000000*1.1</f>
        <v>99000000.000000015</v>
      </c>
      <c r="H292" s="182">
        <f t="shared" ref="H292:AS292" si="34">90000000*1.1</f>
        <v>99000000.000000015</v>
      </c>
      <c r="I292" s="182">
        <f t="shared" si="34"/>
        <v>99000000.000000015</v>
      </c>
      <c r="J292" s="182">
        <f t="shared" si="34"/>
        <v>99000000.000000015</v>
      </c>
      <c r="K292" s="111">
        <f t="shared" si="34"/>
        <v>99000000.000000015</v>
      </c>
      <c r="L292" s="111">
        <f t="shared" si="34"/>
        <v>99000000.000000015</v>
      </c>
      <c r="M292" s="111">
        <f t="shared" si="34"/>
        <v>99000000.000000015</v>
      </c>
      <c r="N292" s="111">
        <f t="shared" si="34"/>
        <v>99000000.000000015</v>
      </c>
      <c r="O292" s="111">
        <f t="shared" si="34"/>
        <v>99000000.000000015</v>
      </c>
      <c r="P292" s="111">
        <f t="shared" si="34"/>
        <v>99000000.000000015</v>
      </c>
      <c r="Q292" s="111">
        <f t="shared" si="34"/>
        <v>99000000.000000015</v>
      </c>
      <c r="R292" s="111">
        <f t="shared" si="34"/>
        <v>99000000.000000015</v>
      </c>
      <c r="S292" s="111">
        <f t="shared" si="34"/>
        <v>99000000.000000015</v>
      </c>
      <c r="T292" s="111">
        <f t="shared" si="34"/>
        <v>99000000.000000015</v>
      </c>
      <c r="U292" s="111">
        <f t="shared" si="34"/>
        <v>99000000.000000015</v>
      </c>
      <c r="V292" s="111">
        <f t="shared" si="34"/>
        <v>99000000.000000015</v>
      </c>
      <c r="W292" s="111">
        <f t="shared" si="34"/>
        <v>99000000.000000015</v>
      </c>
      <c r="X292" s="111">
        <f t="shared" si="34"/>
        <v>99000000.000000015</v>
      </c>
      <c r="Y292" s="111">
        <f t="shared" si="34"/>
        <v>99000000.000000015</v>
      </c>
      <c r="Z292" s="111">
        <f t="shared" si="34"/>
        <v>99000000.000000015</v>
      </c>
      <c r="AA292" s="111">
        <f t="shared" si="34"/>
        <v>99000000.000000015</v>
      </c>
      <c r="AB292" s="111">
        <f t="shared" si="34"/>
        <v>99000000.000000015</v>
      </c>
      <c r="AC292" s="111">
        <f t="shared" si="34"/>
        <v>99000000.000000015</v>
      </c>
      <c r="AD292" s="111">
        <f t="shared" si="34"/>
        <v>99000000.000000015</v>
      </c>
      <c r="AE292" s="111">
        <f t="shared" si="34"/>
        <v>99000000.000000015</v>
      </c>
      <c r="AF292" s="111">
        <f t="shared" si="34"/>
        <v>99000000.000000015</v>
      </c>
      <c r="AG292" s="111">
        <f t="shared" si="34"/>
        <v>99000000.000000015</v>
      </c>
      <c r="AH292" s="111">
        <f t="shared" si="34"/>
        <v>99000000.000000015</v>
      </c>
      <c r="AI292" s="111">
        <f t="shared" si="34"/>
        <v>99000000.000000015</v>
      </c>
      <c r="AJ292" s="111">
        <f t="shared" si="34"/>
        <v>99000000.000000015</v>
      </c>
      <c r="AK292" s="111">
        <f t="shared" si="34"/>
        <v>99000000.000000015</v>
      </c>
      <c r="AL292" s="111">
        <f t="shared" si="34"/>
        <v>99000000.000000015</v>
      </c>
      <c r="AM292" s="111">
        <f t="shared" si="34"/>
        <v>99000000.000000015</v>
      </c>
      <c r="AN292" s="111">
        <f t="shared" si="34"/>
        <v>99000000.000000015</v>
      </c>
      <c r="AO292" s="111">
        <f t="shared" si="34"/>
        <v>99000000.000000015</v>
      </c>
      <c r="AP292" s="111">
        <f t="shared" si="34"/>
        <v>99000000.000000015</v>
      </c>
      <c r="AQ292" s="111">
        <f t="shared" si="34"/>
        <v>99000000.000000015</v>
      </c>
      <c r="AR292" s="111">
        <f t="shared" si="34"/>
        <v>99000000.000000015</v>
      </c>
      <c r="AS292" s="111">
        <f t="shared" si="34"/>
        <v>99000000.000000015</v>
      </c>
    </row>
    <row r="293" spans="3:45" ht="12" customHeight="1" x14ac:dyDescent="0.25">
      <c r="C293" s="110" t="s">
        <v>222</v>
      </c>
      <c r="D293" s="188" t="s">
        <v>226</v>
      </c>
      <c r="E293" s="180">
        <v>300000000</v>
      </c>
      <c r="F293" s="181">
        <f t="shared" si="28"/>
        <v>330000000</v>
      </c>
      <c r="G293" s="182">
        <f>75000000*1.1</f>
        <v>82500000</v>
      </c>
      <c r="H293" s="182">
        <f t="shared" ref="H293:AS293" si="35">75000000*1.1</f>
        <v>82500000</v>
      </c>
      <c r="I293" s="182">
        <f t="shared" si="35"/>
        <v>82500000</v>
      </c>
      <c r="J293" s="182">
        <f t="shared" si="35"/>
        <v>82500000</v>
      </c>
      <c r="K293" s="111">
        <f t="shared" si="35"/>
        <v>82500000</v>
      </c>
      <c r="L293" s="111">
        <f t="shared" si="35"/>
        <v>82500000</v>
      </c>
      <c r="M293" s="111">
        <f t="shared" si="35"/>
        <v>82500000</v>
      </c>
      <c r="N293" s="111">
        <f t="shared" si="35"/>
        <v>82500000</v>
      </c>
      <c r="O293" s="111">
        <f t="shared" si="35"/>
        <v>82500000</v>
      </c>
      <c r="P293" s="111">
        <f t="shared" si="35"/>
        <v>82500000</v>
      </c>
      <c r="Q293" s="111">
        <f t="shared" si="35"/>
        <v>82500000</v>
      </c>
      <c r="R293" s="111">
        <f t="shared" si="35"/>
        <v>82500000</v>
      </c>
      <c r="S293" s="111">
        <f t="shared" si="35"/>
        <v>82500000</v>
      </c>
      <c r="T293" s="111">
        <f t="shared" si="35"/>
        <v>82500000</v>
      </c>
      <c r="U293" s="111">
        <f t="shared" si="35"/>
        <v>82500000</v>
      </c>
      <c r="V293" s="111">
        <f t="shared" si="35"/>
        <v>82500000</v>
      </c>
      <c r="W293" s="111">
        <f t="shared" si="35"/>
        <v>82500000</v>
      </c>
      <c r="X293" s="111">
        <f t="shared" si="35"/>
        <v>82500000</v>
      </c>
      <c r="Y293" s="111">
        <f t="shared" si="35"/>
        <v>82500000</v>
      </c>
      <c r="Z293" s="111">
        <f t="shared" si="35"/>
        <v>82500000</v>
      </c>
      <c r="AA293" s="111">
        <f t="shared" si="35"/>
        <v>82500000</v>
      </c>
      <c r="AB293" s="111">
        <f t="shared" si="35"/>
        <v>82500000</v>
      </c>
      <c r="AC293" s="111">
        <f t="shared" si="35"/>
        <v>82500000</v>
      </c>
      <c r="AD293" s="111">
        <f t="shared" si="35"/>
        <v>82500000</v>
      </c>
      <c r="AE293" s="111">
        <f t="shared" si="35"/>
        <v>82500000</v>
      </c>
      <c r="AF293" s="111">
        <f t="shared" si="35"/>
        <v>82500000</v>
      </c>
      <c r="AG293" s="111">
        <f t="shared" si="35"/>
        <v>82500000</v>
      </c>
      <c r="AH293" s="111">
        <f t="shared" si="35"/>
        <v>82500000</v>
      </c>
      <c r="AI293" s="111">
        <f t="shared" si="35"/>
        <v>82500000</v>
      </c>
      <c r="AJ293" s="111">
        <f t="shared" si="35"/>
        <v>82500000</v>
      </c>
      <c r="AK293" s="111">
        <f t="shared" si="35"/>
        <v>82500000</v>
      </c>
      <c r="AL293" s="111">
        <f t="shared" si="35"/>
        <v>82500000</v>
      </c>
      <c r="AM293" s="111">
        <f t="shared" si="35"/>
        <v>82500000</v>
      </c>
      <c r="AN293" s="111">
        <f t="shared" si="35"/>
        <v>82500000</v>
      </c>
      <c r="AO293" s="111">
        <f t="shared" si="35"/>
        <v>82500000</v>
      </c>
      <c r="AP293" s="111">
        <f t="shared" si="35"/>
        <v>82500000</v>
      </c>
      <c r="AQ293" s="111">
        <f t="shared" si="35"/>
        <v>82500000</v>
      </c>
      <c r="AR293" s="111">
        <f t="shared" si="35"/>
        <v>82500000</v>
      </c>
      <c r="AS293" s="111">
        <f t="shared" si="35"/>
        <v>82500000</v>
      </c>
    </row>
    <row r="294" spans="3:45" ht="12" customHeight="1" x14ac:dyDescent="0.25">
      <c r="C294" s="110" t="s">
        <v>227</v>
      </c>
      <c r="D294" s="188" t="s">
        <v>228</v>
      </c>
      <c r="E294" s="187">
        <v>3323520000</v>
      </c>
      <c r="F294" s="181">
        <f t="shared" si="28"/>
        <v>3405996000</v>
      </c>
      <c r="G294" s="182">
        <v>851499000</v>
      </c>
      <c r="H294" s="182">
        <v>851499000</v>
      </c>
      <c r="I294" s="182">
        <v>851499000</v>
      </c>
      <c r="J294" s="182">
        <v>851499000</v>
      </c>
      <c r="K294" s="175">
        <f>[102]AKUMULASI!$H$17/1000</f>
        <v>3563520.0000000005</v>
      </c>
      <c r="L294" s="175">
        <v>3289360</v>
      </c>
      <c r="M294" s="175">
        <v>890880.00000000012</v>
      </c>
      <c r="N294" s="175">
        <v>890880.00000000012</v>
      </c>
      <c r="O294" s="175">
        <v>890880.00000000012</v>
      </c>
      <c r="P294" s="27">
        <v>890880.00000000012</v>
      </c>
      <c r="Q294" s="27"/>
      <c r="R294" s="176">
        <f>G294+H294+I294+J294</f>
        <v>3405996000</v>
      </c>
      <c r="S294" s="177"/>
      <c r="T294" s="177"/>
      <c r="U294" s="176">
        <v>795600</v>
      </c>
      <c r="V294" s="176">
        <v>795600</v>
      </c>
      <c r="W294" s="176">
        <v>795600</v>
      </c>
      <c r="Y294" s="27">
        <v>26400</v>
      </c>
      <c r="AB294" s="27">
        <v>767340000</v>
      </c>
      <c r="AC294" s="27">
        <v>767340000</v>
      </c>
      <c r="AD294" s="27">
        <v>767340000</v>
      </c>
      <c r="AE294" s="27">
        <v>767340000</v>
      </c>
      <c r="AF294" s="27">
        <v>3069360000</v>
      </c>
      <c r="AG294" s="184">
        <v>3212595</v>
      </c>
      <c r="AH294" s="10">
        <f>'[105]GAJI-DIRKOM'!$I$21/1000</f>
        <v>817800</v>
      </c>
      <c r="AI294" s="10">
        <f>'[105]GAJI-DIRKOM'!$M$21/1000</f>
        <v>817800</v>
      </c>
      <c r="AJ294" s="10">
        <f>'[105]GAJI-DIRKOM'!$Q$21/1000</f>
        <v>817800</v>
      </c>
      <c r="AK294" s="10">
        <v>3262080</v>
      </c>
      <c r="AL294" s="10">
        <f>'[105]GAJI-DIRKOM'!$U$21/1000</f>
        <v>817800</v>
      </c>
      <c r="AM294" s="11">
        <f t="shared" si="27"/>
        <v>6533280</v>
      </c>
      <c r="AN294" s="11">
        <f t="shared" si="31"/>
        <v>-3320685</v>
      </c>
      <c r="AO294" s="178">
        <f t="shared" si="30"/>
        <v>79179315</v>
      </c>
      <c r="AP294" s="1">
        <v>2988600000</v>
      </c>
      <c r="AS294" s="1" t="s">
        <v>205</v>
      </c>
    </row>
    <row r="295" spans="3:45" ht="12" customHeight="1" x14ac:dyDescent="0.25">
      <c r="C295" s="110"/>
      <c r="D295" s="188" t="s">
        <v>229</v>
      </c>
      <c r="E295" s="187">
        <f>SUM(E296:E301)</f>
        <v>1330224000</v>
      </c>
      <c r="F295" s="181">
        <f t="shared" si="28"/>
        <v>1337389304.9000001</v>
      </c>
      <c r="G295" s="182">
        <v>334347326.22500002</v>
      </c>
      <c r="H295" s="182">
        <v>334347326.22500002</v>
      </c>
      <c r="I295" s="182">
        <v>334347326.22500002</v>
      </c>
      <c r="J295" s="182">
        <v>334347326.22500002</v>
      </c>
      <c r="K295" s="175"/>
      <c r="L295" s="175"/>
      <c r="M295" s="175"/>
      <c r="N295" s="175"/>
      <c r="O295" s="175"/>
      <c r="P295" s="27"/>
      <c r="Q295" s="27"/>
      <c r="R295" s="176"/>
      <c r="S295" s="177"/>
      <c r="T295" s="177"/>
      <c r="U295" s="176"/>
      <c r="V295" s="176"/>
      <c r="W295" s="176"/>
      <c r="Y295" s="27">
        <v>789000</v>
      </c>
      <c r="AB295" s="27"/>
      <c r="AC295" s="27"/>
      <c r="AD295" s="27"/>
      <c r="AE295" s="27"/>
      <c r="AF295" s="27"/>
      <c r="AG295" s="184">
        <v>0</v>
      </c>
      <c r="AH295" s="10"/>
      <c r="AI295" s="10"/>
      <c r="AJ295" s="10"/>
      <c r="AK295" s="10">
        <v>0</v>
      </c>
      <c r="AL295" s="10"/>
      <c r="AM295" s="11"/>
      <c r="AN295" s="11"/>
      <c r="AO295" s="178"/>
      <c r="AS295" s="1" t="s">
        <v>205</v>
      </c>
    </row>
    <row r="296" spans="3:45" ht="12" customHeight="1" x14ac:dyDescent="0.25">
      <c r="C296" s="110" t="s">
        <v>230</v>
      </c>
      <c r="D296" s="188" t="s">
        <v>231</v>
      </c>
      <c r="E296" s="180">
        <v>665280000</v>
      </c>
      <c r="F296" s="181">
        <f t="shared" si="28"/>
        <v>731808000</v>
      </c>
      <c r="G296" s="182">
        <f>166320000*1.1</f>
        <v>182952000</v>
      </c>
      <c r="H296" s="182">
        <f>166320000*1.1</f>
        <v>182952000</v>
      </c>
      <c r="I296" s="182">
        <f>166320000*1.1</f>
        <v>182952000</v>
      </c>
      <c r="J296" s="182">
        <f>166320000*1.1</f>
        <v>182952000</v>
      </c>
      <c r="K296" s="175"/>
      <c r="L296" s="175">
        <v>492000</v>
      </c>
      <c r="M296" s="175">
        <v>168000</v>
      </c>
      <c r="N296" s="175">
        <v>168000</v>
      </c>
      <c r="O296" s="175">
        <v>168000</v>
      </c>
      <c r="P296" s="27">
        <v>168000</v>
      </c>
      <c r="Q296" s="27"/>
      <c r="R296" s="176">
        <f>G296+H296+I296+J296</f>
        <v>731808000</v>
      </c>
      <c r="S296" s="177"/>
      <c r="T296" s="177"/>
      <c r="U296" s="176">
        <v>75000</v>
      </c>
      <c r="V296" s="176">
        <v>75000</v>
      </c>
      <c r="W296" s="176">
        <v>75000</v>
      </c>
      <c r="Y296" s="27"/>
      <c r="AB296" s="27">
        <v>120000000</v>
      </c>
      <c r="AC296" s="27">
        <v>120000000</v>
      </c>
      <c r="AD296" s="27">
        <v>120000000</v>
      </c>
      <c r="AE296" s="27">
        <v>120000000</v>
      </c>
      <c r="AF296" s="27">
        <v>480000000</v>
      </c>
      <c r="AG296" s="184">
        <v>300000</v>
      </c>
      <c r="AH296" s="10">
        <f>(14000+13000+13000)*3</f>
        <v>120000</v>
      </c>
      <c r="AI296" s="10">
        <f>(14000+13000+13000)*3</f>
        <v>120000</v>
      </c>
      <c r="AJ296" s="10">
        <f>(14000+13000+13000)*3</f>
        <v>120000</v>
      </c>
      <c r="AK296" s="10">
        <v>1021492</v>
      </c>
      <c r="AL296" s="10">
        <f>(14000+13000+13000)*3</f>
        <v>120000</v>
      </c>
      <c r="AM296" s="11">
        <f t="shared" si="27"/>
        <v>1501492</v>
      </c>
      <c r="AN296" s="11">
        <f t="shared" si="31"/>
        <v>-1201492</v>
      </c>
      <c r="AO296" s="178">
        <f>AO294+AN296</f>
        <v>77977823</v>
      </c>
      <c r="AP296" s="1">
        <v>300000000</v>
      </c>
    </row>
    <row r="297" spans="3:45" ht="12" customHeight="1" x14ac:dyDescent="0.25">
      <c r="C297" s="110"/>
      <c r="D297" s="188" t="s">
        <v>232</v>
      </c>
      <c r="E297" s="180">
        <v>0</v>
      </c>
      <c r="F297" s="181">
        <f t="shared" si="28"/>
        <v>0</v>
      </c>
      <c r="G297" s="182">
        <v>0</v>
      </c>
      <c r="H297" s="182">
        <v>0</v>
      </c>
      <c r="I297" s="182">
        <v>0</v>
      </c>
      <c r="J297" s="182">
        <v>0</v>
      </c>
      <c r="K297" s="175"/>
      <c r="L297" s="175">
        <v>0</v>
      </c>
      <c r="M297" s="175">
        <v>0</v>
      </c>
      <c r="N297" s="175">
        <v>0</v>
      </c>
      <c r="O297" s="175">
        <v>0</v>
      </c>
      <c r="P297" s="27">
        <v>0</v>
      </c>
      <c r="Q297" s="27"/>
      <c r="R297" s="176">
        <v>0</v>
      </c>
      <c r="S297" s="177"/>
      <c r="T297" s="177"/>
      <c r="U297" s="176">
        <v>0</v>
      </c>
      <c r="V297" s="176">
        <v>0</v>
      </c>
      <c r="W297" s="176">
        <v>0</v>
      </c>
      <c r="Y297" s="27">
        <v>75000</v>
      </c>
      <c r="AB297" s="27"/>
      <c r="AC297" s="27"/>
      <c r="AD297" s="27"/>
      <c r="AE297" s="27"/>
      <c r="AF297" s="27">
        <v>0</v>
      </c>
      <c r="AG297" s="184">
        <v>0</v>
      </c>
      <c r="AH297" s="186">
        <v>0</v>
      </c>
      <c r="AI297" s="186">
        <v>0</v>
      </c>
      <c r="AJ297" s="186">
        <v>0</v>
      </c>
      <c r="AK297" s="186">
        <v>0</v>
      </c>
      <c r="AL297" s="186">
        <v>0</v>
      </c>
      <c r="AM297" s="11">
        <f t="shared" si="27"/>
        <v>0</v>
      </c>
      <c r="AN297" s="11">
        <f t="shared" si="31"/>
        <v>0</v>
      </c>
      <c r="AO297" s="178">
        <f t="shared" si="30"/>
        <v>77977823</v>
      </c>
      <c r="AP297" s="1">
        <v>0</v>
      </c>
    </row>
    <row r="298" spans="3:45" ht="12" customHeight="1" x14ac:dyDescent="0.25">
      <c r="C298" s="110"/>
      <c r="D298" s="188" t="s">
        <v>233</v>
      </c>
      <c r="E298" s="180">
        <v>0</v>
      </c>
      <c r="F298" s="181">
        <f t="shared" si="28"/>
        <v>0</v>
      </c>
      <c r="G298" s="182">
        <v>0</v>
      </c>
      <c r="H298" s="182">
        <v>0</v>
      </c>
      <c r="I298" s="182">
        <v>0</v>
      </c>
      <c r="J298" s="182">
        <v>0</v>
      </c>
      <c r="K298" s="175"/>
      <c r="L298" s="175">
        <v>0</v>
      </c>
      <c r="M298" s="175">
        <v>0</v>
      </c>
      <c r="N298" s="175">
        <v>0</v>
      </c>
      <c r="O298" s="175">
        <v>0</v>
      </c>
      <c r="P298" s="27">
        <v>0</v>
      </c>
      <c r="Q298" s="27"/>
      <c r="R298" s="176">
        <v>0</v>
      </c>
      <c r="S298" s="177"/>
      <c r="T298" s="177"/>
      <c r="U298" s="176">
        <v>0</v>
      </c>
      <c r="V298" s="176">
        <v>0</v>
      </c>
      <c r="W298" s="176">
        <v>0</v>
      </c>
      <c r="Y298" s="27">
        <v>0</v>
      </c>
      <c r="AB298" s="27"/>
      <c r="AC298" s="27"/>
      <c r="AD298" s="27"/>
      <c r="AE298" s="27"/>
      <c r="AF298" s="27">
        <v>0</v>
      </c>
      <c r="AG298" s="184">
        <v>0</v>
      </c>
      <c r="AH298" s="186">
        <v>0</v>
      </c>
      <c r="AI298" s="186">
        <v>0</v>
      </c>
      <c r="AJ298" s="186">
        <v>0</v>
      </c>
      <c r="AK298" s="186">
        <v>0</v>
      </c>
      <c r="AL298" s="186">
        <v>0</v>
      </c>
      <c r="AM298" s="11">
        <f t="shared" si="27"/>
        <v>0</v>
      </c>
      <c r="AN298" s="11">
        <f t="shared" si="31"/>
        <v>0</v>
      </c>
      <c r="AO298" s="178">
        <f t="shared" si="30"/>
        <v>77977823</v>
      </c>
      <c r="AP298" s="1">
        <v>0</v>
      </c>
    </row>
    <row r="299" spans="3:45" ht="12" customHeight="1" x14ac:dyDescent="0.25">
      <c r="C299" s="110" t="s">
        <v>230</v>
      </c>
      <c r="D299" s="188" t="s">
        <v>234</v>
      </c>
      <c r="E299" s="180">
        <v>285960000</v>
      </c>
      <c r="F299" s="181">
        <f t="shared" si="28"/>
        <v>314556000</v>
      </c>
      <c r="G299" s="182">
        <f>71490000*1.1</f>
        <v>78639000</v>
      </c>
      <c r="H299" s="182">
        <f>71490000*1.1</f>
        <v>78639000</v>
      </c>
      <c r="I299" s="182">
        <f>71490000*1.1</f>
        <v>78639000</v>
      </c>
      <c r="J299" s="182">
        <f>71490000*1.1</f>
        <v>78639000</v>
      </c>
      <c r="K299" s="175">
        <f>[102]AKUMULASI!$H$20/1000</f>
        <v>325960.00000000006</v>
      </c>
      <c r="L299" s="175">
        <v>301600</v>
      </c>
      <c r="M299" s="175">
        <v>0</v>
      </c>
      <c r="N299" s="175">
        <v>212260.00000000003</v>
      </c>
      <c r="O299" s="175">
        <v>0</v>
      </c>
      <c r="P299" s="27">
        <v>113700.00000000001</v>
      </c>
      <c r="Q299" s="27"/>
      <c r="R299" s="176">
        <f>G299+H299+I299+J299</f>
        <v>314556000</v>
      </c>
      <c r="S299" s="177"/>
      <c r="T299" s="177"/>
      <c r="U299" s="176">
        <v>0</v>
      </c>
      <c r="V299" s="176">
        <v>265200</v>
      </c>
      <c r="W299" s="176">
        <v>0</v>
      </c>
      <c r="Y299" s="27">
        <v>0</v>
      </c>
      <c r="AB299" s="27">
        <v>0</v>
      </c>
      <c r="AC299" s="27">
        <v>172260000</v>
      </c>
      <c r="AD299" s="27">
        <v>0</v>
      </c>
      <c r="AE299" s="27">
        <v>95700000.000000015</v>
      </c>
      <c r="AF299" s="27">
        <v>267960000</v>
      </c>
      <c r="AG299" s="184">
        <v>282500</v>
      </c>
      <c r="AH299" s="186">
        <v>0</v>
      </c>
      <c r="AI299" s="10">
        <f>('[105]THR-DIRKOM'!$J$10+'[105]THR-DIRKOM'!$J$11+'[105]THR-DIRKOM'!$J$15+'[105]THR-DIRKOM'!$J$16+'[105]THR-DIRKOM'!$J$19)/1000</f>
        <v>176600</v>
      </c>
      <c r="AJ299" s="186">
        <v>0</v>
      </c>
      <c r="AK299" s="186">
        <v>113700.00000000001</v>
      </c>
      <c r="AL299" s="10">
        <f>('[105]THR-DIRKOM'!$J$9+'[105]THR-DIRKOM'!$J$14+'[105]THR-DIRKOM'!$J$20)/1000</f>
        <v>105900</v>
      </c>
      <c r="AM299" s="11">
        <f t="shared" si="27"/>
        <v>396200</v>
      </c>
      <c r="AN299" s="11">
        <f t="shared" si="31"/>
        <v>-113700</v>
      </c>
      <c r="AO299" s="178">
        <f t="shared" si="30"/>
        <v>77864123</v>
      </c>
      <c r="AP299" s="1">
        <v>262000000</v>
      </c>
    </row>
    <row r="300" spans="3:45" ht="12" customHeight="1" x14ac:dyDescent="0.25">
      <c r="C300" s="110" t="s">
        <v>230</v>
      </c>
      <c r="D300" s="188" t="s">
        <v>235</v>
      </c>
      <c r="E300" s="180">
        <v>199584000</v>
      </c>
      <c r="F300" s="181">
        <f t="shared" si="28"/>
        <v>219542400.00000003</v>
      </c>
      <c r="G300" s="182">
        <f>49896000*1.1</f>
        <v>54885600.000000007</v>
      </c>
      <c r="H300" s="182">
        <f>49896000*1.1</f>
        <v>54885600.000000007</v>
      </c>
      <c r="I300" s="182">
        <f>49896000*1.1</f>
        <v>54885600.000000007</v>
      </c>
      <c r="J300" s="182">
        <f>49896000*1.1</f>
        <v>54885600.000000007</v>
      </c>
      <c r="K300" s="175">
        <f>K302*2</f>
        <v>939748</v>
      </c>
      <c r="L300" s="175">
        <v>152712</v>
      </c>
      <c r="M300" s="175">
        <v>43632</v>
      </c>
      <c r="N300" s="175">
        <v>43632</v>
      </c>
      <c r="O300" s="175">
        <v>43632</v>
      </c>
      <c r="P300" s="27">
        <v>43632</v>
      </c>
      <c r="Q300" s="27"/>
      <c r="R300" s="176">
        <f>G300+H300+I300+J300</f>
        <v>219542400.00000003</v>
      </c>
      <c r="S300" s="177"/>
      <c r="T300" s="177"/>
      <c r="U300" s="176">
        <v>18000</v>
      </c>
      <c r="V300" s="176">
        <v>18000</v>
      </c>
      <c r="W300" s="176">
        <v>18000</v>
      </c>
      <c r="Y300" s="27">
        <v>0</v>
      </c>
      <c r="AB300" s="27">
        <v>36360000</v>
      </c>
      <c r="AC300" s="27">
        <v>36360000</v>
      </c>
      <c r="AD300" s="27">
        <v>36360000</v>
      </c>
      <c r="AE300" s="27">
        <v>36360000</v>
      </c>
      <c r="AF300" s="27">
        <v>145440000</v>
      </c>
      <c r="AG300" s="184">
        <v>72000</v>
      </c>
      <c r="AH300" s="10">
        <f>((20%*45%*60000000)+((20%*40.5%*60000000)-1500000)+((20%*40.5%*60000000)-1500000))*3/1000</f>
        <v>36360.000000000015</v>
      </c>
      <c r="AI300" s="10">
        <f>((20%*45%*60000000)+((20%*40.5%*60000000)-1500000)+((20%*40.5%*60000000)-1500000))*3/1000</f>
        <v>36360.000000000015</v>
      </c>
      <c r="AJ300" s="10">
        <f>((20%*45%*60000000)+((20%*40.5%*60000000)-1500000)+((20%*40.5%*60000000)-1500000))*3/1000</f>
        <v>36360.000000000015</v>
      </c>
      <c r="AK300" s="10">
        <v>43632</v>
      </c>
      <c r="AL300" s="10">
        <f>((20%*45%*60000000)+((20%*40.5%*60000000)-1500000)+((20%*40.5%*60000000)-1500000))*3/1000</f>
        <v>36360.000000000015</v>
      </c>
      <c r="AM300" s="11">
        <f t="shared" si="27"/>
        <v>189072.00000000006</v>
      </c>
      <c r="AN300" s="11">
        <f t="shared" si="31"/>
        <v>-117072.00000000006</v>
      </c>
      <c r="AO300" s="178">
        <f t="shared" si="30"/>
        <v>77747051</v>
      </c>
      <c r="AP300" s="1">
        <v>10800000</v>
      </c>
    </row>
    <row r="301" spans="3:45" ht="12" customHeight="1" x14ac:dyDescent="0.25">
      <c r="C301" s="110" t="s">
        <v>230</v>
      </c>
      <c r="D301" s="188" t="s">
        <v>236</v>
      </c>
      <c r="E301" s="180">
        <v>179400000</v>
      </c>
      <c r="F301" s="181">
        <f t="shared" si="28"/>
        <v>197340000.00000003</v>
      </c>
      <c r="G301" s="182">
        <f>44850000*1.1</f>
        <v>49335000.000000007</v>
      </c>
      <c r="H301" s="182">
        <f>44850000*1.1</f>
        <v>49335000.000000007</v>
      </c>
      <c r="I301" s="182">
        <f>44850000*1.1</f>
        <v>49335000.000000007</v>
      </c>
      <c r="J301" s="182">
        <f>44850000*1.1</f>
        <v>49335000.000000007</v>
      </c>
      <c r="K301" s="175">
        <f>550/4</f>
        <v>137.5</v>
      </c>
      <c r="L301" s="175">
        <v>106800</v>
      </c>
      <c r="M301" s="175">
        <v>32475</v>
      </c>
      <c r="N301" s="175">
        <v>32475</v>
      </c>
      <c r="O301" s="175">
        <v>32475</v>
      </c>
      <c r="P301" s="27">
        <v>32475</v>
      </c>
      <c r="Q301" s="27"/>
      <c r="R301" s="176">
        <f>G301+H301+I301+J301</f>
        <v>197340000.00000003</v>
      </c>
      <c r="S301" s="177"/>
      <c r="T301" s="177"/>
      <c r="U301" s="176">
        <v>20100</v>
      </c>
      <c r="V301" s="176">
        <v>20100</v>
      </c>
      <c r="W301" s="176">
        <v>20100</v>
      </c>
      <c r="Y301" s="27">
        <v>18000</v>
      </c>
      <c r="AB301" s="27">
        <v>25500000</v>
      </c>
      <c r="AC301" s="27">
        <v>25500000</v>
      </c>
      <c r="AD301" s="27">
        <v>25500000</v>
      </c>
      <c r="AE301" s="27">
        <v>25500000</v>
      </c>
      <c r="AF301" s="27">
        <v>102000000</v>
      </c>
      <c r="AG301" s="184">
        <v>85800</v>
      </c>
      <c r="AH301" s="186">
        <f>((1000000+1000000+1000000)+(2000000+1500000+1500000)+450000)*3/1000</f>
        <v>25350</v>
      </c>
      <c r="AI301" s="186">
        <f>((1000000+1000000+1000000)+(2000000+1500000+1500000)+450000)*3/1000</f>
        <v>25350</v>
      </c>
      <c r="AJ301" s="186">
        <f>((1000000+1000000+1000000)+(2000000+1500000+1500000)+450000)*3/1000</f>
        <v>25350</v>
      </c>
      <c r="AK301" s="186">
        <v>32475</v>
      </c>
      <c r="AL301" s="186">
        <f>((1000000+1000000+1000000)+(2000000+1500000+1500000)+450000)*3/1000</f>
        <v>25350</v>
      </c>
      <c r="AM301" s="11">
        <f t="shared" si="27"/>
        <v>133875</v>
      </c>
      <c r="AN301" s="11">
        <f t="shared" si="31"/>
        <v>-48075</v>
      </c>
      <c r="AO301" s="178">
        <f t="shared" si="30"/>
        <v>77698976</v>
      </c>
      <c r="AP301" s="1">
        <v>51696643</v>
      </c>
    </row>
    <row r="302" spans="3:45" ht="12" customHeight="1" x14ac:dyDescent="0.25">
      <c r="C302" s="110"/>
      <c r="D302" s="188" t="s">
        <v>237</v>
      </c>
      <c r="E302" s="180">
        <v>0</v>
      </c>
      <c r="F302" s="181">
        <f t="shared" si="28"/>
        <v>0</v>
      </c>
      <c r="G302" s="182">
        <v>0</v>
      </c>
      <c r="H302" s="182">
        <v>0</v>
      </c>
      <c r="I302" s="182">
        <v>0</v>
      </c>
      <c r="J302" s="182">
        <v>0</v>
      </c>
      <c r="K302" s="175">
        <f>K304*2</f>
        <v>469874</v>
      </c>
      <c r="L302" s="175">
        <v>0</v>
      </c>
      <c r="M302" s="175">
        <v>0</v>
      </c>
      <c r="N302" s="175">
        <v>0</v>
      </c>
      <c r="O302" s="175">
        <v>0</v>
      </c>
      <c r="P302" s="27">
        <v>0</v>
      </c>
      <c r="Q302" s="27"/>
      <c r="R302" s="176">
        <v>0</v>
      </c>
      <c r="S302" s="177"/>
      <c r="T302" s="177"/>
      <c r="U302" s="176">
        <v>0</v>
      </c>
      <c r="V302" s="176">
        <v>0</v>
      </c>
      <c r="W302" s="176">
        <v>0</v>
      </c>
      <c r="Y302" s="27">
        <v>19200</v>
      </c>
      <c r="AB302" s="27"/>
      <c r="AC302" s="27"/>
      <c r="AD302" s="27"/>
      <c r="AE302" s="27"/>
      <c r="AF302" s="27">
        <v>0</v>
      </c>
      <c r="AG302" s="184">
        <v>0</v>
      </c>
      <c r="AH302" s="186">
        <v>0</v>
      </c>
      <c r="AI302" s="186">
        <v>0</v>
      </c>
      <c r="AJ302" s="186">
        <v>0</v>
      </c>
      <c r="AK302" s="186">
        <v>0</v>
      </c>
      <c r="AL302" s="186">
        <v>0</v>
      </c>
      <c r="AM302" s="11">
        <f t="shared" si="27"/>
        <v>0</v>
      </c>
      <c r="AN302" s="11">
        <f t="shared" si="31"/>
        <v>0</v>
      </c>
      <c r="AO302" s="178">
        <f t="shared" si="30"/>
        <v>77698976</v>
      </c>
      <c r="AP302" s="1">
        <v>35750000</v>
      </c>
    </row>
    <row r="303" spans="3:45" ht="12" customHeight="1" x14ac:dyDescent="0.25">
      <c r="C303" s="110"/>
      <c r="D303" s="188" t="s">
        <v>238</v>
      </c>
      <c r="E303" s="180">
        <v>0</v>
      </c>
      <c r="F303" s="181">
        <f t="shared" si="28"/>
        <v>0</v>
      </c>
      <c r="G303" s="182">
        <v>0</v>
      </c>
      <c r="H303" s="182">
        <v>0</v>
      </c>
      <c r="I303" s="182">
        <v>0</v>
      </c>
      <c r="J303" s="182">
        <v>0</v>
      </c>
      <c r="K303" s="175"/>
      <c r="L303" s="175"/>
      <c r="M303" s="175">
        <v>0</v>
      </c>
      <c r="N303" s="175">
        <v>0</v>
      </c>
      <c r="O303" s="175">
        <v>0</v>
      </c>
      <c r="P303" s="27">
        <v>0</v>
      </c>
      <c r="Q303" s="27"/>
      <c r="R303" s="176"/>
      <c r="S303" s="177"/>
      <c r="T303" s="177"/>
      <c r="U303" s="176"/>
      <c r="V303" s="176"/>
      <c r="W303" s="176"/>
      <c r="Y303" s="27">
        <v>0</v>
      </c>
      <c r="AB303" s="27"/>
      <c r="AC303" s="27"/>
      <c r="AD303" s="27"/>
      <c r="AE303" s="27"/>
      <c r="AF303" s="27"/>
      <c r="AG303" s="184"/>
      <c r="AH303" s="10"/>
      <c r="AI303" s="10"/>
      <c r="AJ303" s="10"/>
      <c r="AK303" s="10">
        <v>0</v>
      </c>
      <c r="AL303" s="10"/>
      <c r="AM303" s="11"/>
      <c r="AN303" s="11"/>
      <c r="AO303" s="178"/>
    </row>
    <row r="304" spans="3:45" ht="12" customHeight="1" x14ac:dyDescent="0.25">
      <c r="C304" s="110" t="s">
        <v>239</v>
      </c>
      <c r="D304" s="188" t="s">
        <v>240</v>
      </c>
      <c r="E304" s="187">
        <v>750000000</v>
      </c>
      <c r="F304" s="181">
        <f t="shared" si="28"/>
        <v>825000000</v>
      </c>
      <c r="G304" s="182">
        <v>206250000</v>
      </c>
      <c r="H304" s="182">
        <v>206250000</v>
      </c>
      <c r="I304" s="182">
        <v>206250000</v>
      </c>
      <c r="J304" s="182">
        <v>206250000</v>
      </c>
      <c r="K304" s="111">
        <v>234937</v>
      </c>
      <c r="L304" s="175">
        <v>265246.489</v>
      </c>
      <c r="M304" s="175">
        <v>36000</v>
      </c>
      <c r="N304" s="175">
        <v>36000</v>
      </c>
      <c r="O304" s="175">
        <v>210295.7868</v>
      </c>
      <c r="P304" s="27">
        <v>36000</v>
      </c>
      <c r="Q304" s="27"/>
      <c r="R304" s="176">
        <f>G304+H304+I304+J304</f>
        <v>825000000</v>
      </c>
      <c r="S304" s="177"/>
      <c r="T304" s="177"/>
      <c r="U304" s="176">
        <v>49139.748900000006</v>
      </c>
      <c r="V304" s="176">
        <v>53606.998800000001</v>
      </c>
      <c r="W304" s="176">
        <v>46906.123950000008</v>
      </c>
      <c r="Y304" s="27"/>
      <c r="AB304" s="27">
        <v>41387988</v>
      </c>
      <c r="AC304" s="27">
        <v>102392989</v>
      </c>
      <c r="AD304" s="27">
        <v>68597489</v>
      </c>
      <c r="AE304" s="27">
        <v>52866334</v>
      </c>
      <c r="AF304" s="27">
        <v>265244800</v>
      </c>
      <c r="AG304" s="184">
        <v>308942</v>
      </c>
      <c r="AH304" s="189">
        <f>45399.654-5500-5000-1000</f>
        <v>33899.654000000002</v>
      </c>
      <c r="AI304" s="189">
        <f>102767.167-5500-15000-5000-5000-5000-2000-2000-2000+5000</f>
        <v>66267.167000000001</v>
      </c>
      <c r="AJ304" s="189">
        <f>72745.142-5500-5000-5000-2000-2000</f>
        <v>53245.142000000007</v>
      </c>
      <c r="AK304" s="189">
        <v>216584.80499999999</v>
      </c>
      <c r="AL304" s="189">
        <f>88030.037-5500-15000-2000+2000-5000</f>
        <v>62530.036999999997</v>
      </c>
      <c r="AM304" s="11">
        <f t="shared" si="27"/>
        <v>432526.80499999999</v>
      </c>
      <c r="AN304" s="11">
        <f t="shared" si="31"/>
        <v>-123584.80499999999</v>
      </c>
      <c r="AO304" s="178">
        <f>AO302+AN304</f>
        <v>77575391.194999993</v>
      </c>
      <c r="AP304" s="1">
        <v>173354831</v>
      </c>
      <c r="AS304" s="1" t="s">
        <v>205</v>
      </c>
    </row>
    <row r="305" spans="3:45" ht="12" customHeight="1" x14ac:dyDescent="0.25">
      <c r="C305" s="110" t="s">
        <v>241</v>
      </c>
      <c r="D305" s="188" t="s">
        <v>242</v>
      </c>
      <c r="E305" s="187">
        <v>1300000000</v>
      </c>
      <c r="F305" s="181">
        <f t="shared" si="28"/>
        <v>1430000000</v>
      </c>
      <c r="G305" s="182">
        <v>357500000</v>
      </c>
      <c r="H305" s="182">
        <v>357500000</v>
      </c>
      <c r="I305" s="182">
        <v>357500000</v>
      </c>
      <c r="J305" s="182">
        <v>357500000</v>
      </c>
      <c r="K305" s="111">
        <v>585907</v>
      </c>
      <c r="L305" s="175">
        <v>889134</v>
      </c>
      <c r="M305" s="175">
        <v>90000</v>
      </c>
      <c r="N305" s="175">
        <v>90000</v>
      </c>
      <c r="O305" s="175">
        <v>772960.79999999993</v>
      </c>
      <c r="P305" s="27">
        <v>114000</v>
      </c>
      <c r="Q305" s="27"/>
      <c r="R305" s="176">
        <f>G305+H305+I305+J305</f>
        <v>1430000000</v>
      </c>
      <c r="S305" s="177"/>
      <c r="T305" s="177"/>
      <c r="U305" s="176">
        <v>179672.47649999999</v>
      </c>
      <c r="V305" s="176">
        <v>196006.33799999999</v>
      </c>
      <c r="W305" s="176">
        <v>171505.54574999999</v>
      </c>
      <c r="Y305" s="27">
        <v>57057.576000000001</v>
      </c>
      <c r="AB305" s="27">
        <v>172927503</v>
      </c>
      <c r="AC305" s="27">
        <v>217477503</v>
      </c>
      <c r="AD305" s="27">
        <v>172927503</v>
      </c>
      <c r="AE305" s="27">
        <v>197677491</v>
      </c>
      <c r="AF305" s="27">
        <v>761010000</v>
      </c>
      <c r="AG305" s="184">
        <v>719721</v>
      </c>
      <c r="AH305" s="189">
        <f>159864.876-10000-17626</f>
        <v>132238.87599999999</v>
      </c>
      <c r="AI305" s="189">
        <f>234950.376-30000-6196-10000+7000+4911.5-5000</f>
        <v>195665.87599999999</v>
      </c>
      <c r="AJ305" s="189">
        <f>159864.876-10000+14911</f>
        <v>164775.87599999999</v>
      </c>
      <c r="AK305" s="189">
        <v>787615.43500000006</v>
      </c>
      <c r="AL305" s="189">
        <f>336864.872-70000-30000-5400+4911.5+5000</f>
        <v>241376.37199999997</v>
      </c>
      <c r="AM305" s="11">
        <f t="shared" si="27"/>
        <v>1521672.4350000001</v>
      </c>
      <c r="AN305" s="11">
        <f t="shared" si="31"/>
        <v>-801951.43500000006</v>
      </c>
      <c r="AO305" s="178">
        <f t="shared" si="30"/>
        <v>76773439.75999999</v>
      </c>
      <c r="AP305" s="1">
        <v>707560577</v>
      </c>
      <c r="AS305" s="1" t="s">
        <v>205</v>
      </c>
    </row>
    <row r="306" spans="3:45" ht="12" customHeight="1" x14ac:dyDescent="0.25">
      <c r="C306" s="110"/>
      <c r="D306" s="190"/>
      <c r="E306" s="191"/>
      <c r="F306" s="192"/>
      <c r="G306" s="192"/>
      <c r="H306" s="192"/>
      <c r="I306" s="192"/>
      <c r="J306" s="192"/>
      <c r="K306" s="96">
        <f>15611-15211</f>
        <v>400</v>
      </c>
      <c r="L306" s="96"/>
      <c r="M306" s="96"/>
      <c r="N306" s="96"/>
      <c r="O306" s="96"/>
      <c r="P306" s="27"/>
      <c r="Q306" s="27"/>
      <c r="R306" s="176"/>
      <c r="S306" s="177"/>
      <c r="T306" s="177"/>
      <c r="U306" s="176"/>
      <c r="V306" s="176"/>
      <c r="W306" s="176"/>
      <c r="Y306" s="27">
        <v>154593.125</v>
      </c>
      <c r="AF306" s="27"/>
      <c r="AH306" s="10"/>
      <c r="AI306" s="10"/>
      <c r="AJ306" s="10"/>
      <c r="AK306" s="10"/>
      <c r="AL306" s="10"/>
      <c r="AN306" s="27"/>
    </row>
    <row r="307" spans="3:45" ht="12" customHeight="1" x14ac:dyDescent="0.25">
      <c r="C307" s="151"/>
      <c r="D307" s="193" t="s">
        <v>243</v>
      </c>
      <c r="E307" s="194">
        <f t="shared" ref="E307:J307" si="36">E277+E278+E288+E289+E290+E294+E295+E304+E305</f>
        <v>21962580000</v>
      </c>
      <c r="F307" s="194">
        <f t="shared" si="36"/>
        <v>23058402636.100002</v>
      </c>
      <c r="G307" s="194">
        <f t="shared" si="36"/>
        <v>5764600659.0250006</v>
      </c>
      <c r="H307" s="194">
        <f t="shared" si="36"/>
        <v>5764600659.0250006</v>
      </c>
      <c r="I307" s="194">
        <f t="shared" si="36"/>
        <v>5764600659.0250006</v>
      </c>
      <c r="J307" s="194">
        <f t="shared" si="36"/>
        <v>5764600659.0250006</v>
      </c>
      <c r="K307" s="195"/>
      <c r="L307" s="195">
        <v>9488268.8609999996</v>
      </c>
      <c r="M307" s="195">
        <v>1633369.564</v>
      </c>
      <c r="N307" s="195">
        <v>2059230.003</v>
      </c>
      <c r="O307" s="195">
        <v>2526022.852</v>
      </c>
      <c r="P307" s="27">
        <v>3269646.4419999998</v>
      </c>
      <c r="Q307" s="27"/>
      <c r="R307" s="176">
        <f>G307+H307+I307+J307</f>
        <v>23058402636.100002</v>
      </c>
      <c r="S307" s="177"/>
      <c r="T307" s="177"/>
      <c r="U307" s="176"/>
      <c r="V307" s="176"/>
      <c r="W307" s="176"/>
      <c r="Y307" s="27">
        <v>2482384.7009999999</v>
      </c>
      <c r="AB307" s="27">
        <v>1620390885</v>
      </c>
      <c r="AC307" s="27">
        <v>2198542580</v>
      </c>
      <c r="AD307" s="27">
        <v>1896949440</v>
      </c>
      <c r="AE307" s="27">
        <v>1924108457</v>
      </c>
      <c r="AF307" s="27">
        <v>7639991362</v>
      </c>
      <c r="AG307" s="196">
        <f>SUM(AG277:AG305)</f>
        <v>350316682</v>
      </c>
      <c r="AH307" s="184"/>
      <c r="AI307" s="184"/>
      <c r="AJ307" s="184"/>
      <c r="AK307" s="197">
        <f>SUM(AK277:AK305)</f>
        <v>355349451.85537505</v>
      </c>
      <c r="AL307" s="184"/>
      <c r="AM307" s="51">
        <f>SUM(AM277:AM305)</f>
        <v>1792741558.724375</v>
      </c>
      <c r="AN307" s="51">
        <f>SUM(AN277:AN305)</f>
        <v>-1099329926.724375</v>
      </c>
      <c r="AO307" s="51"/>
    </row>
    <row r="308" spans="3:45" ht="0.75" customHeight="1" x14ac:dyDescent="0.25">
      <c r="C308" s="110"/>
      <c r="D308" s="198" t="s">
        <v>80</v>
      </c>
      <c r="E308" s="199"/>
      <c r="F308" s="200"/>
      <c r="G308" s="200"/>
      <c r="H308" s="200"/>
      <c r="I308" s="200"/>
      <c r="J308" s="200"/>
      <c r="K308" s="175">
        <v>262803480.00000077</v>
      </c>
      <c r="L308" s="175"/>
      <c r="M308" s="175"/>
      <c r="N308" s="175"/>
      <c r="O308" s="175"/>
      <c r="P308" s="27"/>
      <c r="Q308" s="27"/>
      <c r="R308" s="176"/>
      <c r="S308" s="177"/>
      <c r="T308" s="177"/>
      <c r="U308" s="176">
        <v>1725179.4687333335</v>
      </c>
      <c r="V308" s="176">
        <v>2547672.0701333336</v>
      </c>
      <c r="W308" s="176">
        <v>1746011.0030333335</v>
      </c>
      <c r="Y308" s="27"/>
      <c r="AF308" s="27"/>
      <c r="AG308" s="51">
        <f>SUM(G307:J307)</f>
        <v>23058402636.100002</v>
      </c>
      <c r="AH308" s="10"/>
      <c r="AI308" s="10"/>
      <c r="AJ308" s="10"/>
      <c r="AK308" s="10"/>
      <c r="AL308" s="10"/>
      <c r="AN308" s="27"/>
    </row>
    <row r="309" spans="3:45" ht="12" customHeight="1" x14ac:dyDescent="0.25">
      <c r="C309" s="169" t="s">
        <v>37</v>
      </c>
      <c r="D309" s="201" t="s">
        <v>38</v>
      </c>
      <c r="E309" s="199"/>
      <c r="F309" s="199"/>
      <c r="G309" s="199"/>
      <c r="H309" s="199"/>
      <c r="I309" s="199"/>
      <c r="J309" s="199"/>
      <c r="K309" s="27">
        <f>11178161.85235</f>
        <v>11178161.85235</v>
      </c>
      <c r="L309" s="175"/>
      <c r="M309" s="175"/>
      <c r="N309" s="175"/>
      <c r="O309" s="175"/>
      <c r="P309" s="27"/>
      <c r="Q309" s="27"/>
      <c r="R309" s="176"/>
      <c r="S309" s="177"/>
      <c r="T309" s="177"/>
      <c r="U309" s="176"/>
      <c r="V309" s="176"/>
      <c r="W309" s="176"/>
      <c r="Y309" s="27"/>
      <c r="AF309" s="27"/>
      <c r="AH309" s="10"/>
      <c r="AI309" s="10"/>
      <c r="AJ309" s="10"/>
      <c r="AK309" s="10"/>
      <c r="AL309" s="10"/>
      <c r="AM309" s="51"/>
    </row>
    <row r="310" spans="3:45" ht="12" customHeight="1" x14ac:dyDescent="0.25">
      <c r="C310" s="110"/>
      <c r="D310" s="188" t="s">
        <v>244</v>
      </c>
      <c r="E310" s="202"/>
      <c r="F310" s="202"/>
      <c r="G310" s="181"/>
      <c r="H310" s="181"/>
      <c r="I310" s="181"/>
      <c r="J310" s="181"/>
      <c r="K310" s="96">
        <f>F307-K309</f>
        <v>23047224474.247654</v>
      </c>
      <c r="L310" s="96"/>
      <c r="M310" s="96"/>
      <c r="N310" s="96"/>
      <c r="O310" s="96"/>
      <c r="P310" s="27"/>
      <c r="Q310" s="27"/>
      <c r="R310" s="176"/>
      <c r="S310" s="177"/>
      <c r="T310" s="177"/>
      <c r="U310" s="176"/>
      <c r="V310" s="176"/>
      <c r="W310" s="176"/>
      <c r="Y310" s="27"/>
      <c r="AF310" s="27"/>
      <c r="AH310" s="10"/>
      <c r="AI310" s="10"/>
      <c r="AJ310" s="10"/>
      <c r="AK310" s="10"/>
      <c r="AL310" s="10"/>
    </row>
    <row r="311" spans="3:45" ht="12" customHeight="1" x14ac:dyDescent="0.25">
      <c r="C311" s="110" t="s">
        <v>245</v>
      </c>
      <c r="D311" s="188" t="s">
        <v>246</v>
      </c>
      <c r="E311" s="180">
        <v>210000000</v>
      </c>
      <c r="F311" s="181">
        <f>SUM(G311:J311)</f>
        <v>210000000</v>
      </c>
      <c r="G311" s="182">
        <v>52500000</v>
      </c>
      <c r="H311" s="182">
        <v>52500000</v>
      </c>
      <c r="I311" s="182">
        <v>52500000</v>
      </c>
      <c r="J311" s="182">
        <v>52500000</v>
      </c>
      <c r="K311" s="175">
        <f>[102]AKUMULASI!$K$20/1000</f>
        <v>316680</v>
      </c>
      <c r="L311" s="175">
        <v>104549.99999999999</v>
      </c>
      <c r="M311" s="175">
        <v>27444.374999999996</v>
      </c>
      <c r="N311" s="175">
        <v>27444.374999999996</v>
      </c>
      <c r="O311" s="175">
        <v>27444.374999999996</v>
      </c>
      <c r="P311" s="27">
        <v>27444.374999999996</v>
      </c>
      <c r="Q311" s="27"/>
      <c r="R311" s="176">
        <f>G311+H311+I311+J311</f>
        <v>210000000</v>
      </c>
      <c r="S311" s="177"/>
      <c r="T311" s="177"/>
      <c r="U311" s="176">
        <v>28500</v>
      </c>
      <c r="V311" s="176">
        <v>28500</v>
      </c>
      <c r="W311" s="176">
        <v>28500</v>
      </c>
      <c r="Y311" s="27">
        <v>21500</v>
      </c>
      <c r="AB311" s="27">
        <v>26137499.999999996</v>
      </c>
      <c r="AC311" s="27">
        <v>26137499.999999996</v>
      </c>
      <c r="AD311" s="27">
        <v>26137499.999999996</v>
      </c>
      <c r="AE311" s="27">
        <v>26137499.999999996</v>
      </c>
      <c r="AF311" s="27">
        <v>104549999.99999999</v>
      </c>
      <c r="AH311" s="10">
        <f>SUM(AH277:AH305)</f>
        <v>702195962.03375018</v>
      </c>
      <c r="AI311" s="10">
        <f>SUM(AI277:AI305)</f>
        <v>702735749.93675017</v>
      </c>
      <c r="AJ311" s="10">
        <f>SUM(AJ277:AJ305)</f>
        <v>702316944.92975008</v>
      </c>
      <c r="AK311" s="10">
        <v>91230.091</v>
      </c>
      <c r="AL311" s="10">
        <f>SUM(AL277:AL305)</f>
        <v>702523249.96875</v>
      </c>
      <c r="AP311" s="1">
        <v>65511722</v>
      </c>
      <c r="AS311" s="1" t="s">
        <v>221</v>
      </c>
    </row>
    <row r="312" spans="3:45" ht="12" customHeight="1" x14ac:dyDescent="0.25">
      <c r="C312" s="110"/>
      <c r="D312" s="188" t="s">
        <v>247</v>
      </c>
      <c r="E312" s="180">
        <v>0</v>
      </c>
      <c r="F312" s="181">
        <f>E312</f>
        <v>0</v>
      </c>
      <c r="G312" s="182">
        <v>0</v>
      </c>
      <c r="H312" s="182">
        <v>0</v>
      </c>
      <c r="I312" s="182">
        <v>0</v>
      </c>
      <c r="J312" s="182">
        <v>0</v>
      </c>
      <c r="K312" s="175"/>
      <c r="L312" s="175">
        <v>0</v>
      </c>
      <c r="M312" s="175">
        <v>0</v>
      </c>
      <c r="N312" s="175">
        <v>0</v>
      </c>
      <c r="O312" s="175">
        <v>0</v>
      </c>
      <c r="P312" s="27">
        <v>0</v>
      </c>
      <c r="Q312" s="27"/>
      <c r="R312" s="176">
        <f>G312+H312+I312+J312</f>
        <v>0</v>
      </c>
      <c r="S312" s="177"/>
      <c r="T312" s="177"/>
      <c r="U312" s="176">
        <v>0</v>
      </c>
      <c r="V312" s="176">
        <v>0</v>
      </c>
      <c r="W312" s="176">
        <v>0</v>
      </c>
      <c r="Y312" s="27">
        <v>0</v>
      </c>
      <c r="AB312" s="27"/>
      <c r="AC312" s="27"/>
      <c r="AD312" s="27"/>
      <c r="AE312" s="27"/>
      <c r="AF312" s="27">
        <v>0</v>
      </c>
      <c r="AH312" s="10">
        <v>1603511.635</v>
      </c>
      <c r="AI312" s="10">
        <v>2153299.7429999998</v>
      </c>
      <c r="AJ312" s="10">
        <v>1854396.3749999998</v>
      </c>
      <c r="AK312" s="10">
        <v>0</v>
      </c>
      <c r="AL312" s="10">
        <v>1940799.7749999999</v>
      </c>
      <c r="AP312" s="1">
        <v>0</v>
      </c>
    </row>
    <row r="313" spans="3:45" ht="12" customHeight="1" x14ac:dyDescent="0.25">
      <c r="C313" s="110"/>
      <c r="D313" s="188" t="s">
        <v>248</v>
      </c>
      <c r="E313" s="180">
        <v>0</v>
      </c>
      <c r="F313" s="181">
        <f>E313</f>
        <v>0</v>
      </c>
      <c r="G313" s="182">
        <v>0</v>
      </c>
      <c r="H313" s="182">
        <v>0</v>
      </c>
      <c r="I313" s="182">
        <v>0</v>
      </c>
      <c r="J313" s="182">
        <v>0</v>
      </c>
      <c r="K313" s="175"/>
      <c r="L313" s="175">
        <v>0</v>
      </c>
      <c r="M313" s="175">
        <v>0</v>
      </c>
      <c r="N313" s="175">
        <v>0</v>
      </c>
      <c r="O313" s="175">
        <v>0</v>
      </c>
      <c r="P313" s="27">
        <v>0</v>
      </c>
      <c r="Q313" s="27"/>
      <c r="R313" s="176">
        <f>G313+H313+I313+J313</f>
        <v>0</v>
      </c>
      <c r="S313" s="177"/>
      <c r="T313" s="177"/>
      <c r="U313" s="176">
        <v>0</v>
      </c>
      <c r="V313" s="176">
        <v>0</v>
      </c>
      <c r="W313" s="176">
        <v>0</v>
      </c>
      <c r="Y313" s="27">
        <v>0</v>
      </c>
      <c r="AB313" s="27"/>
      <c r="AC313" s="27"/>
      <c r="AD313" s="27"/>
      <c r="AE313" s="27"/>
      <c r="AF313" s="27">
        <v>0</v>
      </c>
      <c r="AH313" s="10"/>
      <c r="AI313" s="10"/>
      <c r="AJ313" s="10"/>
      <c r="AK313" s="10">
        <v>0</v>
      </c>
      <c r="AL313" s="10"/>
      <c r="AP313" s="1">
        <v>0</v>
      </c>
    </row>
    <row r="314" spans="3:45" ht="12" customHeight="1" x14ac:dyDescent="0.25">
      <c r="C314" s="110"/>
      <c r="D314" s="188" t="s">
        <v>249</v>
      </c>
      <c r="E314" s="180">
        <v>0</v>
      </c>
      <c r="F314" s="181">
        <f>E314</f>
        <v>0</v>
      </c>
      <c r="G314" s="182">
        <v>0</v>
      </c>
      <c r="H314" s="182">
        <v>0</v>
      </c>
      <c r="I314" s="182">
        <v>0</v>
      </c>
      <c r="J314" s="182">
        <v>0</v>
      </c>
      <c r="K314" s="175"/>
      <c r="L314" s="175">
        <v>0</v>
      </c>
      <c r="M314" s="175">
        <v>0</v>
      </c>
      <c r="N314" s="175">
        <v>0</v>
      </c>
      <c r="O314" s="175">
        <v>0</v>
      </c>
      <c r="P314" s="27">
        <v>0</v>
      </c>
      <c r="Q314" s="27"/>
      <c r="R314" s="176">
        <f>G314+H314+I314+J314</f>
        <v>0</v>
      </c>
      <c r="S314" s="177"/>
      <c r="T314" s="177"/>
      <c r="U314" s="176">
        <v>0</v>
      </c>
      <c r="V314" s="176">
        <v>0</v>
      </c>
      <c r="W314" s="176">
        <v>0</v>
      </c>
      <c r="Y314" s="27">
        <v>0</v>
      </c>
      <c r="AB314" s="27"/>
      <c r="AC314" s="27"/>
      <c r="AD314" s="27"/>
      <c r="AE314" s="27"/>
      <c r="AF314" s="27">
        <v>0</v>
      </c>
      <c r="AH314" s="10">
        <f>AH312-AH311</f>
        <v>-700592450.39875019</v>
      </c>
      <c r="AI314" s="10">
        <f>AI312-AI311</f>
        <v>-700582450.19375014</v>
      </c>
      <c r="AJ314" s="10">
        <f>AJ312-AJ311</f>
        <v>-700462548.55475008</v>
      </c>
      <c r="AK314" s="10">
        <v>0</v>
      </c>
      <c r="AL314" s="10">
        <f>AL312-AL311</f>
        <v>-700582450.19375002</v>
      </c>
      <c r="AM314" s="51">
        <f>AH314+AI314+AJ314+AL314</f>
        <v>-2802219899.3410001</v>
      </c>
      <c r="AP314" s="1">
        <v>0</v>
      </c>
    </row>
    <row r="315" spans="3:45" ht="12" customHeight="1" x14ac:dyDescent="0.25">
      <c r="C315" s="110" t="s">
        <v>250</v>
      </c>
      <c r="D315" s="188" t="s">
        <v>251</v>
      </c>
      <c r="E315" s="180">
        <v>6898078000</v>
      </c>
      <c r="F315" s="181">
        <f>SUM(G315:J315)</f>
        <v>1049928000</v>
      </c>
      <c r="G315" s="182">
        <v>262482000</v>
      </c>
      <c r="H315" s="182">
        <v>262482000</v>
      </c>
      <c r="I315" s="182">
        <v>262482000</v>
      </c>
      <c r="J315" s="182">
        <v>262482000</v>
      </c>
      <c r="K315" s="175"/>
      <c r="L315" s="175">
        <v>8763.75</v>
      </c>
      <c r="M315" s="175">
        <v>2300.484375</v>
      </c>
      <c r="N315" s="175">
        <v>2300.484375</v>
      </c>
      <c r="O315" s="175">
        <v>2300.484375</v>
      </c>
      <c r="P315" s="27">
        <v>2300.484375</v>
      </c>
      <c r="Q315" s="27"/>
      <c r="R315" s="176">
        <f>G315+H315+I315+J315</f>
        <v>1049928000</v>
      </c>
      <c r="S315" s="177"/>
      <c r="T315" s="177"/>
      <c r="U315" s="176">
        <v>2722.5</v>
      </c>
      <c r="V315" s="176">
        <v>2722.5</v>
      </c>
      <c r="W315" s="176">
        <v>2722.5</v>
      </c>
      <c r="Y315" s="27">
        <v>1462.5</v>
      </c>
      <c r="AB315" s="27">
        <v>2190937.5</v>
      </c>
      <c r="AC315" s="27">
        <v>2190937.5</v>
      </c>
      <c r="AD315" s="27">
        <v>2190937.5</v>
      </c>
      <c r="AE315" s="27">
        <v>2190937.5</v>
      </c>
      <c r="AF315" s="27">
        <v>8763750</v>
      </c>
      <c r="AH315" s="10"/>
      <c r="AI315" s="10"/>
      <c r="AJ315" s="10"/>
      <c r="AK315" s="10">
        <v>2300.484375</v>
      </c>
      <c r="AL315" s="10"/>
      <c r="AM315" s="51">
        <f>SUM(AI314:AL314)</f>
        <v>-2101627448.9422503</v>
      </c>
      <c r="AP315" s="1">
        <v>608000</v>
      </c>
    </row>
    <row r="316" spans="3:45" ht="12" customHeight="1" x14ac:dyDescent="0.25">
      <c r="C316" s="110"/>
      <c r="D316" s="188" t="s">
        <v>252</v>
      </c>
      <c r="E316" s="203">
        <v>0</v>
      </c>
      <c r="F316" s="204">
        <f t="shared" ref="F316:F341" si="37">SUM(G316:J316)</f>
        <v>0</v>
      </c>
      <c r="G316" s="204">
        <f>+R316/1000</f>
        <v>0</v>
      </c>
      <c r="H316" s="204">
        <f>+U316/1000</f>
        <v>0</v>
      </c>
      <c r="I316" s="204">
        <f>+V316/1000</f>
        <v>0</v>
      </c>
      <c r="J316" s="204">
        <f>+W316/1000</f>
        <v>0</v>
      </c>
      <c r="K316" s="175"/>
      <c r="L316" s="175">
        <v>0</v>
      </c>
      <c r="M316" s="175">
        <v>0</v>
      </c>
      <c r="N316" s="175">
        <v>0</v>
      </c>
      <c r="O316" s="175">
        <v>0</v>
      </c>
      <c r="P316" s="27">
        <v>0</v>
      </c>
      <c r="Q316" s="27"/>
      <c r="R316" s="176">
        <v>0</v>
      </c>
      <c r="S316" s="177"/>
      <c r="T316" s="177"/>
      <c r="U316" s="176">
        <v>0</v>
      </c>
      <c r="V316" s="176">
        <v>0</v>
      </c>
      <c r="W316" s="176">
        <v>0</v>
      </c>
      <c r="Y316" s="27">
        <v>0</v>
      </c>
      <c r="AB316" s="27"/>
      <c r="AC316" s="27"/>
      <c r="AD316" s="27"/>
      <c r="AE316" s="27"/>
      <c r="AF316" s="27"/>
      <c r="AH316" s="10"/>
      <c r="AI316" s="10"/>
      <c r="AJ316" s="10"/>
      <c r="AK316" s="10">
        <v>0</v>
      </c>
      <c r="AL316" s="10"/>
      <c r="AP316" s="1">
        <v>0</v>
      </c>
    </row>
    <row r="317" spans="3:45" ht="12" customHeight="1" x14ac:dyDescent="0.25">
      <c r="C317" s="110"/>
      <c r="D317" s="205" t="s">
        <v>253</v>
      </c>
      <c r="E317" s="206">
        <f t="shared" ref="E317:J317" si="38">SUM(E311:E316)</f>
        <v>7108078000</v>
      </c>
      <c r="F317" s="207">
        <f t="shared" si="38"/>
        <v>1259928000</v>
      </c>
      <c r="G317" s="207">
        <f t="shared" si="38"/>
        <v>314982000</v>
      </c>
      <c r="H317" s="207">
        <f t="shared" si="38"/>
        <v>314982000</v>
      </c>
      <c r="I317" s="207">
        <f t="shared" si="38"/>
        <v>314982000</v>
      </c>
      <c r="J317" s="207">
        <f t="shared" si="38"/>
        <v>314982000</v>
      </c>
      <c r="K317" s="98"/>
      <c r="L317" s="98">
        <v>113313.74999999999</v>
      </c>
      <c r="M317" s="98">
        <v>28328.437499999996</v>
      </c>
      <c r="N317" s="98">
        <v>28328.437499999996</v>
      </c>
      <c r="O317" s="98">
        <v>28328.437499999996</v>
      </c>
      <c r="P317" s="27">
        <v>28328.437499999996</v>
      </c>
      <c r="Q317" s="27"/>
      <c r="R317" s="176">
        <v>32760</v>
      </c>
      <c r="S317" s="177"/>
      <c r="T317" s="177"/>
      <c r="U317" s="176">
        <v>32760</v>
      </c>
      <c r="V317" s="176">
        <v>32760</v>
      </c>
      <c r="W317" s="176">
        <v>32760</v>
      </c>
      <c r="Y317" s="27">
        <v>22962.5</v>
      </c>
      <c r="AB317" s="27">
        <v>28328437.499999996</v>
      </c>
      <c r="AC317" s="27">
        <v>28328437.499999996</v>
      </c>
      <c r="AD317" s="27">
        <v>28328437.499999996</v>
      </c>
      <c r="AE317" s="27">
        <v>28328437.499999996</v>
      </c>
      <c r="AF317" s="27">
        <v>113313749.99999999</v>
      </c>
      <c r="AH317" s="10"/>
      <c r="AI317" s="10"/>
      <c r="AJ317" s="10"/>
      <c r="AK317" s="10">
        <v>93530.575375</v>
      </c>
      <c r="AL317" s="10"/>
    </row>
    <row r="318" spans="3:45" ht="12" customHeight="1" x14ac:dyDescent="0.25">
      <c r="C318" s="110" t="s">
        <v>80</v>
      </c>
      <c r="D318" s="188" t="s">
        <v>254</v>
      </c>
      <c r="E318" s="199"/>
      <c r="F318" s="208">
        <f t="shared" si="37"/>
        <v>0</v>
      </c>
      <c r="G318" s="182">
        <v>0</v>
      </c>
      <c r="H318" s="182">
        <v>0</v>
      </c>
      <c r="I318" s="182">
        <v>0</v>
      </c>
      <c r="J318" s="182">
        <v>0</v>
      </c>
      <c r="K318" s="175"/>
      <c r="L318" s="175">
        <v>0</v>
      </c>
      <c r="M318" s="175">
        <v>0</v>
      </c>
      <c r="N318" s="175">
        <v>0</v>
      </c>
      <c r="O318" s="175">
        <v>0</v>
      </c>
      <c r="P318" s="27">
        <v>0</v>
      </c>
      <c r="Q318" s="27"/>
      <c r="R318" s="176"/>
      <c r="S318" s="177"/>
      <c r="T318" s="177"/>
      <c r="U318" s="176"/>
      <c r="V318" s="176"/>
      <c r="W318" s="176"/>
      <c r="Y318" s="27"/>
      <c r="AB318" s="27"/>
      <c r="AC318" s="27"/>
      <c r="AD318" s="27"/>
      <c r="AE318" s="27"/>
      <c r="AF318" s="27"/>
      <c r="AH318" s="10"/>
      <c r="AI318" s="10"/>
      <c r="AJ318" s="10"/>
      <c r="AK318" s="10"/>
      <c r="AL318" s="10"/>
    </row>
    <row r="319" spans="3:45" ht="12" customHeight="1" x14ac:dyDescent="0.25">
      <c r="C319" s="110"/>
      <c r="D319" s="188" t="s">
        <v>246</v>
      </c>
      <c r="E319" s="180">
        <v>0</v>
      </c>
      <c r="F319" s="181">
        <f t="shared" si="37"/>
        <v>0</v>
      </c>
      <c r="G319" s="182">
        <v>0</v>
      </c>
      <c r="H319" s="182">
        <v>0</v>
      </c>
      <c r="I319" s="182">
        <v>0</v>
      </c>
      <c r="J319" s="182">
        <v>0</v>
      </c>
      <c r="K319" s="175"/>
      <c r="L319" s="175">
        <v>0</v>
      </c>
      <c r="M319" s="175">
        <v>0</v>
      </c>
      <c r="N319" s="175">
        <v>0</v>
      </c>
      <c r="O319" s="175">
        <v>0</v>
      </c>
      <c r="P319" s="27">
        <v>0</v>
      </c>
      <c r="Q319" s="27"/>
      <c r="R319" s="176">
        <v>0</v>
      </c>
      <c r="S319" s="177"/>
      <c r="T319" s="177"/>
      <c r="U319" s="176">
        <v>0</v>
      </c>
      <c r="V319" s="176">
        <v>0</v>
      </c>
      <c r="W319" s="176">
        <v>0</v>
      </c>
      <c r="Y319" s="27">
        <v>0</v>
      </c>
      <c r="AB319" s="27"/>
      <c r="AC319" s="27"/>
      <c r="AD319" s="27"/>
      <c r="AE319" s="27"/>
      <c r="AF319" s="27"/>
      <c r="AH319" s="10"/>
      <c r="AI319" s="10"/>
      <c r="AJ319" s="10"/>
      <c r="AK319" s="10">
        <v>0</v>
      </c>
      <c r="AL319" s="10"/>
    </row>
    <row r="320" spans="3:45" ht="12" customHeight="1" x14ac:dyDescent="0.25">
      <c r="C320" s="110"/>
      <c r="D320" s="188" t="s">
        <v>247</v>
      </c>
      <c r="E320" s="180">
        <v>0</v>
      </c>
      <c r="F320" s="181">
        <f t="shared" si="37"/>
        <v>0</v>
      </c>
      <c r="G320" s="182">
        <v>0</v>
      </c>
      <c r="H320" s="182">
        <v>0</v>
      </c>
      <c r="I320" s="182">
        <v>0</v>
      </c>
      <c r="J320" s="182">
        <v>0</v>
      </c>
      <c r="K320" s="175"/>
      <c r="L320" s="175">
        <v>0</v>
      </c>
      <c r="M320" s="175">
        <v>0</v>
      </c>
      <c r="N320" s="175">
        <v>0</v>
      </c>
      <c r="O320" s="175">
        <v>0</v>
      </c>
      <c r="P320" s="27">
        <v>0</v>
      </c>
      <c r="Q320" s="27"/>
      <c r="R320" s="176">
        <v>0</v>
      </c>
      <c r="S320" s="177"/>
      <c r="T320" s="177"/>
      <c r="U320" s="176">
        <v>0</v>
      </c>
      <c r="V320" s="176">
        <v>0</v>
      </c>
      <c r="W320" s="176">
        <v>0</v>
      </c>
      <c r="Y320" s="27">
        <v>0</v>
      </c>
      <c r="AB320" s="27"/>
      <c r="AC320" s="27"/>
      <c r="AD320" s="27"/>
      <c r="AE320" s="27"/>
      <c r="AF320" s="27"/>
      <c r="AH320" s="10"/>
      <c r="AI320" s="10"/>
      <c r="AJ320" s="10"/>
      <c r="AK320" s="10">
        <v>0</v>
      </c>
      <c r="AL320" s="10"/>
    </row>
    <row r="321" spans="3:45" ht="12" customHeight="1" x14ac:dyDescent="0.25">
      <c r="C321" s="110"/>
      <c r="D321" s="188" t="s">
        <v>248</v>
      </c>
      <c r="E321" s="180">
        <v>0</v>
      </c>
      <c r="F321" s="181">
        <f t="shared" si="37"/>
        <v>0</v>
      </c>
      <c r="G321" s="182">
        <v>0</v>
      </c>
      <c r="H321" s="182">
        <v>0</v>
      </c>
      <c r="I321" s="182">
        <v>0</v>
      </c>
      <c r="J321" s="182">
        <v>0</v>
      </c>
      <c r="K321" s="175"/>
      <c r="L321" s="175">
        <v>0</v>
      </c>
      <c r="M321" s="175">
        <v>0</v>
      </c>
      <c r="N321" s="175">
        <v>0</v>
      </c>
      <c r="O321" s="175">
        <v>0</v>
      </c>
      <c r="P321" s="27">
        <v>0</v>
      </c>
      <c r="Q321" s="27"/>
      <c r="R321" s="176">
        <v>0</v>
      </c>
      <c r="S321" s="177"/>
      <c r="T321" s="177"/>
      <c r="U321" s="176">
        <v>0</v>
      </c>
      <c r="V321" s="176">
        <v>0</v>
      </c>
      <c r="W321" s="176">
        <v>0</v>
      </c>
      <c r="Y321" s="27">
        <v>0</v>
      </c>
      <c r="AB321" s="27"/>
      <c r="AC321" s="27"/>
      <c r="AD321" s="27"/>
      <c r="AE321" s="27"/>
      <c r="AF321" s="27"/>
      <c r="AH321" s="10"/>
      <c r="AI321" s="10"/>
      <c r="AJ321" s="10"/>
      <c r="AK321" s="10">
        <v>0</v>
      </c>
      <c r="AL321" s="10"/>
    </row>
    <row r="322" spans="3:45" ht="12" customHeight="1" x14ac:dyDescent="0.25">
      <c r="C322" s="110"/>
      <c r="D322" s="188" t="s">
        <v>249</v>
      </c>
      <c r="E322" s="180">
        <v>0</v>
      </c>
      <c r="F322" s="181">
        <f t="shared" si="37"/>
        <v>0</v>
      </c>
      <c r="G322" s="182">
        <v>0</v>
      </c>
      <c r="H322" s="182">
        <v>0</v>
      </c>
      <c r="I322" s="182">
        <v>0</v>
      </c>
      <c r="J322" s="182">
        <v>0</v>
      </c>
      <c r="K322" s="175"/>
      <c r="L322" s="175">
        <v>0</v>
      </c>
      <c r="M322" s="175">
        <v>0</v>
      </c>
      <c r="N322" s="175">
        <v>0</v>
      </c>
      <c r="O322" s="175">
        <v>0</v>
      </c>
      <c r="P322" s="27">
        <v>0</v>
      </c>
      <c r="Q322" s="27"/>
      <c r="R322" s="176">
        <v>0</v>
      </c>
      <c r="S322" s="177"/>
      <c r="T322" s="177"/>
      <c r="U322" s="176">
        <v>0</v>
      </c>
      <c r="V322" s="176">
        <v>0</v>
      </c>
      <c r="W322" s="176">
        <v>0</v>
      </c>
      <c r="Y322" s="27">
        <v>0</v>
      </c>
      <c r="AB322" s="27"/>
      <c r="AC322" s="27"/>
      <c r="AD322" s="27"/>
      <c r="AE322" s="27"/>
      <c r="AF322" s="27"/>
      <c r="AH322" s="10"/>
      <c r="AI322" s="10"/>
      <c r="AJ322" s="10"/>
      <c r="AK322" s="10">
        <v>0</v>
      </c>
      <c r="AL322" s="10"/>
    </row>
    <row r="323" spans="3:45" ht="12" customHeight="1" x14ac:dyDescent="0.25">
      <c r="C323" s="110" t="s">
        <v>255</v>
      </c>
      <c r="D323" s="188" t="s">
        <v>251</v>
      </c>
      <c r="E323" s="180">
        <v>0</v>
      </c>
      <c r="F323" s="181">
        <f>SUM(G323:J323)</f>
        <v>310000000</v>
      </c>
      <c r="G323" s="182">
        <v>77500000</v>
      </c>
      <c r="H323" s="182">
        <v>77500000</v>
      </c>
      <c r="I323" s="182">
        <v>77500000</v>
      </c>
      <c r="J323" s="182">
        <v>77500000</v>
      </c>
      <c r="K323" s="175"/>
      <c r="L323" s="175">
        <v>4100</v>
      </c>
      <c r="M323" s="175">
        <v>1076.25</v>
      </c>
      <c r="N323" s="175">
        <v>1076.25</v>
      </c>
      <c r="O323" s="175">
        <v>1076.25</v>
      </c>
      <c r="P323" s="27">
        <v>1076.25</v>
      </c>
      <c r="Q323" s="27"/>
      <c r="R323" s="176">
        <f>G323+H323+I323+J323</f>
        <v>310000000</v>
      </c>
      <c r="S323" s="177"/>
      <c r="T323" s="177"/>
      <c r="U323" s="176">
        <v>1800</v>
      </c>
      <c r="V323" s="176">
        <v>1800</v>
      </c>
      <c r="W323" s="176">
        <v>1800</v>
      </c>
      <c r="Y323" s="27">
        <v>1500</v>
      </c>
      <c r="AB323" s="27">
        <v>1025000</v>
      </c>
      <c r="AC323" s="27">
        <v>1025000</v>
      </c>
      <c r="AD323" s="27">
        <v>1025000</v>
      </c>
      <c r="AE323" s="27">
        <v>1025000</v>
      </c>
      <c r="AF323" s="27">
        <v>4100000</v>
      </c>
      <c r="AH323" s="10"/>
      <c r="AI323" s="10"/>
      <c r="AJ323" s="10"/>
      <c r="AK323" s="10">
        <v>1076.25</v>
      </c>
      <c r="AL323" s="10"/>
    </row>
    <row r="324" spans="3:45" ht="12" customHeight="1" x14ac:dyDescent="0.25">
      <c r="C324" s="110" t="s">
        <v>255</v>
      </c>
      <c r="D324" s="188" t="s">
        <v>252</v>
      </c>
      <c r="E324" s="203">
        <v>0</v>
      </c>
      <c r="F324" s="204">
        <f t="shared" si="37"/>
        <v>0</v>
      </c>
      <c r="G324" s="182">
        <v>0</v>
      </c>
      <c r="H324" s="182">
        <v>0</v>
      </c>
      <c r="I324" s="182">
        <v>0</v>
      </c>
      <c r="J324" s="182">
        <v>0</v>
      </c>
      <c r="K324" s="175"/>
      <c r="L324" s="175">
        <v>0</v>
      </c>
      <c r="M324" s="175">
        <v>0</v>
      </c>
      <c r="N324" s="175">
        <v>0</v>
      </c>
      <c r="O324" s="175">
        <v>0</v>
      </c>
      <c r="P324" s="27">
        <v>0</v>
      </c>
      <c r="Q324" s="27"/>
      <c r="R324" s="176">
        <v>0</v>
      </c>
      <c r="S324" s="177"/>
      <c r="T324" s="177"/>
      <c r="U324" s="176">
        <v>0</v>
      </c>
      <c r="V324" s="176">
        <v>0</v>
      </c>
      <c r="W324" s="176">
        <v>0</v>
      </c>
      <c r="Y324" s="27">
        <v>0</v>
      </c>
      <c r="AB324" s="27"/>
      <c r="AC324" s="27"/>
      <c r="AD324" s="27"/>
      <c r="AE324" s="27"/>
      <c r="AF324" s="27"/>
      <c r="AH324" s="10"/>
      <c r="AI324" s="10"/>
      <c r="AJ324" s="10"/>
      <c r="AK324" s="10">
        <v>0</v>
      </c>
      <c r="AL324" s="10"/>
    </row>
    <row r="325" spans="3:45" ht="12" customHeight="1" x14ac:dyDescent="0.25">
      <c r="C325" s="110"/>
      <c r="D325" s="205" t="s">
        <v>256</v>
      </c>
      <c r="E325" s="206">
        <f t="shared" ref="E325:J325" si="39">SUM(E319:E324)</f>
        <v>0</v>
      </c>
      <c r="F325" s="207">
        <f t="shared" si="39"/>
        <v>310000000</v>
      </c>
      <c r="G325" s="207">
        <f t="shared" si="39"/>
        <v>77500000</v>
      </c>
      <c r="H325" s="207">
        <f t="shared" si="39"/>
        <v>77500000</v>
      </c>
      <c r="I325" s="207">
        <f t="shared" si="39"/>
        <v>77500000</v>
      </c>
      <c r="J325" s="207">
        <f t="shared" si="39"/>
        <v>77500000</v>
      </c>
      <c r="K325" s="98"/>
      <c r="L325" s="98">
        <v>4100</v>
      </c>
      <c r="M325" s="98">
        <v>1025</v>
      </c>
      <c r="N325" s="98">
        <v>1025</v>
      </c>
      <c r="O325" s="98">
        <v>1025</v>
      </c>
      <c r="P325" s="27">
        <v>1025</v>
      </c>
      <c r="Q325" s="27"/>
      <c r="R325" s="176">
        <v>1800</v>
      </c>
      <c r="S325" s="177"/>
      <c r="T325" s="177"/>
      <c r="U325" s="176">
        <v>1800</v>
      </c>
      <c r="V325" s="176">
        <v>1800</v>
      </c>
      <c r="W325" s="176">
        <v>1800</v>
      </c>
      <c r="Y325" s="27">
        <v>1500</v>
      </c>
      <c r="AB325" s="27">
        <v>1025000</v>
      </c>
      <c r="AC325" s="27">
        <v>1025000</v>
      </c>
      <c r="AD325" s="27">
        <v>1025000</v>
      </c>
      <c r="AE325" s="27">
        <v>1025000</v>
      </c>
      <c r="AF325" s="27">
        <v>4100000</v>
      </c>
      <c r="AH325" s="10"/>
      <c r="AI325" s="10"/>
      <c r="AJ325" s="10"/>
      <c r="AK325" s="10">
        <v>1076.25</v>
      </c>
      <c r="AL325" s="10"/>
    </row>
    <row r="326" spans="3:45" ht="12" customHeight="1" x14ac:dyDescent="0.25">
      <c r="C326" s="110"/>
      <c r="D326" s="188" t="s">
        <v>257</v>
      </c>
      <c r="E326" s="199"/>
      <c r="F326" s="208">
        <f t="shared" si="37"/>
        <v>0</v>
      </c>
      <c r="G326" s="182">
        <v>0</v>
      </c>
      <c r="H326" s="182">
        <v>0</v>
      </c>
      <c r="I326" s="182">
        <v>0</v>
      </c>
      <c r="J326" s="182">
        <v>0</v>
      </c>
      <c r="K326" s="175"/>
      <c r="L326" s="175">
        <v>0</v>
      </c>
      <c r="M326" s="175">
        <v>0</v>
      </c>
      <c r="N326" s="175">
        <v>0</v>
      </c>
      <c r="O326" s="175">
        <v>0</v>
      </c>
      <c r="P326" s="27">
        <v>0</v>
      </c>
      <c r="Q326" s="27"/>
      <c r="R326" s="176"/>
      <c r="S326" s="177"/>
      <c r="T326" s="177"/>
      <c r="U326" s="176"/>
      <c r="V326" s="176"/>
      <c r="W326" s="176"/>
      <c r="Y326" s="27"/>
      <c r="AB326" s="27"/>
      <c r="AC326" s="27"/>
      <c r="AD326" s="27"/>
      <c r="AE326" s="27"/>
      <c r="AF326" s="27"/>
      <c r="AH326" s="10"/>
      <c r="AI326" s="10"/>
      <c r="AJ326" s="10"/>
      <c r="AK326" s="10"/>
      <c r="AL326" s="10"/>
    </row>
    <row r="327" spans="3:45" ht="12" customHeight="1" x14ac:dyDescent="0.25">
      <c r="C327" s="110"/>
      <c r="D327" s="188" t="s">
        <v>258</v>
      </c>
      <c r="E327" s="180">
        <v>0</v>
      </c>
      <c r="F327" s="181">
        <f t="shared" si="37"/>
        <v>0</v>
      </c>
      <c r="G327" s="182">
        <v>0</v>
      </c>
      <c r="H327" s="182">
        <v>0</v>
      </c>
      <c r="I327" s="182">
        <v>0</v>
      </c>
      <c r="J327" s="182">
        <v>0</v>
      </c>
      <c r="K327" s="175"/>
      <c r="L327" s="175">
        <v>0</v>
      </c>
      <c r="M327" s="175">
        <v>0</v>
      </c>
      <c r="N327" s="175">
        <v>0</v>
      </c>
      <c r="O327" s="175">
        <v>0</v>
      </c>
      <c r="P327" s="27">
        <v>0</v>
      </c>
      <c r="Q327" s="27"/>
      <c r="R327" s="176">
        <v>0</v>
      </c>
      <c r="S327" s="177"/>
      <c r="T327" s="177"/>
      <c r="U327" s="176">
        <v>0</v>
      </c>
      <c r="V327" s="176">
        <v>0</v>
      </c>
      <c r="W327" s="176">
        <v>0</v>
      </c>
      <c r="Y327" s="27">
        <v>0</v>
      </c>
      <c r="AB327" s="27"/>
      <c r="AC327" s="27"/>
      <c r="AD327" s="27"/>
      <c r="AE327" s="27"/>
      <c r="AF327" s="27"/>
      <c r="AH327" s="10"/>
      <c r="AI327" s="10"/>
      <c r="AJ327" s="10"/>
      <c r="AK327" s="10">
        <v>0</v>
      </c>
      <c r="AL327" s="10"/>
    </row>
    <row r="328" spans="3:45" ht="12" customHeight="1" x14ac:dyDescent="0.25">
      <c r="C328" s="110"/>
      <c r="D328" s="188" t="s">
        <v>259</v>
      </c>
      <c r="E328" s="180">
        <v>0</v>
      </c>
      <c r="F328" s="181">
        <f t="shared" si="37"/>
        <v>0</v>
      </c>
      <c r="G328" s="182">
        <v>0</v>
      </c>
      <c r="H328" s="182">
        <v>0</v>
      </c>
      <c r="I328" s="182">
        <v>0</v>
      </c>
      <c r="J328" s="182">
        <v>0</v>
      </c>
      <c r="K328" s="175"/>
      <c r="L328" s="175">
        <v>0</v>
      </c>
      <c r="M328" s="175">
        <v>0</v>
      </c>
      <c r="N328" s="175">
        <v>0</v>
      </c>
      <c r="O328" s="175">
        <v>0</v>
      </c>
      <c r="P328" s="27">
        <v>0</v>
      </c>
      <c r="Q328" s="27"/>
      <c r="R328" s="176">
        <v>0</v>
      </c>
      <c r="S328" s="177"/>
      <c r="T328" s="177"/>
      <c r="U328" s="176">
        <v>0</v>
      </c>
      <c r="V328" s="176">
        <v>0</v>
      </c>
      <c r="W328" s="176">
        <v>0</v>
      </c>
      <c r="Y328" s="27">
        <v>0</v>
      </c>
      <c r="AB328" s="27"/>
      <c r="AC328" s="27"/>
      <c r="AD328" s="27"/>
      <c r="AE328" s="27"/>
      <c r="AF328" s="27"/>
      <c r="AH328" s="10"/>
      <c r="AI328" s="10"/>
      <c r="AJ328" s="10"/>
      <c r="AK328" s="10">
        <v>0</v>
      </c>
      <c r="AL328" s="10"/>
    </row>
    <row r="329" spans="3:45" ht="12" customHeight="1" x14ac:dyDescent="0.25">
      <c r="C329" s="110" t="s">
        <v>260</v>
      </c>
      <c r="D329" s="188" t="s">
        <v>261</v>
      </c>
      <c r="E329" s="180">
        <v>780000000</v>
      </c>
      <c r="F329" s="181">
        <f>SUM(G329:J329)</f>
        <v>780000000</v>
      </c>
      <c r="G329" s="182">
        <v>195000000</v>
      </c>
      <c r="H329" s="182">
        <v>195000000</v>
      </c>
      <c r="I329" s="182">
        <v>195000000</v>
      </c>
      <c r="J329" s="182">
        <v>195000000</v>
      </c>
      <c r="K329" s="175"/>
      <c r="L329" s="175">
        <v>111086.62999999999</v>
      </c>
      <c r="M329" s="175">
        <v>29160.240374999998</v>
      </c>
      <c r="N329" s="175">
        <v>29160.240374999998</v>
      </c>
      <c r="O329" s="175">
        <v>29160.240374999998</v>
      </c>
      <c r="P329" s="27">
        <v>29160.240374999998</v>
      </c>
      <c r="Q329" s="27"/>
      <c r="R329" s="176">
        <f>G329+H329+I329+J329</f>
        <v>780000000</v>
      </c>
      <c r="S329" s="177"/>
      <c r="T329" s="177"/>
      <c r="U329" s="176">
        <v>54072</v>
      </c>
      <c r="V329" s="176">
        <v>54072</v>
      </c>
      <c r="W329" s="176">
        <v>54072</v>
      </c>
      <c r="Y329" s="27">
        <v>40947</v>
      </c>
      <c r="AB329" s="27">
        <v>27771657.499999996</v>
      </c>
      <c r="AC329" s="27">
        <v>27771657.499999996</v>
      </c>
      <c r="AD329" s="27">
        <v>27771657.499999996</v>
      </c>
      <c r="AE329" s="27">
        <v>27771657.499999996</v>
      </c>
      <c r="AF329" s="27">
        <v>111086629.99999999</v>
      </c>
      <c r="AH329" s="10"/>
      <c r="AI329" s="10"/>
      <c r="AJ329" s="10"/>
      <c r="AK329" s="10">
        <v>171369.10037499998</v>
      </c>
      <c r="AL329" s="10"/>
      <c r="AP329" s="1">
        <v>89562442</v>
      </c>
      <c r="AS329" s="1" t="s">
        <v>221</v>
      </c>
    </row>
    <row r="330" spans="3:45" ht="12" customHeight="1" x14ac:dyDescent="0.25">
      <c r="C330" s="110"/>
      <c r="D330" s="205" t="s">
        <v>262</v>
      </c>
      <c r="E330" s="206">
        <f t="shared" ref="E330:J330" si="40">SUM(E327:E329)</f>
        <v>780000000</v>
      </c>
      <c r="F330" s="207">
        <f t="shared" si="40"/>
        <v>780000000</v>
      </c>
      <c r="G330" s="207">
        <f t="shared" si="40"/>
        <v>195000000</v>
      </c>
      <c r="H330" s="207">
        <f t="shared" si="40"/>
        <v>195000000</v>
      </c>
      <c r="I330" s="207">
        <f t="shared" si="40"/>
        <v>195000000</v>
      </c>
      <c r="J330" s="207">
        <f t="shared" si="40"/>
        <v>195000000</v>
      </c>
      <c r="K330" s="98"/>
      <c r="L330" s="98">
        <v>111086.62999999999</v>
      </c>
      <c r="M330" s="98">
        <v>27771.657499999998</v>
      </c>
      <c r="N330" s="98">
        <v>27771.657499999998</v>
      </c>
      <c r="O330" s="98">
        <v>27771.657499999998</v>
      </c>
      <c r="P330" s="27">
        <v>27771.657499999998</v>
      </c>
      <c r="Q330" s="27"/>
      <c r="R330" s="176">
        <v>54072</v>
      </c>
      <c r="S330" s="177"/>
      <c r="T330" s="177"/>
      <c r="U330" s="176">
        <v>54072</v>
      </c>
      <c r="V330" s="176">
        <v>54072</v>
      </c>
      <c r="W330" s="176">
        <v>54072</v>
      </c>
      <c r="Y330" s="27">
        <v>40947</v>
      </c>
      <c r="AB330" s="27">
        <v>27771657.499999996</v>
      </c>
      <c r="AC330" s="27">
        <v>27771657.499999996</v>
      </c>
      <c r="AD330" s="27">
        <v>27771657.499999996</v>
      </c>
      <c r="AE330" s="27">
        <v>27771657.499999996</v>
      </c>
      <c r="AF330" s="27">
        <v>111086629.99999999</v>
      </c>
      <c r="AH330" s="10"/>
      <c r="AI330" s="10"/>
      <c r="AJ330" s="10"/>
      <c r="AK330" s="10">
        <v>171369.10037499998</v>
      </c>
      <c r="AL330" s="10"/>
    </row>
    <row r="331" spans="3:45" ht="12" customHeight="1" x14ac:dyDescent="0.25">
      <c r="C331" s="110"/>
      <c r="D331" s="188" t="s">
        <v>263</v>
      </c>
      <c r="E331" s="199"/>
      <c r="F331" s="208">
        <f t="shared" si="37"/>
        <v>0</v>
      </c>
      <c r="G331" s="182">
        <v>0</v>
      </c>
      <c r="H331" s="182">
        <v>0</v>
      </c>
      <c r="I331" s="182">
        <v>0</v>
      </c>
      <c r="J331" s="182">
        <v>0</v>
      </c>
      <c r="K331" s="175"/>
      <c r="L331" s="175">
        <v>0</v>
      </c>
      <c r="M331" s="175">
        <v>0</v>
      </c>
      <c r="N331" s="175">
        <v>0</v>
      </c>
      <c r="O331" s="175">
        <v>0</v>
      </c>
      <c r="P331" s="27">
        <v>0</v>
      </c>
      <c r="Q331" s="27"/>
      <c r="R331" s="176"/>
      <c r="S331" s="177"/>
      <c r="T331" s="177"/>
      <c r="U331" s="176"/>
      <c r="V331" s="176"/>
      <c r="W331" s="176"/>
      <c r="Y331" s="27"/>
      <c r="AB331" s="27"/>
      <c r="AC331" s="27"/>
      <c r="AD331" s="27"/>
      <c r="AE331" s="27"/>
      <c r="AF331" s="27"/>
      <c r="AH331" s="10"/>
      <c r="AI331" s="10"/>
      <c r="AJ331" s="10"/>
      <c r="AK331" s="10"/>
      <c r="AL331" s="10"/>
    </row>
    <row r="332" spans="3:45" ht="12" customHeight="1" x14ac:dyDescent="0.25">
      <c r="C332" s="110" t="s">
        <v>264</v>
      </c>
      <c r="D332" s="188" t="s">
        <v>265</v>
      </c>
      <c r="E332" s="180">
        <v>20000000</v>
      </c>
      <c r="F332" s="181">
        <f>SUM(G332:J332)</f>
        <v>20000000</v>
      </c>
      <c r="G332" s="182">
        <v>5000000</v>
      </c>
      <c r="H332" s="182">
        <v>5000000</v>
      </c>
      <c r="I332" s="182">
        <v>5000000</v>
      </c>
      <c r="J332" s="182">
        <v>5000000</v>
      </c>
      <c r="K332" s="175"/>
      <c r="L332" s="175">
        <v>15374.999999999998</v>
      </c>
      <c r="M332" s="175">
        <v>4035.9374999999995</v>
      </c>
      <c r="N332" s="175">
        <v>4035.9374999999995</v>
      </c>
      <c r="O332" s="175">
        <v>4035.9374999999995</v>
      </c>
      <c r="P332" s="27">
        <v>4035.9374999999995</v>
      </c>
      <c r="Q332" s="27"/>
      <c r="R332" s="176">
        <f>G332+H332+I332+J332</f>
        <v>20000000</v>
      </c>
      <c r="S332" s="177"/>
      <c r="T332" s="177"/>
      <c r="U332" s="176">
        <v>3960</v>
      </c>
      <c r="V332" s="176">
        <v>3960</v>
      </c>
      <c r="W332" s="176">
        <v>3960</v>
      </c>
      <c r="Y332" s="27">
        <v>2700</v>
      </c>
      <c r="AB332" s="27">
        <v>3843749.9999999995</v>
      </c>
      <c r="AC332" s="27">
        <v>3843749.9999999995</v>
      </c>
      <c r="AD332" s="27">
        <v>3843749.9999999995</v>
      </c>
      <c r="AE332" s="27">
        <v>3843749.9999999995</v>
      </c>
      <c r="AF332" s="27">
        <v>15374999.999999998</v>
      </c>
      <c r="AH332" s="10"/>
      <c r="AI332" s="10"/>
      <c r="AJ332" s="10"/>
      <c r="AK332" s="10">
        <v>9616.307499999999</v>
      </c>
      <c r="AL332" s="10"/>
      <c r="AP332" s="1">
        <v>10989843</v>
      </c>
      <c r="AS332" s="1" t="s">
        <v>221</v>
      </c>
    </row>
    <row r="333" spans="3:45" ht="12" customHeight="1" x14ac:dyDescent="0.25">
      <c r="C333" s="110" t="s">
        <v>264</v>
      </c>
      <c r="D333" s="188" t="s">
        <v>266</v>
      </c>
      <c r="E333" s="203">
        <v>600000000</v>
      </c>
      <c r="F333" s="204">
        <f t="shared" si="37"/>
        <v>600000000</v>
      </c>
      <c r="G333" s="182">
        <v>150000000</v>
      </c>
      <c r="H333" s="182">
        <v>150000000</v>
      </c>
      <c r="I333" s="182">
        <v>150000000</v>
      </c>
      <c r="J333" s="182">
        <v>150000000</v>
      </c>
      <c r="K333" s="175"/>
      <c r="L333" s="175">
        <v>0</v>
      </c>
      <c r="M333" s="175">
        <v>0</v>
      </c>
      <c r="N333" s="175">
        <v>0</v>
      </c>
      <c r="O333" s="175">
        <v>0</v>
      </c>
      <c r="P333" s="27">
        <v>0</v>
      </c>
      <c r="Q333" s="27"/>
      <c r="R333" s="176">
        <v>0</v>
      </c>
      <c r="S333" s="177"/>
      <c r="T333" s="177"/>
      <c r="U333" s="176">
        <v>0</v>
      </c>
      <c r="V333" s="176">
        <v>0</v>
      </c>
      <c r="W333" s="176">
        <v>0</v>
      </c>
      <c r="Y333" s="27">
        <v>0</v>
      </c>
      <c r="AB333" s="27"/>
      <c r="AC333" s="27"/>
      <c r="AD333" s="27"/>
      <c r="AE333" s="27"/>
      <c r="AF333" s="27"/>
      <c r="AH333" s="10"/>
      <c r="AI333" s="10"/>
      <c r="AJ333" s="10"/>
      <c r="AK333" s="10">
        <v>0</v>
      </c>
      <c r="AL333" s="10"/>
    </row>
    <row r="334" spans="3:45" ht="12" customHeight="1" x14ac:dyDescent="0.25">
      <c r="C334" s="110"/>
      <c r="D334" s="205" t="s">
        <v>267</v>
      </c>
      <c r="E334" s="206">
        <f t="shared" ref="E334:J334" si="41">SUM(E332:E333)</f>
        <v>620000000</v>
      </c>
      <c r="F334" s="207">
        <f t="shared" si="41"/>
        <v>620000000</v>
      </c>
      <c r="G334" s="207">
        <f t="shared" si="41"/>
        <v>155000000</v>
      </c>
      <c r="H334" s="207">
        <f t="shared" si="41"/>
        <v>155000000</v>
      </c>
      <c r="I334" s="207">
        <f t="shared" si="41"/>
        <v>155000000</v>
      </c>
      <c r="J334" s="207">
        <f t="shared" si="41"/>
        <v>155000000</v>
      </c>
      <c r="K334" s="98"/>
      <c r="L334" s="98">
        <v>15374.999999999998</v>
      </c>
      <c r="M334" s="98">
        <v>3843.7499999999995</v>
      </c>
      <c r="N334" s="98">
        <v>3843.7499999999995</v>
      </c>
      <c r="O334" s="98">
        <v>3843.7499999999995</v>
      </c>
      <c r="P334" s="27">
        <v>3843.7499999999995</v>
      </c>
      <c r="Q334" s="27"/>
      <c r="R334" s="176">
        <v>3960</v>
      </c>
      <c r="S334" s="177"/>
      <c r="T334" s="177"/>
      <c r="U334" s="176">
        <v>3960</v>
      </c>
      <c r="V334" s="176">
        <v>3960</v>
      </c>
      <c r="W334" s="176">
        <v>3960</v>
      </c>
      <c r="Y334" s="27">
        <v>2700</v>
      </c>
      <c r="AB334" s="27">
        <v>3843749.9999999995</v>
      </c>
      <c r="AC334" s="27">
        <v>3843749.9999999995</v>
      </c>
      <c r="AD334" s="27">
        <v>3843749.9999999995</v>
      </c>
      <c r="AE334" s="27">
        <v>3843749.9999999995</v>
      </c>
      <c r="AF334" s="27">
        <v>15374999.999999998</v>
      </c>
      <c r="AH334" s="10"/>
      <c r="AI334" s="10"/>
      <c r="AJ334" s="10"/>
      <c r="AK334" s="10">
        <v>9616.307499999999</v>
      </c>
      <c r="AL334" s="10"/>
    </row>
    <row r="335" spans="3:45" ht="12" customHeight="1" x14ac:dyDescent="0.25">
      <c r="C335" s="110"/>
      <c r="D335" s="188" t="s">
        <v>268</v>
      </c>
      <c r="E335" s="199"/>
      <c r="F335" s="199"/>
      <c r="G335" s="182">
        <v>0</v>
      </c>
      <c r="H335" s="182">
        <v>0</v>
      </c>
      <c r="I335" s="182">
        <v>0</v>
      </c>
      <c r="J335" s="182">
        <v>0</v>
      </c>
      <c r="K335" s="175"/>
      <c r="L335" s="175"/>
      <c r="M335" s="175">
        <v>0</v>
      </c>
      <c r="N335" s="175">
        <v>0</v>
      </c>
      <c r="O335" s="175">
        <v>0</v>
      </c>
      <c r="P335" s="27">
        <v>0</v>
      </c>
      <c r="Q335" s="27"/>
      <c r="R335" s="176"/>
      <c r="S335" s="177"/>
      <c r="T335" s="177"/>
      <c r="U335" s="176"/>
      <c r="V335" s="176"/>
      <c r="W335" s="176"/>
      <c r="Y335" s="27"/>
      <c r="AB335" s="27"/>
      <c r="AC335" s="27"/>
      <c r="AD335" s="27"/>
      <c r="AE335" s="27"/>
      <c r="AF335" s="27"/>
      <c r="AH335" s="10"/>
      <c r="AI335" s="10"/>
      <c r="AJ335" s="10"/>
      <c r="AK335" s="10"/>
      <c r="AL335" s="10">
        <f>+F336/F338*100</f>
        <v>0.99009900990099009</v>
      </c>
    </row>
    <row r="336" spans="3:45" ht="12" customHeight="1" x14ac:dyDescent="0.25">
      <c r="C336" s="110" t="s">
        <v>269</v>
      </c>
      <c r="D336" s="188" t="s">
        <v>265</v>
      </c>
      <c r="E336" s="180">
        <v>60000000</v>
      </c>
      <c r="F336" s="181">
        <f>SUM(G336:J336)</f>
        <v>60000000</v>
      </c>
      <c r="G336" s="182">
        <v>15000000</v>
      </c>
      <c r="H336" s="182">
        <v>15000000</v>
      </c>
      <c r="I336" s="182">
        <v>15000000</v>
      </c>
      <c r="J336" s="182">
        <v>15000000</v>
      </c>
      <c r="K336" s="175"/>
      <c r="L336" s="175">
        <v>61499.999999999993</v>
      </c>
      <c r="M336" s="175">
        <v>16143.749999999998</v>
      </c>
      <c r="N336" s="175">
        <v>16143.749999999998</v>
      </c>
      <c r="O336" s="175">
        <v>16143.749999999998</v>
      </c>
      <c r="P336" s="27">
        <v>16143.749999999998</v>
      </c>
      <c r="Q336" s="27"/>
      <c r="R336" s="176">
        <f>G336+H336+I336+J336</f>
        <v>60000000</v>
      </c>
      <c r="S336" s="177"/>
      <c r="T336" s="177"/>
      <c r="U336" s="176">
        <v>16200</v>
      </c>
      <c r="V336" s="176">
        <v>16200</v>
      </c>
      <c r="W336" s="176">
        <v>16200</v>
      </c>
      <c r="Y336" s="27">
        <v>6000</v>
      </c>
      <c r="AB336" s="27">
        <v>15374999.999999998</v>
      </c>
      <c r="AC336" s="27">
        <v>15374999.999999998</v>
      </c>
      <c r="AD336" s="27">
        <v>15374999.999999998</v>
      </c>
      <c r="AE336" s="27">
        <v>15374999.999999998</v>
      </c>
      <c r="AF336" s="27">
        <v>61499999.999999993</v>
      </c>
      <c r="AH336" s="10"/>
      <c r="AI336" s="10"/>
      <c r="AJ336" s="10"/>
      <c r="AK336" s="10">
        <v>50581.934999999998</v>
      </c>
      <c r="AL336" s="10">
        <f>+F337/F338*100</f>
        <v>99.009900990099013</v>
      </c>
      <c r="AS336" s="1" t="s">
        <v>221</v>
      </c>
    </row>
    <row r="337" spans="3:46" ht="12" customHeight="1" x14ac:dyDescent="0.25">
      <c r="C337" s="110" t="s">
        <v>269</v>
      </c>
      <c r="D337" s="188" t="s">
        <v>266</v>
      </c>
      <c r="E337" s="203">
        <v>6147483000</v>
      </c>
      <c r="F337" s="204">
        <f t="shared" si="37"/>
        <v>6000000000</v>
      </c>
      <c r="G337" s="182">
        <v>1500000000</v>
      </c>
      <c r="H337" s="182">
        <v>1500000000</v>
      </c>
      <c r="I337" s="182">
        <v>1500000000</v>
      </c>
      <c r="J337" s="182">
        <v>1500000000</v>
      </c>
      <c r="K337" s="175"/>
      <c r="L337" s="175">
        <v>0</v>
      </c>
      <c r="M337" s="175">
        <v>0</v>
      </c>
      <c r="N337" s="175">
        <v>0</v>
      </c>
      <c r="O337" s="175">
        <v>0</v>
      </c>
      <c r="P337" s="27">
        <v>0</v>
      </c>
      <c r="Q337" s="27"/>
      <c r="R337" s="176">
        <v>0</v>
      </c>
      <c r="S337" s="177"/>
      <c r="T337" s="177"/>
      <c r="U337" s="176">
        <v>0</v>
      </c>
      <c r="V337" s="176">
        <v>0</v>
      </c>
      <c r="W337" s="176">
        <v>0</v>
      </c>
      <c r="Y337" s="27">
        <v>0</v>
      </c>
      <c r="AB337" s="27"/>
      <c r="AC337" s="27"/>
      <c r="AD337" s="27"/>
      <c r="AE337" s="27"/>
      <c r="AF337" s="27"/>
      <c r="AH337" s="10"/>
      <c r="AI337" s="10"/>
      <c r="AJ337" s="10"/>
      <c r="AK337" s="10">
        <v>0</v>
      </c>
      <c r="AL337" s="10"/>
    </row>
    <row r="338" spans="3:46" ht="12" customHeight="1" x14ac:dyDescent="0.25">
      <c r="C338" s="110"/>
      <c r="D338" s="205" t="s">
        <v>270</v>
      </c>
      <c r="E338" s="206">
        <f t="shared" ref="E338:J338" si="42">SUM(E336:E337)</f>
        <v>6207483000</v>
      </c>
      <c r="F338" s="207">
        <f t="shared" si="42"/>
        <v>6060000000</v>
      </c>
      <c r="G338" s="207">
        <f t="shared" si="42"/>
        <v>1515000000</v>
      </c>
      <c r="H338" s="207">
        <f t="shared" si="42"/>
        <v>1515000000</v>
      </c>
      <c r="I338" s="207">
        <f t="shared" si="42"/>
        <v>1515000000</v>
      </c>
      <c r="J338" s="207">
        <f t="shared" si="42"/>
        <v>1515000000</v>
      </c>
      <c r="K338" s="98"/>
      <c r="L338" s="98">
        <v>61499.999999999993</v>
      </c>
      <c r="M338" s="98">
        <v>15374.999999999998</v>
      </c>
      <c r="N338" s="98">
        <v>15374.999999999998</v>
      </c>
      <c r="O338" s="98">
        <v>15374.999999999998</v>
      </c>
      <c r="P338" s="27">
        <v>15374.999999999998</v>
      </c>
      <c r="Q338" s="27"/>
      <c r="R338" s="176">
        <v>16200</v>
      </c>
      <c r="S338" s="177"/>
      <c r="T338" s="177"/>
      <c r="U338" s="176">
        <v>16200</v>
      </c>
      <c r="V338" s="176">
        <v>16200</v>
      </c>
      <c r="W338" s="176">
        <v>16200</v>
      </c>
      <c r="Y338" s="27">
        <v>6000</v>
      </c>
      <c r="AB338" s="27">
        <v>15374999.999999998</v>
      </c>
      <c r="AC338" s="27">
        <v>15374999.999999998</v>
      </c>
      <c r="AD338" s="27">
        <v>15374999.999999998</v>
      </c>
      <c r="AE338" s="27">
        <v>15374999.999999998</v>
      </c>
      <c r="AF338" s="27">
        <v>61499999.999999993</v>
      </c>
      <c r="AH338" s="10"/>
      <c r="AI338" s="10"/>
      <c r="AJ338" s="10"/>
      <c r="AK338" s="10">
        <v>50581.934999999998</v>
      </c>
      <c r="AL338" s="10"/>
      <c r="AS338" s="183"/>
    </row>
    <row r="339" spans="3:46" ht="12" customHeight="1" x14ac:dyDescent="0.25">
      <c r="C339" s="110"/>
      <c r="D339" s="188" t="s">
        <v>271</v>
      </c>
      <c r="E339" s="199"/>
      <c r="F339" s="208">
        <f t="shared" si="37"/>
        <v>0</v>
      </c>
      <c r="G339" s="182">
        <v>0</v>
      </c>
      <c r="H339" s="182">
        <v>0</v>
      </c>
      <c r="I339" s="182">
        <v>0</v>
      </c>
      <c r="J339" s="182">
        <v>0</v>
      </c>
      <c r="K339" s="175"/>
      <c r="L339" s="175">
        <v>0</v>
      </c>
      <c r="M339" s="175">
        <v>0</v>
      </c>
      <c r="N339" s="175">
        <v>0</v>
      </c>
      <c r="O339" s="175">
        <v>0</v>
      </c>
      <c r="P339" s="27">
        <v>0</v>
      </c>
      <c r="Q339" s="27"/>
      <c r="R339" s="176"/>
      <c r="S339" s="177"/>
      <c r="T339" s="177"/>
      <c r="U339" s="176"/>
      <c r="V339" s="176"/>
      <c r="W339" s="176"/>
      <c r="Y339" s="27"/>
      <c r="AB339" s="27"/>
      <c r="AC339" s="27"/>
      <c r="AD339" s="27"/>
      <c r="AE339" s="27"/>
      <c r="AF339" s="27"/>
      <c r="AH339" s="10"/>
      <c r="AI339" s="10"/>
      <c r="AJ339" s="10"/>
      <c r="AK339" s="10"/>
      <c r="AL339" s="10"/>
    </row>
    <row r="340" spans="3:46" s="29" customFormat="1" ht="12" customHeight="1" x14ac:dyDescent="0.25">
      <c r="C340" s="129" t="s">
        <v>272</v>
      </c>
      <c r="D340" s="209" t="s">
        <v>265</v>
      </c>
      <c r="E340" s="210">
        <v>200000000</v>
      </c>
      <c r="F340" s="211">
        <f>SUM(G340:J340)</f>
        <v>198000000</v>
      </c>
      <c r="G340" s="212">
        <f>AS342*3</f>
        <v>49500000</v>
      </c>
      <c r="H340" s="212">
        <f>G340</f>
        <v>49500000</v>
      </c>
      <c r="I340" s="212">
        <f>G340</f>
        <v>49500000</v>
      </c>
      <c r="J340" s="212">
        <f>G340</f>
        <v>49500000</v>
      </c>
      <c r="K340" s="213"/>
      <c r="L340" s="213">
        <v>30749.999999999996</v>
      </c>
      <c r="M340" s="213">
        <v>8071.8749999999991</v>
      </c>
      <c r="N340" s="213">
        <v>8071.8749999999991</v>
      </c>
      <c r="O340" s="213">
        <v>8071.8749999999991</v>
      </c>
      <c r="P340" s="34">
        <v>8071.8749999999991</v>
      </c>
      <c r="Q340" s="34"/>
      <c r="R340" s="214">
        <f>G340+H340+I340+J340</f>
        <v>198000000</v>
      </c>
      <c r="S340" s="215"/>
      <c r="T340" s="215"/>
      <c r="U340" s="214">
        <v>9900</v>
      </c>
      <c r="V340" s="214">
        <v>9900</v>
      </c>
      <c r="W340" s="214">
        <v>9900</v>
      </c>
      <c r="Y340" s="34">
        <v>7500</v>
      </c>
      <c r="AB340" s="34">
        <v>7687499.9999999991</v>
      </c>
      <c r="AC340" s="34">
        <v>7687499.9999999991</v>
      </c>
      <c r="AD340" s="34">
        <v>7687499.9999999991</v>
      </c>
      <c r="AE340" s="34">
        <v>7687499.9999999991</v>
      </c>
      <c r="AF340" s="34">
        <v>30749999.999999996</v>
      </c>
      <c r="AH340" s="115"/>
      <c r="AI340" s="115"/>
      <c r="AJ340" s="115"/>
      <c r="AK340" s="115">
        <v>21015.186999999998</v>
      </c>
      <c r="AL340" s="115"/>
      <c r="AO340" s="35"/>
      <c r="AP340" s="29">
        <v>7382587</v>
      </c>
      <c r="AS340" s="216">
        <v>10385000</v>
      </c>
      <c r="AT340" s="29" t="s">
        <v>273</v>
      </c>
    </row>
    <row r="341" spans="3:46" ht="12" customHeight="1" x14ac:dyDescent="0.25">
      <c r="C341" s="110" t="s">
        <v>272</v>
      </c>
      <c r="D341" s="188" t="s">
        <v>266</v>
      </c>
      <c r="E341" s="203">
        <v>0</v>
      </c>
      <c r="F341" s="204">
        <f t="shared" si="37"/>
        <v>0</v>
      </c>
      <c r="G341" s="182">
        <v>0</v>
      </c>
      <c r="H341" s="182">
        <v>0</v>
      </c>
      <c r="I341" s="182">
        <v>0</v>
      </c>
      <c r="J341" s="182">
        <v>0</v>
      </c>
      <c r="K341" s="175"/>
      <c r="L341" s="175">
        <v>0</v>
      </c>
      <c r="M341" s="175">
        <v>0</v>
      </c>
      <c r="N341" s="175">
        <v>0</v>
      </c>
      <c r="O341" s="175">
        <v>0</v>
      </c>
      <c r="P341" s="27">
        <v>0</v>
      </c>
      <c r="Q341" s="27"/>
      <c r="R341" s="176">
        <v>0</v>
      </c>
      <c r="S341" s="177"/>
      <c r="T341" s="177"/>
      <c r="U341" s="176">
        <v>0</v>
      </c>
      <c r="V341" s="176">
        <v>0</v>
      </c>
      <c r="W341" s="176">
        <v>0</v>
      </c>
      <c r="Y341" s="27">
        <v>0</v>
      </c>
      <c r="AB341" s="27"/>
      <c r="AC341" s="27"/>
      <c r="AD341" s="27"/>
      <c r="AE341" s="27"/>
      <c r="AF341" s="27"/>
      <c r="AH341" s="10"/>
      <c r="AI341" s="10"/>
      <c r="AJ341" s="10"/>
      <c r="AK341" s="10">
        <v>0</v>
      </c>
      <c r="AL341" s="10"/>
      <c r="AS341" s="217">
        <v>6115000</v>
      </c>
      <c r="AT341" s="1" t="s">
        <v>274</v>
      </c>
    </row>
    <row r="342" spans="3:46" ht="11.25" customHeight="1" x14ac:dyDescent="0.25">
      <c r="C342" s="110"/>
      <c r="D342" s="205" t="s">
        <v>275</v>
      </c>
      <c r="E342" s="206">
        <f t="shared" ref="E342:J342" si="43">SUM(E340:E341)</f>
        <v>200000000</v>
      </c>
      <c r="F342" s="207">
        <f t="shared" si="43"/>
        <v>198000000</v>
      </c>
      <c r="G342" s="207">
        <f t="shared" si="43"/>
        <v>49500000</v>
      </c>
      <c r="H342" s="207">
        <f t="shared" si="43"/>
        <v>49500000</v>
      </c>
      <c r="I342" s="207">
        <f t="shared" si="43"/>
        <v>49500000</v>
      </c>
      <c r="J342" s="207">
        <f t="shared" si="43"/>
        <v>49500000</v>
      </c>
      <c r="K342" s="98"/>
      <c r="L342" s="98">
        <v>30749.999999999996</v>
      </c>
      <c r="M342" s="98">
        <v>7687.4999999999991</v>
      </c>
      <c r="N342" s="98">
        <v>7687.4999999999991</v>
      </c>
      <c r="O342" s="98">
        <v>7687.4999999999991</v>
      </c>
      <c r="P342" s="27">
        <v>7687.4999999999991</v>
      </c>
      <c r="Q342" s="27"/>
      <c r="R342" s="176">
        <v>9900</v>
      </c>
      <c r="S342" s="177"/>
      <c r="T342" s="177"/>
      <c r="U342" s="176">
        <v>9900</v>
      </c>
      <c r="V342" s="176">
        <v>9900</v>
      </c>
      <c r="W342" s="176">
        <v>9900</v>
      </c>
      <c r="Y342" s="27">
        <v>7500</v>
      </c>
      <c r="AB342" s="27">
        <v>7687499.9999999991</v>
      </c>
      <c r="AC342" s="27">
        <v>7687499.9999999991</v>
      </c>
      <c r="AD342" s="27">
        <v>7687499.9999999991</v>
      </c>
      <c r="AE342" s="27">
        <v>7687499.9999999991</v>
      </c>
      <c r="AF342" s="27">
        <v>30749999.999999996</v>
      </c>
      <c r="AH342" s="10"/>
      <c r="AI342" s="10"/>
      <c r="AJ342" s="10"/>
      <c r="AK342" s="10">
        <v>21015.186999999998</v>
      </c>
      <c r="AL342" s="10"/>
      <c r="AS342" s="218">
        <f>SUM(AS340:AS341)</f>
        <v>16500000</v>
      </c>
    </row>
    <row r="343" spans="3:46" ht="12" customHeight="1" x14ac:dyDescent="0.25">
      <c r="C343" s="110"/>
      <c r="D343" s="188" t="s">
        <v>276</v>
      </c>
      <c r="E343" s="203">
        <v>0</v>
      </c>
      <c r="F343" s="208">
        <f t="shared" ref="F343:F412" si="44">SUM(G343:J343)</f>
        <v>0</v>
      </c>
      <c r="G343" s="208">
        <f>+R343/1000</f>
        <v>0</v>
      </c>
      <c r="H343" s="208">
        <f t="shared" ref="H343:J345" si="45">+U343/1000</f>
        <v>0</v>
      </c>
      <c r="I343" s="208">
        <f t="shared" si="45"/>
        <v>0</v>
      </c>
      <c r="J343" s="208">
        <f t="shared" si="45"/>
        <v>0</v>
      </c>
      <c r="K343" s="175"/>
      <c r="L343" s="175">
        <v>0</v>
      </c>
      <c r="M343" s="175">
        <v>0</v>
      </c>
      <c r="N343" s="175">
        <v>0</v>
      </c>
      <c r="O343" s="175">
        <v>0</v>
      </c>
      <c r="P343" s="27">
        <v>0</v>
      </c>
      <c r="Q343" s="27"/>
      <c r="R343" s="176">
        <v>0</v>
      </c>
      <c r="S343" s="177"/>
      <c r="T343" s="177"/>
      <c r="U343" s="176">
        <v>0</v>
      </c>
      <c r="V343" s="176">
        <v>0</v>
      </c>
      <c r="W343" s="176">
        <v>0</v>
      </c>
      <c r="Y343" s="27">
        <v>0</v>
      </c>
      <c r="AB343" s="27"/>
      <c r="AC343" s="27"/>
      <c r="AD343" s="27"/>
      <c r="AE343" s="27"/>
      <c r="AF343" s="27"/>
      <c r="AH343" s="10"/>
      <c r="AI343" s="10"/>
      <c r="AJ343" s="10"/>
      <c r="AK343" s="10">
        <v>0</v>
      </c>
      <c r="AL343" s="10"/>
    </row>
    <row r="344" spans="3:46" ht="12" customHeight="1" x14ac:dyDescent="0.25">
      <c r="C344" s="110"/>
      <c r="D344" s="188" t="s">
        <v>277</v>
      </c>
      <c r="E344" s="180">
        <v>0</v>
      </c>
      <c r="F344" s="181">
        <f t="shared" si="44"/>
        <v>0</v>
      </c>
      <c r="G344" s="181">
        <f>+R344/1000</f>
        <v>0</v>
      </c>
      <c r="H344" s="181">
        <f t="shared" si="45"/>
        <v>0</v>
      </c>
      <c r="I344" s="181">
        <f t="shared" si="45"/>
        <v>0</v>
      </c>
      <c r="J344" s="181">
        <f t="shared" si="45"/>
        <v>0</v>
      </c>
      <c r="K344" s="175"/>
      <c r="L344" s="175">
        <v>0</v>
      </c>
      <c r="M344" s="175">
        <v>0</v>
      </c>
      <c r="N344" s="175">
        <v>0</v>
      </c>
      <c r="O344" s="175">
        <v>0</v>
      </c>
      <c r="P344" s="27">
        <v>0</v>
      </c>
      <c r="Q344" s="27"/>
      <c r="R344" s="176">
        <v>0</v>
      </c>
      <c r="S344" s="177"/>
      <c r="T344" s="177"/>
      <c r="U344" s="176">
        <v>0</v>
      </c>
      <c r="V344" s="176">
        <v>0</v>
      </c>
      <c r="W344" s="176">
        <v>0</v>
      </c>
      <c r="Y344" s="27">
        <v>0</v>
      </c>
      <c r="AB344" s="27"/>
      <c r="AC344" s="27"/>
      <c r="AD344" s="27"/>
      <c r="AE344" s="27"/>
      <c r="AF344" s="27"/>
      <c r="AH344" s="10"/>
      <c r="AI344" s="10"/>
      <c r="AJ344" s="10"/>
      <c r="AK344" s="10">
        <v>0</v>
      </c>
      <c r="AL344" s="10"/>
    </row>
    <row r="345" spans="3:46" ht="12" customHeight="1" x14ac:dyDescent="0.25">
      <c r="C345" s="110"/>
      <c r="D345" s="188" t="s">
        <v>278</v>
      </c>
      <c r="E345" s="180">
        <v>0</v>
      </c>
      <c r="F345" s="181">
        <f t="shared" si="44"/>
        <v>0</v>
      </c>
      <c r="G345" s="181">
        <f>+R345/1000</f>
        <v>0</v>
      </c>
      <c r="H345" s="181">
        <f t="shared" si="45"/>
        <v>0</v>
      </c>
      <c r="I345" s="181">
        <f t="shared" si="45"/>
        <v>0</v>
      </c>
      <c r="J345" s="181">
        <f t="shared" si="45"/>
        <v>0</v>
      </c>
      <c r="K345" s="175"/>
      <c r="L345" s="175">
        <v>0</v>
      </c>
      <c r="M345" s="175">
        <v>0</v>
      </c>
      <c r="N345" s="175">
        <v>0</v>
      </c>
      <c r="O345" s="175">
        <v>0</v>
      </c>
      <c r="P345" s="27">
        <v>0</v>
      </c>
      <c r="Q345" s="27"/>
      <c r="R345" s="176">
        <v>0</v>
      </c>
      <c r="S345" s="177"/>
      <c r="T345" s="177"/>
      <c r="U345" s="176">
        <v>0</v>
      </c>
      <c r="V345" s="176">
        <v>0</v>
      </c>
      <c r="W345" s="176">
        <v>0</v>
      </c>
      <c r="Y345" s="27">
        <v>0</v>
      </c>
      <c r="AB345" s="27"/>
      <c r="AC345" s="27"/>
      <c r="AD345" s="27"/>
      <c r="AE345" s="27"/>
      <c r="AF345" s="27"/>
      <c r="AH345" s="10"/>
      <c r="AI345" s="10"/>
      <c r="AJ345" s="10"/>
      <c r="AK345" s="10">
        <v>0</v>
      </c>
      <c r="AL345" s="10"/>
    </row>
    <row r="346" spans="3:46" ht="12" customHeight="1" x14ac:dyDescent="0.25">
      <c r="C346" s="110"/>
      <c r="D346" s="188" t="s">
        <v>279</v>
      </c>
      <c r="E346" s="180"/>
      <c r="F346" s="181">
        <f t="shared" si="44"/>
        <v>0</v>
      </c>
      <c r="G346" s="182">
        <v>0</v>
      </c>
      <c r="H346" s="182">
        <v>0</v>
      </c>
      <c r="I346" s="182">
        <v>0</v>
      </c>
      <c r="J346" s="182">
        <v>0</v>
      </c>
      <c r="K346" s="175"/>
      <c r="L346" s="175">
        <v>0</v>
      </c>
      <c r="M346" s="175">
        <v>0</v>
      </c>
      <c r="N346" s="175">
        <v>0</v>
      </c>
      <c r="O346" s="175">
        <v>0</v>
      </c>
      <c r="P346" s="27">
        <v>0</v>
      </c>
      <c r="Q346" s="27"/>
      <c r="R346" s="176"/>
      <c r="S346" s="177"/>
      <c r="T346" s="177"/>
      <c r="U346" s="176"/>
      <c r="V346" s="176"/>
      <c r="W346" s="176"/>
      <c r="Y346" s="27"/>
      <c r="AB346" s="27"/>
      <c r="AC346" s="27"/>
      <c r="AD346" s="27"/>
      <c r="AE346" s="27"/>
      <c r="AF346" s="27"/>
      <c r="AH346" s="10"/>
      <c r="AI346" s="10"/>
      <c r="AJ346" s="10"/>
      <c r="AK346" s="10"/>
      <c r="AL346" s="10"/>
    </row>
    <row r="347" spans="3:46" ht="12" customHeight="1" x14ac:dyDescent="0.25">
      <c r="C347" s="110" t="s">
        <v>280</v>
      </c>
      <c r="D347" s="188" t="s">
        <v>281</v>
      </c>
      <c r="E347" s="180">
        <v>400000000</v>
      </c>
      <c r="F347" s="181">
        <f>SUM(G347:J347)</f>
        <v>600000000</v>
      </c>
      <c r="G347" s="182">
        <v>150000000</v>
      </c>
      <c r="H347" s="182">
        <v>150000000</v>
      </c>
      <c r="I347" s="182">
        <v>150000000</v>
      </c>
      <c r="J347" s="182">
        <v>150000000</v>
      </c>
      <c r="K347" s="175"/>
      <c r="L347" s="175">
        <v>204999.99999999997</v>
      </c>
      <c r="M347" s="175">
        <v>53812.499999999993</v>
      </c>
      <c r="N347" s="175">
        <v>53812.499999999993</v>
      </c>
      <c r="O347" s="175">
        <v>53812.499999999993</v>
      </c>
      <c r="P347" s="27">
        <v>53812.499999999993</v>
      </c>
      <c r="Q347" s="27"/>
      <c r="R347" s="176">
        <f>G347+H347+I347+J347</f>
        <v>600000000</v>
      </c>
      <c r="S347" s="177"/>
      <c r="T347" s="177"/>
      <c r="U347" s="176">
        <v>70000</v>
      </c>
      <c r="V347" s="176">
        <v>70000</v>
      </c>
      <c r="W347" s="176">
        <v>70000</v>
      </c>
      <c r="Y347" s="27">
        <v>67500</v>
      </c>
      <c r="AB347" s="27">
        <v>51249999.999999993</v>
      </c>
      <c r="AC347" s="27">
        <v>51249999.999999993</v>
      </c>
      <c r="AD347" s="27">
        <v>51249999.999999993</v>
      </c>
      <c r="AE347" s="27">
        <v>51249999.999999993</v>
      </c>
      <c r="AF347" s="27">
        <v>204999999.99999997</v>
      </c>
      <c r="AH347" s="10"/>
      <c r="AI347" s="10"/>
      <c r="AJ347" s="10"/>
      <c r="AK347" s="10">
        <v>171487.19999999998</v>
      </c>
      <c r="AL347" s="10"/>
      <c r="AP347" s="1">
        <v>67880000</v>
      </c>
      <c r="AS347" s="1" t="s">
        <v>221</v>
      </c>
    </row>
    <row r="348" spans="3:46" ht="12" customHeight="1" x14ac:dyDescent="0.25">
      <c r="C348" s="110" t="s">
        <v>282</v>
      </c>
      <c r="D348" s="188" t="s">
        <v>283</v>
      </c>
      <c r="E348" s="180">
        <v>200000000</v>
      </c>
      <c r="F348" s="181">
        <f>SUM(G348:J348)</f>
        <v>320000000</v>
      </c>
      <c r="G348" s="182">
        <v>80000000</v>
      </c>
      <c r="H348" s="182">
        <v>80000000</v>
      </c>
      <c r="I348" s="182">
        <v>80000000</v>
      </c>
      <c r="J348" s="182">
        <v>80000000</v>
      </c>
      <c r="K348" s="175"/>
      <c r="L348" s="175">
        <v>41000</v>
      </c>
      <c r="M348" s="175">
        <v>10762.5</v>
      </c>
      <c r="N348" s="175">
        <v>10762.5</v>
      </c>
      <c r="O348" s="175">
        <v>10762.5</v>
      </c>
      <c r="P348" s="27">
        <v>10762.5</v>
      </c>
      <c r="Q348" s="27"/>
      <c r="R348" s="176">
        <f>G348+H348+I348+J348</f>
        <v>320000000</v>
      </c>
      <c r="S348" s="177"/>
      <c r="T348" s="177"/>
      <c r="U348" s="176">
        <v>15000</v>
      </c>
      <c r="V348" s="176">
        <v>15000</v>
      </c>
      <c r="W348" s="176">
        <v>15000</v>
      </c>
      <c r="Y348" s="27">
        <v>7500</v>
      </c>
      <c r="AB348" s="27">
        <v>10250000</v>
      </c>
      <c r="AC348" s="27">
        <v>10250000</v>
      </c>
      <c r="AD348" s="27">
        <v>10250000</v>
      </c>
      <c r="AE348" s="27">
        <v>10250000</v>
      </c>
      <c r="AF348" s="27">
        <v>41000000</v>
      </c>
      <c r="AH348" s="10"/>
      <c r="AI348" s="10"/>
      <c r="AJ348" s="10"/>
      <c r="AK348" s="10">
        <v>68066.5</v>
      </c>
      <c r="AL348" s="10"/>
      <c r="AP348" s="1">
        <v>12205000</v>
      </c>
    </row>
    <row r="349" spans="3:46" s="29" customFormat="1" ht="12" customHeight="1" x14ac:dyDescent="0.25">
      <c r="C349" s="129" t="s">
        <v>282</v>
      </c>
      <c r="D349" s="209" t="s">
        <v>284</v>
      </c>
      <c r="E349" s="210">
        <v>250000000</v>
      </c>
      <c r="F349" s="211">
        <v>230937460</v>
      </c>
      <c r="G349" s="212">
        <v>0</v>
      </c>
      <c r="H349" s="212">
        <f>70%*F349</f>
        <v>161656222</v>
      </c>
      <c r="I349" s="212">
        <f>15%*F349</f>
        <v>34640619</v>
      </c>
      <c r="J349" s="212">
        <f>15%*F349</f>
        <v>34640619</v>
      </c>
      <c r="K349" s="213"/>
      <c r="L349" s="213">
        <v>0</v>
      </c>
      <c r="M349" s="213">
        <v>0</v>
      </c>
      <c r="N349" s="213">
        <v>0</v>
      </c>
      <c r="O349" s="213">
        <v>0</v>
      </c>
      <c r="P349" s="34">
        <v>0</v>
      </c>
      <c r="Q349" s="34"/>
      <c r="R349" s="214">
        <v>0</v>
      </c>
      <c r="S349" s="215"/>
      <c r="T349" s="215"/>
      <c r="U349" s="214">
        <v>0</v>
      </c>
      <c r="V349" s="214">
        <v>0</v>
      </c>
      <c r="W349" s="214">
        <v>0</v>
      </c>
      <c r="Y349" s="34">
        <v>0</v>
      </c>
      <c r="AB349" s="34"/>
      <c r="AC349" s="34"/>
      <c r="AD349" s="34"/>
      <c r="AE349" s="34"/>
      <c r="AF349" s="34"/>
      <c r="AH349" s="115"/>
      <c r="AI349" s="115"/>
      <c r="AJ349" s="115"/>
      <c r="AK349" s="115">
        <v>0</v>
      </c>
      <c r="AL349" s="115"/>
      <c r="AO349" s="35"/>
      <c r="AS349" s="216"/>
    </row>
    <row r="350" spans="3:46" ht="12" customHeight="1" x14ac:dyDescent="0.25">
      <c r="C350" s="110"/>
      <c r="D350" s="205" t="s">
        <v>285</v>
      </c>
      <c r="E350" s="206">
        <f t="shared" ref="E350:J350" si="46">SUM(E347:E349)</f>
        <v>850000000</v>
      </c>
      <c r="F350" s="207">
        <f t="shared" si="46"/>
        <v>1150937460</v>
      </c>
      <c r="G350" s="207">
        <f t="shared" si="46"/>
        <v>230000000</v>
      </c>
      <c r="H350" s="207">
        <f t="shared" si="46"/>
        <v>391656222</v>
      </c>
      <c r="I350" s="207">
        <f t="shared" si="46"/>
        <v>264640619</v>
      </c>
      <c r="J350" s="207">
        <f t="shared" si="46"/>
        <v>264640619</v>
      </c>
      <c r="K350" s="98"/>
      <c r="L350" s="98">
        <v>245999.99999999997</v>
      </c>
      <c r="M350" s="98">
        <v>61499.999999999993</v>
      </c>
      <c r="N350" s="98">
        <v>61499.999999999993</v>
      </c>
      <c r="O350" s="98">
        <v>61499.999999999993</v>
      </c>
      <c r="P350" s="27">
        <v>61499.999999999993</v>
      </c>
      <c r="Q350" s="27"/>
      <c r="R350" s="176">
        <v>85000</v>
      </c>
      <c r="S350" s="177"/>
      <c r="T350" s="177"/>
      <c r="U350" s="176">
        <v>85000</v>
      </c>
      <c r="V350" s="176">
        <v>85000</v>
      </c>
      <c r="W350" s="176">
        <v>85000</v>
      </c>
      <c r="Y350" s="27">
        <v>75000</v>
      </c>
      <c r="AB350" s="27">
        <v>61499999.999999993</v>
      </c>
      <c r="AC350" s="27">
        <v>61499999.999999993</v>
      </c>
      <c r="AD350" s="27">
        <v>61499999.999999993</v>
      </c>
      <c r="AE350" s="27">
        <v>61499999.999999993</v>
      </c>
      <c r="AF350" s="27">
        <v>245999999.99999997</v>
      </c>
      <c r="AH350" s="10"/>
      <c r="AI350" s="10"/>
      <c r="AJ350" s="10"/>
      <c r="AK350" s="10">
        <v>239553.69999999998</v>
      </c>
      <c r="AL350" s="10"/>
    </row>
    <row r="351" spans="3:46" ht="12" customHeight="1" x14ac:dyDescent="0.25">
      <c r="C351" s="110" t="s">
        <v>286</v>
      </c>
      <c r="D351" s="188" t="s">
        <v>287</v>
      </c>
      <c r="E351" s="219">
        <v>0</v>
      </c>
      <c r="F351" s="208">
        <f t="shared" si="44"/>
        <v>0</v>
      </c>
      <c r="G351" s="182">
        <v>0</v>
      </c>
      <c r="H351" s="182">
        <v>0</v>
      </c>
      <c r="I351" s="182">
        <v>0</v>
      </c>
      <c r="J351" s="182">
        <v>0</v>
      </c>
      <c r="K351" s="175"/>
      <c r="L351" s="175">
        <v>0</v>
      </c>
      <c r="M351" s="175">
        <v>0</v>
      </c>
      <c r="N351" s="175">
        <v>0</v>
      </c>
      <c r="O351" s="175">
        <v>0</v>
      </c>
      <c r="P351" s="27">
        <v>0</v>
      </c>
      <c r="Q351" s="27"/>
      <c r="R351" s="176">
        <v>0</v>
      </c>
      <c r="S351" s="177"/>
      <c r="T351" s="177"/>
      <c r="U351" s="176">
        <v>0</v>
      </c>
      <c r="V351" s="176">
        <v>0</v>
      </c>
      <c r="W351" s="176">
        <v>0</v>
      </c>
      <c r="Y351" s="27">
        <v>0</v>
      </c>
      <c r="AB351" s="27"/>
      <c r="AC351" s="27"/>
      <c r="AD351" s="27"/>
      <c r="AE351" s="27"/>
      <c r="AF351" s="27"/>
      <c r="AH351" s="10"/>
      <c r="AI351" s="10"/>
      <c r="AJ351" s="10"/>
      <c r="AK351" s="10">
        <v>0</v>
      </c>
      <c r="AL351" s="10"/>
    </row>
    <row r="352" spans="3:46" ht="12" customHeight="1" x14ac:dyDescent="0.25">
      <c r="C352" s="110" t="s">
        <v>288</v>
      </c>
      <c r="D352" s="188" t="s">
        <v>289</v>
      </c>
      <c r="E352" s="180">
        <v>100000000</v>
      </c>
      <c r="F352" s="181">
        <f>SUM(G352:J352)</f>
        <v>100000000</v>
      </c>
      <c r="G352" s="182">
        <v>25000000</v>
      </c>
      <c r="H352" s="182">
        <v>25000000</v>
      </c>
      <c r="I352" s="182">
        <v>25000000</v>
      </c>
      <c r="J352" s="182">
        <v>25000000</v>
      </c>
      <c r="K352" s="175"/>
      <c r="L352" s="175">
        <v>82000</v>
      </c>
      <c r="M352" s="175">
        <v>21525</v>
      </c>
      <c r="N352" s="175">
        <v>21525</v>
      </c>
      <c r="O352" s="175">
        <v>21525</v>
      </c>
      <c r="P352" s="27">
        <v>21525</v>
      </c>
      <c r="Q352" s="27"/>
      <c r="R352" s="176">
        <f>G352+H352+I352+J352</f>
        <v>100000000</v>
      </c>
      <c r="S352" s="177"/>
      <c r="T352" s="177"/>
      <c r="U352" s="176">
        <v>25000</v>
      </c>
      <c r="V352" s="176">
        <v>25000</v>
      </c>
      <c r="W352" s="176">
        <v>25000</v>
      </c>
      <c r="Y352" s="27">
        <v>9200</v>
      </c>
      <c r="AB352" s="27">
        <v>20500000</v>
      </c>
      <c r="AC352" s="27">
        <v>20500000</v>
      </c>
      <c r="AD352" s="27">
        <v>20500000</v>
      </c>
      <c r="AE352" s="27">
        <v>20500000</v>
      </c>
      <c r="AF352" s="27">
        <v>82000000</v>
      </c>
      <c r="AH352" s="10"/>
      <c r="AI352" s="10"/>
      <c r="AJ352" s="10"/>
      <c r="AK352" s="10">
        <v>23661.4</v>
      </c>
      <c r="AL352" s="10"/>
      <c r="AP352" s="1">
        <v>400000</v>
      </c>
      <c r="AS352" s="1" t="s">
        <v>221</v>
      </c>
    </row>
    <row r="353" spans="1:40" ht="12" customHeight="1" x14ac:dyDescent="0.25">
      <c r="C353" s="151"/>
      <c r="D353" s="193" t="s">
        <v>290</v>
      </c>
      <c r="E353" s="194">
        <f t="shared" ref="E353:J353" si="47">SUM(E317,E325,E330,E334,E338,E342,E343:E345,E350,E351:E352)</f>
        <v>15865561000</v>
      </c>
      <c r="F353" s="220">
        <f t="shared" si="47"/>
        <v>10478865460</v>
      </c>
      <c r="G353" s="220">
        <f t="shared" si="47"/>
        <v>2561982000</v>
      </c>
      <c r="H353" s="220">
        <f t="shared" si="47"/>
        <v>2723638222</v>
      </c>
      <c r="I353" s="220">
        <f t="shared" si="47"/>
        <v>2596622619</v>
      </c>
      <c r="J353" s="220">
        <f t="shared" si="47"/>
        <v>2596622619</v>
      </c>
      <c r="K353" s="195"/>
      <c r="L353" s="195">
        <v>664125.37999999989</v>
      </c>
      <c r="M353" s="195">
        <v>166031.34499999997</v>
      </c>
      <c r="N353" s="195">
        <v>166031.34499999997</v>
      </c>
      <c r="O353" s="195">
        <v>166031.34499999997</v>
      </c>
      <c r="P353" s="27">
        <v>166031.34499999997</v>
      </c>
      <c r="Q353" s="27"/>
      <c r="R353" s="176">
        <v>227154.5</v>
      </c>
      <c r="S353" s="177"/>
      <c r="T353" s="177"/>
      <c r="U353" s="176">
        <v>227154.5</v>
      </c>
      <c r="V353" s="176">
        <v>227154.5</v>
      </c>
      <c r="W353" s="176">
        <v>227154.5</v>
      </c>
      <c r="Y353" s="27"/>
      <c r="AB353" s="27">
        <v>166031344.99999997</v>
      </c>
      <c r="AC353" s="27">
        <v>166031344.99999997</v>
      </c>
      <c r="AD353" s="27">
        <v>166031344.99999997</v>
      </c>
      <c r="AE353" s="27">
        <v>166031344.99999997</v>
      </c>
      <c r="AF353" s="27">
        <v>664125379.99999988</v>
      </c>
      <c r="AH353" s="10"/>
      <c r="AI353" s="10"/>
      <c r="AJ353" s="10"/>
      <c r="AK353" s="10"/>
      <c r="AL353" s="10"/>
    </row>
    <row r="354" spans="1:40" x14ac:dyDescent="0.25">
      <c r="C354" s="131"/>
      <c r="D354" s="221"/>
      <c r="E354" s="192"/>
      <c r="F354" s="222"/>
      <c r="G354" s="222"/>
      <c r="H354" s="222"/>
      <c r="I354" s="222"/>
      <c r="J354" s="222"/>
      <c r="K354" s="26"/>
      <c r="L354" s="26"/>
      <c r="M354" s="26"/>
      <c r="N354" s="26"/>
      <c r="O354" s="26"/>
      <c r="P354" s="27"/>
      <c r="Q354" s="27"/>
      <c r="R354" s="223"/>
      <c r="S354" s="177"/>
      <c r="T354" s="177"/>
      <c r="U354" s="176"/>
      <c r="V354" s="176"/>
      <c r="W354" s="176"/>
      <c r="Y354" s="27"/>
      <c r="AD354" s="51">
        <f t="shared" ref="AD354:AD367" si="48">F354*1000</f>
        <v>0</v>
      </c>
      <c r="AE354" s="51">
        <f>AD354*1.025</f>
        <v>0</v>
      </c>
      <c r="AF354" s="27"/>
      <c r="AH354" s="10"/>
      <c r="AI354" s="10"/>
      <c r="AJ354" s="10"/>
      <c r="AK354" s="10"/>
      <c r="AL354" s="10"/>
    </row>
    <row r="355" spans="1:40" x14ac:dyDescent="0.25">
      <c r="C355" s="224"/>
      <c r="D355" s="225"/>
      <c r="E355" s="226"/>
      <c r="F355" s="227"/>
      <c r="G355" s="227"/>
      <c r="H355" s="227"/>
      <c r="I355" s="227"/>
      <c r="J355" s="227"/>
      <c r="K355" s="26"/>
      <c r="L355" s="26"/>
      <c r="M355" s="26"/>
      <c r="N355" s="26"/>
      <c r="O355" s="26"/>
      <c r="P355" s="184"/>
      <c r="Q355" s="184"/>
      <c r="R355" s="184"/>
      <c r="S355" s="184"/>
      <c r="T355" s="228"/>
      <c r="U355" s="176"/>
      <c r="V355" s="176"/>
      <c r="W355" s="176"/>
      <c r="Y355" s="27"/>
      <c r="AD355" s="51">
        <f t="shared" si="48"/>
        <v>0</v>
      </c>
      <c r="AE355" s="51">
        <f>AD355*1.025</f>
        <v>0</v>
      </c>
      <c r="AF355" s="27"/>
      <c r="AH355" s="10"/>
      <c r="AI355" s="10"/>
      <c r="AJ355" s="10"/>
      <c r="AK355" s="10"/>
      <c r="AL355" s="10"/>
    </row>
    <row r="356" spans="1:40" ht="5.25" customHeight="1" x14ac:dyDescent="0.25">
      <c r="C356" s="224"/>
      <c r="D356" s="229"/>
      <c r="E356" s="9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184"/>
      <c r="Q356" s="184"/>
      <c r="R356" s="184"/>
      <c r="S356" s="184"/>
      <c r="T356" s="228"/>
      <c r="U356" s="176"/>
      <c r="V356" s="176"/>
      <c r="W356" s="176"/>
      <c r="Y356" s="27"/>
      <c r="AD356" s="51"/>
      <c r="AE356" s="51"/>
      <c r="AF356" s="27"/>
      <c r="AH356" s="10"/>
      <c r="AI356" s="10"/>
      <c r="AJ356" s="10"/>
      <c r="AK356" s="10"/>
      <c r="AL356" s="10"/>
    </row>
    <row r="357" spans="1:40" ht="3.75" customHeight="1" x14ac:dyDescent="0.25">
      <c r="C357" s="224"/>
      <c r="D357" s="229"/>
      <c r="E357" s="96"/>
      <c r="F357" s="26"/>
      <c r="G357" s="26"/>
      <c r="H357" s="26"/>
      <c r="I357" s="339"/>
      <c r="J357" s="339"/>
      <c r="K357" s="8"/>
      <c r="L357" s="8"/>
      <c r="M357" s="8"/>
      <c r="N357" s="8"/>
      <c r="O357" s="8" t="s">
        <v>189</v>
      </c>
      <c r="P357" s="184"/>
      <c r="Q357" s="184"/>
      <c r="R357" s="184"/>
      <c r="S357" s="184"/>
      <c r="T357" s="228"/>
      <c r="U357" s="176"/>
      <c r="V357" s="176"/>
      <c r="W357" s="176"/>
      <c r="Y357" s="27"/>
      <c r="AD357" s="51">
        <f t="shared" si="48"/>
        <v>0</v>
      </c>
      <c r="AE357" s="51">
        <f t="shared" ref="AE357:AE367" si="49">AD357*1.025</f>
        <v>0</v>
      </c>
      <c r="AF357" s="27"/>
      <c r="AH357" s="10"/>
      <c r="AI357" s="10"/>
      <c r="AJ357" s="10"/>
      <c r="AK357" s="10"/>
      <c r="AL357" s="10"/>
    </row>
    <row r="358" spans="1:40" ht="39" customHeight="1" x14ac:dyDescent="0.25">
      <c r="A358" s="13"/>
      <c r="C358" s="340" t="s">
        <v>3</v>
      </c>
      <c r="D358" s="342" t="s">
        <v>4</v>
      </c>
      <c r="E358" s="344" t="s">
        <v>5</v>
      </c>
      <c r="F358" s="344" t="s">
        <v>6</v>
      </c>
      <c r="G358" s="344" t="s">
        <v>7</v>
      </c>
      <c r="H358" s="344" t="s">
        <v>8</v>
      </c>
      <c r="I358" s="344" t="s">
        <v>9</v>
      </c>
      <c r="J358" s="344" t="s">
        <v>10</v>
      </c>
      <c r="K358" s="165"/>
      <c r="L358" s="165" t="s">
        <v>291</v>
      </c>
      <c r="M358" s="165" t="s">
        <v>7</v>
      </c>
      <c r="N358" s="165" t="s">
        <v>8</v>
      </c>
      <c r="O358" s="165" t="s">
        <v>9</v>
      </c>
      <c r="P358" s="27" t="s">
        <v>10</v>
      </c>
      <c r="Q358" s="27"/>
      <c r="T358" s="177"/>
      <c r="U358" s="176"/>
      <c r="V358" s="176"/>
      <c r="W358" s="176"/>
      <c r="Y358" s="27"/>
      <c r="AD358" s="51" t="e">
        <f t="shared" si="48"/>
        <v>#VALUE!</v>
      </c>
      <c r="AE358" s="51" t="e">
        <f t="shared" si="49"/>
        <v>#VALUE!</v>
      </c>
      <c r="AF358" s="27"/>
      <c r="AH358" s="10"/>
      <c r="AI358" s="10"/>
      <c r="AJ358" s="10"/>
      <c r="AK358" s="10"/>
      <c r="AL358" s="10"/>
    </row>
    <row r="359" spans="1:40" ht="33" customHeight="1" x14ac:dyDescent="0.25">
      <c r="A359" s="13"/>
      <c r="C359" s="341"/>
      <c r="D359" s="343"/>
      <c r="E359" s="345"/>
      <c r="F359" s="345"/>
      <c r="G359" s="345"/>
      <c r="H359" s="345"/>
      <c r="I359" s="345"/>
      <c r="J359" s="345"/>
      <c r="K359" s="165"/>
      <c r="L359" s="165"/>
      <c r="M359" s="165"/>
      <c r="N359" s="165"/>
      <c r="O359" s="165"/>
      <c r="P359" s="27"/>
      <c r="Q359" s="27"/>
      <c r="T359" s="177"/>
      <c r="U359" s="176"/>
      <c r="V359" s="176"/>
      <c r="W359" s="176"/>
      <c r="Y359" s="27"/>
      <c r="AD359" s="51">
        <f t="shared" si="48"/>
        <v>0</v>
      </c>
      <c r="AE359" s="51">
        <f t="shared" si="49"/>
        <v>0</v>
      </c>
      <c r="AF359" s="27"/>
      <c r="AH359" s="10"/>
      <c r="AI359" s="10"/>
      <c r="AJ359" s="10"/>
      <c r="AK359" s="10"/>
      <c r="AL359" s="10"/>
    </row>
    <row r="360" spans="1:40" ht="12" customHeight="1" x14ac:dyDescent="0.25">
      <c r="A360" s="13"/>
      <c r="C360" s="17">
        <v>1</v>
      </c>
      <c r="D360" s="18">
        <v>2</v>
      </c>
      <c r="E360" s="19" t="s">
        <v>11</v>
      </c>
      <c r="F360" s="20">
        <v>8</v>
      </c>
      <c r="G360" s="20">
        <f>+F360+1</f>
        <v>9</v>
      </c>
      <c r="H360" s="20">
        <f>+G360+1</f>
        <v>10</v>
      </c>
      <c r="I360" s="20">
        <f>+H360+1</f>
        <v>11</v>
      </c>
      <c r="J360" s="20">
        <f>+I360+1</f>
        <v>12</v>
      </c>
      <c r="K360" s="166"/>
      <c r="L360" s="166">
        <v>3</v>
      </c>
      <c r="M360" s="166">
        <v>4</v>
      </c>
      <c r="N360" s="166">
        <v>5</v>
      </c>
      <c r="O360" s="166">
        <v>6</v>
      </c>
      <c r="P360" s="27">
        <v>7</v>
      </c>
      <c r="Q360" s="27"/>
      <c r="T360" s="177"/>
      <c r="U360" s="176"/>
      <c r="V360" s="176"/>
      <c r="W360" s="176"/>
      <c r="Y360" s="27"/>
      <c r="AD360" s="51">
        <f t="shared" si="48"/>
        <v>8000</v>
      </c>
      <c r="AE360" s="51">
        <f t="shared" si="49"/>
        <v>8200</v>
      </c>
      <c r="AF360" s="27"/>
      <c r="AH360" s="10"/>
      <c r="AI360" s="10"/>
      <c r="AJ360" s="10"/>
      <c r="AK360" s="10"/>
      <c r="AL360" s="10"/>
    </row>
    <row r="361" spans="1:40" ht="12" customHeight="1" x14ac:dyDescent="0.25">
      <c r="C361" s="110"/>
      <c r="D361" s="108"/>
      <c r="E361" s="121"/>
      <c r="F361" s="230"/>
      <c r="G361" s="230"/>
      <c r="H361" s="230"/>
      <c r="I361" s="230"/>
      <c r="J361" s="230"/>
      <c r="K361" s="26"/>
      <c r="L361" s="26"/>
      <c r="M361" s="26"/>
      <c r="N361" s="26"/>
      <c r="O361" s="26"/>
      <c r="P361" s="27"/>
      <c r="Q361" s="27"/>
      <c r="R361" s="176"/>
      <c r="S361" s="177"/>
      <c r="T361" s="177"/>
      <c r="U361" s="176"/>
      <c r="V361" s="176"/>
      <c r="W361" s="176"/>
      <c r="Y361" s="27"/>
      <c r="AD361" s="51">
        <f t="shared" si="48"/>
        <v>0</v>
      </c>
      <c r="AE361" s="51">
        <f t="shared" si="49"/>
        <v>0</v>
      </c>
      <c r="AF361" s="27"/>
      <c r="AH361" s="10"/>
      <c r="AI361" s="10"/>
      <c r="AJ361" s="10"/>
      <c r="AK361" s="10"/>
      <c r="AL361" s="10"/>
    </row>
    <row r="362" spans="1:40" ht="12" customHeight="1" x14ac:dyDescent="0.25">
      <c r="C362" s="169" t="s">
        <v>39</v>
      </c>
      <c r="D362" s="170" t="s">
        <v>40</v>
      </c>
      <c r="E362" s="109"/>
      <c r="F362" s="25"/>
      <c r="G362" s="25"/>
      <c r="H362" s="25"/>
      <c r="I362" s="25"/>
      <c r="J362" s="25"/>
      <c r="K362" s="26"/>
      <c r="L362" s="26"/>
      <c r="M362" s="26"/>
      <c r="N362" s="26"/>
      <c r="O362" s="26"/>
      <c r="P362" s="27"/>
      <c r="Q362" s="27"/>
      <c r="R362" s="176"/>
      <c r="S362" s="177"/>
      <c r="T362" s="177"/>
      <c r="U362" s="176"/>
      <c r="V362" s="176"/>
      <c r="W362" s="176"/>
      <c r="Y362" s="27"/>
      <c r="AD362" s="51">
        <f t="shared" si="48"/>
        <v>0</v>
      </c>
      <c r="AE362" s="51">
        <f t="shared" si="49"/>
        <v>0</v>
      </c>
      <c r="AF362" s="27">
        <v>41000000</v>
      </c>
      <c r="AH362" s="10"/>
      <c r="AI362" s="10"/>
      <c r="AJ362" s="10"/>
      <c r="AK362" s="10"/>
      <c r="AL362" s="10"/>
    </row>
    <row r="363" spans="1:40" ht="12" customHeight="1" x14ac:dyDescent="0.25">
      <c r="C363" s="231" t="s">
        <v>292</v>
      </c>
      <c r="D363" s="188" t="s">
        <v>293</v>
      </c>
      <c r="E363" s="180">
        <v>1035000000</v>
      </c>
      <c r="F363" s="232">
        <f t="shared" si="44"/>
        <v>690000000</v>
      </c>
      <c r="G363" s="182">
        <v>138000000</v>
      </c>
      <c r="H363" s="182">
        <v>172500000</v>
      </c>
      <c r="I363" s="182">
        <v>172500000</v>
      </c>
      <c r="J363" s="182">
        <v>207000000</v>
      </c>
      <c r="K363" s="26"/>
      <c r="L363" s="26">
        <v>0</v>
      </c>
      <c r="M363" s="26">
        <v>0</v>
      </c>
      <c r="N363" s="26">
        <v>0</v>
      </c>
      <c r="O363" s="26">
        <v>0</v>
      </c>
      <c r="P363" s="27">
        <v>0</v>
      </c>
      <c r="Q363" s="27"/>
      <c r="R363" s="176">
        <v>0</v>
      </c>
      <c r="S363" s="177"/>
      <c r="T363" s="177"/>
      <c r="U363" s="176">
        <v>0</v>
      </c>
      <c r="V363" s="176">
        <v>0</v>
      </c>
      <c r="W363" s="176">
        <v>0</v>
      </c>
      <c r="Y363" s="27">
        <v>0</v>
      </c>
      <c r="AD363" s="51">
        <f t="shared" si="48"/>
        <v>690000000000</v>
      </c>
      <c r="AE363" s="51">
        <f t="shared" si="49"/>
        <v>707249999999.99988</v>
      </c>
      <c r="AF363" s="27">
        <v>24599999.999999996</v>
      </c>
      <c r="AH363" s="10"/>
      <c r="AI363" s="10"/>
      <c r="AJ363" s="10"/>
      <c r="AK363" s="10">
        <v>0</v>
      </c>
      <c r="AL363" s="10"/>
    </row>
    <row r="364" spans="1:40" ht="12" customHeight="1" x14ac:dyDescent="0.25">
      <c r="C364" s="231" t="s">
        <v>294</v>
      </c>
      <c r="D364" s="188" t="s">
        <v>295</v>
      </c>
      <c r="E364" s="180">
        <v>0</v>
      </c>
      <c r="F364" s="232">
        <f t="shared" si="44"/>
        <v>0</v>
      </c>
      <c r="G364" s="182">
        <v>0</v>
      </c>
      <c r="H364" s="182">
        <v>0</v>
      </c>
      <c r="I364" s="182">
        <v>0</v>
      </c>
      <c r="J364" s="182">
        <v>0</v>
      </c>
      <c r="K364" s="26"/>
      <c r="L364" s="26">
        <v>0</v>
      </c>
      <c r="M364" s="26">
        <v>0</v>
      </c>
      <c r="N364" s="26">
        <v>0</v>
      </c>
      <c r="O364" s="26">
        <v>0</v>
      </c>
      <c r="P364" s="27">
        <v>0</v>
      </c>
      <c r="Q364" s="27"/>
      <c r="R364" s="176">
        <v>0</v>
      </c>
      <c r="S364" s="177"/>
      <c r="T364" s="177"/>
      <c r="U364" s="176">
        <v>0</v>
      </c>
      <c r="V364" s="176">
        <v>0</v>
      </c>
      <c r="W364" s="176">
        <v>0</v>
      </c>
      <c r="Y364" s="27">
        <v>0</v>
      </c>
      <c r="AD364" s="51">
        <f t="shared" si="48"/>
        <v>0</v>
      </c>
      <c r="AE364" s="51">
        <f t="shared" si="49"/>
        <v>0</v>
      </c>
      <c r="AF364" s="27"/>
      <c r="AH364" s="10"/>
      <c r="AI364" s="10"/>
      <c r="AJ364" s="10"/>
      <c r="AK364" s="10">
        <v>0</v>
      </c>
      <c r="AL364" s="10"/>
    </row>
    <row r="365" spans="1:40" ht="12" customHeight="1" x14ac:dyDescent="0.25">
      <c r="C365" s="231" t="s">
        <v>296</v>
      </c>
      <c r="D365" s="188" t="s">
        <v>297</v>
      </c>
      <c r="E365" s="180">
        <v>16728977000</v>
      </c>
      <c r="F365" s="232">
        <f t="shared" si="44"/>
        <v>20757186075.273258</v>
      </c>
      <c r="G365" s="182">
        <f>4925813510.17099-1000000000</f>
        <v>3925813510.17099</v>
      </c>
      <c r="H365" s="182">
        <f>6555506018.81831-1000000000</f>
        <v>5555506018.8183098</v>
      </c>
      <c r="I365" s="182">
        <f>7137933273.14198-1500000000</f>
        <v>5637933273.1419802</v>
      </c>
      <c r="J365" s="182">
        <f>7137933273.14198-1500000000</f>
        <v>5637933273.1419802</v>
      </c>
      <c r="K365" s="26"/>
      <c r="L365" s="26">
        <v>0</v>
      </c>
      <c r="M365" s="26">
        <v>0</v>
      </c>
      <c r="N365" s="26">
        <v>0</v>
      </c>
      <c r="O365" s="26">
        <v>0</v>
      </c>
      <c r="P365" s="27">
        <v>0</v>
      </c>
      <c r="Q365" s="27"/>
      <c r="R365" s="176">
        <v>0</v>
      </c>
      <c r="S365" s="177"/>
      <c r="T365" s="177"/>
      <c r="U365" s="176">
        <v>0</v>
      </c>
      <c r="V365" s="176">
        <v>0</v>
      </c>
      <c r="W365" s="176">
        <v>0</v>
      </c>
      <c r="Y365" s="27">
        <v>0</v>
      </c>
      <c r="AD365" s="51">
        <f t="shared" si="48"/>
        <v>20757186075273.258</v>
      </c>
      <c r="AE365" s="51">
        <f t="shared" si="49"/>
        <v>21276115727155.086</v>
      </c>
      <c r="AF365" s="27"/>
      <c r="AH365" s="10"/>
      <c r="AI365" s="10"/>
      <c r="AJ365" s="10"/>
      <c r="AK365" s="10">
        <v>0</v>
      </c>
      <c r="AL365" s="10">
        <f>+G365/F365*100</f>
        <v>18.913033278858386</v>
      </c>
      <c r="AM365" s="51">
        <f>+H365/F365*100</f>
        <v>26.764254069275019</v>
      </c>
      <c r="AN365" s="51">
        <f>+J365/F365*100</f>
        <v>27.161356325933305</v>
      </c>
    </row>
    <row r="366" spans="1:40" ht="12" customHeight="1" x14ac:dyDescent="0.25">
      <c r="C366" s="231" t="s">
        <v>298</v>
      </c>
      <c r="D366" s="188" t="s">
        <v>299</v>
      </c>
      <c r="E366" s="180">
        <v>1056828000</v>
      </c>
      <c r="F366" s="232">
        <f t="shared" si="44"/>
        <v>1354505000</v>
      </c>
      <c r="G366" s="182">
        <v>270901000</v>
      </c>
      <c r="H366" s="182">
        <v>338626250</v>
      </c>
      <c r="I366" s="182">
        <v>338626250</v>
      </c>
      <c r="J366" s="182">
        <v>406351500</v>
      </c>
      <c r="K366" s="26"/>
      <c r="L366" s="26">
        <v>0</v>
      </c>
      <c r="M366" s="26">
        <v>0</v>
      </c>
      <c r="N366" s="26">
        <v>0</v>
      </c>
      <c r="O366" s="26">
        <v>0</v>
      </c>
      <c r="P366" s="27">
        <v>0</v>
      </c>
      <c r="Q366" s="27"/>
      <c r="R366" s="176">
        <v>0</v>
      </c>
      <c r="S366" s="177"/>
      <c r="T366" s="177"/>
      <c r="U366" s="176">
        <v>0</v>
      </c>
      <c r="V366" s="176">
        <v>0</v>
      </c>
      <c r="W366" s="176">
        <v>0</v>
      </c>
      <c r="Y366" s="27">
        <v>0</v>
      </c>
      <c r="AD366" s="51">
        <f t="shared" si="48"/>
        <v>1354505000000</v>
      </c>
      <c r="AE366" s="51">
        <f t="shared" si="49"/>
        <v>1388367625000</v>
      </c>
      <c r="AF366" s="27">
        <v>36900000</v>
      </c>
      <c r="AH366" s="10"/>
      <c r="AI366" s="10"/>
      <c r="AJ366" s="10"/>
      <c r="AK366" s="10">
        <v>0</v>
      </c>
      <c r="AL366" s="10">
        <f>+G366/F366*100</f>
        <v>20</v>
      </c>
      <c r="AM366" s="51">
        <f>+H366/F366*100</f>
        <v>25</v>
      </c>
      <c r="AN366" s="51">
        <f>+J366/F366*100</f>
        <v>30</v>
      </c>
    </row>
    <row r="367" spans="1:40" ht="12" customHeight="1" x14ac:dyDescent="0.25">
      <c r="C367" s="231" t="s">
        <v>300</v>
      </c>
      <c r="D367" s="188" t="s">
        <v>301</v>
      </c>
      <c r="E367" s="180">
        <v>0</v>
      </c>
      <c r="F367" s="232">
        <f t="shared" si="44"/>
        <v>0</v>
      </c>
      <c r="G367" s="182">
        <v>0</v>
      </c>
      <c r="H367" s="182">
        <v>0</v>
      </c>
      <c r="I367" s="182">
        <v>0</v>
      </c>
      <c r="J367" s="182">
        <v>0</v>
      </c>
      <c r="K367" s="26"/>
      <c r="L367" s="26">
        <v>0</v>
      </c>
      <c r="M367" s="26">
        <v>0</v>
      </c>
      <c r="N367" s="26">
        <v>0</v>
      </c>
      <c r="O367" s="26">
        <v>0</v>
      </c>
      <c r="P367" s="27">
        <v>0</v>
      </c>
      <c r="Q367" s="27"/>
      <c r="R367" s="176">
        <v>0</v>
      </c>
      <c r="S367" s="177"/>
      <c r="T367" s="177"/>
      <c r="U367" s="176">
        <v>0</v>
      </c>
      <c r="V367" s="176">
        <v>0</v>
      </c>
      <c r="W367" s="176">
        <v>0</v>
      </c>
      <c r="Y367" s="27">
        <v>0</v>
      </c>
      <c r="AD367" s="51">
        <f t="shared" si="48"/>
        <v>0</v>
      </c>
      <c r="AE367" s="51">
        <f t="shared" si="49"/>
        <v>0</v>
      </c>
      <c r="AF367" s="27">
        <v>102500000</v>
      </c>
      <c r="AH367" s="10"/>
      <c r="AI367" s="10"/>
      <c r="AJ367" s="10"/>
      <c r="AK367" s="10">
        <v>0</v>
      </c>
      <c r="AL367" s="10"/>
    </row>
    <row r="368" spans="1:40" ht="12" customHeight="1" x14ac:dyDescent="0.25">
      <c r="C368" s="231" t="s">
        <v>302</v>
      </c>
      <c r="D368" s="188" t="s">
        <v>303</v>
      </c>
      <c r="E368" s="180">
        <v>735000000</v>
      </c>
      <c r="F368" s="181">
        <f>SUM(G368:J368)</f>
        <v>490000000</v>
      </c>
      <c r="G368" s="182">
        <v>98000000</v>
      </c>
      <c r="H368" s="182">
        <v>122500000</v>
      </c>
      <c r="I368" s="182">
        <v>122500000</v>
      </c>
      <c r="J368" s="182">
        <v>147000000</v>
      </c>
      <c r="K368" s="175"/>
      <c r="L368" s="175">
        <v>41000</v>
      </c>
      <c r="M368" s="175">
        <v>10762.5</v>
      </c>
      <c r="N368" s="175">
        <v>10762.5</v>
      </c>
      <c r="O368" s="175">
        <v>10762.5</v>
      </c>
      <c r="P368" s="27">
        <v>10762.5</v>
      </c>
      <c r="Q368" s="27"/>
      <c r="R368" s="176">
        <f>G368+H368+I368+J368</f>
        <v>490000000</v>
      </c>
      <c r="S368" s="177"/>
      <c r="T368" s="177"/>
      <c r="U368" s="176">
        <v>15000</v>
      </c>
      <c r="V368" s="176">
        <v>15000</v>
      </c>
      <c r="W368" s="176">
        <v>15000</v>
      </c>
      <c r="Y368" s="27">
        <v>20000</v>
      </c>
      <c r="AB368" s="27">
        <v>10250000</v>
      </c>
      <c r="AC368" s="27">
        <v>10250000</v>
      </c>
      <c r="AD368" s="27">
        <v>10250000</v>
      </c>
      <c r="AE368" s="27">
        <v>10250000</v>
      </c>
      <c r="AF368" s="27"/>
      <c r="AH368" s="10"/>
      <c r="AI368" s="10"/>
      <c r="AJ368" s="10"/>
      <c r="AK368" s="10">
        <v>4500</v>
      </c>
      <c r="AL368" s="10"/>
    </row>
    <row r="369" spans="3:45" s="29" customFormat="1" ht="12" customHeight="1" x14ac:dyDescent="0.25">
      <c r="C369" s="129" t="s">
        <v>304</v>
      </c>
      <c r="D369" s="209" t="s">
        <v>305</v>
      </c>
      <c r="E369" s="210">
        <v>30000000</v>
      </c>
      <c r="F369" s="211">
        <v>66600000</v>
      </c>
      <c r="G369" s="212">
        <v>0</v>
      </c>
      <c r="H369" s="212">
        <f>50%*F369</f>
        <v>33300000</v>
      </c>
      <c r="I369" s="212">
        <f>25%*F369</f>
        <v>16650000</v>
      </c>
      <c r="J369" s="212">
        <f>25%*F369</f>
        <v>16650000</v>
      </c>
      <c r="K369" s="213"/>
      <c r="L369" s="213">
        <v>24599.999999999996</v>
      </c>
      <c r="M369" s="213">
        <v>6457.4999999999991</v>
      </c>
      <c r="N369" s="213">
        <v>6457.4999999999991</v>
      </c>
      <c r="O369" s="213">
        <v>6457.4999999999991</v>
      </c>
      <c r="P369" s="34">
        <v>6457.4999999999991</v>
      </c>
      <c r="Q369" s="34"/>
      <c r="R369" s="214">
        <f>G369+H369+I369+J369</f>
        <v>66600000</v>
      </c>
      <c r="S369" s="215"/>
      <c r="T369" s="215"/>
      <c r="U369" s="214">
        <v>7500</v>
      </c>
      <c r="V369" s="214">
        <v>7500</v>
      </c>
      <c r="W369" s="214">
        <v>7500</v>
      </c>
      <c r="Y369" s="34">
        <v>5250</v>
      </c>
      <c r="AB369" s="34">
        <v>6149999.9999999991</v>
      </c>
      <c r="AC369" s="34">
        <v>6149999.9999999991</v>
      </c>
      <c r="AD369" s="34">
        <v>6149999.9999999991</v>
      </c>
      <c r="AE369" s="34">
        <v>6149999.9999999991</v>
      </c>
      <c r="AF369" s="34"/>
      <c r="AH369" s="115"/>
      <c r="AI369" s="115"/>
      <c r="AJ369" s="115"/>
      <c r="AK369" s="115">
        <v>26025.835999999999</v>
      </c>
      <c r="AL369" s="115"/>
      <c r="AO369" s="35"/>
      <c r="AP369" s="29">
        <v>5503000</v>
      </c>
      <c r="AS369" s="216"/>
    </row>
    <row r="370" spans="3:45" ht="12" customHeight="1" x14ac:dyDescent="0.25">
      <c r="C370" s="231" t="s">
        <v>306</v>
      </c>
      <c r="D370" s="188" t="s">
        <v>307</v>
      </c>
      <c r="E370" s="180">
        <v>0</v>
      </c>
      <c r="F370" s="181">
        <f t="shared" si="44"/>
        <v>0</v>
      </c>
      <c r="G370" s="182">
        <v>0</v>
      </c>
      <c r="H370" s="182">
        <v>0</v>
      </c>
      <c r="I370" s="182">
        <v>0</v>
      </c>
      <c r="J370" s="182">
        <v>0</v>
      </c>
      <c r="K370" s="175"/>
      <c r="L370" s="175">
        <v>0</v>
      </c>
      <c r="M370" s="175">
        <v>0</v>
      </c>
      <c r="N370" s="175">
        <v>0</v>
      </c>
      <c r="O370" s="175">
        <v>0</v>
      </c>
      <c r="P370" s="27">
        <v>0</v>
      </c>
      <c r="Q370" s="27"/>
      <c r="R370" s="176">
        <v>0</v>
      </c>
      <c r="S370" s="177"/>
      <c r="T370" s="177"/>
      <c r="U370" s="176">
        <v>0</v>
      </c>
      <c r="V370" s="176">
        <v>0</v>
      </c>
      <c r="W370" s="176">
        <v>0</v>
      </c>
      <c r="Y370" s="27">
        <v>0</v>
      </c>
      <c r="AD370" s="51">
        <f>F370*1000</f>
        <v>0</v>
      </c>
      <c r="AE370" s="51">
        <f>AD370*1.025</f>
        <v>0</v>
      </c>
      <c r="AF370" s="27"/>
      <c r="AH370" s="10"/>
      <c r="AI370" s="10"/>
      <c r="AJ370" s="10"/>
      <c r="AK370" s="10">
        <v>0</v>
      </c>
      <c r="AL370" s="10"/>
    </row>
    <row r="371" spans="3:45" ht="12" customHeight="1" x14ac:dyDescent="0.25">
      <c r="C371" s="231" t="s">
        <v>308</v>
      </c>
      <c r="D371" s="188" t="s">
        <v>309</v>
      </c>
      <c r="E371" s="180">
        <v>222000000</v>
      </c>
      <c r="F371" s="181">
        <f t="shared" si="44"/>
        <v>148000000</v>
      </c>
      <c r="G371" s="182">
        <v>29600000</v>
      </c>
      <c r="H371" s="182">
        <v>37000000</v>
      </c>
      <c r="I371" s="182">
        <v>37000000</v>
      </c>
      <c r="J371" s="182">
        <v>44400000</v>
      </c>
      <c r="K371" s="175"/>
      <c r="L371" s="175">
        <v>0</v>
      </c>
      <c r="M371" s="175">
        <v>0</v>
      </c>
      <c r="N371" s="175">
        <v>0</v>
      </c>
      <c r="O371" s="175">
        <v>0</v>
      </c>
      <c r="P371" s="27">
        <v>0</v>
      </c>
      <c r="Q371" s="27"/>
      <c r="R371" s="176">
        <v>0</v>
      </c>
      <c r="S371" s="177"/>
      <c r="T371" s="177"/>
      <c r="U371" s="176">
        <v>0</v>
      </c>
      <c r="V371" s="176">
        <v>0</v>
      </c>
      <c r="W371" s="176">
        <v>0</v>
      </c>
      <c r="Y371" s="27">
        <v>0</v>
      </c>
      <c r="AD371" s="51">
        <f>F371*1000</f>
        <v>148000000000</v>
      </c>
      <c r="AE371" s="51">
        <f>AD371*1.025</f>
        <v>151700000000</v>
      </c>
      <c r="AF371" s="27"/>
      <c r="AH371" s="10"/>
      <c r="AI371" s="10"/>
      <c r="AJ371" s="10"/>
      <c r="AK371" s="10">
        <v>0</v>
      </c>
      <c r="AL371" s="10">
        <f>+G371/F371*100</f>
        <v>20</v>
      </c>
      <c r="AM371" s="51">
        <f>+H371/F371*100</f>
        <v>25</v>
      </c>
      <c r="AN371" s="51">
        <f>+J371/F371*100</f>
        <v>30</v>
      </c>
    </row>
    <row r="372" spans="3:45" ht="12" customHeight="1" x14ac:dyDescent="0.25">
      <c r="C372" s="231" t="s">
        <v>310</v>
      </c>
      <c r="D372" s="188" t="s">
        <v>311</v>
      </c>
      <c r="E372" s="203">
        <v>0</v>
      </c>
      <c r="F372" s="181">
        <f>SUM(G372:J372)</f>
        <v>0</v>
      </c>
      <c r="G372" s="182">
        <v>0</v>
      </c>
      <c r="H372" s="182">
        <v>0</v>
      </c>
      <c r="I372" s="182">
        <v>0</v>
      </c>
      <c r="J372" s="182">
        <v>0</v>
      </c>
      <c r="K372" s="175">
        <v>0</v>
      </c>
      <c r="L372" s="175">
        <v>36900</v>
      </c>
      <c r="M372" s="175">
        <v>9686.25</v>
      </c>
      <c r="N372" s="175">
        <v>9686.25</v>
      </c>
      <c r="O372" s="175">
        <v>9686.25</v>
      </c>
      <c r="P372" s="27">
        <v>9686.25</v>
      </c>
      <c r="Q372" s="27"/>
      <c r="R372" s="176">
        <f>G372+H372+I372+J372</f>
        <v>0</v>
      </c>
      <c r="S372" s="177"/>
      <c r="T372" s="177"/>
      <c r="U372" s="176">
        <v>10000</v>
      </c>
      <c r="V372" s="176">
        <v>10000</v>
      </c>
      <c r="W372" s="176">
        <v>10000</v>
      </c>
      <c r="Y372" s="27">
        <v>3000</v>
      </c>
      <c r="AB372" s="27">
        <v>9225000</v>
      </c>
      <c r="AC372" s="27">
        <v>9225000</v>
      </c>
      <c r="AD372" s="27">
        <v>9225000</v>
      </c>
      <c r="AE372" s="27">
        <v>9225000</v>
      </c>
      <c r="AF372" s="27"/>
      <c r="AH372" s="10"/>
      <c r="AI372" s="10"/>
      <c r="AJ372" s="10"/>
      <c r="AK372" s="10">
        <v>7505.3</v>
      </c>
      <c r="AL372" s="10"/>
      <c r="AP372" s="1">
        <v>2336000</v>
      </c>
    </row>
    <row r="373" spans="3:45" ht="12" customHeight="1" x14ac:dyDescent="0.25">
      <c r="C373" s="233"/>
      <c r="D373" s="193" t="s">
        <v>312</v>
      </c>
      <c r="E373" s="194">
        <f t="shared" ref="E373:J373" si="50">SUM(E363:E372)</f>
        <v>19807805000</v>
      </c>
      <c r="F373" s="220">
        <f t="shared" si="50"/>
        <v>23506291075.273258</v>
      </c>
      <c r="G373" s="220">
        <f t="shared" si="50"/>
        <v>4462314510.17099</v>
      </c>
      <c r="H373" s="220">
        <f t="shared" si="50"/>
        <v>6259432268.8183098</v>
      </c>
      <c r="I373" s="220">
        <f t="shared" si="50"/>
        <v>6325209523.1419802</v>
      </c>
      <c r="J373" s="220">
        <f t="shared" si="50"/>
        <v>6459334773.1419802</v>
      </c>
      <c r="K373" s="195"/>
      <c r="L373" s="195">
        <v>102500</v>
      </c>
      <c r="M373" s="195">
        <v>25625</v>
      </c>
      <c r="N373" s="195">
        <v>25625</v>
      </c>
      <c r="O373" s="195">
        <v>25625</v>
      </c>
      <c r="P373" s="27">
        <v>25625</v>
      </c>
      <c r="Q373" s="27"/>
      <c r="R373" s="176">
        <v>32500</v>
      </c>
      <c r="S373" s="177"/>
      <c r="T373" s="177"/>
      <c r="U373" s="176">
        <v>32500</v>
      </c>
      <c r="V373" s="176">
        <v>32500</v>
      </c>
      <c r="W373" s="176">
        <v>32500</v>
      </c>
      <c r="Y373" s="27">
        <v>28250</v>
      </c>
      <c r="AB373" s="27">
        <v>25625000</v>
      </c>
      <c r="AC373" s="27">
        <v>25625000</v>
      </c>
      <c r="AD373" s="27">
        <v>25625000</v>
      </c>
      <c r="AE373" s="27">
        <v>25625000</v>
      </c>
      <c r="AF373" s="27">
        <v>102500000</v>
      </c>
      <c r="AH373" s="10"/>
      <c r="AI373" s="10"/>
      <c r="AJ373" s="10"/>
      <c r="AK373" s="10"/>
      <c r="AL373" s="10"/>
    </row>
    <row r="374" spans="3:45" ht="12" customHeight="1" x14ac:dyDescent="0.25">
      <c r="C374" s="231"/>
      <c r="D374" s="188"/>
      <c r="E374" s="199"/>
      <c r="F374" s="208"/>
      <c r="G374" s="208"/>
      <c r="H374" s="208"/>
      <c r="I374" s="208"/>
      <c r="J374" s="208"/>
      <c r="K374" s="175"/>
      <c r="L374" s="175"/>
      <c r="M374" s="175"/>
      <c r="N374" s="175"/>
      <c r="O374" s="175"/>
      <c r="P374" s="27"/>
      <c r="Q374" s="27"/>
      <c r="R374" s="176"/>
      <c r="S374" s="177"/>
      <c r="T374" s="177"/>
      <c r="U374" s="176"/>
      <c r="V374" s="176"/>
      <c r="W374" s="176"/>
      <c r="Y374" s="27"/>
      <c r="AD374" s="51">
        <f t="shared" ref="AD374:AD385" si="51">F374*1000</f>
        <v>0</v>
      </c>
      <c r="AE374" s="51">
        <f t="shared" ref="AE374:AE385" si="52">AD374*1.025</f>
        <v>0</v>
      </c>
      <c r="AF374" s="27"/>
      <c r="AH374" s="10"/>
      <c r="AI374" s="10"/>
      <c r="AJ374" s="10"/>
      <c r="AK374" s="10"/>
      <c r="AL374" s="10"/>
    </row>
    <row r="375" spans="3:45" ht="12" customHeight="1" x14ac:dyDescent="0.25">
      <c r="C375" s="169" t="s">
        <v>41</v>
      </c>
      <c r="D375" s="201" t="s">
        <v>42</v>
      </c>
      <c r="E375" s="234"/>
      <c r="F375" s="232"/>
      <c r="G375" s="232"/>
      <c r="H375" s="232"/>
      <c r="I375" s="232"/>
      <c r="J375" s="232"/>
      <c r="K375" s="26"/>
      <c r="L375" s="26"/>
      <c r="M375" s="26"/>
      <c r="N375" s="26"/>
      <c r="O375" s="26"/>
      <c r="P375" s="27"/>
      <c r="Q375" s="27"/>
      <c r="R375" s="176"/>
      <c r="S375" s="177"/>
      <c r="T375" s="177"/>
      <c r="U375" s="176"/>
      <c r="V375" s="176"/>
      <c r="W375" s="176"/>
      <c r="Y375" s="27"/>
      <c r="AD375" s="51">
        <f t="shared" si="51"/>
        <v>0</v>
      </c>
      <c r="AE375" s="51">
        <f t="shared" si="52"/>
        <v>0</v>
      </c>
      <c r="AF375" s="27"/>
      <c r="AH375" s="10"/>
      <c r="AI375" s="10"/>
      <c r="AJ375" s="10"/>
      <c r="AK375" s="10"/>
      <c r="AL375" s="10"/>
    </row>
    <row r="376" spans="3:45" ht="12" customHeight="1" x14ac:dyDescent="0.25">
      <c r="C376" s="110" t="s">
        <v>313</v>
      </c>
      <c r="D376" s="188" t="s">
        <v>314</v>
      </c>
      <c r="E376" s="182">
        <v>0</v>
      </c>
      <c r="F376" s="232">
        <f t="shared" si="44"/>
        <v>0</v>
      </c>
      <c r="G376" s="182">
        <v>0</v>
      </c>
      <c r="H376" s="182">
        <v>0</v>
      </c>
      <c r="I376" s="182">
        <v>0</v>
      </c>
      <c r="J376" s="182">
        <v>0</v>
      </c>
      <c r="K376" s="26"/>
      <c r="L376" s="26">
        <v>0</v>
      </c>
      <c r="M376" s="26">
        <v>0</v>
      </c>
      <c r="N376" s="26">
        <v>0</v>
      </c>
      <c r="O376" s="26">
        <v>0</v>
      </c>
      <c r="P376" s="27">
        <v>0</v>
      </c>
      <c r="Q376" s="27"/>
      <c r="R376" s="176">
        <v>0</v>
      </c>
      <c r="S376" s="177"/>
      <c r="T376" s="177"/>
      <c r="U376" s="176">
        <v>0</v>
      </c>
      <c r="V376" s="176">
        <v>0</v>
      </c>
      <c r="W376" s="176">
        <v>0</v>
      </c>
      <c r="Y376" s="27"/>
      <c r="AD376" s="51">
        <f t="shared" si="51"/>
        <v>0</v>
      </c>
      <c r="AE376" s="51">
        <f t="shared" si="52"/>
        <v>0</v>
      </c>
      <c r="AF376" s="27"/>
      <c r="AH376" s="10"/>
      <c r="AI376" s="10"/>
      <c r="AJ376" s="10"/>
      <c r="AK376" s="10"/>
      <c r="AL376" s="10"/>
    </row>
    <row r="377" spans="3:45" ht="12" customHeight="1" x14ac:dyDescent="0.25">
      <c r="C377" s="110" t="s">
        <v>315</v>
      </c>
      <c r="D377" s="188" t="s">
        <v>316</v>
      </c>
      <c r="E377" s="182">
        <v>8543407151.4045334</v>
      </c>
      <c r="F377" s="232">
        <f t="shared" si="44"/>
        <v>8543407151.4045296</v>
      </c>
      <c r="G377" s="182">
        <f>8543407151.40453/4</f>
        <v>2135851787.8511324</v>
      </c>
      <c r="H377" s="182">
        <f>G377</f>
        <v>2135851787.8511324</v>
      </c>
      <c r="I377" s="182">
        <f t="shared" ref="I377:J384" si="53">H377</f>
        <v>2135851787.8511324</v>
      </c>
      <c r="J377" s="182">
        <f t="shared" si="53"/>
        <v>2135851787.8511324</v>
      </c>
      <c r="K377" s="26"/>
      <c r="L377" s="26">
        <v>0</v>
      </c>
      <c r="M377" s="26">
        <v>0</v>
      </c>
      <c r="N377" s="26">
        <v>0</v>
      </c>
      <c r="O377" s="26">
        <v>0</v>
      </c>
      <c r="P377" s="27">
        <v>0</v>
      </c>
      <c r="Q377" s="27"/>
      <c r="R377" s="176">
        <v>0</v>
      </c>
      <c r="S377" s="177"/>
      <c r="T377" s="177"/>
      <c r="U377" s="176">
        <v>0</v>
      </c>
      <c r="V377" s="176">
        <v>0</v>
      </c>
      <c r="W377" s="176">
        <v>0</v>
      </c>
      <c r="Y377" s="27"/>
      <c r="AD377" s="51">
        <f t="shared" si="51"/>
        <v>8543407151404.5293</v>
      </c>
      <c r="AE377" s="51">
        <f t="shared" si="52"/>
        <v>8756992330189.6416</v>
      </c>
      <c r="AF377" s="27"/>
      <c r="AH377" s="10"/>
      <c r="AI377" s="10"/>
      <c r="AJ377" s="10"/>
      <c r="AK377" s="10">
        <v>2135851.7876366666</v>
      </c>
      <c r="AL377" s="25">
        <v>5089607</v>
      </c>
    </row>
    <row r="378" spans="3:45" ht="12" customHeight="1" x14ac:dyDescent="0.25">
      <c r="C378" s="110" t="s">
        <v>317</v>
      </c>
      <c r="D378" s="188" t="s">
        <v>318</v>
      </c>
      <c r="E378" s="182">
        <v>0</v>
      </c>
      <c r="F378" s="232">
        <f t="shared" si="44"/>
        <v>0</v>
      </c>
      <c r="G378" s="182">
        <v>0</v>
      </c>
      <c r="H378" s="182">
        <v>0</v>
      </c>
      <c r="I378" s="182">
        <f t="shared" si="53"/>
        <v>0</v>
      </c>
      <c r="J378" s="182">
        <f t="shared" si="53"/>
        <v>0</v>
      </c>
      <c r="K378" s="26"/>
      <c r="L378" s="26">
        <v>0</v>
      </c>
      <c r="M378" s="26">
        <v>0</v>
      </c>
      <c r="N378" s="26">
        <v>0</v>
      </c>
      <c r="O378" s="26">
        <v>0</v>
      </c>
      <c r="P378" s="27">
        <v>0</v>
      </c>
      <c r="Q378" s="27"/>
      <c r="R378" s="176">
        <v>0</v>
      </c>
      <c r="S378" s="177"/>
      <c r="T378" s="177"/>
      <c r="U378" s="176">
        <v>0</v>
      </c>
      <c r="V378" s="176">
        <v>0</v>
      </c>
      <c r="W378" s="176">
        <v>0</v>
      </c>
      <c r="Y378" s="27"/>
      <c r="AD378" s="51">
        <f t="shared" si="51"/>
        <v>0</v>
      </c>
      <c r="AE378" s="51">
        <f t="shared" si="52"/>
        <v>0</v>
      </c>
      <c r="AF378" s="27"/>
      <c r="AH378" s="10"/>
      <c r="AI378" s="10"/>
      <c r="AJ378" s="10"/>
      <c r="AK378" s="10">
        <v>0</v>
      </c>
      <c r="AL378" s="10">
        <f>AL377/2</f>
        <v>2544803.5</v>
      </c>
    </row>
    <row r="379" spans="3:45" ht="12" customHeight="1" x14ac:dyDescent="0.25">
      <c r="C379" s="110" t="s">
        <v>319</v>
      </c>
      <c r="D379" s="188" t="s">
        <v>320</v>
      </c>
      <c r="E379" s="182">
        <v>59251350000</v>
      </c>
      <c r="F379" s="232">
        <f t="shared" si="44"/>
        <v>59251350000</v>
      </c>
      <c r="G379" s="182">
        <f>59251350000/4</f>
        <v>14812837500</v>
      </c>
      <c r="H379" s="182">
        <f t="shared" ref="H379:H384" si="54">G379</f>
        <v>14812837500</v>
      </c>
      <c r="I379" s="182">
        <f t="shared" si="53"/>
        <v>14812837500</v>
      </c>
      <c r="J379" s="182">
        <f t="shared" si="53"/>
        <v>14812837500</v>
      </c>
      <c r="K379" s="26"/>
      <c r="L379" s="26">
        <v>0</v>
      </c>
      <c r="M379" s="26">
        <v>0</v>
      </c>
      <c r="N379" s="26">
        <v>0</v>
      </c>
      <c r="O379" s="26">
        <v>0</v>
      </c>
      <c r="P379" s="27">
        <v>0</v>
      </c>
      <c r="Q379" s="27"/>
      <c r="R379" s="176">
        <v>0</v>
      </c>
      <c r="S379" s="177"/>
      <c r="T379" s="177"/>
      <c r="U379" s="176">
        <v>0</v>
      </c>
      <c r="V379" s="176">
        <v>0</v>
      </c>
      <c r="W379" s="176">
        <v>0</v>
      </c>
      <c r="Y379" s="27"/>
      <c r="AD379" s="51">
        <f t="shared" si="51"/>
        <v>59251350000000</v>
      </c>
      <c r="AE379" s="51">
        <f t="shared" si="52"/>
        <v>60732633749999.992</v>
      </c>
      <c r="AF379" s="27"/>
      <c r="AH379" s="10"/>
      <c r="AI379" s="10"/>
      <c r="AJ379" s="10"/>
      <c r="AK379" s="10">
        <v>2131500</v>
      </c>
      <c r="AL379" s="235"/>
    </row>
    <row r="380" spans="3:45" ht="12" customHeight="1" x14ac:dyDescent="0.25">
      <c r="C380" s="110" t="s">
        <v>321</v>
      </c>
      <c r="D380" s="188" t="s">
        <v>322</v>
      </c>
      <c r="E380" s="182">
        <v>4093785000</v>
      </c>
      <c r="F380" s="232">
        <f t="shared" si="44"/>
        <v>4093785000</v>
      </c>
      <c r="G380" s="182">
        <f>4093785000/4</f>
        <v>1023446250</v>
      </c>
      <c r="H380" s="182">
        <f t="shared" si="54"/>
        <v>1023446250</v>
      </c>
      <c r="I380" s="182">
        <f t="shared" si="53"/>
        <v>1023446250</v>
      </c>
      <c r="J380" s="182">
        <f t="shared" si="53"/>
        <v>1023446250</v>
      </c>
      <c r="K380" s="26"/>
      <c r="L380" s="26">
        <v>0</v>
      </c>
      <c r="M380" s="26">
        <v>0</v>
      </c>
      <c r="N380" s="26">
        <v>0</v>
      </c>
      <c r="O380" s="26">
        <v>0</v>
      </c>
      <c r="P380" s="27">
        <v>0</v>
      </c>
      <c r="Q380" s="27"/>
      <c r="R380" s="176">
        <v>0</v>
      </c>
      <c r="S380" s="177"/>
      <c r="T380" s="177"/>
      <c r="U380" s="176">
        <v>0</v>
      </c>
      <c r="V380" s="176">
        <v>0</v>
      </c>
      <c r="W380" s="176">
        <v>0</v>
      </c>
      <c r="Y380" s="27"/>
      <c r="AD380" s="51">
        <f t="shared" si="51"/>
        <v>4093785000000</v>
      </c>
      <c r="AE380" s="51">
        <f t="shared" si="52"/>
        <v>4196129624999.9995</v>
      </c>
      <c r="AF380" s="27">
        <v>325130000</v>
      </c>
      <c r="AH380" s="10"/>
      <c r="AI380" s="10"/>
      <c r="AJ380" s="10"/>
      <c r="AK380" s="10">
        <v>0</v>
      </c>
      <c r="AL380" s="235">
        <v>33558800</v>
      </c>
    </row>
    <row r="381" spans="3:45" ht="12" customHeight="1" x14ac:dyDescent="0.25">
      <c r="C381" s="110" t="s">
        <v>323</v>
      </c>
      <c r="D381" s="188" t="s">
        <v>324</v>
      </c>
      <c r="E381" s="182">
        <v>814001596.97683334</v>
      </c>
      <c r="F381" s="232">
        <f t="shared" si="44"/>
        <v>814001596.97683299</v>
      </c>
      <c r="G381" s="182">
        <f>814001596.976833/4</f>
        <v>203500399.24420825</v>
      </c>
      <c r="H381" s="182">
        <f t="shared" si="54"/>
        <v>203500399.24420825</v>
      </c>
      <c r="I381" s="182">
        <f t="shared" si="53"/>
        <v>203500399.24420825</v>
      </c>
      <c r="J381" s="182">
        <f t="shared" si="53"/>
        <v>203500399.24420825</v>
      </c>
      <c r="K381" s="26"/>
      <c r="L381" s="26">
        <v>0</v>
      </c>
      <c r="M381" s="26">
        <v>0</v>
      </c>
      <c r="N381" s="26">
        <v>0</v>
      </c>
      <c r="O381" s="26">
        <v>0</v>
      </c>
      <c r="P381" s="27">
        <v>0</v>
      </c>
      <c r="Q381" s="27"/>
      <c r="R381" s="176">
        <v>0</v>
      </c>
      <c r="S381" s="177"/>
      <c r="T381" s="177"/>
      <c r="U381" s="176">
        <v>0</v>
      </c>
      <c r="V381" s="176">
        <v>0</v>
      </c>
      <c r="W381" s="176">
        <v>0</v>
      </c>
      <c r="Y381" s="27"/>
      <c r="AD381" s="51">
        <f t="shared" si="51"/>
        <v>814001596976.83301</v>
      </c>
      <c r="AE381" s="51">
        <f t="shared" si="52"/>
        <v>834351636901.25378</v>
      </c>
      <c r="AF381" s="27"/>
      <c r="AH381" s="10"/>
      <c r="AI381" s="10"/>
      <c r="AJ381" s="10"/>
      <c r="AK381" s="10">
        <v>203500.39948541665</v>
      </c>
      <c r="AL381" s="235">
        <v>34075000</v>
      </c>
    </row>
    <row r="382" spans="3:45" ht="12" customHeight="1" x14ac:dyDescent="0.25">
      <c r="C382" s="110" t="s">
        <v>325</v>
      </c>
      <c r="D382" s="188" t="s">
        <v>326</v>
      </c>
      <c r="E382" s="182">
        <v>0</v>
      </c>
      <c r="F382" s="232">
        <f t="shared" si="44"/>
        <v>0</v>
      </c>
      <c r="G382" s="182">
        <v>0</v>
      </c>
      <c r="H382" s="182">
        <f t="shared" si="54"/>
        <v>0</v>
      </c>
      <c r="I382" s="182">
        <f t="shared" si="53"/>
        <v>0</v>
      </c>
      <c r="J382" s="182">
        <f t="shared" si="53"/>
        <v>0</v>
      </c>
      <c r="K382" s="26"/>
      <c r="L382" s="26">
        <v>0</v>
      </c>
      <c r="M382" s="26">
        <v>0</v>
      </c>
      <c r="N382" s="26">
        <v>0</v>
      </c>
      <c r="O382" s="26">
        <v>0</v>
      </c>
      <c r="P382" s="27">
        <v>0</v>
      </c>
      <c r="Q382" s="27"/>
      <c r="R382" s="176">
        <v>0</v>
      </c>
      <c r="S382" s="177"/>
      <c r="T382" s="177"/>
      <c r="U382" s="176">
        <v>0</v>
      </c>
      <c r="V382" s="176">
        <v>0</v>
      </c>
      <c r="W382" s="176">
        <v>0</v>
      </c>
      <c r="Y382" s="27"/>
      <c r="AD382" s="51">
        <f t="shared" si="51"/>
        <v>0</v>
      </c>
      <c r="AE382" s="51">
        <f t="shared" si="52"/>
        <v>0</v>
      </c>
      <c r="AF382" s="27"/>
      <c r="AH382" s="10"/>
      <c r="AI382" s="10"/>
      <c r="AJ382" s="10"/>
      <c r="AK382" s="10">
        <v>0</v>
      </c>
      <c r="AL382" s="235">
        <v>8526000</v>
      </c>
      <c r="AM382" s="27">
        <f>6346650000/1000</f>
        <v>6346650</v>
      </c>
    </row>
    <row r="383" spans="3:45" ht="12" customHeight="1" x14ac:dyDescent="0.25">
      <c r="C383" s="110" t="s">
        <v>327</v>
      </c>
      <c r="D383" s="188" t="s">
        <v>328</v>
      </c>
      <c r="E383" s="182">
        <v>0</v>
      </c>
      <c r="F383" s="232">
        <f t="shared" si="44"/>
        <v>0</v>
      </c>
      <c r="G383" s="182">
        <v>0</v>
      </c>
      <c r="H383" s="182">
        <f t="shared" si="54"/>
        <v>0</v>
      </c>
      <c r="I383" s="182">
        <f t="shared" si="53"/>
        <v>0</v>
      </c>
      <c r="J383" s="182">
        <f t="shared" si="53"/>
        <v>0</v>
      </c>
      <c r="K383" s="26"/>
      <c r="L383" s="26">
        <v>0</v>
      </c>
      <c r="M383" s="26">
        <v>0</v>
      </c>
      <c r="N383" s="26">
        <v>0</v>
      </c>
      <c r="O383" s="26">
        <v>0</v>
      </c>
      <c r="P383" s="27">
        <v>0</v>
      </c>
      <c r="Q383" s="27"/>
      <c r="R383" s="176">
        <v>0</v>
      </c>
      <c r="S383" s="177"/>
      <c r="T383" s="177"/>
      <c r="U383" s="176">
        <v>0</v>
      </c>
      <c r="V383" s="176">
        <v>0</v>
      </c>
      <c r="W383" s="176">
        <v>0</v>
      </c>
      <c r="Y383" s="27"/>
      <c r="AD383" s="51">
        <f t="shared" si="51"/>
        <v>0</v>
      </c>
      <c r="AE383" s="51">
        <f t="shared" si="52"/>
        <v>0</v>
      </c>
      <c r="AF383" s="27"/>
      <c r="AH383" s="10"/>
      <c r="AI383" s="10"/>
      <c r="AJ383" s="10"/>
      <c r="AK383" s="10">
        <v>0</v>
      </c>
      <c r="AL383" s="235">
        <f>SUM(AL380:AL382)</f>
        <v>76159800</v>
      </c>
      <c r="AM383" s="51">
        <f>AM382*3</f>
        <v>19039950</v>
      </c>
    </row>
    <row r="384" spans="3:45" ht="12" customHeight="1" x14ac:dyDescent="0.25">
      <c r="C384" s="110" t="s">
        <v>329</v>
      </c>
      <c r="D384" s="188" t="s">
        <v>330</v>
      </c>
      <c r="E384" s="182">
        <v>805706082.77199996</v>
      </c>
      <c r="F384" s="232">
        <f t="shared" si="44"/>
        <v>805706082.77199996</v>
      </c>
      <c r="G384" s="182">
        <f>805706082.772/4</f>
        <v>201426520.69299999</v>
      </c>
      <c r="H384" s="182">
        <f t="shared" si="54"/>
        <v>201426520.69299999</v>
      </c>
      <c r="I384" s="182">
        <f t="shared" si="53"/>
        <v>201426520.69299999</v>
      </c>
      <c r="J384" s="182">
        <f t="shared" si="53"/>
        <v>201426520.69299999</v>
      </c>
      <c r="K384" s="26"/>
      <c r="L384" s="26">
        <v>0</v>
      </c>
      <c r="M384" s="26">
        <v>0</v>
      </c>
      <c r="N384" s="26">
        <v>0</v>
      </c>
      <c r="O384" s="26">
        <v>0</v>
      </c>
      <c r="P384" s="27">
        <v>0</v>
      </c>
      <c r="Q384" s="27"/>
      <c r="R384" s="176">
        <v>0</v>
      </c>
      <c r="S384" s="177"/>
      <c r="T384" s="177"/>
      <c r="U384" s="176">
        <v>0</v>
      </c>
      <c r="V384" s="176">
        <v>0</v>
      </c>
      <c r="W384" s="176">
        <v>0</v>
      </c>
      <c r="Y384" s="27"/>
      <c r="AD384" s="51">
        <f t="shared" si="51"/>
        <v>805706082772</v>
      </c>
      <c r="AE384" s="51">
        <f t="shared" si="52"/>
        <v>825848734841.29993</v>
      </c>
      <c r="AF384" s="27"/>
      <c r="AH384" s="10"/>
      <c r="AI384" s="10"/>
      <c r="AJ384" s="10"/>
      <c r="AK384" s="10">
        <v>201426.52069999999</v>
      </c>
      <c r="AL384" s="235">
        <f>AL383/2</f>
        <v>38079900</v>
      </c>
    </row>
    <row r="385" spans="3:42" ht="12" customHeight="1" x14ac:dyDescent="0.25">
      <c r="C385" s="110" t="s">
        <v>331</v>
      </c>
      <c r="D385" s="188" t="s">
        <v>332</v>
      </c>
      <c r="E385" s="182">
        <v>0</v>
      </c>
      <c r="F385" s="232">
        <f t="shared" si="44"/>
        <v>0</v>
      </c>
      <c r="G385" s="182">
        <v>0</v>
      </c>
      <c r="H385" s="182">
        <v>0</v>
      </c>
      <c r="I385" s="182">
        <v>0</v>
      </c>
      <c r="J385" s="182">
        <v>0</v>
      </c>
      <c r="K385" s="26">
        <f>F394-7833000</f>
        <v>73500416831.153366</v>
      </c>
      <c r="L385" s="26">
        <v>0</v>
      </c>
      <c r="M385" s="26">
        <v>0</v>
      </c>
      <c r="N385" s="26">
        <v>0</v>
      </c>
      <c r="O385" s="26">
        <v>0</v>
      </c>
      <c r="P385" s="27">
        <v>0</v>
      </c>
      <c r="Q385" s="27"/>
      <c r="R385" s="176">
        <v>0</v>
      </c>
      <c r="S385" s="177"/>
      <c r="T385" s="177"/>
      <c r="U385" s="176">
        <v>0</v>
      </c>
      <c r="V385" s="176">
        <v>0</v>
      </c>
      <c r="W385" s="176">
        <v>0</v>
      </c>
      <c r="Y385" s="27"/>
      <c r="AD385" s="51">
        <f t="shared" si="51"/>
        <v>0</v>
      </c>
      <c r="AE385" s="51">
        <f t="shared" si="52"/>
        <v>0</v>
      </c>
      <c r="AF385" s="27"/>
      <c r="AH385" s="10"/>
      <c r="AI385" s="10"/>
      <c r="AJ385" s="10"/>
      <c r="AK385" s="10">
        <v>0</v>
      </c>
      <c r="AL385" s="10"/>
    </row>
    <row r="386" spans="3:42" ht="12" customHeight="1" x14ac:dyDescent="0.25">
      <c r="C386" s="110" t="s">
        <v>333</v>
      </c>
      <c r="D386" s="188" t="s">
        <v>334</v>
      </c>
      <c r="E386" s="182">
        <v>0</v>
      </c>
      <c r="F386" s="181">
        <f>SUM(G386:J386)</f>
        <v>0</v>
      </c>
      <c r="G386" s="182">
        <v>0</v>
      </c>
      <c r="H386" s="182">
        <v>0</v>
      </c>
      <c r="I386" s="182">
        <v>0</v>
      </c>
      <c r="J386" s="182">
        <v>0</v>
      </c>
      <c r="K386" s="175"/>
      <c r="L386" s="175">
        <v>325130</v>
      </c>
      <c r="M386" s="175">
        <v>60300</v>
      </c>
      <c r="N386" s="175">
        <v>60300</v>
      </c>
      <c r="O386" s="175">
        <v>60300</v>
      </c>
      <c r="P386" s="27">
        <v>60289</v>
      </c>
      <c r="Q386" s="27"/>
      <c r="R386" s="176">
        <f t="shared" ref="R386:R393" si="55">G386+H386+I386+J386</f>
        <v>0</v>
      </c>
      <c r="S386" s="177"/>
      <c r="T386" s="177"/>
      <c r="U386" s="176">
        <v>0</v>
      </c>
      <c r="V386" s="176">
        <v>0</v>
      </c>
      <c r="W386" s="176">
        <v>0</v>
      </c>
      <c r="Y386" s="27"/>
      <c r="AB386" s="27">
        <v>81282500</v>
      </c>
      <c r="AC386" s="27">
        <v>81282500</v>
      </c>
      <c r="AD386" s="27">
        <v>81282500</v>
      </c>
      <c r="AE386" s="27">
        <v>81282500</v>
      </c>
      <c r="AF386" s="27">
        <v>325130000</v>
      </c>
      <c r="AH386" s="10"/>
      <c r="AI386" s="10"/>
      <c r="AJ386" s="10"/>
      <c r="AK386" s="10">
        <v>0</v>
      </c>
      <c r="AL386" s="10"/>
      <c r="AP386" s="1">
        <v>241200000</v>
      </c>
    </row>
    <row r="387" spans="3:42" ht="12" customHeight="1" x14ac:dyDescent="0.25">
      <c r="C387" s="110" t="s">
        <v>333</v>
      </c>
      <c r="D387" s="188" t="s">
        <v>335</v>
      </c>
      <c r="E387" s="182">
        <v>0</v>
      </c>
      <c r="F387" s="181">
        <v>0</v>
      </c>
      <c r="G387" s="182">
        <v>0</v>
      </c>
      <c r="H387" s="182">
        <v>0</v>
      </c>
      <c r="I387" s="182">
        <v>0</v>
      </c>
      <c r="J387" s="182">
        <v>0</v>
      </c>
      <c r="K387" s="175"/>
      <c r="L387" s="175">
        <v>0</v>
      </c>
      <c r="M387" s="175">
        <v>0</v>
      </c>
      <c r="N387" s="175">
        <v>0</v>
      </c>
      <c r="O387" s="175">
        <v>0</v>
      </c>
      <c r="P387" s="27">
        <v>0</v>
      </c>
      <c r="Q387" s="27"/>
      <c r="R387" s="176">
        <f t="shared" si="55"/>
        <v>0</v>
      </c>
      <c r="S387" s="177"/>
      <c r="T387" s="177"/>
      <c r="U387" s="176">
        <v>0</v>
      </c>
      <c r="V387" s="176">
        <v>0</v>
      </c>
      <c r="W387" s="176">
        <v>0</v>
      </c>
      <c r="Y387" s="27"/>
      <c r="AD387" s="51">
        <f t="shared" ref="AD387:AD392" si="56">F387*1000</f>
        <v>0</v>
      </c>
      <c r="AE387" s="51">
        <f t="shared" ref="AE387:AE392" si="57">AD387*1.025</f>
        <v>0</v>
      </c>
      <c r="AF387" s="27">
        <v>78166500</v>
      </c>
      <c r="AH387" s="10"/>
      <c r="AI387" s="10"/>
      <c r="AJ387" s="10"/>
      <c r="AK387" s="10">
        <v>0</v>
      </c>
      <c r="AL387" s="10"/>
    </row>
    <row r="388" spans="3:42" ht="12" customHeight="1" x14ac:dyDescent="0.25">
      <c r="C388" s="110"/>
      <c r="D388" s="188" t="s">
        <v>336</v>
      </c>
      <c r="E388" s="182">
        <v>0</v>
      </c>
      <c r="F388" s="181">
        <f t="shared" si="44"/>
        <v>0</v>
      </c>
      <c r="G388" s="182">
        <v>0</v>
      </c>
      <c r="H388" s="182">
        <v>0</v>
      </c>
      <c r="I388" s="182">
        <v>0</v>
      </c>
      <c r="J388" s="182">
        <v>0</v>
      </c>
      <c r="K388" s="175"/>
      <c r="L388" s="175">
        <v>0</v>
      </c>
      <c r="M388" s="175">
        <v>0</v>
      </c>
      <c r="N388" s="175">
        <v>0</v>
      </c>
      <c r="O388" s="175">
        <v>0</v>
      </c>
      <c r="P388" s="27">
        <v>0</v>
      </c>
      <c r="Q388" s="27"/>
      <c r="R388" s="176">
        <f t="shared" si="55"/>
        <v>0</v>
      </c>
      <c r="S388" s="177"/>
      <c r="T388" s="177"/>
      <c r="U388" s="176">
        <v>0</v>
      </c>
      <c r="V388" s="176">
        <v>0</v>
      </c>
      <c r="W388" s="176">
        <v>0</v>
      </c>
      <c r="Y388" s="27"/>
      <c r="AD388" s="51">
        <f t="shared" si="56"/>
        <v>0</v>
      </c>
      <c r="AE388" s="51">
        <f t="shared" si="57"/>
        <v>0</v>
      </c>
      <c r="AF388" s="27">
        <v>403296500</v>
      </c>
      <c r="AH388" s="10"/>
      <c r="AI388" s="10"/>
      <c r="AJ388" s="10"/>
      <c r="AK388" s="10">
        <v>0</v>
      </c>
      <c r="AL388" s="10"/>
    </row>
    <row r="389" spans="3:42" ht="12" customHeight="1" x14ac:dyDescent="0.25">
      <c r="C389" s="110"/>
      <c r="D389" s="188" t="s">
        <v>337</v>
      </c>
      <c r="E389" s="182">
        <v>0</v>
      </c>
      <c r="F389" s="181">
        <f t="shared" si="44"/>
        <v>0</v>
      </c>
      <c r="G389" s="182">
        <v>0</v>
      </c>
      <c r="H389" s="182">
        <v>0</v>
      </c>
      <c r="I389" s="182">
        <v>0</v>
      </c>
      <c r="J389" s="182">
        <v>0</v>
      </c>
      <c r="K389" s="175"/>
      <c r="L389" s="175">
        <v>0</v>
      </c>
      <c r="M389" s="175">
        <v>0</v>
      </c>
      <c r="N389" s="175">
        <v>0</v>
      </c>
      <c r="O389" s="175">
        <v>0</v>
      </c>
      <c r="P389" s="27">
        <v>0</v>
      </c>
      <c r="Q389" s="27"/>
      <c r="R389" s="176">
        <f t="shared" si="55"/>
        <v>0</v>
      </c>
      <c r="S389" s="177"/>
      <c r="T389" s="177"/>
      <c r="U389" s="176">
        <v>0</v>
      </c>
      <c r="V389" s="176">
        <v>0</v>
      </c>
      <c r="W389" s="176">
        <v>0</v>
      </c>
      <c r="Y389" s="27"/>
      <c r="AD389" s="51">
        <f t="shared" si="56"/>
        <v>0</v>
      </c>
      <c r="AE389" s="51">
        <f t="shared" si="57"/>
        <v>0</v>
      </c>
      <c r="AF389" s="27"/>
      <c r="AH389" s="10"/>
      <c r="AI389" s="10"/>
      <c r="AJ389" s="10"/>
      <c r="AK389" s="10">
        <v>0</v>
      </c>
      <c r="AL389" s="10"/>
    </row>
    <row r="390" spans="3:42" ht="12" customHeight="1" x14ac:dyDescent="0.25">
      <c r="C390" s="110"/>
      <c r="D390" s="188" t="s">
        <v>338</v>
      </c>
      <c r="E390" s="182">
        <v>0</v>
      </c>
      <c r="F390" s="181">
        <f t="shared" si="44"/>
        <v>0</v>
      </c>
      <c r="G390" s="182">
        <v>0</v>
      </c>
      <c r="H390" s="182">
        <v>0</v>
      </c>
      <c r="I390" s="182">
        <v>0</v>
      </c>
      <c r="J390" s="182">
        <v>0</v>
      </c>
      <c r="K390" s="175"/>
      <c r="L390" s="175">
        <v>0</v>
      </c>
      <c r="M390" s="175">
        <v>0</v>
      </c>
      <c r="N390" s="175">
        <v>0</v>
      </c>
      <c r="O390" s="175">
        <v>0</v>
      </c>
      <c r="P390" s="27">
        <v>0</v>
      </c>
      <c r="Q390" s="27"/>
      <c r="R390" s="176">
        <f t="shared" si="55"/>
        <v>0</v>
      </c>
      <c r="S390" s="177"/>
      <c r="T390" s="177"/>
      <c r="U390" s="176">
        <v>0</v>
      </c>
      <c r="V390" s="176">
        <v>0</v>
      </c>
      <c r="W390" s="176">
        <v>0</v>
      </c>
      <c r="Y390" s="27"/>
      <c r="AD390" s="51">
        <f t="shared" si="56"/>
        <v>0</v>
      </c>
      <c r="AE390" s="51">
        <f t="shared" si="57"/>
        <v>0</v>
      </c>
      <c r="AF390" s="27"/>
      <c r="AH390" s="10"/>
      <c r="AI390" s="10"/>
      <c r="AJ390" s="10"/>
      <c r="AK390" s="10">
        <v>0</v>
      </c>
      <c r="AL390" s="10"/>
    </row>
    <row r="391" spans="3:42" ht="12" customHeight="1" x14ac:dyDescent="0.25">
      <c r="C391" s="110"/>
      <c r="D391" s="188" t="s">
        <v>339</v>
      </c>
      <c r="E391" s="182">
        <v>0</v>
      </c>
      <c r="F391" s="181">
        <f t="shared" si="44"/>
        <v>0</v>
      </c>
      <c r="G391" s="182">
        <v>0</v>
      </c>
      <c r="H391" s="182">
        <v>0</v>
      </c>
      <c r="I391" s="182">
        <v>0</v>
      </c>
      <c r="J391" s="182">
        <v>0</v>
      </c>
      <c r="K391" s="175"/>
      <c r="L391" s="175">
        <v>0</v>
      </c>
      <c r="M391" s="175">
        <v>0</v>
      </c>
      <c r="N391" s="175">
        <v>0</v>
      </c>
      <c r="O391" s="175">
        <v>0</v>
      </c>
      <c r="P391" s="27">
        <v>0</v>
      </c>
      <c r="Q391" s="27"/>
      <c r="R391" s="176">
        <f t="shared" si="55"/>
        <v>0</v>
      </c>
      <c r="S391" s="177"/>
      <c r="T391" s="177"/>
      <c r="U391" s="176">
        <v>0</v>
      </c>
      <c r="V391" s="176">
        <v>0</v>
      </c>
      <c r="W391" s="176">
        <v>0</v>
      </c>
      <c r="Y391" s="27"/>
      <c r="AD391" s="51">
        <f t="shared" si="56"/>
        <v>0</v>
      </c>
      <c r="AE391" s="51">
        <f t="shared" si="57"/>
        <v>0</v>
      </c>
      <c r="AF391" s="27"/>
      <c r="AH391" s="10"/>
      <c r="AI391" s="10"/>
      <c r="AJ391" s="10"/>
      <c r="AK391" s="10">
        <v>0</v>
      </c>
      <c r="AL391" s="10"/>
    </row>
    <row r="392" spans="3:42" ht="12" customHeight="1" x14ac:dyDescent="0.25">
      <c r="C392" s="110"/>
      <c r="D392" s="188" t="s">
        <v>340</v>
      </c>
      <c r="E392" s="182">
        <v>0</v>
      </c>
      <c r="F392" s="181">
        <f t="shared" si="44"/>
        <v>0</v>
      </c>
      <c r="G392" s="182">
        <v>0</v>
      </c>
      <c r="H392" s="182">
        <v>0</v>
      </c>
      <c r="I392" s="182">
        <v>0</v>
      </c>
      <c r="J392" s="182">
        <v>0</v>
      </c>
      <c r="K392" s="175"/>
      <c r="L392" s="175">
        <v>0</v>
      </c>
      <c r="M392" s="175">
        <v>0</v>
      </c>
      <c r="N392" s="175">
        <v>0</v>
      </c>
      <c r="O392" s="175">
        <v>0</v>
      </c>
      <c r="P392" s="27">
        <v>0</v>
      </c>
      <c r="Q392" s="27"/>
      <c r="R392" s="176">
        <f t="shared" si="55"/>
        <v>0</v>
      </c>
      <c r="S392" s="177"/>
      <c r="T392" s="177"/>
      <c r="U392" s="176">
        <v>0</v>
      </c>
      <c r="V392" s="176">
        <v>0</v>
      </c>
      <c r="W392" s="176">
        <v>0</v>
      </c>
      <c r="Y392" s="27"/>
      <c r="AD392" s="51">
        <f t="shared" si="56"/>
        <v>0</v>
      </c>
      <c r="AE392" s="51">
        <f t="shared" si="57"/>
        <v>0</v>
      </c>
      <c r="AF392" s="27"/>
      <c r="AH392" s="10"/>
      <c r="AI392" s="10"/>
      <c r="AJ392" s="10"/>
      <c r="AK392" s="10">
        <v>0</v>
      </c>
      <c r="AL392" s="10"/>
    </row>
    <row r="393" spans="3:42" ht="12" customHeight="1" x14ac:dyDescent="0.25">
      <c r="C393" s="110" t="s">
        <v>341</v>
      </c>
      <c r="D393" s="188" t="s">
        <v>342</v>
      </c>
      <c r="E393" s="236">
        <v>0</v>
      </c>
      <c r="F393" s="181">
        <f>SUM(G393:J393)</f>
        <v>0</v>
      </c>
      <c r="G393" s="182">
        <v>0</v>
      </c>
      <c r="H393" s="182">
        <v>0</v>
      </c>
      <c r="I393" s="182">
        <v>0</v>
      </c>
      <c r="J393" s="182">
        <v>0</v>
      </c>
      <c r="K393" s="175">
        <f>7833000/2</f>
        <v>3916500</v>
      </c>
      <c r="L393" s="175">
        <v>78166.5</v>
      </c>
      <c r="M393" s="175">
        <v>15249</v>
      </c>
      <c r="N393" s="175">
        <v>15249</v>
      </c>
      <c r="O393" s="175">
        <v>15249</v>
      </c>
      <c r="P393" s="27">
        <v>15251</v>
      </c>
      <c r="Q393" s="27"/>
      <c r="R393" s="176">
        <f t="shared" si="55"/>
        <v>0</v>
      </c>
      <c r="S393" s="177"/>
      <c r="T393" s="177"/>
      <c r="U393" s="176">
        <v>0</v>
      </c>
      <c r="V393" s="176">
        <v>0</v>
      </c>
      <c r="W393" s="176">
        <v>0</v>
      </c>
      <c r="Y393" s="27"/>
      <c r="AB393" s="27">
        <v>19541625</v>
      </c>
      <c r="AC393" s="27">
        <v>19541625</v>
      </c>
      <c r="AD393" s="27">
        <v>19541625</v>
      </c>
      <c r="AE393" s="27">
        <v>19541625</v>
      </c>
      <c r="AF393" s="27">
        <v>78166500</v>
      </c>
      <c r="AH393" s="10"/>
      <c r="AI393" s="10"/>
      <c r="AJ393" s="10"/>
      <c r="AK393" s="10">
        <v>0</v>
      </c>
      <c r="AL393" s="10">
        <v>9041000</v>
      </c>
      <c r="AM393" s="1" t="s">
        <v>343</v>
      </c>
      <c r="AP393" s="1">
        <v>61008000</v>
      </c>
    </row>
    <row r="394" spans="3:42" ht="12" customHeight="1" x14ac:dyDescent="0.25">
      <c r="C394" s="151"/>
      <c r="D394" s="193" t="s">
        <v>344</v>
      </c>
      <c r="E394" s="194">
        <f t="shared" ref="E394:J394" si="58">SUM(E376:E393)</f>
        <v>73508249831.153381</v>
      </c>
      <c r="F394" s="194">
        <f t="shared" si="58"/>
        <v>73508249831.153366</v>
      </c>
      <c r="G394" s="220">
        <f t="shared" si="58"/>
        <v>18377062457.788342</v>
      </c>
      <c r="H394" s="194">
        <f t="shared" si="58"/>
        <v>18377062457.788342</v>
      </c>
      <c r="I394" s="194">
        <f t="shared" si="58"/>
        <v>18377062457.788342</v>
      </c>
      <c r="J394" s="194">
        <f t="shared" si="58"/>
        <v>18377062457.788342</v>
      </c>
      <c r="K394" s="195">
        <f>K385/2</f>
        <v>36750208415.576683</v>
      </c>
      <c r="L394" s="195">
        <v>403296.5</v>
      </c>
      <c r="M394" s="195">
        <v>100824.125</v>
      </c>
      <c r="N394" s="195">
        <v>100824.125</v>
      </c>
      <c r="O394" s="195">
        <v>100824.125</v>
      </c>
      <c r="P394" s="27">
        <v>100824.125</v>
      </c>
      <c r="Q394" s="27"/>
      <c r="R394" s="176">
        <v>0</v>
      </c>
      <c r="S394" s="177"/>
      <c r="T394" s="177"/>
      <c r="U394" s="176">
        <v>0</v>
      </c>
      <c r="V394" s="176">
        <v>0</v>
      </c>
      <c r="W394" s="176">
        <v>0</v>
      </c>
      <c r="Y394" s="27"/>
      <c r="AB394" s="27">
        <v>100824125</v>
      </c>
      <c r="AC394" s="27">
        <v>100824125</v>
      </c>
      <c r="AD394" s="27">
        <v>100824125</v>
      </c>
      <c r="AE394" s="27">
        <v>100824125</v>
      </c>
      <c r="AF394" s="27">
        <v>403296500</v>
      </c>
      <c r="AH394" s="10"/>
      <c r="AI394" s="10"/>
      <c r="AJ394" s="10"/>
      <c r="AK394" s="10"/>
      <c r="AL394" s="10">
        <v>4754000</v>
      </c>
      <c r="AM394" s="1" t="s">
        <v>345</v>
      </c>
    </row>
    <row r="395" spans="3:42" ht="12" customHeight="1" x14ac:dyDescent="0.25">
      <c r="C395" s="110"/>
      <c r="D395" s="188"/>
      <c r="E395" s="199"/>
      <c r="F395" s="208"/>
      <c r="G395" s="208"/>
      <c r="H395" s="208"/>
      <c r="I395" s="208"/>
      <c r="J395" s="208"/>
      <c r="K395" s="175"/>
      <c r="L395" s="175"/>
      <c r="M395" s="175"/>
      <c r="N395" s="175"/>
      <c r="O395" s="175"/>
      <c r="P395" s="27"/>
      <c r="Q395" s="27"/>
      <c r="R395" s="176"/>
      <c r="S395" s="177"/>
      <c r="T395" s="177"/>
      <c r="U395" s="176"/>
      <c r="V395" s="176"/>
      <c r="W395" s="176"/>
      <c r="Y395" s="27"/>
      <c r="AD395" s="51">
        <f t="shared" ref="AD395:AD405" si="59">F395*1000</f>
        <v>0</v>
      </c>
      <c r="AE395" s="51">
        <f t="shared" ref="AE395:AE405" si="60">AD395*1.025</f>
        <v>0</v>
      </c>
      <c r="AF395" s="27"/>
      <c r="AH395" s="10"/>
      <c r="AI395" s="10"/>
      <c r="AJ395" s="10"/>
      <c r="AK395" s="10"/>
      <c r="AL395" s="10">
        <f>AL393+AL394</f>
        <v>13795000</v>
      </c>
    </row>
    <row r="396" spans="3:42" ht="11.25" customHeight="1" x14ac:dyDescent="0.25">
      <c r="C396" s="169" t="s">
        <v>43</v>
      </c>
      <c r="D396" s="201" t="s">
        <v>44</v>
      </c>
      <c r="E396" s="237"/>
      <c r="F396" s="181"/>
      <c r="G396" s="181"/>
      <c r="H396" s="181"/>
      <c r="I396" s="181"/>
      <c r="J396" s="181"/>
      <c r="K396" s="175"/>
      <c r="L396" s="175"/>
      <c r="M396" s="175"/>
      <c r="N396" s="175"/>
      <c r="O396" s="175"/>
      <c r="P396" s="27"/>
      <c r="Q396" s="27"/>
      <c r="R396" s="176"/>
      <c r="S396" s="177"/>
      <c r="T396" s="177"/>
      <c r="U396" s="176"/>
      <c r="V396" s="176"/>
      <c r="W396" s="176"/>
      <c r="Y396" s="27"/>
      <c r="AD396" s="51">
        <f t="shared" si="59"/>
        <v>0</v>
      </c>
      <c r="AE396" s="51">
        <f t="shared" si="60"/>
        <v>0</v>
      </c>
      <c r="AF396" s="27"/>
      <c r="AH396" s="10"/>
      <c r="AI396" s="10"/>
      <c r="AJ396" s="10"/>
      <c r="AK396" s="10"/>
      <c r="AL396" s="10">
        <f>AL395/2</f>
        <v>6897500</v>
      </c>
    </row>
    <row r="397" spans="3:42" s="29" customFormat="1" ht="12" customHeight="1" x14ac:dyDescent="0.25">
      <c r="C397" s="129" t="s">
        <v>346</v>
      </c>
      <c r="D397" s="209" t="s">
        <v>347</v>
      </c>
      <c r="E397" s="212">
        <v>5600000000</v>
      </c>
      <c r="F397" s="211">
        <f t="shared" si="44"/>
        <v>1841134371</v>
      </c>
      <c r="G397" s="238">
        <f>1841134371/4</f>
        <v>460283592.75</v>
      </c>
      <c r="H397" s="238">
        <f>1841134371/4</f>
        <v>460283592.75</v>
      </c>
      <c r="I397" s="238">
        <f>1841134371/4</f>
        <v>460283592.75</v>
      </c>
      <c r="J397" s="238">
        <f>1841134371/4</f>
        <v>460283592.75</v>
      </c>
      <c r="K397" s="213">
        <f>600000000*0.005</f>
        <v>3000000</v>
      </c>
      <c r="L397" s="213">
        <v>0</v>
      </c>
      <c r="M397" s="213">
        <v>0</v>
      </c>
      <c r="N397" s="213">
        <v>0</v>
      </c>
      <c r="O397" s="213">
        <v>0</v>
      </c>
      <c r="P397" s="34">
        <v>0</v>
      </c>
      <c r="Q397" s="34"/>
      <c r="R397" s="214">
        <v>0</v>
      </c>
      <c r="S397" s="215"/>
      <c r="T397" s="215"/>
      <c r="U397" s="214">
        <v>0</v>
      </c>
      <c r="V397" s="214">
        <v>0</v>
      </c>
      <c r="W397" s="214">
        <v>0</v>
      </c>
      <c r="Y397" s="34">
        <v>0</v>
      </c>
      <c r="AD397" s="239">
        <f t="shared" si="59"/>
        <v>1841134371000</v>
      </c>
      <c r="AE397" s="239">
        <f t="shared" si="60"/>
        <v>1887162730274.9998</v>
      </c>
      <c r="AF397" s="34"/>
      <c r="AH397" s="115"/>
      <c r="AI397" s="115"/>
      <c r="AJ397" s="115"/>
      <c r="AK397" s="115">
        <v>2945000</v>
      </c>
      <c r="AL397" s="115"/>
      <c r="AO397" s="35"/>
    </row>
    <row r="398" spans="3:42" ht="12" customHeight="1" x14ac:dyDescent="0.25">
      <c r="C398" s="110" t="s">
        <v>348</v>
      </c>
      <c r="D398" s="188" t="s">
        <v>349</v>
      </c>
      <c r="E398" s="182">
        <v>0</v>
      </c>
      <c r="F398" s="181">
        <f t="shared" si="44"/>
        <v>0</v>
      </c>
      <c r="G398" s="182">
        <v>0</v>
      </c>
      <c r="H398" s="182">
        <v>0</v>
      </c>
      <c r="I398" s="182">
        <v>0</v>
      </c>
      <c r="J398" s="182">
        <v>0</v>
      </c>
      <c r="K398" s="175"/>
      <c r="L398" s="175">
        <v>0</v>
      </c>
      <c r="M398" s="175">
        <v>0</v>
      </c>
      <c r="N398" s="175">
        <v>0</v>
      </c>
      <c r="O398" s="175">
        <v>0</v>
      </c>
      <c r="P398" s="27">
        <v>0</v>
      </c>
      <c r="Q398" s="27"/>
      <c r="R398" s="176">
        <v>0</v>
      </c>
      <c r="S398" s="177"/>
      <c r="T398" s="177"/>
      <c r="U398" s="176">
        <v>0</v>
      </c>
      <c r="V398" s="176">
        <v>0</v>
      </c>
      <c r="W398" s="176">
        <v>0</v>
      </c>
      <c r="Y398" s="27">
        <v>0</v>
      </c>
      <c r="AD398" s="51">
        <f t="shared" si="59"/>
        <v>0</v>
      </c>
      <c r="AE398" s="51">
        <f t="shared" si="60"/>
        <v>0</v>
      </c>
      <c r="AF398" s="27"/>
      <c r="AH398" s="10"/>
      <c r="AI398" s="10"/>
      <c r="AJ398" s="10"/>
      <c r="AK398" s="10">
        <v>0</v>
      </c>
      <c r="AL398" s="10"/>
    </row>
    <row r="399" spans="3:42" s="29" customFormat="1" ht="12" customHeight="1" x14ac:dyDescent="0.25">
      <c r="C399" s="129" t="s">
        <v>350</v>
      </c>
      <c r="D399" s="209" t="s">
        <v>351</v>
      </c>
      <c r="E399" s="212">
        <v>9000000000</v>
      </c>
      <c r="F399" s="211">
        <f t="shared" si="44"/>
        <v>6977906232</v>
      </c>
      <c r="G399" s="240">
        <f>6977906232/4</f>
        <v>1744476558</v>
      </c>
      <c r="H399" s="240">
        <f>6977906232/4</f>
        <v>1744476558</v>
      </c>
      <c r="I399" s="240">
        <f>6977906232/4</f>
        <v>1744476558</v>
      </c>
      <c r="J399" s="240">
        <f>6977906232/4</f>
        <v>1744476558</v>
      </c>
      <c r="K399" s="213"/>
      <c r="L399" s="213">
        <v>0</v>
      </c>
      <c r="M399" s="213">
        <v>0</v>
      </c>
      <c r="N399" s="213">
        <v>0</v>
      </c>
      <c r="O399" s="213">
        <v>0</v>
      </c>
      <c r="P399" s="34">
        <v>0</v>
      </c>
      <c r="Q399" s="34"/>
      <c r="R399" s="214">
        <v>0</v>
      </c>
      <c r="S399" s="215"/>
      <c r="T399" s="215"/>
      <c r="U399" s="214">
        <v>0</v>
      </c>
      <c r="V399" s="214">
        <v>0</v>
      </c>
      <c r="W399" s="214">
        <v>0</v>
      </c>
      <c r="Y399" s="34">
        <v>0</v>
      </c>
      <c r="AD399" s="239">
        <f t="shared" si="59"/>
        <v>6977906232000</v>
      </c>
      <c r="AE399" s="239">
        <f t="shared" si="60"/>
        <v>7152353887799.999</v>
      </c>
      <c r="AF399" s="34"/>
      <c r="AH399" s="115"/>
      <c r="AI399" s="115"/>
      <c r="AJ399" s="115"/>
      <c r="AK399" s="115">
        <v>0</v>
      </c>
      <c r="AL399" s="115"/>
      <c r="AO399" s="35"/>
    </row>
    <row r="400" spans="3:42" s="29" customFormat="1" ht="12" customHeight="1" x14ac:dyDescent="0.25">
      <c r="C400" s="129" t="s">
        <v>352</v>
      </c>
      <c r="D400" s="209" t="s">
        <v>353</v>
      </c>
      <c r="E400" s="212">
        <v>1000000000</v>
      </c>
      <c r="F400" s="211">
        <f>SUM(G400:J400)</f>
        <v>74723585</v>
      </c>
      <c r="G400" s="240">
        <f>74723585/4</f>
        <v>18680896.25</v>
      </c>
      <c r="H400" s="240">
        <f>74723585/4</f>
        <v>18680896.25</v>
      </c>
      <c r="I400" s="240">
        <f>74723585/4</f>
        <v>18680896.25</v>
      </c>
      <c r="J400" s="240">
        <f>74723585/4</f>
        <v>18680896.25</v>
      </c>
      <c r="K400" s="213"/>
      <c r="L400" s="213">
        <v>0</v>
      </c>
      <c r="M400" s="213">
        <v>0</v>
      </c>
      <c r="N400" s="213">
        <v>0</v>
      </c>
      <c r="O400" s="213">
        <v>0</v>
      </c>
      <c r="P400" s="34">
        <v>0</v>
      </c>
      <c r="Q400" s="34"/>
      <c r="R400" s="214">
        <v>0</v>
      </c>
      <c r="S400" s="215"/>
      <c r="T400" s="215"/>
      <c r="U400" s="214">
        <v>0</v>
      </c>
      <c r="V400" s="214">
        <v>0</v>
      </c>
      <c r="W400" s="214">
        <v>0</v>
      </c>
      <c r="Y400" s="34">
        <v>0</v>
      </c>
      <c r="AD400" s="239">
        <f t="shared" si="59"/>
        <v>74723585000</v>
      </c>
      <c r="AE400" s="239">
        <f t="shared" si="60"/>
        <v>76591674625</v>
      </c>
      <c r="AF400" s="34">
        <v>80000000</v>
      </c>
      <c r="AH400" s="115"/>
      <c r="AI400" s="115"/>
      <c r="AJ400" s="115"/>
      <c r="AK400" s="115">
        <v>0</v>
      </c>
      <c r="AL400" s="115"/>
      <c r="AO400" s="35"/>
    </row>
    <row r="401" spans="3:45" s="29" customFormat="1" ht="12" customHeight="1" x14ac:dyDescent="0.25">
      <c r="C401" s="129" t="s">
        <v>354</v>
      </c>
      <c r="D401" s="209" t="s">
        <v>355</v>
      </c>
      <c r="E401" s="212">
        <v>1000000000</v>
      </c>
      <c r="F401" s="211">
        <f t="shared" si="44"/>
        <v>843457845</v>
      </c>
      <c r="G401" s="240">
        <f>843457845/4</f>
        <v>210864461.25</v>
      </c>
      <c r="H401" s="240">
        <f>843457845/4</f>
        <v>210864461.25</v>
      </c>
      <c r="I401" s="240">
        <f>843457845/4</f>
        <v>210864461.25</v>
      </c>
      <c r="J401" s="240">
        <f>843457845/4</f>
        <v>210864461.25</v>
      </c>
      <c r="K401" s="213"/>
      <c r="L401" s="213">
        <v>0</v>
      </c>
      <c r="M401" s="213">
        <v>0</v>
      </c>
      <c r="N401" s="213">
        <v>0</v>
      </c>
      <c r="O401" s="213">
        <v>0</v>
      </c>
      <c r="P401" s="34">
        <v>0</v>
      </c>
      <c r="Q401" s="34"/>
      <c r="R401" s="214">
        <v>0</v>
      </c>
      <c r="S401" s="215"/>
      <c r="T401" s="215"/>
      <c r="U401" s="214">
        <v>0</v>
      </c>
      <c r="V401" s="214">
        <v>0</v>
      </c>
      <c r="W401" s="214">
        <v>0</v>
      </c>
      <c r="Y401" s="34">
        <v>0</v>
      </c>
      <c r="AD401" s="239">
        <f t="shared" si="59"/>
        <v>843457845000</v>
      </c>
      <c r="AE401" s="239">
        <f t="shared" si="60"/>
        <v>864544291124.99988</v>
      </c>
      <c r="AF401" s="34">
        <v>80000000</v>
      </c>
      <c r="AH401" s="115"/>
      <c r="AI401" s="115"/>
      <c r="AJ401" s="115"/>
      <c r="AK401" s="115">
        <v>0</v>
      </c>
      <c r="AL401" s="115"/>
      <c r="AO401" s="35"/>
    </row>
    <row r="402" spans="3:45" s="29" customFormat="1" ht="12" customHeight="1" x14ac:dyDescent="0.25">
      <c r="C402" s="129" t="s">
        <v>356</v>
      </c>
      <c r="D402" s="209" t="s">
        <v>357</v>
      </c>
      <c r="E402" s="212">
        <v>600000000</v>
      </c>
      <c r="F402" s="211">
        <f t="shared" si="44"/>
        <v>329933108</v>
      </c>
      <c r="G402" s="240">
        <f>329933108/4</f>
        <v>82483277</v>
      </c>
      <c r="H402" s="240">
        <f>329933108/4</f>
        <v>82483277</v>
      </c>
      <c r="I402" s="240">
        <f>329933108/4</f>
        <v>82483277</v>
      </c>
      <c r="J402" s="240">
        <f>329933108/4</f>
        <v>82483277</v>
      </c>
      <c r="K402" s="213"/>
      <c r="L402" s="213">
        <v>0</v>
      </c>
      <c r="M402" s="213">
        <v>0</v>
      </c>
      <c r="N402" s="213">
        <v>0</v>
      </c>
      <c r="O402" s="213">
        <v>0</v>
      </c>
      <c r="P402" s="34">
        <v>0</v>
      </c>
      <c r="Q402" s="34"/>
      <c r="R402" s="214">
        <v>0</v>
      </c>
      <c r="S402" s="215"/>
      <c r="T402" s="215"/>
      <c r="U402" s="214">
        <v>0</v>
      </c>
      <c r="V402" s="214">
        <v>0</v>
      </c>
      <c r="W402" s="214">
        <v>0</v>
      </c>
      <c r="Y402" s="34">
        <v>0</v>
      </c>
      <c r="AD402" s="239">
        <f t="shared" si="59"/>
        <v>329933108000</v>
      </c>
      <c r="AE402" s="239">
        <f t="shared" si="60"/>
        <v>338181435700</v>
      </c>
      <c r="AF402" s="34"/>
      <c r="AH402" s="115"/>
      <c r="AI402" s="115"/>
      <c r="AJ402" s="115"/>
      <c r="AK402" s="115">
        <v>0</v>
      </c>
      <c r="AL402" s="115"/>
      <c r="AO402" s="35"/>
    </row>
    <row r="403" spans="3:45" ht="12" customHeight="1" x14ac:dyDescent="0.25">
      <c r="C403" s="110" t="s">
        <v>358</v>
      </c>
      <c r="D403" s="188" t="s">
        <v>359</v>
      </c>
      <c r="E403" s="182">
        <v>0</v>
      </c>
      <c r="F403" s="181">
        <f t="shared" si="44"/>
        <v>0</v>
      </c>
      <c r="G403" s="182">
        <v>0</v>
      </c>
      <c r="H403" s="182">
        <v>0</v>
      </c>
      <c r="I403" s="182">
        <v>0</v>
      </c>
      <c r="J403" s="182">
        <v>0</v>
      </c>
      <c r="K403" s="175"/>
      <c r="L403" s="175">
        <v>0</v>
      </c>
      <c r="M403" s="175">
        <v>0</v>
      </c>
      <c r="N403" s="175">
        <v>0</v>
      </c>
      <c r="O403" s="175">
        <v>0</v>
      </c>
      <c r="P403" s="27">
        <v>0</v>
      </c>
      <c r="Q403" s="27"/>
      <c r="R403" s="176">
        <v>0</v>
      </c>
      <c r="S403" s="177"/>
      <c r="T403" s="177"/>
      <c r="U403" s="176">
        <v>0</v>
      </c>
      <c r="V403" s="176">
        <v>0</v>
      </c>
      <c r="W403" s="176">
        <v>0</v>
      </c>
      <c r="Y403" s="27">
        <v>0</v>
      </c>
      <c r="AD403" s="51">
        <f t="shared" si="59"/>
        <v>0</v>
      </c>
      <c r="AE403" s="51">
        <f t="shared" si="60"/>
        <v>0</v>
      </c>
      <c r="AF403" s="27"/>
      <c r="AH403" s="10"/>
      <c r="AI403" s="10"/>
      <c r="AJ403" s="10"/>
      <c r="AK403" s="10">
        <v>0</v>
      </c>
      <c r="AL403" s="10"/>
    </row>
    <row r="404" spans="3:45" s="29" customFormat="1" ht="12" customHeight="1" x14ac:dyDescent="0.25">
      <c r="C404" s="129" t="s">
        <v>360</v>
      </c>
      <c r="D404" s="209" t="s">
        <v>361</v>
      </c>
      <c r="E404" s="212">
        <v>600000000</v>
      </c>
      <c r="F404" s="211">
        <f t="shared" si="44"/>
        <v>152074732</v>
      </c>
      <c r="G404" s="240">
        <f>152074732/4</f>
        <v>38018683</v>
      </c>
      <c r="H404" s="240">
        <f>152074732/4</f>
        <v>38018683</v>
      </c>
      <c r="I404" s="240">
        <f>152074732/4</f>
        <v>38018683</v>
      </c>
      <c r="J404" s="240">
        <f>152074732/4</f>
        <v>38018683</v>
      </c>
      <c r="K404" s="213"/>
      <c r="L404" s="213">
        <v>0</v>
      </c>
      <c r="M404" s="213">
        <v>0</v>
      </c>
      <c r="N404" s="213">
        <v>0</v>
      </c>
      <c r="O404" s="213">
        <v>0</v>
      </c>
      <c r="P404" s="34">
        <v>0</v>
      </c>
      <c r="Q404" s="34"/>
      <c r="R404" s="214">
        <v>0</v>
      </c>
      <c r="S404" s="215"/>
      <c r="T404" s="215"/>
      <c r="U404" s="214">
        <v>0</v>
      </c>
      <c r="V404" s="214">
        <v>0</v>
      </c>
      <c r="W404" s="214">
        <v>0</v>
      </c>
      <c r="Y404" s="34">
        <v>0</v>
      </c>
      <c r="AD404" s="239">
        <f t="shared" si="59"/>
        <v>152074732000</v>
      </c>
      <c r="AE404" s="239">
        <f t="shared" si="60"/>
        <v>155876600300</v>
      </c>
      <c r="AF404" s="34"/>
      <c r="AH404" s="35"/>
      <c r="AI404" s="35"/>
      <c r="AJ404" s="35"/>
      <c r="AK404" s="115">
        <v>0</v>
      </c>
      <c r="AL404" s="35"/>
      <c r="AO404" s="35"/>
    </row>
    <row r="405" spans="3:45" ht="12" customHeight="1" x14ac:dyDescent="0.25">
      <c r="C405" s="110" t="s">
        <v>362</v>
      </c>
      <c r="D405" s="188" t="s">
        <v>363</v>
      </c>
      <c r="E405" s="182">
        <v>0</v>
      </c>
      <c r="F405" s="181">
        <f t="shared" si="44"/>
        <v>0</v>
      </c>
      <c r="G405" s="182">
        <v>0</v>
      </c>
      <c r="H405" s="182">
        <v>0</v>
      </c>
      <c r="I405" s="182">
        <v>0</v>
      </c>
      <c r="J405" s="182">
        <v>0</v>
      </c>
      <c r="K405" s="175"/>
      <c r="L405" s="175">
        <v>0</v>
      </c>
      <c r="M405" s="175">
        <v>0</v>
      </c>
      <c r="N405" s="175">
        <v>0</v>
      </c>
      <c r="O405" s="175">
        <v>0</v>
      </c>
      <c r="P405" s="27">
        <v>0</v>
      </c>
      <c r="Q405" s="27"/>
      <c r="R405" s="176">
        <v>0</v>
      </c>
      <c r="S405" s="177"/>
      <c r="T405" s="177"/>
      <c r="U405" s="176">
        <v>0</v>
      </c>
      <c r="V405" s="176">
        <v>0</v>
      </c>
      <c r="W405" s="176">
        <v>0</v>
      </c>
      <c r="Y405" s="27">
        <v>0</v>
      </c>
      <c r="AD405" s="51">
        <f t="shared" si="59"/>
        <v>0</v>
      </c>
      <c r="AE405" s="51">
        <f t="shared" si="60"/>
        <v>0</v>
      </c>
      <c r="AF405" s="27"/>
      <c r="AK405" s="10">
        <v>0</v>
      </c>
    </row>
    <row r="406" spans="3:45" s="29" customFormat="1" ht="12" customHeight="1" x14ac:dyDescent="0.25">
      <c r="C406" s="129" t="s">
        <v>364</v>
      </c>
      <c r="D406" s="209" t="s">
        <v>365</v>
      </c>
      <c r="E406" s="241">
        <v>445000000</v>
      </c>
      <c r="F406" s="211">
        <f>SUM(G406:J406)</f>
        <v>200000000</v>
      </c>
      <c r="G406" s="212">
        <v>50000000</v>
      </c>
      <c r="H406" s="212">
        <v>50000000</v>
      </c>
      <c r="I406" s="212">
        <v>50000000</v>
      </c>
      <c r="J406" s="212">
        <v>50000000</v>
      </c>
      <c r="K406" s="213"/>
      <c r="L406" s="213">
        <v>80000</v>
      </c>
      <c r="M406" s="213">
        <v>21000</v>
      </c>
      <c r="N406" s="213">
        <v>21000</v>
      </c>
      <c r="O406" s="213">
        <v>21000</v>
      </c>
      <c r="P406" s="34">
        <v>21000</v>
      </c>
      <c r="Q406" s="34"/>
      <c r="R406" s="214">
        <f>G406+H406+I406+J406</f>
        <v>200000000</v>
      </c>
      <c r="S406" s="215"/>
      <c r="T406" s="215"/>
      <c r="U406" s="214">
        <v>27200.739300000005</v>
      </c>
      <c r="V406" s="214">
        <v>27200.739300000005</v>
      </c>
      <c r="W406" s="214">
        <v>27200.739300000005</v>
      </c>
      <c r="Y406" s="34">
        <v>5908.5480000000016</v>
      </c>
      <c r="AB406" s="34">
        <v>20000000</v>
      </c>
      <c r="AC406" s="34">
        <v>20000000</v>
      </c>
      <c r="AD406" s="34">
        <v>20000000</v>
      </c>
      <c r="AE406" s="34">
        <v>20000000</v>
      </c>
      <c r="AF406" s="34">
        <v>80000000</v>
      </c>
      <c r="AH406" s="35"/>
      <c r="AI406" s="35"/>
      <c r="AJ406" s="35"/>
      <c r="AK406" s="115">
        <v>90697.866999999998</v>
      </c>
      <c r="AL406" s="35"/>
      <c r="AO406" s="35"/>
      <c r="AP406" s="29">
        <v>17310844</v>
      </c>
    </row>
    <row r="407" spans="3:45" ht="12" customHeight="1" x14ac:dyDescent="0.25">
      <c r="C407" s="151"/>
      <c r="D407" s="193" t="s">
        <v>366</v>
      </c>
      <c r="E407" s="194">
        <f t="shared" ref="E407:J407" si="61">SUM(E397:E406)</f>
        <v>18245000000</v>
      </c>
      <c r="F407" s="220">
        <f t="shared" si="61"/>
        <v>10419229873</v>
      </c>
      <c r="G407" s="220">
        <f t="shared" si="61"/>
        <v>2604807468.25</v>
      </c>
      <c r="H407" s="220">
        <f t="shared" si="61"/>
        <v>2604807468.25</v>
      </c>
      <c r="I407" s="220">
        <f t="shared" si="61"/>
        <v>2604807468.25</v>
      </c>
      <c r="J407" s="220">
        <f t="shared" si="61"/>
        <v>2604807468.25</v>
      </c>
      <c r="K407" s="195"/>
      <c r="L407" s="195">
        <v>80000</v>
      </c>
      <c r="M407" s="195">
        <v>20000</v>
      </c>
      <c r="N407" s="195">
        <v>20000</v>
      </c>
      <c r="O407" s="195">
        <v>20000</v>
      </c>
      <c r="P407" s="27">
        <v>20000</v>
      </c>
      <c r="Q407" s="27"/>
      <c r="R407" s="176">
        <v>27200.739300000005</v>
      </c>
      <c r="S407" s="177"/>
      <c r="T407" s="177"/>
      <c r="U407" s="176">
        <v>27200.739300000005</v>
      </c>
      <c r="V407" s="176">
        <v>27200.739300000005</v>
      </c>
      <c r="W407" s="176">
        <v>27200.739300000005</v>
      </c>
      <c r="Y407" s="27">
        <v>5908.5480000000016</v>
      </c>
      <c r="AD407" s="51">
        <f t="shared" ref="AD407:AD413" si="62">F407*1000</f>
        <v>10419229873000</v>
      </c>
      <c r="AE407" s="51">
        <f t="shared" ref="AE407:AE413" si="63">AD407*1.025</f>
        <v>10679710619825</v>
      </c>
      <c r="AF407" s="27"/>
    </row>
    <row r="408" spans="3:45" ht="12" customHeight="1" x14ac:dyDescent="0.25">
      <c r="C408" s="110"/>
      <c r="D408" s="242"/>
      <c r="E408" s="243"/>
      <c r="F408" s="199"/>
      <c r="G408" s="208"/>
      <c r="H408" s="208"/>
      <c r="I408" s="208"/>
      <c r="J408" s="208"/>
      <c r="K408" s="175"/>
      <c r="L408" s="175"/>
      <c r="M408" s="175"/>
      <c r="N408" s="175"/>
      <c r="O408" s="175"/>
      <c r="P408" s="27"/>
      <c r="Q408" s="27"/>
      <c r="R408" s="176"/>
      <c r="S408" s="177"/>
      <c r="T408" s="177"/>
      <c r="U408" s="176"/>
      <c r="V408" s="176"/>
      <c r="W408" s="176"/>
      <c r="Y408" s="27"/>
      <c r="AD408" s="51">
        <f t="shared" si="62"/>
        <v>0</v>
      </c>
      <c r="AE408" s="51">
        <f t="shared" si="63"/>
        <v>0</v>
      </c>
      <c r="AF408" s="27">
        <v>240000000</v>
      </c>
    </row>
    <row r="409" spans="3:45" ht="12" customHeight="1" x14ac:dyDescent="0.25">
      <c r="C409" s="169" t="s">
        <v>45</v>
      </c>
      <c r="D409" s="244" t="s">
        <v>46</v>
      </c>
      <c r="E409" s="182"/>
      <c r="F409" s="237"/>
      <c r="G409" s="181"/>
      <c r="H409" s="181"/>
      <c r="I409" s="181"/>
      <c r="J409" s="181"/>
      <c r="K409" s="175"/>
      <c r="L409" s="175"/>
      <c r="M409" s="175"/>
      <c r="N409" s="175"/>
      <c r="O409" s="175"/>
      <c r="P409" s="27"/>
      <c r="Q409" s="27"/>
      <c r="R409" s="176"/>
      <c r="S409" s="177"/>
      <c r="T409" s="177"/>
      <c r="U409" s="176"/>
      <c r="V409" s="176"/>
      <c r="W409" s="176"/>
      <c r="Y409" s="27"/>
      <c r="AD409" s="51">
        <f t="shared" si="62"/>
        <v>0</v>
      </c>
      <c r="AE409" s="51">
        <f t="shared" si="63"/>
        <v>0</v>
      </c>
      <c r="AF409" s="27"/>
      <c r="AK409" s="4">
        <f>1000/4</f>
        <v>250</v>
      </c>
    </row>
    <row r="410" spans="3:45" ht="12" customHeight="1" x14ac:dyDescent="0.25">
      <c r="C410" s="231"/>
      <c r="D410" s="188" t="s">
        <v>367</v>
      </c>
      <c r="E410" s="182">
        <v>0</v>
      </c>
      <c r="F410" s="181">
        <f t="shared" si="44"/>
        <v>0</v>
      </c>
      <c r="G410" s="181">
        <f>+R410/1000</f>
        <v>0</v>
      </c>
      <c r="H410" s="181">
        <f t="shared" ref="H410:J412" si="64">+U410/1000</f>
        <v>0</v>
      </c>
      <c r="I410" s="181">
        <f t="shared" si="64"/>
        <v>0</v>
      </c>
      <c r="J410" s="181">
        <f t="shared" si="64"/>
        <v>0</v>
      </c>
      <c r="K410" s="175"/>
      <c r="L410" s="175">
        <v>0</v>
      </c>
      <c r="M410" s="175">
        <v>0</v>
      </c>
      <c r="N410" s="175">
        <v>0</v>
      </c>
      <c r="O410" s="175">
        <v>0</v>
      </c>
      <c r="P410" s="27">
        <v>0</v>
      </c>
      <c r="Q410" s="27"/>
      <c r="R410" s="176">
        <v>0</v>
      </c>
      <c r="S410" s="177"/>
      <c r="T410" s="177"/>
      <c r="U410" s="176">
        <v>0</v>
      </c>
      <c r="V410" s="176">
        <v>0</v>
      </c>
      <c r="W410" s="176">
        <v>0</v>
      </c>
      <c r="Y410" s="27">
        <v>0</v>
      </c>
      <c r="AD410" s="51">
        <f t="shared" si="62"/>
        <v>0</v>
      </c>
      <c r="AE410" s="51">
        <f t="shared" si="63"/>
        <v>0</v>
      </c>
      <c r="AF410" s="27">
        <v>744000000</v>
      </c>
    </row>
    <row r="411" spans="3:45" ht="12" customHeight="1" x14ac:dyDescent="0.25">
      <c r="C411" s="231"/>
      <c r="D411" s="188" t="s">
        <v>368</v>
      </c>
      <c r="E411" s="182">
        <v>0</v>
      </c>
      <c r="F411" s="181">
        <f t="shared" si="44"/>
        <v>0</v>
      </c>
      <c r="G411" s="181">
        <f>+R411/1000</f>
        <v>0</v>
      </c>
      <c r="H411" s="181">
        <f t="shared" si="64"/>
        <v>0</v>
      </c>
      <c r="I411" s="181">
        <f t="shared" si="64"/>
        <v>0</v>
      </c>
      <c r="J411" s="181">
        <f t="shared" si="64"/>
        <v>0</v>
      </c>
      <c r="K411" s="175"/>
      <c r="L411" s="175">
        <v>0</v>
      </c>
      <c r="M411" s="175">
        <v>0</v>
      </c>
      <c r="N411" s="175">
        <v>0</v>
      </c>
      <c r="O411" s="175">
        <v>0</v>
      </c>
      <c r="P411" s="27">
        <v>0</v>
      </c>
      <c r="Q411" s="27"/>
      <c r="R411" s="176">
        <v>0</v>
      </c>
      <c r="S411" s="177"/>
      <c r="T411" s="177"/>
      <c r="U411" s="176">
        <v>0</v>
      </c>
      <c r="V411" s="176">
        <v>0</v>
      </c>
      <c r="W411" s="176">
        <v>0</v>
      </c>
      <c r="Y411" s="27">
        <v>0</v>
      </c>
      <c r="AD411" s="51">
        <f t="shared" si="62"/>
        <v>0</v>
      </c>
      <c r="AE411" s="51">
        <f t="shared" si="63"/>
        <v>0</v>
      </c>
      <c r="AF411" s="27"/>
    </row>
    <row r="412" spans="3:45" ht="12" customHeight="1" x14ac:dyDescent="0.25">
      <c r="C412" s="231"/>
      <c r="D412" s="188" t="s">
        <v>369</v>
      </c>
      <c r="E412" s="182">
        <v>0</v>
      </c>
      <c r="F412" s="181">
        <f t="shared" si="44"/>
        <v>0</v>
      </c>
      <c r="G412" s="181">
        <f>+R412/1000</f>
        <v>0</v>
      </c>
      <c r="H412" s="181">
        <f t="shared" si="64"/>
        <v>0</v>
      </c>
      <c r="I412" s="181">
        <f t="shared" si="64"/>
        <v>0</v>
      </c>
      <c r="J412" s="181">
        <f t="shared" si="64"/>
        <v>0</v>
      </c>
      <c r="K412" s="175"/>
      <c r="L412" s="175">
        <v>0</v>
      </c>
      <c r="M412" s="175">
        <v>0</v>
      </c>
      <c r="N412" s="175">
        <v>0</v>
      </c>
      <c r="O412" s="175">
        <v>0</v>
      </c>
      <c r="P412" s="27">
        <v>0</v>
      </c>
      <c r="Q412" s="27"/>
      <c r="R412" s="176">
        <v>0</v>
      </c>
      <c r="S412" s="177"/>
      <c r="T412" s="177"/>
      <c r="U412" s="176">
        <v>0</v>
      </c>
      <c r="V412" s="176">
        <v>0</v>
      </c>
      <c r="W412" s="176">
        <v>0</v>
      </c>
      <c r="Y412" s="27">
        <v>0</v>
      </c>
      <c r="AD412" s="51">
        <f t="shared" si="62"/>
        <v>0</v>
      </c>
      <c r="AE412" s="51">
        <f t="shared" si="63"/>
        <v>0</v>
      </c>
      <c r="AF412" s="27"/>
    </row>
    <row r="413" spans="3:45" ht="12" customHeight="1" x14ac:dyDescent="0.25">
      <c r="C413" s="231" t="s">
        <v>370</v>
      </c>
      <c r="D413" s="188" t="s">
        <v>371</v>
      </c>
      <c r="E413" s="182">
        <v>0</v>
      </c>
      <c r="F413" s="181">
        <f>SUM(G413:J413)</f>
        <v>0</v>
      </c>
      <c r="G413" s="182">
        <v>0</v>
      </c>
      <c r="H413" s="182">
        <v>0</v>
      </c>
      <c r="I413" s="182">
        <v>0</v>
      </c>
      <c r="J413" s="182">
        <v>0</v>
      </c>
      <c r="K413" s="175"/>
      <c r="L413" s="175">
        <v>0</v>
      </c>
      <c r="M413" s="175">
        <v>0</v>
      </c>
      <c r="N413" s="175">
        <v>0</v>
      </c>
      <c r="O413" s="175">
        <v>0</v>
      </c>
      <c r="P413" s="27">
        <v>0</v>
      </c>
      <c r="Q413" s="27"/>
      <c r="R413" s="176">
        <v>0</v>
      </c>
      <c r="S413" s="177"/>
      <c r="T413" s="177"/>
      <c r="U413" s="176">
        <v>0</v>
      </c>
      <c r="V413" s="176">
        <v>0</v>
      </c>
      <c r="W413" s="176">
        <v>0</v>
      </c>
      <c r="Y413" s="27">
        <v>0</v>
      </c>
      <c r="AD413" s="51">
        <f t="shared" si="62"/>
        <v>0</v>
      </c>
      <c r="AE413" s="51">
        <f t="shared" si="63"/>
        <v>0</v>
      </c>
      <c r="AF413" s="27"/>
    </row>
    <row r="414" spans="3:45" ht="15.6" customHeight="1" x14ac:dyDescent="0.25">
      <c r="C414" s="231" t="s">
        <v>372</v>
      </c>
      <c r="D414" s="188" t="s">
        <v>373</v>
      </c>
      <c r="E414" s="245">
        <v>240000000</v>
      </c>
      <c r="F414" s="181">
        <f>SUM(G414:J414)</f>
        <v>350000000</v>
      </c>
      <c r="G414" s="182">
        <v>87500000</v>
      </c>
      <c r="H414" s="182">
        <v>87500000</v>
      </c>
      <c r="I414" s="182">
        <v>87500000</v>
      </c>
      <c r="J414" s="182">
        <v>87500000</v>
      </c>
      <c r="K414" s="175"/>
      <c r="L414" s="175">
        <v>240000</v>
      </c>
      <c r="M414" s="175">
        <v>0</v>
      </c>
      <c r="N414" s="175">
        <v>0</v>
      </c>
      <c r="O414" s="175">
        <v>0</v>
      </c>
      <c r="P414" s="27">
        <v>240000</v>
      </c>
      <c r="Q414" s="27"/>
      <c r="R414" s="176">
        <f>G414+H414+I414+J414</f>
        <v>350000000</v>
      </c>
      <c r="S414" s="177"/>
      <c r="T414" s="177"/>
      <c r="U414" s="176">
        <v>120000</v>
      </c>
      <c r="V414" s="176">
        <v>120000</v>
      </c>
      <c r="W414" s="176">
        <v>120000</v>
      </c>
      <c r="Y414" s="27">
        <v>108000</v>
      </c>
      <c r="AB414" s="27">
        <v>60000000</v>
      </c>
      <c r="AC414" s="27">
        <v>60000000</v>
      </c>
      <c r="AD414" s="27">
        <v>60000000</v>
      </c>
      <c r="AE414" s="27">
        <v>60000000</v>
      </c>
      <c r="AF414" s="27">
        <v>240000000</v>
      </c>
      <c r="AK414" s="10">
        <v>378600</v>
      </c>
      <c r="AP414" s="1">
        <v>190080000</v>
      </c>
      <c r="AS414" s="1" t="s">
        <v>221</v>
      </c>
    </row>
    <row r="415" spans="3:45" ht="14.45" customHeight="1" x14ac:dyDescent="0.25">
      <c r="C415" s="231" t="s">
        <v>374</v>
      </c>
      <c r="D415" s="188" t="s">
        <v>375</v>
      </c>
      <c r="E415" s="245">
        <v>0</v>
      </c>
      <c r="F415" s="181">
        <f>E415</f>
        <v>0</v>
      </c>
      <c r="G415" s="182" t="s">
        <v>376</v>
      </c>
      <c r="H415" s="182">
        <v>0</v>
      </c>
      <c r="I415" s="182">
        <v>0</v>
      </c>
      <c r="J415" s="182">
        <v>0</v>
      </c>
      <c r="K415" s="175" t="e">
        <f>E416-#REF!</f>
        <v>#REF!</v>
      </c>
      <c r="L415" s="175">
        <v>0</v>
      </c>
      <c r="M415" s="175">
        <v>0</v>
      </c>
      <c r="N415" s="175">
        <v>0</v>
      </c>
      <c r="O415" s="175">
        <v>0</v>
      </c>
      <c r="P415" s="27">
        <v>0</v>
      </c>
      <c r="Q415" s="27"/>
      <c r="R415" s="176">
        <v>0</v>
      </c>
      <c r="S415" s="177"/>
      <c r="T415" s="177"/>
      <c r="U415" s="176">
        <v>0</v>
      </c>
      <c r="V415" s="176">
        <v>0</v>
      </c>
      <c r="W415" s="176">
        <v>0</v>
      </c>
      <c r="Y415" s="27">
        <v>0</v>
      </c>
      <c r="AD415" s="51">
        <f>F415*1000</f>
        <v>0</v>
      </c>
      <c r="AE415" s="51">
        <f>AD415*1.025</f>
        <v>0</v>
      </c>
      <c r="AF415" s="27"/>
      <c r="AK415" s="10">
        <v>0</v>
      </c>
      <c r="AP415" s="1">
        <v>0</v>
      </c>
    </row>
    <row r="416" spans="3:45" ht="15.6" customHeight="1" x14ac:dyDescent="0.25">
      <c r="C416" s="231" t="s">
        <v>377</v>
      </c>
      <c r="D416" s="188" t="s">
        <v>378</v>
      </c>
      <c r="E416" s="245">
        <v>1080000000</v>
      </c>
      <c r="F416" s="181">
        <f>SUM(G416:J416)</f>
        <v>1080000000</v>
      </c>
      <c r="G416" s="182">
        <v>270000000</v>
      </c>
      <c r="H416" s="182">
        <v>270000000</v>
      </c>
      <c r="I416" s="182">
        <v>270000000</v>
      </c>
      <c r="J416" s="182">
        <v>270000000</v>
      </c>
      <c r="K416" s="175">
        <f>664000/4</f>
        <v>166000</v>
      </c>
      <c r="L416" s="175">
        <v>744000</v>
      </c>
      <c r="M416" s="175">
        <v>166000</v>
      </c>
      <c r="N416" s="175">
        <v>166000</v>
      </c>
      <c r="O416" s="175">
        <v>206000</v>
      </c>
      <c r="P416" s="27">
        <v>206000</v>
      </c>
      <c r="Q416" s="27"/>
      <c r="R416" s="176">
        <f>G416+H416+I416+J416</f>
        <v>1080000000</v>
      </c>
      <c r="S416" s="177"/>
      <c r="T416" s="177"/>
      <c r="U416" s="176">
        <v>183000</v>
      </c>
      <c r="V416" s="176">
        <v>183000</v>
      </c>
      <c r="W416" s="176">
        <v>183000</v>
      </c>
      <c r="Y416" s="27">
        <v>138500</v>
      </c>
      <c r="AB416" s="27">
        <v>186000000</v>
      </c>
      <c r="AC416" s="27">
        <v>186000000</v>
      </c>
      <c r="AD416" s="27">
        <v>186000000</v>
      </c>
      <c r="AE416" s="27">
        <v>186000000</v>
      </c>
      <c r="AF416" s="27">
        <v>744000000</v>
      </c>
      <c r="AK416" s="10">
        <v>681860</v>
      </c>
      <c r="AO416" s="10"/>
      <c r="AP416" s="1">
        <v>580316000</v>
      </c>
    </row>
    <row r="417" spans="3:46" ht="12" customHeight="1" x14ac:dyDescent="0.25">
      <c r="C417" s="231"/>
      <c r="D417" s="188" t="s">
        <v>379</v>
      </c>
      <c r="E417" s="245">
        <v>0</v>
      </c>
      <c r="F417" s="181">
        <f t="shared" ref="F417:F459" si="65">SUM(G417:J417)</f>
        <v>0</v>
      </c>
      <c r="G417" s="182">
        <v>0</v>
      </c>
      <c r="H417" s="182">
        <v>0</v>
      </c>
      <c r="I417" s="182">
        <v>0</v>
      </c>
      <c r="J417" s="182">
        <v>0</v>
      </c>
      <c r="K417" s="175"/>
      <c r="L417" s="175" t="e">
        <v>#NUM!</v>
      </c>
      <c r="M417" s="175">
        <v>0</v>
      </c>
      <c r="N417" s="175">
        <v>0</v>
      </c>
      <c r="O417" s="175">
        <v>0</v>
      </c>
      <c r="P417" s="27">
        <v>0</v>
      </c>
      <c r="Q417" s="27"/>
      <c r="R417" s="176">
        <v>0</v>
      </c>
      <c r="S417" s="177"/>
      <c r="T417" s="177"/>
      <c r="U417" s="176">
        <v>0</v>
      </c>
      <c r="V417" s="176">
        <v>0</v>
      </c>
      <c r="W417" s="176">
        <v>0</v>
      </c>
      <c r="Y417" s="27">
        <v>0</v>
      </c>
      <c r="AD417" s="51">
        <f t="shared" ref="AD417:AD425" si="66">F417*1000</f>
        <v>0</v>
      </c>
      <c r="AE417" s="51">
        <f t="shared" ref="AE417:AE425" si="67">AD417*1.025</f>
        <v>0</v>
      </c>
      <c r="AF417" s="27"/>
      <c r="AK417" s="10">
        <v>0</v>
      </c>
    </row>
    <row r="418" spans="3:46" ht="12" customHeight="1" x14ac:dyDescent="0.25">
      <c r="C418" s="231"/>
      <c r="D418" s="188" t="s">
        <v>380</v>
      </c>
      <c r="E418" s="245">
        <v>0</v>
      </c>
      <c r="F418" s="181">
        <f t="shared" si="65"/>
        <v>0</v>
      </c>
      <c r="G418" s="182">
        <v>0</v>
      </c>
      <c r="H418" s="182">
        <v>0</v>
      </c>
      <c r="I418" s="182">
        <v>0</v>
      </c>
      <c r="J418" s="182">
        <v>0</v>
      </c>
      <c r="K418" s="175"/>
      <c r="L418" s="175" t="e">
        <v>#NUM!</v>
      </c>
      <c r="M418" s="175">
        <v>0</v>
      </c>
      <c r="N418" s="175">
        <v>0</v>
      </c>
      <c r="O418" s="175">
        <v>0</v>
      </c>
      <c r="P418" s="27">
        <v>0</v>
      </c>
      <c r="Q418" s="27"/>
      <c r="R418" s="176">
        <v>0</v>
      </c>
      <c r="S418" s="177"/>
      <c r="T418" s="177"/>
      <c r="U418" s="176">
        <v>0</v>
      </c>
      <c r="V418" s="176">
        <v>0</v>
      </c>
      <c r="W418" s="176">
        <v>0</v>
      </c>
      <c r="Y418" s="27">
        <v>0</v>
      </c>
      <c r="AD418" s="51">
        <f t="shared" si="66"/>
        <v>0</v>
      </c>
      <c r="AE418" s="51">
        <f t="shared" si="67"/>
        <v>0</v>
      </c>
      <c r="AF418" s="27"/>
      <c r="AK418" s="10">
        <v>0</v>
      </c>
    </row>
    <row r="419" spans="3:46" ht="12" customHeight="1" x14ac:dyDescent="0.25">
      <c r="C419" s="231"/>
      <c r="D419" s="188" t="s">
        <v>381</v>
      </c>
      <c r="E419" s="245">
        <v>0</v>
      </c>
      <c r="F419" s="181">
        <f t="shared" si="65"/>
        <v>0</v>
      </c>
      <c r="G419" s="182">
        <v>0</v>
      </c>
      <c r="H419" s="182">
        <v>0</v>
      </c>
      <c r="I419" s="182">
        <v>0</v>
      </c>
      <c r="J419" s="182">
        <v>0</v>
      </c>
      <c r="K419" s="175"/>
      <c r="L419" s="175" t="e">
        <v>#NUM!</v>
      </c>
      <c r="M419" s="175">
        <v>0</v>
      </c>
      <c r="N419" s="175">
        <v>0</v>
      </c>
      <c r="O419" s="175">
        <v>0</v>
      </c>
      <c r="P419" s="27">
        <v>0</v>
      </c>
      <c r="Q419" s="27"/>
      <c r="R419" s="176">
        <v>0</v>
      </c>
      <c r="S419" s="177"/>
      <c r="T419" s="177"/>
      <c r="U419" s="176">
        <v>0</v>
      </c>
      <c r="V419" s="176">
        <v>0</v>
      </c>
      <c r="W419" s="176">
        <v>0</v>
      </c>
      <c r="Y419" s="27">
        <v>0</v>
      </c>
      <c r="AD419" s="51">
        <f t="shared" si="66"/>
        <v>0</v>
      </c>
      <c r="AE419" s="51">
        <f t="shared" si="67"/>
        <v>0</v>
      </c>
      <c r="AF419" s="27"/>
      <c r="AK419" s="10">
        <v>0</v>
      </c>
    </row>
    <row r="420" spans="3:46" ht="12" customHeight="1" x14ac:dyDescent="0.25">
      <c r="C420" s="231"/>
      <c r="D420" s="188" t="s">
        <v>382</v>
      </c>
      <c r="E420" s="245">
        <v>0</v>
      </c>
      <c r="F420" s="181">
        <f t="shared" si="65"/>
        <v>0</v>
      </c>
      <c r="G420" s="182">
        <v>0</v>
      </c>
      <c r="H420" s="182">
        <v>0</v>
      </c>
      <c r="I420" s="182">
        <v>0</v>
      </c>
      <c r="J420" s="182">
        <v>0</v>
      </c>
      <c r="K420" s="175"/>
      <c r="L420" s="175" t="e">
        <v>#NUM!</v>
      </c>
      <c r="M420" s="175">
        <v>0</v>
      </c>
      <c r="N420" s="175">
        <v>0</v>
      </c>
      <c r="O420" s="175">
        <v>0</v>
      </c>
      <c r="P420" s="27">
        <v>0</v>
      </c>
      <c r="Q420" s="27"/>
      <c r="R420" s="176">
        <v>0</v>
      </c>
      <c r="S420" s="177"/>
      <c r="T420" s="177"/>
      <c r="U420" s="176">
        <v>0</v>
      </c>
      <c r="V420" s="176">
        <v>0</v>
      </c>
      <c r="W420" s="176">
        <v>0</v>
      </c>
      <c r="Y420" s="27">
        <v>0</v>
      </c>
      <c r="AD420" s="51">
        <f t="shared" si="66"/>
        <v>0</v>
      </c>
      <c r="AE420" s="51">
        <f t="shared" si="67"/>
        <v>0</v>
      </c>
      <c r="AF420" s="27">
        <v>719586000</v>
      </c>
      <c r="AK420" s="10">
        <v>0</v>
      </c>
    </row>
    <row r="421" spans="3:46" ht="12" customHeight="1" x14ac:dyDescent="0.25">
      <c r="C421" s="231"/>
      <c r="D421" s="188" t="s">
        <v>383</v>
      </c>
      <c r="E421" s="245">
        <v>0</v>
      </c>
      <c r="F421" s="181">
        <f t="shared" si="65"/>
        <v>0</v>
      </c>
      <c r="G421" s="182">
        <v>0</v>
      </c>
      <c r="H421" s="182">
        <v>0</v>
      </c>
      <c r="I421" s="182">
        <v>0</v>
      </c>
      <c r="J421" s="182">
        <v>0</v>
      </c>
      <c r="K421" s="175"/>
      <c r="L421" s="175" t="e">
        <v>#NUM!</v>
      </c>
      <c r="M421" s="175">
        <v>0</v>
      </c>
      <c r="N421" s="175">
        <v>0</v>
      </c>
      <c r="O421" s="175">
        <v>0</v>
      </c>
      <c r="P421" s="27">
        <v>0</v>
      </c>
      <c r="Q421" s="27"/>
      <c r="R421" s="176">
        <v>0</v>
      </c>
      <c r="S421" s="177"/>
      <c r="T421" s="177"/>
      <c r="U421" s="176">
        <v>0</v>
      </c>
      <c r="V421" s="176">
        <v>0</v>
      </c>
      <c r="W421" s="176">
        <v>0</v>
      </c>
      <c r="Y421" s="27">
        <v>0</v>
      </c>
      <c r="AD421" s="51">
        <f t="shared" si="66"/>
        <v>0</v>
      </c>
      <c r="AE421" s="51">
        <f t="shared" si="67"/>
        <v>0</v>
      </c>
      <c r="AF421" s="27"/>
      <c r="AK421" s="10">
        <v>0</v>
      </c>
    </row>
    <row r="422" spans="3:46" ht="12" customHeight="1" x14ac:dyDescent="0.25">
      <c r="C422" s="231"/>
      <c r="D422" s="188" t="s">
        <v>384</v>
      </c>
      <c r="E422" s="245">
        <v>0</v>
      </c>
      <c r="F422" s="181">
        <f t="shared" si="65"/>
        <v>0</v>
      </c>
      <c r="G422" s="182">
        <v>0</v>
      </c>
      <c r="H422" s="182">
        <v>0</v>
      </c>
      <c r="I422" s="182">
        <v>0</v>
      </c>
      <c r="J422" s="182">
        <v>0</v>
      </c>
      <c r="K422" s="175"/>
      <c r="L422" s="175" t="e">
        <v>#NUM!</v>
      </c>
      <c r="M422" s="175">
        <v>0</v>
      </c>
      <c r="N422" s="175">
        <v>0</v>
      </c>
      <c r="O422" s="175">
        <v>0</v>
      </c>
      <c r="P422" s="27">
        <v>0</v>
      </c>
      <c r="Q422" s="27"/>
      <c r="R422" s="176">
        <v>0</v>
      </c>
      <c r="S422" s="177"/>
      <c r="T422" s="177"/>
      <c r="U422" s="176">
        <v>0</v>
      </c>
      <c r="V422" s="176">
        <v>0</v>
      </c>
      <c r="W422" s="176">
        <v>0</v>
      </c>
      <c r="Y422" s="27">
        <v>0</v>
      </c>
      <c r="AD422" s="51">
        <f t="shared" si="66"/>
        <v>0</v>
      </c>
      <c r="AE422" s="51">
        <f t="shared" si="67"/>
        <v>0</v>
      </c>
      <c r="AF422" s="27">
        <v>0</v>
      </c>
      <c r="AK422" s="10">
        <v>0</v>
      </c>
    </row>
    <row r="423" spans="3:46" ht="12" customHeight="1" x14ac:dyDescent="0.25">
      <c r="C423" s="231"/>
      <c r="D423" s="188" t="s">
        <v>385</v>
      </c>
      <c r="E423" s="245">
        <v>0</v>
      </c>
      <c r="F423" s="181">
        <f t="shared" si="65"/>
        <v>0</v>
      </c>
      <c r="G423" s="182">
        <v>0</v>
      </c>
      <c r="H423" s="182">
        <v>0</v>
      </c>
      <c r="I423" s="182">
        <v>0</v>
      </c>
      <c r="J423" s="182">
        <v>0</v>
      </c>
      <c r="K423" s="175"/>
      <c r="L423" s="175" t="e">
        <v>#NUM!</v>
      </c>
      <c r="M423" s="175">
        <v>0</v>
      </c>
      <c r="N423" s="175">
        <v>0</v>
      </c>
      <c r="O423" s="175">
        <v>0</v>
      </c>
      <c r="P423" s="27">
        <v>0</v>
      </c>
      <c r="Q423" s="27"/>
      <c r="R423" s="176">
        <v>0</v>
      </c>
      <c r="S423" s="177"/>
      <c r="T423" s="177"/>
      <c r="U423" s="176">
        <v>0</v>
      </c>
      <c r="V423" s="176">
        <v>0</v>
      </c>
      <c r="W423" s="176">
        <v>0</v>
      </c>
      <c r="Y423" s="27">
        <v>0</v>
      </c>
      <c r="AD423" s="51">
        <f t="shared" si="66"/>
        <v>0</v>
      </c>
      <c r="AE423" s="51">
        <f t="shared" si="67"/>
        <v>0</v>
      </c>
      <c r="AF423" s="27">
        <v>1703586000</v>
      </c>
      <c r="AK423" s="10">
        <v>0</v>
      </c>
    </row>
    <row r="424" spans="3:46" ht="12" customHeight="1" x14ac:dyDescent="0.25">
      <c r="C424" s="231"/>
      <c r="D424" s="188" t="s">
        <v>386</v>
      </c>
      <c r="E424" s="245">
        <v>0</v>
      </c>
      <c r="F424" s="181">
        <f t="shared" si="65"/>
        <v>0</v>
      </c>
      <c r="G424" s="182">
        <v>0</v>
      </c>
      <c r="H424" s="182">
        <v>0</v>
      </c>
      <c r="I424" s="182">
        <v>0</v>
      </c>
      <c r="J424" s="182">
        <v>0</v>
      </c>
      <c r="K424" s="175"/>
      <c r="L424" s="175" t="e">
        <v>#NUM!</v>
      </c>
      <c r="M424" s="175">
        <v>0</v>
      </c>
      <c r="N424" s="175">
        <v>0</v>
      </c>
      <c r="O424" s="175">
        <v>0</v>
      </c>
      <c r="P424" s="27">
        <v>0</v>
      </c>
      <c r="Q424" s="27"/>
      <c r="R424" s="176">
        <v>0</v>
      </c>
      <c r="S424" s="177"/>
      <c r="T424" s="177"/>
      <c r="U424" s="176">
        <v>0</v>
      </c>
      <c r="V424" s="176">
        <v>0</v>
      </c>
      <c r="W424" s="176">
        <v>0</v>
      </c>
      <c r="Y424" s="27">
        <v>0</v>
      </c>
      <c r="AD424" s="51">
        <f t="shared" si="66"/>
        <v>0</v>
      </c>
      <c r="AE424" s="51">
        <f t="shared" si="67"/>
        <v>0</v>
      </c>
      <c r="AF424" s="27"/>
      <c r="AK424" s="10">
        <v>0</v>
      </c>
    </row>
    <row r="425" spans="3:46" ht="12" customHeight="1" x14ac:dyDescent="0.25">
      <c r="C425" s="231"/>
      <c r="D425" s="188" t="s">
        <v>387</v>
      </c>
      <c r="E425" s="245">
        <v>0</v>
      </c>
      <c r="F425" s="181">
        <f t="shared" si="65"/>
        <v>0</v>
      </c>
      <c r="G425" s="182">
        <v>0</v>
      </c>
      <c r="H425" s="182">
        <v>0</v>
      </c>
      <c r="I425" s="182">
        <v>0</v>
      </c>
      <c r="J425" s="182">
        <v>0</v>
      </c>
      <c r="K425" s="175"/>
      <c r="L425" s="175" t="e">
        <v>#NUM!</v>
      </c>
      <c r="M425" s="175">
        <v>0</v>
      </c>
      <c r="N425" s="175">
        <v>0</v>
      </c>
      <c r="O425" s="175">
        <v>0</v>
      </c>
      <c r="P425" s="27">
        <v>0</v>
      </c>
      <c r="Q425" s="27"/>
      <c r="R425" s="176">
        <v>0</v>
      </c>
      <c r="S425" s="177"/>
      <c r="T425" s="177"/>
      <c r="U425" s="176">
        <v>0</v>
      </c>
      <c r="V425" s="176">
        <v>0</v>
      </c>
      <c r="W425" s="176">
        <v>0</v>
      </c>
      <c r="Y425" s="27">
        <v>0</v>
      </c>
      <c r="AD425" s="51">
        <f t="shared" si="66"/>
        <v>0</v>
      </c>
      <c r="AE425" s="51">
        <f t="shared" si="67"/>
        <v>0</v>
      </c>
      <c r="AF425" s="27"/>
      <c r="AK425" s="10">
        <v>0</v>
      </c>
    </row>
    <row r="426" spans="3:46" s="29" customFormat="1" ht="15.6" customHeight="1" x14ac:dyDescent="0.25">
      <c r="C426" s="246" t="s">
        <v>388</v>
      </c>
      <c r="D426" s="209" t="s">
        <v>389</v>
      </c>
      <c r="E426" s="247">
        <v>3120240000</v>
      </c>
      <c r="F426" s="211">
        <f>SUM(G426:J426)</f>
        <v>636262908.59520006</v>
      </c>
      <c r="G426" s="248">
        <f>AS428/4</f>
        <v>159065727.14880002</v>
      </c>
      <c r="H426" s="248">
        <f>AS428/4</f>
        <v>159065727.14880002</v>
      </c>
      <c r="I426" s="248">
        <f>AS428/4</f>
        <v>159065727.14880002</v>
      </c>
      <c r="J426" s="248">
        <f>AS428/4</f>
        <v>159065727.14880002</v>
      </c>
      <c r="K426" s="213">
        <f>480000/4</f>
        <v>120000</v>
      </c>
      <c r="L426" s="213">
        <v>460545.99999999994</v>
      </c>
      <c r="M426" s="213">
        <v>120000</v>
      </c>
      <c r="N426" s="213">
        <v>120000</v>
      </c>
      <c r="O426" s="213">
        <v>120000</v>
      </c>
      <c r="P426" s="34">
        <v>120000</v>
      </c>
      <c r="Q426" s="34"/>
      <c r="R426" s="214">
        <f>G426+H426+I426+J426</f>
        <v>636262908.59520006</v>
      </c>
      <c r="S426" s="215"/>
      <c r="T426" s="215"/>
      <c r="U426" s="214">
        <v>98250</v>
      </c>
      <c r="V426" s="214">
        <v>98250</v>
      </c>
      <c r="W426" s="214">
        <v>98250</v>
      </c>
      <c r="Y426" s="34">
        <v>71500</v>
      </c>
      <c r="AB426" s="34">
        <v>154143123</v>
      </c>
      <c r="AC426" s="34">
        <v>230199623</v>
      </c>
      <c r="AD426" s="34">
        <v>154143123</v>
      </c>
      <c r="AE426" s="34">
        <v>181100131</v>
      </c>
      <c r="AF426" s="34">
        <v>719586000</v>
      </c>
      <c r="AH426" s="35"/>
      <c r="AI426" s="35"/>
      <c r="AJ426" s="35"/>
      <c r="AK426" s="115">
        <v>619594.07000000007</v>
      </c>
      <c r="AL426" s="249"/>
      <c r="AM426" s="239"/>
      <c r="AN426" s="239"/>
      <c r="AO426" s="35"/>
      <c r="AP426" s="29">
        <v>281125385</v>
      </c>
      <c r="AS426" s="250">
        <v>424175272.39680004</v>
      </c>
      <c r="AT426" s="29" t="s">
        <v>390</v>
      </c>
    </row>
    <row r="427" spans="3:46" ht="12" customHeight="1" x14ac:dyDescent="0.25">
      <c r="C427" s="231" t="s">
        <v>391</v>
      </c>
      <c r="D427" s="188" t="s">
        <v>392</v>
      </c>
      <c r="E427" s="245">
        <v>0</v>
      </c>
      <c r="F427" s="181">
        <f>E427</f>
        <v>0</v>
      </c>
      <c r="G427" s="182">
        <v>0</v>
      </c>
      <c r="H427" s="182">
        <v>0</v>
      </c>
      <c r="I427" s="182">
        <v>0</v>
      </c>
      <c r="J427" s="182">
        <v>0</v>
      </c>
      <c r="K427" s="175"/>
      <c r="L427" s="175">
        <v>0</v>
      </c>
      <c r="M427" s="175">
        <v>0</v>
      </c>
      <c r="N427" s="175">
        <v>0</v>
      </c>
      <c r="O427" s="175">
        <v>0</v>
      </c>
      <c r="P427" s="27">
        <v>0</v>
      </c>
      <c r="Q427" s="27"/>
      <c r="R427" s="176">
        <v>0</v>
      </c>
      <c r="S427" s="177"/>
      <c r="T427" s="177"/>
      <c r="U427" s="176">
        <v>0</v>
      </c>
      <c r="V427" s="176">
        <v>0</v>
      </c>
      <c r="W427" s="176">
        <v>0</v>
      </c>
      <c r="Y427" s="27">
        <v>0</v>
      </c>
      <c r="AD427" s="51">
        <f>F427*1000</f>
        <v>0</v>
      </c>
      <c r="AE427" s="51">
        <f>AD427*1.025</f>
        <v>0</v>
      </c>
      <c r="AF427" s="27"/>
      <c r="AK427" s="10">
        <v>0</v>
      </c>
      <c r="AL427" s="11"/>
      <c r="AP427" s="1">
        <v>0</v>
      </c>
      <c r="AS427" s="251">
        <v>212087636.19840002</v>
      </c>
      <c r="AT427" s="1" t="s">
        <v>393</v>
      </c>
    </row>
    <row r="428" spans="3:46" ht="12" customHeight="1" x14ac:dyDescent="0.25">
      <c r="C428" s="231" t="s">
        <v>394</v>
      </c>
      <c r="D428" s="188" t="s">
        <v>395</v>
      </c>
      <c r="E428" s="252">
        <v>96000000</v>
      </c>
      <c r="F428" s="181">
        <f>SUM(G428:J428)</f>
        <v>0</v>
      </c>
      <c r="G428" s="182">
        <v>0</v>
      </c>
      <c r="H428" s="182">
        <v>0</v>
      </c>
      <c r="I428" s="182">
        <v>0</v>
      </c>
      <c r="J428" s="182">
        <v>0</v>
      </c>
      <c r="K428" s="175">
        <f>92200/4</f>
        <v>23050</v>
      </c>
      <c r="L428" s="175">
        <v>92200</v>
      </c>
      <c r="M428" s="175">
        <v>23050</v>
      </c>
      <c r="N428" s="175">
        <v>23050</v>
      </c>
      <c r="O428" s="175">
        <v>23050</v>
      </c>
      <c r="P428" s="27">
        <v>23050</v>
      </c>
      <c r="Q428" s="27"/>
      <c r="R428" s="176">
        <f>G428+H428+I428+J428</f>
        <v>0</v>
      </c>
      <c r="S428" s="177"/>
      <c r="T428" s="177"/>
      <c r="U428" s="176">
        <v>20000</v>
      </c>
      <c r="V428" s="176">
        <v>20000</v>
      </c>
      <c r="W428" s="176">
        <v>20000</v>
      </c>
      <c r="Y428" s="27">
        <v>15000</v>
      </c>
      <c r="AB428" s="27">
        <v>23000000</v>
      </c>
      <c r="AC428" s="27">
        <v>23100000</v>
      </c>
      <c r="AD428" s="27">
        <v>23000000</v>
      </c>
      <c r="AE428" s="27">
        <v>23100000</v>
      </c>
      <c r="AF428" s="27">
        <v>92200000</v>
      </c>
      <c r="AK428" s="10">
        <v>24114</v>
      </c>
      <c r="AP428" s="1">
        <v>670462</v>
      </c>
      <c r="AS428" s="251">
        <f>SUM(AS426:AS427)</f>
        <v>636262908.59520006</v>
      </c>
    </row>
    <row r="429" spans="3:46" ht="12" customHeight="1" x14ac:dyDescent="0.25">
      <c r="C429" s="233"/>
      <c r="D429" s="193" t="s">
        <v>396</v>
      </c>
      <c r="E429" s="194">
        <f t="shared" ref="E429:J429" si="68">E428+E426+E416+E414</f>
        <v>4536240000</v>
      </c>
      <c r="F429" s="253">
        <f t="shared" si="68"/>
        <v>2066262908.5952001</v>
      </c>
      <c r="G429" s="253">
        <f t="shared" si="68"/>
        <v>516565727.14880002</v>
      </c>
      <c r="H429" s="253">
        <f t="shared" si="68"/>
        <v>516565727.14880002</v>
      </c>
      <c r="I429" s="253">
        <f t="shared" si="68"/>
        <v>516565727.14880002</v>
      </c>
      <c r="J429" s="253">
        <f t="shared" si="68"/>
        <v>516565727.14880002</v>
      </c>
      <c r="K429" s="254"/>
      <c r="L429" s="254">
        <v>1536746</v>
      </c>
      <c r="M429" s="254">
        <v>374793.12300000002</v>
      </c>
      <c r="N429" s="254">
        <v>405949.62300000002</v>
      </c>
      <c r="O429" s="254">
        <v>374793.12300000002</v>
      </c>
      <c r="P429" s="27">
        <v>381210.13099999999</v>
      </c>
      <c r="Q429" s="27"/>
      <c r="R429" s="176">
        <v>469750</v>
      </c>
      <c r="S429" s="177"/>
      <c r="T429" s="177"/>
      <c r="U429" s="176">
        <v>469750</v>
      </c>
      <c r="V429" s="176">
        <v>469750</v>
      </c>
      <c r="W429" s="176">
        <v>469750</v>
      </c>
      <c r="Y429" s="27">
        <v>333000</v>
      </c>
      <c r="AB429" s="255">
        <v>423143123</v>
      </c>
      <c r="AC429" s="255">
        <v>499299623</v>
      </c>
      <c r="AD429" s="255">
        <v>423143123</v>
      </c>
      <c r="AE429" s="255">
        <v>450200131</v>
      </c>
      <c r="AF429" s="255">
        <v>1795786000</v>
      </c>
      <c r="AJ429" s="10"/>
      <c r="AK429" s="10"/>
    </row>
    <row r="430" spans="3:46" ht="12" customHeight="1" x14ac:dyDescent="0.25">
      <c r="C430" s="231"/>
      <c r="D430" s="188"/>
      <c r="E430" s="199"/>
      <c r="F430" s="256"/>
      <c r="G430" s="256"/>
      <c r="H430" s="256"/>
      <c r="I430" s="256"/>
      <c r="J430" s="256"/>
      <c r="K430" s="26"/>
      <c r="L430" s="26"/>
      <c r="M430" s="26"/>
      <c r="N430" s="26"/>
      <c r="O430" s="26"/>
      <c r="P430" s="27"/>
      <c r="Q430" s="27"/>
      <c r="R430" s="176"/>
      <c r="S430" s="177"/>
      <c r="T430" s="177"/>
      <c r="U430" s="176"/>
      <c r="V430" s="176"/>
      <c r="W430" s="176"/>
      <c r="Y430" s="27"/>
      <c r="AD430" s="51">
        <f t="shared" ref="AD430:AD445" si="69">F430*1000</f>
        <v>0</v>
      </c>
      <c r="AE430" s="51">
        <f t="shared" ref="AE430:AE445" si="70">AD430*1.025</f>
        <v>0</v>
      </c>
      <c r="AF430" s="27"/>
      <c r="AJ430" s="11"/>
      <c r="AK430" s="11"/>
    </row>
    <row r="431" spans="3:46" ht="12" customHeight="1" x14ac:dyDescent="0.25">
      <c r="C431" s="169" t="s">
        <v>47</v>
      </c>
      <c r="D431" s="201" t="s">
        <v>48</v>
      </c>
      <c r="E431" s="180">
        <v>0</v>
      </c>
      <c r="F431" s="232">
        <f t="shared" si="65"/>
        <v>0</v>
      </c>
      <c r="G431" s="182">
        <v>0</v>
      </c>
      <c r="H431" s="182">
        <v>0</v>
      </c>
      <c r="I431" s="182">
        <v>0</v>
      </c>
      <c r="J431" s="182">
        <v>0</v>
      </c>
      <c r="K431" s="26"/>
      <c r="L431" s="26">
        <v>0</v>
      </c>
      <c r="M431" s="26">
        <v>0</v>
      </c>
      <c r="N431" s="26">
        <v>0</v>
      </c>
      <c r="O431" s="26">
        <v>0</v>
      </c>
      <c r="P431" s="27">
        <v>0</v>
      </c>
      <c r="Q431" s="27"/>
      <c r="R431" s="176"/>
      <c r="S431" s="177"/>
      <c r="T431" s="177"/>
      <c r="U431" s="176"/>
      <c r="V431" s="176"/>
      <c r="W431" s="176"/>
      <c r="Y431" s="27"/>
      <c r="AD431" s="51">
        <f t="shared" si="69"/>
        <v>0</v>
      </c>
      <c r="AE431" s="51">
        <f t="shared" si="70"/>
        <v>0</v>
      </c>
      <c r="AF431" s="27"/>
      <c r="AS431" s="251"/>
    </row>
    <row r="432" spans="3:46" ht="12" customHeight="1" x14ac:dyDescent="0.25">
      <c r="C432" s="231"/>
      <c r="D432" s="188"/>
      <c r="E432" s="182">
        <v>0</v>
      </c>
      <c r="F432" s="232">
        <f t="shared" si="65"/>
        <v>0</v>
      </c>
      <c r="G432" s="182">
        <v>0</v>
      </c>
      <c r="H432" s="182">
        <v>0</v>
      </c>
      <c r="I432" s="182">
        <v>0</v>
      </c>
      <c r="J432" s="182">
        <v>0</v>
      </c>
      <c r="K432" s="26"/>
      <c r="L432" s="26">
        <v>0</v>
      </c>
      <c r="M432" s="26">
        <v>0</v>
      </c>
      <c r="N432" s="26">
        <v>0</v>
      </c>
      <c r="O432" s="26">
        <v>0</v>
      </c>
      <c r="P432" s="27">
        <v>0</v>
      </c>
      <c r="Q432" s="27"/>
      <c r="R432" s="176">
        <v>0</v>
      </c>
      <c r="S432" s="177"/>
      <c r="T432" s="177"/>
      <c r="U432" s="176">
        <v>0</v>
      </c>
      <c r="V432" s="176">
        <v>0</v>
      </c>
      <c r="W432" s="176">
        <v>0</v>
      </c>
      <c r="Y432" s="27"/>
      <c r="AD432" s="51">
        <f t="shared" si="69"/>
        <v>0</v>
      </c>
      <c r="AE432" s="51">
        <f t="shared" si="70"/>
        <v>0</v>
      </c>
      <c r="AF432" s="27"/>
      <c r="AS432" s="251"/>
    </row>
    <row r="433" spans="3:45" ht="12" customHeight="1" x14ac:dyDescent="0.25">
      <c r="C433" s="231" t="s">
        <v>397</v>
      </c>
      <c r="D433" s="188" t="s">
        <v>398</v>
      </c>
      <c r="E433" s="182">
        <v>0</v>
      </c>
      <c r="F433" s="232">
        <f t="shared" si="65"/>
        <v>0</v>
      </c>
      <c r="G433" s="182">
        <v>0</v>
      </c>
      <c r="H433" s="182">
        <v>0</v>
      </c>
      <c r="I433" s="182">
        <v>0</v>
      </c>
      <c r="J433" s="182">
        <v>0</v>
      </c>
      <c r="K433" s="26"/>
      <c r="L433" s="26">
        <v>0</v>
      </c>
      <c r="M433" s="26">
        <v>0</v>
      </c>
      <c r="N433" s="26">
        <v>0</v>
      </c>
      <c r="O433" s="26">
        <v>0</v>
      </c>
      <c r="P433" s="27">
        <v>0</v>
      </c>
      <c r="Q433" s="27"/>
      <c r="R433" s="176">
        <v>0</v>
      </c>
      <c r="S433" s="177"/>
      <c r="T433" s="177"/>
      <c r="U433" s="176">
        <v>0</v>
      </c>
      <c r="V433" s="176">
        <v>0</v>
      </c>
      <c r="W433" s="176">
        <v>0</v>
      </c>
      <c r="Y433" s="27"/>
      <c r="AD433" s="51">
        <f t="shared" si="69"/>
        <v>0</v>
      </c>
      <c r="AE433" s="51">
        <f t="shared" si="70"/>
        <v>0</v>
      </c>
      <c r="AF433" s="27"/>
    </row>
    <row r="434" spans="3:45" ht="12" customHeight="1" x14ac:dyDescent="0.25">
      <c r="C434" s="231" t="s">
        <v>399</v>
      </c>
      <c r="D434" s="188" t="s">
        <v>400</v>
      </c>
      <c r="E434" s="182">
        <v>341400000</v>
      </c>
      <c r="F434" s="232">
        <f t="shared" si="65"/>
        <v>1482441180</v>
      </c>
      <c r="G434" s="182">
        <v>296488236</v>
      </c>
      <c r="H434" s="182">
        <v>370610295</v>
      </c>
      <c r="I434" s="182">
        <v>370610295</v>
      </c>
      <c r="J434" s="182">
        <v>444732354</v>
      </c>
      <c r="K434" s="26"/>
      <c r="L434" s="26">
        <v>0</v>
      </c>
      <c r="M434" s="26">
        <v>0</v>
      </c>
      <c r="N434" s="26">
        <v>0</v>
      </c>
      <c r="O434" s="26">
        <v>0</v>
      </c>
      <c r="P434" s="27">
        <v>0</v>
      </c>
      <c r="Q434" s="27"/>
      <c r="R434" s="176">
        <v>0</v>
      </c>
      <c r="S434" s="177"/>
      <c r="T434" s="177"/>
      <c r="U434" s="176">
        <v>0</v>
      </c>
      <c r="V434" s="176">
        <v>0</v>
      </c>
      <c r="W434" s="176">
        <v>0</v>
      </c>
      <c r="Y434" s="27"/>
      <c r="AD434" s="51">
        <f t="shared" si="69"/>
        <v>1482441180000</v>
      </c>
      <c r="AE434" s="51">
        <f t="shared" si="70"/>
        <v>1519502209499.9998</v>
      </c>
      <c r="AF434" s="27"/>
    </row>
    <row r="435" spans="3:45" ht="12" customHeight="1" x14ac:dyDescent="0.25">
      <c r="C435" s="231" t="s">
        <v>401</v>
      </c>
      <c r="D435" s="188" t="s">
        <v>402</v>
      </c>
      <c r="E435" s="182">
        <v>0</v>
      </c>
      <c r="F435" s="232">
        <f t="shared" si="65"/>
        <v>0</v>
      </c>
      <c r="G435" s="182">
        <v>0</v>
      </c>
      <c r="H435" s="182">
        <v>0</v>
      </c>
      <c r="I435" s="182">
        <v>0</v>
      </c>
      <c r="J435" s="182">
        <v>0</v>
      </c>
      <c r="K435" s="26"/>
      <c r="L435" s="26">
        <v>0</v>
      </c>
      <c r="M435" s="26">
        <v>0</v>
      </c>
      <c r="N435" s="26">
        <v>0</v>
      </c>
      <c r="O435" s="26">
        <v>0</v>
      </c>
      <c r="P435" s="27">
        <v>0</v>
      </c>
      <c r="Q435" s="27"/>
      <c r="R435" s="176">
        <v>0</v>
      </c>
      <c r="S435" s="177"/>
      <c r="T435" s="177"/>
      <c r="U435" s="176">
        <v>0</v>
      </c>
      <c r="V435" s="176">
        <v>0</v>
      </c>
      <c r="W435" s="176">
        <v>0</v>
      </c>
      <c r="Y435" s="27"/>
      <c r="AD435" s="51">
        <f t="shared" si="69"/>
        <v>0</v>
      </c>
      <c r="AE435" s="51">
        <f t="shared" si="70"/>
        <v>0</v>
      </c>
      <c r="AF435" s="27"/>
    </row>
    <row r="436" spans="3:45" ht="12" customHeight="1" x14ac:dyDescent="0.25">
      <c r="C436" s="231" t="s">
        <v>403</v>
      </c>
      <c r="D436" s="188" t="s">
        <v>404</v>
      </c>
      <c r="E436" s="182">
        <v>0</v>
      </c>
      <c r="F436" s="232">
        <f t="shared" si="65"/>
        <v>0</v>
      </c>
      <c r="G436" s="182">
        <v>0</v>
      </c>
      <c r="H436" s="182">
        <v>0</v>
      </c>
      <c r="I436" s="182">
        <v>0</v>
      </c>
      <c r="J436" s="182">
        <v>0</v>
      </c>
      <c r="K436" s="26"/>
      <c r="L436" s="26">
        <v>0</v>
      </c>
      <c r="M436" s="26">
        <v>0</v>
      </c>
      <c r="N436" s="26">
        <v>0</v>
      </c>
      <c r="O436" s="26">
        <v>0</v>
      </c>
      <c r="P436" s="27">
        <v>0</v>
      </c>
      <c r="Q436" s="27"/>
      <c r="R436" s="176">
        <v>0</v>
      </c>
      <c r="S436" s="177"/>
      <c r="T436" s="177"/>
      <c r="U436" s="176">
        <v>0</v>
      </c>
      <c r="V436" s="176">
        <v>0</v>
      </c>
      <c r="W436" s="176">
        <v>0</v>
      </c>
      <c r="Y436" s="27"/>
      <c r="AD436" s="51">
        <f t="shared" si="69"/>
        <v>0</v>
      </c>
      <c r="AE436" s="51">
        <f t="shared" si="70"/>
        <v>0</v>
      </c>
      <c r="AF436" s="27">
        <v>0</v>
      </c>
    </row>
    <row r="437" spans="3:45" ht="12" customHeight="1" x14ac:dyDescent="0.25">
      <c r="C437" s="231" t="s">
        <v>403</v>
      </c>
      <c r="D437" s="188" t="s">
        <v>405</v>
      </c>
      <c r="E437" s="182">
        <v>0</v>
      </c>
      <c r="F437" s="232">
        <f t="shared" si="65"/>
        <v>0</v>
      </c>
      <c r="G437" s="182">
        <v>0</v>
      </c>
      <c r="H437" s="182">
        <v>0</v>
      </c>
      <c r="I437" s="182">
        <v>0</v>
      </c>
      <c r="J437" s="182">
        <v>0</v>
      </c>
      <c r="K437" s="26">
        <f>4/3*I438</f>
        <v>0</v>
      </c>
      <c r="L437" s="26">
        <f>4/3*J438</f>
        <v>0</v>
      </c>
      <c r="M437" s="26">
        <v>0</v>
      </c>
      <c r="N437" s="26">
        <v>0</v>
      </c>
      <c r="O437" s="26">
        <v>0</v>
      </c>
      <c r="P437" s="27">
        <v>0</v>
      </c>
      <c r="Q437" s="27"/>
      <c r="R437" s="176">
        <v>0</v>
      </c>
      <c r="S437" s="177"/>
      <c r="T437" s="177"/>
      <c r="U437" s="176">
        <v>0</v>
      </c>
      <c r="V437" s="176">
        <v>0</v>
      </c>
      <c r="W437" s="176">
        <v>0</v>
      </c>
      <c r="Y437" s="27"/>
      <c r="AD437" s="51">
        <f t="shared" si="69"/>
        <v>0</v>
      </c>
      <c r="AE437" s="51">
        <f t="shared" si="70"/>
        <v>0</v>
      </c>
      <c r="AF437" s="27">
        <v>0</v>
      </c>
    </row>
    <row r="438" spans="3:45" ht="12" customHeight="1" x14ac:dyDescent="0.25">
      <c r="C438" s="231" t="s">
        <v>403</v>
      </c>
      <c r="D438" s="188" t="s">
        <v>406</v>
      </c>
      <c r="E438" s="182">
        <v>0</v>
      </c>
      <c r="F438" s="257">
        <f>SUM(G438:J438)</f>
        <v>0</v>
      </c>
      <c r="G438" s="182">
        <v>0</v>
      </c>
      <c r="H438" s="182">
        <v>0</v>
      </c>
      <c r="I438" s="182">
        <v>0</v>
      </c>
      <c r="J438" s="182">
        <v>0</v>
      </c>
      <c r="K438" s="258">
        <f>(5/3)*F438</f>
        <v>0</v>
      </c>
      <c r="L438" s="26">
        <v>0</v>
      </c>
      <c r="M438" s="26">
        <v>0</v>
      </c>
      <c r="N438" s="26">
        <v>0</v>
      </c>
      <c r="O438" s="26">
        <v>0</v>
      </c>
      <c r="P438" s="27">
        <v>0</v>
      </c>
      <c r="Q438" s="27"/>
      <c r="R438" s="176">
        <v>0</v>
      </c>
      <c r="S438" s="177"/>
      <c r="T438" s="177"/>
      <c r="U438" s="176">
        <v>0</v>
      </c>
      <c r="V438" s="176">
        <v>0</v>
      </c>
      <c r="W438" s="176">
        <v>0</v>
      </c>
      <c r="Y438" s="27"/>
      <c r="AD438" s="51">
        <f t="shared" si="69"/>
        <v>0</v>
      </c>
      <c r="AE438" s="51">
        <f t="shared" si="70"/>
        <v>0</v>
      </c>
      <c r="AF438" s="27"/>
    </row>
    <row r="439" spans="3:45" ht="12" customHeight="1" x14ac:dyDescent="0.25">
      <c r="C439" s="231"/>
      <c r="D439" s="188" t="s">
        <v>407</v>
      </c>
      <c r="E439" s="182">
        <v>0</v>
      </c>
      <c r="F439" s="232">
        <f t="shared" si="65"/>
        <v>0</v>
      </c>
      <c r="G439" s="182">
        <v>0</v>
      </c>
      <c r="H439" s="182">
        <v>0</v>
      </c>
      <c r="I439" s="182">
        <v>0</v>
      </c>
      <c r="J439" s="182">
        <v>0</v>
      </c>
      <c r="K439" s="26"/>
      <c r="L439" s="26">
        <v>0</v>
      </c>
      <c r="M439" s="26">
        <v>0</v>
      </c>
      <c r="N439" s="26">
        <v>0</v>
      </c>
      <c r="O439" s="26">
        <v>0</v>
      </c>
      <c r="P439" s="27">
        <v>0</v>
      </c>
      <c r="Q439" s="27"/>
      <c r="R439" s="176">
        <v>0</v>
      </c>
      <c r="S439" s="177"/>
      <c r="T439" s="177"/>
      <c r="U439" s="176">
        <v>0</v>
      </c>
      <c r="V439" s="176">
        <v>0</v>
      </c>
      <c r="W439" s="176">
        <v>0</v>
      </c>
      <c r="Y439" s="27"/>
      <c r="AD439" s="51">
        <f t="shared" si="69"/>
        <v>0</v>
      </c>
      <c r="AE439" s="51">
        <f t="shared" si="70"/>
        <v>0</v>
      </c>
      <c r="AF439" s="27"/>
    </row>
    <row r="440" spans="3:45" ht="12" customHeight="1" x14ac:dyDescent="0.25">
      <c r="C440" s="231"/>
      <c r="D440" s="188" t="s">
        <v>408</v>
      </c>
      <c r="E440" s="182">
        <v>0</v>
      </c>
      <c r="F440" s="232">
        <f t="shared" si="65"/>
        <v>0</v>
      </c>
      <c r="G440" s="182">
        <v>0</v>
      </c>
      <c r="H440" s="182">
        <v>0</v>
      </c>
      <c r="I440" s="182">
        <v>0</v>
      </c>
      <c r="J440" s="182">
        <v>0</v>
      </c>
      <c r="K440" s="26"/>
      <c r="L440" s="26">
        <v>0</v>
      </c>
      <c r="M440" s="26">
        <v>0</v>
      </c>
      <c r="N440" s="26">
        <v>0</v>
      </c>
      <c r="O440" s="26">
        <v>0</v>
      </c>
      <c r="P440" s="27">
        <v>0</v>
      </c>
      <c r="Q440" s="27"/>
      <c r="R440" s="176">
        <v>0</v>
      </c>
      <c r="S440" s="177"/>
      <c r="T440" s="177"/>
      <c r="U440" s="176">
        <v>0</v>
      </c>
      <c r="V440" s="176">
        <v>0</v>
      </c>
      <c r="W440" s="176">
        <v>0</v>
      </c>
      <c r="Y440" s="27"/>
      <c r="AD440" s="51">
        <f t="shared" si="69"/>
        <v>0</v>
      </c>
      <c r="AE440" s="51">
        <f t="shared" si="70"/>
        <v>0</v>
      </c>
      <c r="AF440" s="27">
        <v>51659999.999999993</v>
      </c>
    </row>
    <row r="441" spans="3:45" ht="12" customHeight="1" x14ac:dyDescent="0.25">
      <c r="C441" s="231"/>
      <c r="D441" s="188" t="s">
        <v>409</v>
      </c>
      <c r="E441" s="182">
        <v>0</v>
      </c>
      <c r="F441" s="232">
        <f t="shared" si="65"/>
        <v>0</v>
      </c>
      <c r="G441" s="182">
        <v>0</v>
      </c>
      <c r="H441" s="182">
        <v>0</v>
      </c>
      <c r="I441" s="182">
        <v>0</v>
      </c>
      <c r="J441" s="182">
        <v>0</v>
      </c>
      <c r="K441" s="26"/>
      <c r="L441" s="26">
        <v>0</v>
      </c>
      <c r="M441" s="26">
        <v>0</v>
      </c>
      <c r="N441" s="26">
        <v>0</v>
      </c>
      <c r="O441" s="26">
        <v>0</v>
      </c>
      <c r="P441" s="27">
        <v>0</v>
      </c>
      <c r="Q441" s="27"/>
      <c r="R441" s="176">
        <v>0</v>
      </c>
      <c r="S441" s="177"/>
      <c r="T441" s="177"/>
      <c r="U441" s="176">
        <v>0</v>
      </c>
      <c r="V441" s="176">
        <v>0</v>
      </c>
      <c r="W441" s="176">
        <v>0</v>
      </c>
      <c r="Y441" s="27"/>
      <c r="AD441" s="51">
        <f t="shared" si="69"/>
        <v>0</v>
      </c>
      <c r="AE441" s="51">
        <f t="shared" si="70"/>
        <v>0</v>
      </c>
      <c r="AF441" s="27">
        <v>47969999.999999993</v>
      </c>
    </row>
    <row r="442" spans="3:45" ht="12" customHeight="1" x14ac:dyDescent="0.25">
      <c r="C442" s="231" t="s">
        <v>410</v>
      </c>
      <c r="D442" s="188" t="s">
        <v>411</v>
      </c>
      <c r="E442" s="243">
        <v>0</v>
      </c>
      <c r="F442" s="257">
        <f t="shared" si="65"/>
        <v>0</v>
      </c>
      <c r="G442" s="182">
        <v>0</v>
      </c>
      <c r="H442" s="182">
        <v>0</v>
      </c>
      <c r="I442" s="182">
        <v>0</v>
      </c>
      <c r="J442" s="182">
        <v>0</v>
      </c>
      <c r="K442" s="26"/>
      <c r="L442" s="26">
        <v>0</v>
      </c>
      <c r="M442" s="26">
        <v>0</v>
      </c>
      <c r="N442" s="26">
        <v>0</v>
      </c>
      <c r="O442" s="26">
        <v>0</v>
      </c>
      <c r="P442" s="27">
        <v>0</v>
      </c>
      <c r="Q442" s="27"/>
      <c r="R442" s="176">
        <v>0</v>
      </c>
      <c r="S442" s="177"/>
      <c r="T442" s="177"/>
      <c r="U442" s="176">
        <v>0</v>
      </c>
      <c r="V442" s="176">
        <v>0</v>
      </c>
      <c r="W442" s="176">
        <v>0</v>
      </c>
      <c r="Y442" s="27"/>
      <c r="AD442" s="51">
        <f t="shared" si="69"/>
        <v>0</v>
      </c>
      <c r="AE442" s="51">
        <f t="shared" si="70"/>
        <v>0</v>
      </c>
      <c r="AF442" s="27">
        <v>10332000</v>
      </c>
    </row>
    <row r="443" spans="3:45" ht="12" customHeight="1" x14ac:dyDescent="0.25">
      <c r="C443" s="231"/>
      <c r="D443" s="242" t="s">
        <v>412</v>
      </c>
      <c r="E443" s="206">
        <f t="shared" ref="E443:J443" si="71">SUM(E432:E442)</f>
        <v>341400000</v>
      </c>
      <c r="F443" s="259">
        <f t="shared" si="71"/>
        <v>1482441180</v>
      </c>
      <c r="G443" s="259">
        <f t="shared" si="71"/>
        <v>296488236</v>
      </c>
      <c r="H443" s="259">
        <f t="shared" si="71"/>
        <v>370610295</v>
      </c>
      <c r="I443" s="259">
        <f t="shared" si="71"/>
        <v>370610295</v>
      </c>
      <c r="J443" s="259">
        <f t="shared" si="71"/>
        <v>444732354</v>
      </c>
      <c r="K443" s="120">
        <f>'[101]Biaya KSMU'!$E$26</f>
        <v>25844910627.534271</v>
      </c>
      <c r="L443" s="120">
        <v>0</v>
      </c>
      <c r="M443" s="120">
        <v>0</v>
      </c>
      <c r="N443" s="120">
        <v>0</v>
      </c>
      <c r="O443" s="120">
        <v>0</v>
      </c>
      <c r="P443" s="27">
        <v>0</v>
      </c>
      <c r="Q443" s="27"/>
      <c r="R443" s="176">
        <v>0</v>
      </c>
      <c r="S443" s="177"/>
      <c r="T443" s="177"/>
      <c r="U443" s="176">
        <v>0</v>
      </c>
      <c r="V443" s="176">
        <v>0</v>
      </c>
      <c r="W443" s="176">
        <v>0</v>
      </c>
      <c r="Y443" s="27"/>
      <c r="AD443" s="51">
        <f t="shared" si="69"/>
        <v>1482441180000</v>
      </c>
      <c r="AE443" s="51">
        <f t="shared" si="70"/>
        <v>1519502209499.9998</v>
      </c>
      <c r="AF443" s="27">
        <v>2768000</v>
      </c>
    </row>
    <row r="444" spans="3:45" ht="12" customHeight="1" x14ac:dyDescent="0.25">
      <c r="C444" s="231"/>
      <c r="D444" s="188"/>
      <c r="E444" s="199"/>
      <c r="F444" s="256"/>
      <c r="G444" s="256"/>
      <c r="H444" s="256"/>
      <c r="I444" s="256"/>
      <c r="J444" s="256"/>
      <c r="K444" s="26">
        <f>K443/1000</f>
        <v>25844910.62753427</v>
      </c>
      <c r="L444" s="26"/>
      <c r="M444" s="26"/>
      <c r="N444" s="26"/>
      <c r="O444" s="26"/>
      <c r="P444" s="27"/>
      <c r="Q444" s="27"/>
      <c r="R444" s="176"/>
      <c r="S444" s="177"/>
      <c r="T444" s="177"/>
      <c r="U444" s="176"/>
      <c r="V444" s="176"/>
      <c r="W444" s="176"/>
      <c r="Y444" s="27"/>
      <c r="AD444" s="51">
        <f t="shared" si="69"/>
        <v>0</v>
      </c>
      <c r="AE444" s="51">
        <f t="shared" si="70"/>
        <v>0</v>
      </c>
      <c r="AF444" s="27">
        <v>24599999.999999996</v>
      </c>
    </row>
    <row r="445" spans="3:45" ht="12" customHeight="1" x14ac:dyDescent="0.25">
      <c r="C445" s="169" t="s">
        <v>49</v>
      </c>
      <c r="D445" s="201" t="s">
        <v>50</v>
      </c>
      <c r="E445" s="237"/>
      <c r="F445" s="232"/>
      <c r="G445" s="232"/>
      <c r="H445" s="232"/>
      <c r="I445" s="232"/>
      <c r="J445" s="232"/>
      <c r="K445" s="26">
        <v>25844000</v>
      </c>
      <c r="L445" s="26"/>
      <c r="M445" s="26"/>
      <c r="N445" s="26"/>
      <c r="O445" s="26"/>
      <c r="P445" s="27"/>
      <c r="Q445" s="27"/>
      <c r="R445" s="176"/>
      <c r="S445" s="177"/>
      <c r="T445" s="177"/>
      <c r="U445" s="176"/>
      <c r="V445" s="176"/>
      <c r="W445" s="176"/>
      <c r="Y445" s="27"/>
      <c r="AD445" s="51">
        <f t="shared" si="69"/>
        <v>0</v>
      </c>
      <c r="AE445" s="51">
        <f t="shared" si="70"/>
        <v>0</v>
      </c>
      <c r="AF445" s="27">
        <v>461249999.99999994</v>
      </c>
    </row>
    <row r="446" spans="3:45" ht="12" customHeight="1" x14ac:dyDescent="0.25">
      <c r="C446" s="110" t="s">
        <v>413</v>
      </c>
      <c r="D446" s="188" t="s">
        <v>414</v>
      </c>
      <c r="E446" s="180">
        <v>60000000</v>
      </c>
      <c r="F446" s="181">
        <f>SUM(G446:J446)</f>
        <v>60000000</v>
      </c>
      <c r="G446" s="182">
        <v>15000000</v>
      </c>
      <c r="H446" s="182">
        <v>15000000</v>
      </c>
      <c r="I446" s="182">
        <v>15000000</v>
      </c>
      <c r="J446" s="182">
        <v>15000000</v>
      </c>
      <c r="K446" s="175"/>
      <c r="L446" s="175">
        <v>51659.999999999993</v>
      </c>
      <c r="M446" s="175">
        <v>13560.749999999998</v>
      </c>
      <c r="N446" s="175">
        <v>13560.749999999998</v>
      </c>
      <c r="O446" s="175">
        <v>13560.749999999998</v>
      </c>
      <c r="P446" s="27">
        <v>13560.749999999998</v>
      </c>
      <c r="Q446" s="27"/>
      <c r="R446" s="176">
        <f t="shared" ref="R446:R454" si="72">G446+H446+I446+J446</f>
        <v>60000000</v>
      </c>
      <c r="S446" s="177"/>
      <c r="T446" s="177"/>
      <c r="U446" s="176">
        <v>10800</v>
      </c>
      <c r="V446" s="176">
        <v>10800</v>
      </c>
      <c r="W446" s="176">
        <v>10800</v>
      </c>
      <c r="Y446" s="27">
        <v>10859.45</v>
      </c>
      <c r="AB446" s="27">
        <v>12914999.999999998</v>
      </c>
      <c r="AC446" s="27">
        <v>12914999.999999998</v>
      </c>
      <c r="AD446" s="27">
        <v>12914999.999999998</v>
      </c>
      <c r="AE446" s="27">
        <v>12914999.999999998</v>
      </c>
      <c r="AF446" s="27">
        <v>51659999.999999993</v>
      </c>
      <c r="AK446" s="10">
        <v>45938.15</v>
      </c>
      <c r="AP446" s="1">
        <v>37657650</v>
      </c>
      <c r="AS446" s="1" t="s">
        <v>221</v>
      </c>
    </row>
    <row r="447" spans="3:45" ht="12" customHeight="1" x14ac:dyDescent="0.25">
      <c r="C447" s="110" t="s">
        <v>415</v>
      </c>
      <c r="D447" s="188" t="s">
        <v>416</v>
      </c>
      <c r="E447" s="180">
        <v>62000000</v>
      </c>
      <c r="F447" s="181">
        <f t="shared" ref="F447:F456" si="73">SUM(G447:J447)</f>
        <v>62000000</v>
      </c>
      <c r="G447" s="182">
        <v>15500000</v>
      </c>
      <c r="H447" s="182">
        <v>15500000</v>
      </c>
      <c r="I447" s="182">
        <v>15500000</v>
      </c>
      <c r="J447" s="182">
        <v>15500000</v>
      </c>
      <c r="K447" s="175"/>
      <c r="L447" s="175">
        <v>47969.999999999993</v>
      </c>
      <c r="M447" s="175">
        <v>12592.124999999998</v>
      </c>
      <c r="N447" s="175">
        <v>12592.124999999998</v>
      </c>
      <c r="O447" s="175">
        <v>12592.124999999998</v>
      </c>
      <c r="P447" s="27">
        <v>12592.124999999998</v>
      </c>
      <c r="Q447" s="27"/>
      <c r="R447" s="176">
        <f t="shared" si="72"/>
        <v>62000000</v>
      </c>
      <c r="S447" s="177"/>
      <c r="T447" s="177"/>
      <c r="U447" s="176">
        <v>11700</v>
      </c>
      <c r="V447" s="176">
        <v>11700</v>
      </c>
      <c r="W447" s="176">
        <v>11700</v>
      </c>
      <c r="Y447" s="27">
        <v>8360.35</v>
      </c>
      <c r="AB447" s="27">
        <v>11992499.999999998</v>
      </c>
      <c r="AC447" s="27">
        <v>11992499.999999998</v>
      </c>
      <c r="AD447" s="27">
        <v>11992499.999999998</v>
      </c>
      <c r="AE447" s="27">
        <v>11992499.999999998</v>
      </c>
      <c r="AF447" s="27">
        <v>47969999.999999993</v>
      </c>
      <c r="AK447" s="10">
        <v>41483.125</v>
      </c>
      <c r="AP447" s="1">
        <v>26904200</v>
      </c>
      <c r="AS447" s="1" t="s">
        <v>221</v>
      </c>
    </row>
    <row r="448" spans="3:45" ht="12" customHeight="1" x14ac:dyDescent="0.25">
      <c r="C448" s="110" t="s">
        <v>417</v>
      </c>
      <c r="D448" s="188" t="s">
        <v>418</v>
      </c>
      <c r="E448" s="180">
        <v>12800000</v>
      </c>
      <c r="F448" s="181">
        <f t="shared" si="73"/>
        <v>12800000</v>
      </c>
      <c r="G448" s="182">
        <v>3200000</v>
      </c>
      <c r="H448" s="182">
        <v>3200000</v>
      </c>
      <c r="I448" s="182">
        <v>3200000</v>
      </c>
      <c r="J448" s="182">
        <v>3200000</v>
      </c>
      <c r="K448" s="175"/>
      <c r="L448" s="175">
        <v>10332</v>
      </c>
      <c r="M448" s="175">
        <v>2712.15</v>
      </c>
      <c r="N448" s="175">
        <v>2712.15</v>
      </c>
      <c r="O448" s="175">
        <v>2712.15</v>
      </c>
      <c r="P448" s="27">
        <v>2712.15</v>
      </c>
      <c r="Q448" s="27"/>
      <c r="R448" s="176">
        <f t="shared" si="72"/>
        <v>12800000</v>
      </c>
      <c r="S448" s="177"/>
      <c r="T448" s="177"/>
      <c r="U448" s="176">
        <v>2700</v>
      </c>
      <c r="V448" s="176">
        <v>2700</v>
      </c>
      <c r="W448" s="176">
        <v>2700</v>
      </c>
      <c r="Y448" s="27">
        <v>1500</v>
      </c>
      <c r="AB448" s="27">
        <v>2583000</v>
      </c>
      <c r="AC448" s="27">
        <v>2583000</v>
      </c>
      <c r="AD448" s="27">
        <v>2583000</v>
      </c>
      <c r="AE448" s="27">
        <v>2583000</v>
      </c>
      <c r="AF448" s="27">
        <v>10332000</v>
      </c>
      <c r="AK448" s="10">
        <v>7303.6479999999992</v>
      </c>
      <c r="AP448" s="1">
        <v>1182820</v>
      </c>
      <c r="AS448" s="1" t="s">
        <v>221</v>
      </c>
    </row>
    <row r="449" spans="3:45" ht="12" customHeight="1" x14ac:dyDescent="0.25">
      <c r="C449" s="110" t="s">
        <v>419</v>
      </c>
      <c r="D449" s="188" t="s">
        <v>420</v>
      </c>
      <c r="E449" s="180">
        <v>3400000</v>
      </c>
      <c r="F449" s="181">
        <f t="shared" si="73"/>
        <v>3400000</v>
      </c>
      <c r="G449" s="182">
        <v>850000</v>
      </c>
      <c r="H449" s="182">
        <v>850000</v>
      </c>
      <c r="I449" s="182">
        <v>850000</v>
      </c>
      <c r="J449" s="182">
        <v>850000</v>
      </c>
      <c r="K449" s="175"/>
      <c r="L449" s="175">
        <v>2768</v>
      </c>
      <c r="M449" s="175">
        <v>726.6</v>
      </c>
      <c r="N449" s="175">
        <v>726.6</v>
      </c>
      <c r="O449" s="175">
        <v>726.6</v>
      </c>
      <c r="P449" s="27">
        <v>726.6</v>
      </c>
      <c r="Q449" s="27"/>
      <c r="R449" s="176">
        <f t="shared" si="72"/>
        <v>3400000</v>
      </c>
      <c r="S449" s="177"/>
      <c r="T449" s="177"/>
      <c r="U449" s="176">
        <v>675</v>
      </c>
      <c r="V449" s="176">
        <v>675</v>
      </c>
      <c r="W449" s="176">
        <v>675</v>
      </c>
      <c r="Y449" s="27">
        <v>550</v>
      </c>
      <c r="AB449" s="27">
        <v>692000</v>
      </c>
      <c r="AC449" s="27">
        <v>692000</v>
      </c>
      <c r="AD449" s="27">
        <v>692000</v>
      </c>
      <c r="AE449" s="27">
        <v>692000</v>
      </c>
      <c r="AF449" s="27">
        <v>2768000</v>
      </c>
      <c r="AK449" s="10">
        <v>2547.1</v>
      </c>
      <c r="AP449" s="1">
        <v>2197000</v>
      </c>
      <c r="AS449" s="1" t="s">
        <v>221</v>
      </c>
    </row>
    <row r="450" spans="3:45" ht="12" customHeight="1" x14ac:dyDescent="0.25">
      <c r="C450" s="110" t="s">
        <v>421</v>
      </c>
      <c r="D450" s="188" t="s">
        <v>422</v>
      </c>
      <c r="E450" s="180">
        <v>34000000</v>
      </c>
      <c r="F450" s="181">
        <f t="shared" si="73"/>
        <v>34000000</v>
      </c>
      <c r="G450" s="182">
        <v>8500000</v>
      </c>
      <c r="H450" s="182">
        <v>8500000</v>
      </c>
      <c r="I450" s="182">
        <v>8500000</v>
      </c>
      <c r="J450" s="182">
        <v>8500000</v>
      </c>
      <c r="K450" s="175"/>
      <c r="L450" s="175">
        <v>24599.999999999996</v>
      </c>
      <c r="M450" s="175">
        <v>6457.4999999999991</v>
      </c>
      <c r="N450" s="175">
        <v>6457.4999999999991</v>
      </c>
      <c r="O450" s="175">
        <v>6457.4999999999991</v>
      </c>
      <c r="P450" s="27">
        <v>6457.4999999999991</v>
      </c>
      <c r="Q450" s="27"/>
      <c r="R450" s="176">
        <f t="shared" si="72"/>
        <v>34000000</v>
      </c>
      <c r="S450" s="177"/>
      <c r="T450" s="177"/>
      <c r="U450" s="176">
        <v>6000</v>
      </c>
      <c r="V450" s="176">
        <v>6000</v>
      </c>
      <c r="W450" s="176">
        <v>6000</v>
      </c>
      <c r="Y450" s="27">
        <v>2500</v>
      </c>
      <c r="AB450" s="27">
        <v>6149999.9999999991</v>
      </c>
      <c r="AC450" s="27">
        <v>6149999.9999999991</v>
      </c>
      <c r="AD450" s="27">
        <v>6149999.9999999991</v>
      </c>
      <c r="AE450" s="27">
        <v>6149999.9999999991</v>
      </c>
      <c r="AF450" s="27">
        <v>24599999.999999996</v>
      </c>
      <c r="AK450" s="10">
        <v>6457.4999999999991</v>
      </c>
      <c r="AP450" s="1">
        <v>0</v>
      </c>
      <c r="AS450" s="1" t="s">
        <v>221</v>
      </c>
    </row>
    <row r="451" spans="3:45" ht="12" customHeight="1" x14ac:dyDescent="0.25">
      <c r="C451" s="110" t="s">
        <v>423</v>
      </c>
      <c r="D451" s="188" t="s">
        <v>424</v>
      </c>
      <c r="E451" s="180">
        <v>700000000</v>
      </c>
      <c r="F451" s="181">
        <f t="shared" si="73"/>
        <v>700000000</v>
      </c>
      <c r="G451" s="182">
        <v>175000000</v>
      </c>
      <c r="H451" s="182">
        <v>175000000</v>
      </c>
      <c r="I451" s="182">
        <v>175000000</v>
      </c>
      <c r="J451" s="182">
        <v>175000000</v>
      </c>
      <c r="K451" s="175"/>
      <c r="L451" s="175">
        <v>461249.99999999994</v>
      </c>
      <c r="M451" s="175">
        <v>121078.12499999999</v>
      </c>
      <c r="N451" s="175">
        <v>121078.12499999999</v>
      </c>
      <c r="O451" s="175">
        <v>121078.12499999999</v>
      </c>
      <c r="P451" s="27">
        <v>121078.12499999999</v>
      </c>
      <c r="Q451" s="27"/>
      <c r="R451" s="176">
        <f t="shared" si="72"/>
        <v>700000000</v>
      </c>
      <c r="S451" s="177"/>
      <c r="T451" s="177"/>
      <c r="U451" s="176">
        <v>125000</v>
      </c>
      <c r="V451" s="176">
        <v>100000</v>
      </c>
      <c r="W451" s="176">
        <v>100000</v>
      </c>
      <c r="Y451" s="27">
        <v>75000</v>
      </c>
      <c r="AB451" s="27">
        <v>115312499.99999999</v>
      </c>
      <c r="AC451" s="27">
        <v>115312499.99999999</v>
      </c>
      <c r="AD451" s="27">
        <v>115312499.99999999</v>
      </c>
      <c r="AE451" s="27">
        <v>115312499.99999999</v>
      </c>
      <c r="AF451" s="27">
        <v>461249999.99999994</v>
      </c>
      <c r="AK451" s="10">
        <v>437625.79100000003</v>
      </c>
      <c r="AP451" s="1">
        <v>233914545</v>
      </c>
      <c r="AS451" s="1" t="s">
        <v>221</v>
      </c>
    </row>
    <row r="452" spans="3:45" ht="12" customHeight="1" x14ac:dyDescent="0.25">
      <c r="C452" s="110" t="s">
        <v>425</v>
      </c>
      <c r="D452" s="188" t="s">
        <v>426</v>
      </c>
      <c r="E452" s="180">
        <v>200000000</v>
      </c>
      <c r="F452" s="181">
        <f t="shared" si="73"/>
        <v>200000000</v>
      </c>
      <c r="G452" s="182">
        <v>50000000</v>
      </c>
      <c r="H452" s="182">
        <v>50000000</v>
      </c>
      <c r="I452" s="182">
        <v>50000000</v>
      </c>
      <c r="J452" s="182">
        <v>50000000</v>
      </c>
      <c r="K452" s="175"/>
      <c r="L452" s="175">
        <v>143500</v>
      </c>
      <c r="M452" s="175">
        <v>37668.75</v>
      </c>
      <c r="N452" s="175">
        <v>37668.75</v>
      </c>
      <c r="O452" s="175">
        <v>37668.75</v>
      </c>
      <c r="P452" s="27">
        <v>37668.75</v>
      </c>
      <c r="Q452" s="27"/>
      <c r="R452" s="176">
        <f t="shared" si="72"/>
        <v>200000000</v>
      </c>
      <c r="S452" s="177"/>
      <c r="T452" s="177"/>
      <c r="U452" s="176">
        <v>37500</v>
      </c>
      <c r="V452" s="176">
        <v>37500</v>
      </c>
      <c r="W452" s="176">
        <v>37500</v>
      </c>
      <c r="Y452" s="27">
        <v>25000</v>
      </c>
      <c r="AB452" s="27">
        <v>35875000</v>
      </c>
      <c r="AC452" s="27">
        <v>35875000</v>
      </c>
      <c r="AD452" s="27">
        <v>35875000</v>
      </c>
      <c r="AE452" s="27">
        <v>35875000</v>
      </c>
      <c r="AF452" s="27">
        <v>143500000</v>
      </c>
      <c r="AK452" s="10">
        <v>93550.097999999998</v>
      </c>
      <c r="AP452" s="1">
        <v>63199415</v>
      </c>
      <c r="AS452" s="1" t="s">
        <v>221</v>
      </c>
    </row>
    <row r="453" spans="3:45" ht="12" customHeight="1" x14ac:dyDescent="0.25">
      <c r="C453" s="110" t="s">
        <v>427</v>
      </c>
      <c r="D453" s="188" t="s">
        <v>428</v>
      </c>
      <c r="E453" s="180">
        <v>100000000</v>
      </c>
      <c r="F453" s="181">
        <f t="shared" si="73"/>
        <v>200000000</v>
      </c>
      <c r="G453" s="182">
        <v>50000000</v>
      </c>
      <c r="H453" s="182">
        <v>50000000</v>
      </c>
      <c r="I453" s="182">
        <v>50000000</v>
      </c>
      <c r="J453" s="182">
        <v>50000000</v>
      </c>
      <c r="K453" s="175"/>
      <c r="L453" s="175">
        <v>153750</v>
      </c>
      <c r="M453" s="175">
        <v>0</v>
      </c>
      <c r="N453" s="175">
        <v>0</v>
      </c>
      <c r="O453" s="175">
        <v>0</v>
      </c>
      <c r="P453" s="27">
        <v>161437.5</v>
      </c>
      <c r="Q453" s="27"/>
      <c r="R453" s="176">
        <f t="shared" si="72"/>
        <v>200000000</v>
      </c>
      <c r="S453" s="177"/>
      <c r="T453" s="177"/>
      <c r="U453" s="176">
        <v>0</v>
      </c>
      <c r="V453" s="176">
        <v>0</v>
      </c>
      <c r="W453" s="176">
        <v>100000</v>
      </c>
      <c r="Y453" s="27">
        <v>0</v>
      </c>
      <c r="AB453" s="27"/>
      <c r="AC453" s="27"/>
      <c r="AD453" s="27"/>
      <c r="AE453" s="27">
        <v>153750000</v>
      </c>
      <c r="AF453" s="27">
        <v>153750000</v>
      </c>
      <c r="AK453" s="10">
        <v>161437.5</v>
      </c>
      <c r="AP453" s="1">
        <v>187540000</v>
      </c>
      <c r="AS453" s="1" t="s">
        <v>221</v>
      </c>
    </row>
    <row r="454" spans="3:45" ht="12" customHeight="1" x14ac:dyDescent="0.25">
      <c r="C454" s="110" t="s">
        <v>429</v>
      </c>
      <c r="D454" s="188" t="s">
        <v>430</v>
      </c>
      <c r="E454" s="180">
        <v>140000000</v>
      </c>
      <c r="F454" s="181">
        <f t="shared" si="73"/>
        <v>140000000</v>
      </c>
      <c r="G454" s="182">
        <v>35000000</v>
      </c>
      <c r="H454" s="182">
        <v>35000000</v>
      </c>
      <c r="I454" s="182">
        <v>35000000</v>
      </c>
      <c r="J454" s="182">
        <v>35000000</v>
      </c>
      <c r="K454" s="175"/>
      <c r="L454" s="175">
        <v>102499.99999999999</v>
      </c>
      <c r="M454" s="175">
        <v>0</v>
      </c>
      <c r="N454" s="175">
        <v>0</v>
      </c>
      <c r="O454" s="175">
        <v>0</v>
      </c>
      <c r="P454" s="27">
        <v>107624.99999999999</v>
      </c>
      <c r="Q454" s="27"/>
      <c r="R454" s="176">
        <f t="shared" si="72"/>
        <v>140000000</v>
      </c>
      <c r="S454" s="177"/>
      <c r="T454" s="177"/>
      <c r="U454" s="176">
        <v>21000</v>
      </c>
      <c r="V454" s="176">
        <v>21000</v>
      </c>
      <c r="W454" s="176">
        <v>21000</v>
      </c>
      <c r="Y454" s="27">
        <v>0</v>
      </c>
      <c r="AB454" s="27"/>
      <c r="AC454" s="27"/>
      <c r="AD454" s="27"/>
      <c r="AE454" s="27">
        <v>102499999.99999999</v>
      </c>
      <c r="AF454" s="27">
        <v>102499999.99999999</v>
      </c>
      <c r="AJ454" s="11">
        <f>F477</f>
        <v>8504000000</v>
      </c>
      <c r="AK454" s="10">
        <v>107624.99999999999</v>
      </c>
      <c r="AL454" s="10">
        <v>3857632.75</v>
      </c>
      <c r="AP454" s="1">
        <v>0</v>
      </c>
      <c r="AS454" s="1" t="s">
        <v>221</v>
      </c>
    </row>
    <row r="455" spans="3:45" ht="12" customHeight="1" x14ac:dyDescent="0.25">
      <c r="C455" s="110" t="s">
        <v>431</v>
      </c>
      <c r="D455" s="188" t="s">
        <v>432</v>
      </c>
      <c r="E455" s="180">
        <v>0</v>
      </c>
      <c r="F455" s="181">
        <f t="shared" si="73"/>
        <v>0</v>
      </c>
      <c r="G455" s="182">
        <v>0</v>
      </c>
      <c r="H455" s="182">
        <v>0</v>
      </c>
      <c r="I455" s="182">
        <v>0</v>
      </c>
      <c r="J455" s="182">
        <v>0</v>
      </c>
      <c r="K455" s="175"/>
      <c r="L455" s="175">
        <v>0</v>
      </c>
      <c r="M455" s="175">
        <v>0</v>
      </c>
      <c r="N455" s="175">
        <v>0</v>
      </c>
      <c r="O455" s="175">
        <v>0</v>
      </c>
      <c r="P455" s="27">
        <v>0</v>
      </c>
      <c r="Q455" s="27"/>
      <c r="R455" s="176">
        <v>0</v>
      </c>
      <c r="S455" s="177"/>
      <c r="T455" s="177"/>
      <c r="U455" s="176">
        <v>0</v>
      </c>
      <c r="V455" s="176">
        <v>0</v>
      </c>
      <c r="W455" s="176">
        <v>0</v>
      </c>
      <c r="Y455" s="27">
        <v>0</v>
      </c>
      <c r="AB455" s="27"/>
      <c r="AC455" s="27"/>
      <c r="AD455" s="27"/>
      <c r="AE455" s="27"/>
      <c r="AF455" s="27">
        <v>0</v>
      </c>
      <c r="AJ455" s="11">
        <f>AL454-AJ454</f>
        <v>-8500142367.25</v>
      </c>
      <c r="AK455" s="10">
        <v>0</v>
      </c>
      <c r="AL455" s="11"/>
      <c r="AM455" s="260"/>
      <c r="AP455" s="1">
        <v>0</v>
      </c>
    </row>
    <row r="456" spans="3:45" ht="12" customHeight="1" x14ac:dyDescent="0.25">
      <c r="C456" s="110" t="s">
        <v>433</v>
      </c>
      <c r="D456" s="188" t="s">
        <v>434</v>
      </c>
      <c r="E456" s="180">
        <v>340000000</v>
      </c>
      <c r="F456" s="181">
        <f t="shared" si="73"/>
        <v>180000000</v>
      </c>
      <c r="G456" s="182">
        <v>45000000</v>
      </c>
      <c r="H456" s="182">
        <v>45000000</v>
      </c>
      <c r="I456" s="182">
        <v>45000000</v>
      </c>
      <c r="J456" s="182">
        <v>45000000</v>
      </c>
      <c r="K456" s="175"/>
      <c r="L456" s="175">
        <v>260000</v>
      </c>
      <c r="M456" s="175">
        <v>71500</v>
      </c>
      <c r="N456" s="175">
        <v>71500</v>
      </c>
      <c r="O456" s="175">
        <v>71500</v>
      </c>
      <c r="P456" s="27">
        <v>71500</v>
      </c>
      <c r="Q456" s="27"/>
      <c r="R456" s="176">
        <f>G456+H456+I456+J456</f>
        <v>180000000</v>
      </c>
      <c r="S456" s="177"/>
      <c r="T456" s="177"/>
      <c r="U456" s="176">
        <v>50000</v>
      </c>
      <c r="V456" s="176">
        <v>50000</v>
      </c>
      <c r="W456" s="176">
        <v>50000</v>
      </c>
      <c r="Y456" s="27">
        <v>0</v>
      </c>
      <c r="AB456" s="27">
        <v>65000000</v>
      </c>
      <c r="AC456" s="27">
        <v>65000000</v>
      </c>
      <c r="AD456" s="27">
        <v>65000000</v>
      </c>
      <c r="AE456" s="27">
        <v>65000000</v>
      </c>
      <c r="AF456" s="27">
        <v>260000000</v>
      </c>
      <c r="AK456" s="10">
        <v>202500</v>
      </c>
      <c r="AL456" s="11"/>
      <c r="AM456" s="260"/>
      <c r="AP456" s="1">
        <v>160304040</v>
      </c>
      <c r="AS456" s="1" t="s">
        <v>221</v>
      </c>
    </row>
    <row r="457" spans="3:45" ht="12" customHeight="1" x14ac:dyDescent="0.25">
      <c r="C457" s="151"/>
      <c r="D457" s="193" t="s">
        <v>435</v>
      </c>
      <c r="E457" s="194">
        <f t="shared" ref="E457:J457" si="74">SUM(E446:E456)</f>
        <v>1652200000</v>
      </c>
      <c r="F457" s="253">
        <f t="shared" si="74"/>
        <v>1592200000</v>
      </c>
      <c r="G457" s="253">
        <f t="shared" si="74"/>
        <v>398050000</v>
      </c>
      <c r="H457" s="253">
        <f t="shared" si="74"/>
        <v>398050000</v>
      </c>
      <c r="I457" s="253">
        <f t="shared" si="74"/>
        <v>398050000</v>
      </c>
      <c r="J457" s="253">
        <f t="shared" si="74"/>
        <v>398050000</v>
      </c>
      <c r="K457" s="254">
        <f>4000000/4</f>
        <v>1000000</v>
      </c>
      <c r="L457" s="254">
        <v>1258330</v>
      </c>
      <c r="M457" s="254">
        <v>250519.99999999997</v>
      </c>
      <c r="N457" s="254">
        <v>250519.99999999997</v>
      </c>
      <c r="O457" s="254">
        <v>250519.99999999997</v>
      </c>
      <c r="P457" s="27">
        <v>506770</v>
      </c>
      <c r="Q457" s="27"/>
      <c r="R457" s="176">
        <v>356000</v>
      </c>
      <c r="S457" s="177"/>
      <c r="T457" s="177"/>
      <c r="U457" s="176">
        <v>306000</v>
      </c>
      <c r="V457" s="176">
        <v>256000</v>
      </c>
      <c r="W457" s="176">
        <v>331000</v>
      </c>
      <c r="Y457" s="27">
        <v>123769.8</v>
      </c>
      <c r="AB457" s="27">
        <v>250519999.99999997</v>
      </c>
      <c r="AC457" s="27">
        <v>250519999.99999997</v>
      </c>
      <c r="AD457" s="27">
        <v>250519999.99999997</v>
      </c>
      <c r="AE457" s="27">
        <v>506770000</v>
      </c>
      <c r="AF457" s="27">
        <v>1258330000</v>
      </c>
      <c r="AH457" s="351" t="s">
        <v>12</v>
      </c>
      <c r="AI457" s="351"/>
      <c r="AJ457" s="351"/>
      <c r="AK457" s="351"/>
      <c r="AL457" s="351"/>
    </row>
    <row r="458" spans="3:45" ht="12" customHeight="1" x14ac:dyDescent="0.25">
      <c r="C458" s="110"/>
      <c r="D458" s="188"/>
      <c r="E458" s="261"/>
      <c r="F458" s="256"/>
      <c r="G458" s="256">
        <f>+R458/1000</f>
        <v>0</v>
      </c>
      <c r="H458" s="256">
        <f t="shared" ref="H458:J459" si="75">+U458/1000</f>
        <v>0</v>
      </c>
      <c r="I458" s="256">
        <f t="shared" si="75"/>
        <v>0</v>
      </c>
      <c r="J458" s="256">
        <f t="shared" si="75"/>
        <v>0</v>
      </c>
      <c r="K458" s="26"/>
      <c r="L458" s="26"/>
      <c r="M458" s="26">
        <v>0</v>
      </c>
      <c r="N458" s="26">
        <v>0</v>
      </c>
      <c r="O458" s="26">
        <v>0</v>
      </c>
      <c r="P458" s="27">
        <v>0</v>
      </c>
      <c r="Q458" s="27"/>
      <c r="R458" s="176"/>
      <c r="S458" s="177"/>
      <c r="T458" s="177"/>
      <c r="U458" s="176"/>
      <c r="V458" s="176"/>
      <c r="W458" s="176"/>
      <c r="Y458" s="27"/>
      <c r="AD458" s="51">
        <f>F458*1000</f>
        <v>0</v>
      </c>
      <c r="AE458" s="51">
        <f>AD458*1.025</f>
        <v>0</v>
      </c>
      <c r="AF458" s="27">
        <v>0</v>
      </c>
      <c r="AG458" s="349" t="s">
        <v>195</v>
      </c>
      <c r="AH458" s="172" t="s">
        <v>196</v>
      </c>
      <c r="AI458" s="172" t="s">
        <v>197</v>
      </c>
      <c r="AJ458" s="172" t="s">
        <v>198</v>
      </c>
      <c r="AK458" s="172"/>
      <c r="AL458" s="172" t="s">
        <v>199</v>
      </c>
      <c r="AM458" s="172" t="s">
        <v>200</v>
      </c>
    </row>
    <row r="459" spans="3:45" ht="12" customHeight="1" x14ac:dyDescent="0.25">
      <c r="C459" s="169" t="s">
        <v>51</v>
      </c>
      <c r="D459" s="201" t="s">
        <v>52</v>
      </c>
      <c r="E459" s="237"/>
      <c r="F459" s="232">
        <f t="shared" si="65"/>
        <v>0</v>
      </c>
      <c r="G459" s="232">
        <f>+R459/1000</f>
        <v>0</v>
      </c>
      <c r="H459" s="232">
        <f t="shared" si="75"/>
        <v>0</v>
      </c>
      <c r="I459" s="232">
        <f t="shared" si="75"/>
        <v>0</v>
      </c>
      <c r="J459" s="232">
        <f t="shared" si="75"/>
        <v>0</v>
      </c>
      <c r="K459" s="26">
        <f>F460-4000000</f>
        <v>1596000000</v>
      </c>
      <c r="L459" s="26">
        <v>0</v>
      </c>
      <c r="M459" s="26">
        <v>0</v>
      </c>
      <c r="N459" s="26">
        <v>0</v>
      </c>
      <c r="O459" s="26">
        <v>0</v>
      </c>
      <c r="P459" s="27">
        <v>0</v>
      </c>
      <c r="Q459" s="27"/>
      <c r="R459" s="176"/>
      <c r="S459" s="177"/>
      <c r="T459" s="177"/>
      <c r="U459" s="176"/>
      <c r="V459" s="176"/>
      <c r="W459" s="176"/>
      <c r="Y459" s="27"/>
      <c r="AD459" s="51">
        <f>F459*1000</f>
        <v>0</v>
      </c>
      <c r="AE459" s="51">
        <f>AD459*1.025</f>
        <v>0</v>
      </c>
      <c r="AF459" s="27">
        <v>61499999.999999993</v>
      </c>
      <c r="AG459" s="349"/>
    </row>
    <row r="460" spans="3:45" ht="12" customHeight="1" x14ac:dyDescent="0.25">
      <c r="C460" s="110" t="s">
        <v>436</v>
      </c>
      <c r="D460" s="188" t="s">
        <v>437</v>
      </c>
      <c r="E460" s="180">
        <v>2000000000</v>
      </c>
      <c r="F460" s="181">
        <f t="shared" ref="F460:F476" si="76">SUM(G460:J460)</f>
        <v>1600000000</v>
      </c>
      <c r="G460" s="182">
        <v>400000000</v>
      </c>
      <c r="H460" s="182">
        <v>400000000</v>
      </c>
      <c r="I460" s="182">
        <v>400000000</v>
      </c>
      <c r="J460" s="182">
        <v>400000000</v>
      </c>
      <c r="K460" s="175">
        <f>2000000/4</f>
        <v>500000</v>
      </c>
      <c r="L460" s="175">
        <v>3738000</v>
      </c>
      <c r="M460" s="175">
        <v>1000000</v>
      </c>
      <c r="N460" s="175">
        <v>935000.00000000012</v>
      </c>
      <c r="O460" s="175">
        <v>913000.00000000012</v>
      </c>
      <c r="P460" s="27">
        <v>1152000</v>
      </c>
      <c r="Q460" s="27"/>
      <c r="R460" s="176">
        <f t="shared" ref="R460:R467" si="77">G460+H460+I460+J460</f>
        <v>1600000000</v>
      </c>
      <c r="S460" s="177"/>
      <c r="T460" s="177"/>
      <c r="U460" s="176">
        <v>313875</v>
      </c>
      <c r="V460" s="176">
        <v>342875</v>
      </c>
      <c r="W460" s="176">
        <v>300750</v>
      </c>
      <c r="Y460" s="27">
        <v>250000</v>
      </c>
      <c r="AB460" s="27">
        <v>380000000</v>
      </c>
      <c r="AC460" s="27">
        <v>300000000</v>
      </c>
      <c r="AD460" s="27">
        <v>280000000</v>
      </c>
      <c r="AE460" s="27">
        <v>578000000</v>
      </c>
      <c r="AF460" s="27">
        <v>1538000000</v>
      </c>
      <c r="AG460" s="27">
        <v>1500200</v>
      </c>
      <c r="AK460" s="10">
        <v>5690132.7630000003</v>
      </c>
      <c r="AP460" s="1">
        <v>1120091386</v>
      </c>
      <c r="AS460" s="1" t="s">
        <v>221</v>
      </c>
    </row>
    <row r="461" spans="3:45" ht="16.5" customHeight="1" x14ac:dyDescent="0.25">
      <c r="C461" s="110" t="s">
        <v>438</v>
      </c>
      <c r="D461" s="188" t="s">
        <v>439</v>
      </c>
      <c r="E461" s="180">
        <v>1160000000</v>
      </c>
      <c r="F461" s="181">
        <f t="shared" si="76"/>
        <v>800000000</v>
      </c>
      <c r="G461" s="182">
        <v>200000000</v>
      </c>
      <c r="H461" s="182">
        <v>200000000</v>
      </c>
      <c r="I461" s="182">
        <v>200000000</v>
      </c>
      <c r="J461" s="182">
        <v>200000000</v>
      </c>
      <c r="K461" s="175"/>
      <c r="L461" s="175">
        <v>61499.999999999993</v>
      </c>
      <c r="M461" s="175">
        <v>16143.749999999998</v>
      </c>
      <c r="N461" s="175">
        <v>16143.749999999998</v>
      </c>
      <c r="O461" s="175">
        <v>16143.749999999998</v>
      </c>
      <c r="P461" s="27">
        <v>16143.749999999998</v>
      </c>
      <c r="Q461" s="27"/>
      <c r="R461" s="176">
        <f t="shared" si="77"/>
        <v>800000000</v>
      </c>
      <c r="S461" s="177"/>
      <c r="T461" s="177"/>
      <c r="U461" s="176">
        <v>30000</v>
      </c>
      <c r="V461" s="176">
        <v>30000</v>
      </c>
      <c r="W461" s="176">
        <v>30000</v>
      </c>
      <c r="Y461" s="27">
        <v>0</v>
      </c>
      <c r="AB461" s="27">
        <v>15374999.999999998</v>
      </c>
      <c r="AC461" s="27">
        <v>15374999.999999998</v>
      </c>
      <c r="AD461" s="27">
        <v>15374999.999999998</v>
      </c>
      <c r="AE461" s="27">
        <v>15374999.999999998</v>
      </c>
      <c r="AF461" s="27">
        <v>61499999.999999993</v>
      </c>
      <c r="AG461" s="27">
        <v>60000</v>
      </c>
      <c r="AK461" s="10">
        <v>36037.820999999996</v>
      </c>
      <c r="AL461" s="11"/>
      <c r="AM461" s="51"/>
      <c r="AN461" s="51"/>
      <c r="AO461" s="11"/>
      <c r="AP461" s="1">
        <v>21886125</v>
      </c>
      <c r="AS461" s="1" t="s">
        <v>221</v>
      </c>
    </row>
    <row r="462" spans="3:45" ht="12" customHeight="1" x14ac:dyDescent="0.25">
      <c r="C462" s="110" t="s">
        <v>438</v>
      </c>
      <c r="D462" s="188" t="s">
        <v>440</v>
      </c>
      <c r="E462" s="180">
        <v>48000000</v>
      </c>
      <c r="F462" s="181">
        <f t="shared" si="76"/>
        <v>100000000</v>
      </c>
      <c r="G462" s="182">
        <f>9600000+13000000</f>
        <v>22600000</v>
      </c>
      <c r="H462" s="182">
        <f>12000000+13000000</f>
        <v>25000000</v>
      </c>
      <c r="I462" s="182">
        <f>12000000+13000000</f>
        <v>25000000</v>
      </c>
      <c r="J462" s="182">
        <f>14400000+13000000</f>
        <v>27400000</v>
      </c>
      <c r="K462" s="175">
        <f>550000*4</f>
        <v>2200000</v>
      </c>
      <c r="L462" s="175">
        <v>41000</v>
      </c>
      <c r="M462" s="175">
        <v>10762.5</v>
      </c>
      <c r="N462" s="175">
        <v>10762.5</v>
      </c>
      <c r="O462" s="175">
        <v>10762.5</v>
      </c>
      <c r="P462" s="27">
        <v>10762.5</v>
      </c>
      <c r="Q462" s="27"/>
      <c r="R462" s="176">
        <f t="shared" si="77"/>
        <v>100000000</v>
      </c>
      <c r="S462" s="177"/>
      <c r="T462" s="177"/>
      <c r="U462" s="176">
        <v>12000</v>
      </c>
      <c r="V462" s="176">
        <v>12000</v>
      </c>
      <c r="W462" s="176">
        <v>12000</v>
      </c>
      <c r="Y462" s="27">
        <v>0</v>
      </c>
      <c r="AB462" s="27">
        <v>10250000</v>
      </c>
      <c r="AC462" s="27">
        <v>10250000</v>
      </c>
      <c r="AD462" s="27">
        <v>10250000</v>
      </c>
      <c r="AE462" s="27">
        <v>10250000</v>
      </c>
      <c r="AF462" s="27">
        <v>41000000</v>
      </c>
      <c r="AG462" s="27">
        <v>40000</v>
      </c>
      <c r="AK462" s="10">
        <v>10762.5</v>
      </c>
      <c r="AP462" s="1">
        <v>6000000</v>
      </c>
      <c r="AS462" s="1" t="s">
        <v>221</v>
      </c>
    </row>
    <row r="463" spans="3:45" ht="12" customHeight="1" x14ac:dyDescent="0.25">
      <c r="C463" s="110" t="s">
        <v>441</v>
      </c>
      <c r="D463" s="188" t="s">
        <v>442</v>
      </c>
      <c r="E463" s="180">
        <v>300000000</v>
      </c>
      <c r="F463" s="181">
        <f t="shared" si="76"/>
        <v>300000000</v>
      </c>
      <c r="G463" s="182">
        <v>75000000</v>
      </c>
      <c r="H463" s="182">
        <v>75000000</v>
      </c>
      <c r="I463" s="182">
        <v>75000000</v>
      </c>
      <c r="J463" s="182">
        <v>75000000</v>
      </c>
      <c r="K463" s="175"/>
      <c r="L463" s="175">
        <v>25624.999999999996</v>
      </c>
      <c r="M463" s="175">
        <v>0</v>
      </c>
      <c r="N463" s="175">
        <v>0</v>
      </c>
      <c r="O463" s="175">
        <v>26906.249999999996</v>
      </c>
      <c r="P463" s="27">
        <v>0</v>
      </c>
      <c r="Q463" s="27"/>
      <c r="R463" s="176">
        <f t="shared" si="77"/>
        <v>300000000</v>
      </c>
      <c r="S463" s="177"/>
      <c r="T463" s="177"/>
      <c r="U463" s="176">
        <v>0</v>
      </c>
      <c r="V463" s="176">
        <v>0</v>
      </c>
      <c r="W463" s="176">
        <v>25000</v>
      </c>
      <c r="Y463" s="27">
        <v>25000</v>
      </c>
      <c r="AB463" s="27"/>
      <c r="AC463" s="27"/>
      <c r="AD463" s="27">
        <v>25624999.999999996</v>
      </c>
      <c r="AE463" s="27"/>
      <c r="AF463" s="27">
        <v>25624999.999999996</v>
      </c>
      <c r="AG463" s="27">
        <v>25000</v>
      </c>
      <c r="AK463" s="10">
        <v>0</v>
      </c>
      <c r="AP463" s="1">
        <v>0</v>
      </c>
      <c r="AS463" s="1" t="s">
        <v>221</v>
      </c>
    </row>
    <row r="464" spans="3:45" ht="12" customHeight="1" x14ac:dyDescent="0.25">
      <c r="C464" s="110" t="s">
        <v>441</v>
      </c>
      <c r="D464" s="188" t="s">
        <v>443</v>
      </c>
      <c r="E464" s="180">
        <v>0</v>
      </c>
      <c r="F464" s="181">
        <f t="shared" si="76"/>
        <v>0</v>
      </c>
      <c r="G464" s="182">
        <v>0</v>
      </c>
      <c r="H464" s="182">
        <v>0</v>
      </c>
      <c r="I464" s="182">
        <v>0</v>
      </c>
      <c r="J464" s="182">
        <v>0</v>
      </c>
      <c r="K464" s="175"/>
      <c r="L464" s="175"/>
      <c r="M464" s="175"/>
      <c r="N464" s="175"/>
      <c r="O464" s="175"/>
      <c r="P464" s="27"/>
      <c r="Q464" s="27"/>
      <c r="R464" s="176"/>
      <c r="S464" s="177"/>
      <c r="T464" s="177"/>
      <c r="U464" s="176"/>
      <c r="V464" s="176"/>
      <c r="W464" s="176"/>
      <c r="Y464" s="27"/>
      <c r="AB464" s="27"/>
      <c r="AC464" s="27"/>
      <c r="AD464" s="27"/>
      <c r="AE464" s="27"/>
      <c r="AF464" s="27"/>
      <c r="AG464" s="27"/>
      <c r="AK464" s="10">
        <v>0</v>
      </c>
    </row>
    <row r="465" spans="3:45" s="29" customFormat="1" ht="12" customHeight="1" x14ac:dyDescent="0.25">
      <c r="C465" s="129" t="s">
        <v>444</v>
      </c>
      <c r="D465" s="209" t="s">
        <v>445</v>
      </c>
      <c r="E465" s="210">
        <v>580000000</v>
      </c>
      <c r="F465" s="211">
        <f t="shared" si="76"/>
        <v>240000000</v>
      </c>
      <c r="G465" s="212">
        <v>60000000</v>
      </c>
      <c r="H465" s="212">
        <v>60000000</v>
      </c>
      <c r="I465" s="212">
        <v>60000000</v>
      </c>
      <c r="J465" s="212">
        <v>60000000</v>
      </c>
      <c r="K465" s="336">
        <v>512499.99999999994</v>
      </c>
      <c r="L465" s="213">
        <v>512499.99999999994</v>
      </c>
      <c r="M465" s="213">
        <v>134531.25</v>
      </c>
      <c r="N465" s="213">
        <v>134531.25</v>
      </c>
      <c r="O465" s="213">
        <v>134531.25</v>
      </c>
      <c r="P465" s="34">
        <v>108906.25</v>
      </c>
      <c r="Q465" s="34"/>
      <c r="R465" s="214">
        <f t="shared" si="77"/>
        <v>240000000</v>
      </c>
      <c r="S465" s="215"/>
      <c r="T465" s="215"/>
      <c r="U465" s="214">
        <v>50000</v>
      </c>
      <c r="V465" s="214">
        <v>50000</v>
      </c>
      <c r="W465" s="214">
        <v>50000</v>
      </c>
      <c r="Y465" s="34">
        <v>4000</v>
      </c>
      <c r="AB465" s="34">
        <v>128124999.99999999</v>
      </c>
      <c r="AC465" s="34">
        <v>128124999.99999999</v>
      </c>
      <c r="AD465" s="34">
        <v>128124999.99999999</v>
      </c>
      <c r="AE465" s="34">
        <v>128124999.99999999</v>
      </c>
      <c r="AF465" s="34">
        <v>512499999.99999994</v>
      </c>
      <c r="AG465" s="34">
        <v>500000</v>
      </c>
      <c r="AH465" s="35"/>
      <c r="AI465" s="35"/>
      <c r="AJ465" s="35"/>
      <c r="AK465" s="115">
        <v>206406.25</v>
      </c>
      <c r="AL465" s="35"/>
      <c r="AO465" s="35"/>
      <c r="AP465" s="29">
        <v>422671952</v>
      </c>
    </row>
    <row r="466" spans="3:45" ht="12" customHeight="1" x14ac:dyDescent="0.25">
      <c r="C466" s="110" t="s">
        <v>446</v>
      </c>
      <c r="D466" s="188" t="s">
        <v>447</v>
      </c>
      <c r="E466" s="180">
        <v>410000000</v>
      </c>
      <c r="F466" s="181">
        <f t="shared" si="76"/>
        <v>410000000</v>
      </c>
      <c r="G466" s="182">
        <v>102500000</v>
      </c>
      <c r="H466" s="182">
        <v>102500000</v>
      </c>
      <c r="I466" s="182">
        <v>102500000</v>
      </c>
      <c r="J466" s="182">
        <v>102500000</v>
      </c>
      <c r="K466" s="175">
        <f>F465-K465</f>
        <v>239487500</v>
      </c>
      <c r="L466" s="175">
        <v>24599.999999999996</v>
      </c>
      <c r="M466" s="175">
        <v>6457.4999999999991</v>
      </c>
      <c r="N466" s="175">
        <v>6457.4999999999991</v>
      </c>
      <c r="O466" s="175">
        <v>6457.4999999999991</v>
      </c>
      <c r="P466" s="27">
        <v>6457.4999999999991</v>
      </c>
      <c r="Q466" s="27"/>
      <c r="R466" s="176">
        <f t="shared" si="77"/>
        <v>410000000</v>
      </c>
      <c r="S466" s="177"/>
      <c r="T466" s="177"/>
      <c r="U466" s="176">
        <v>6000</v>
      </c>
      <c r="V466" s="176">
        <v>6000</v>
      </c>
      <c r="W466" s="176">
        <v>6000</v>
      </c>
      <c r="Y466" s="27">
        <v>4500</v>
      </c>
      <c r="AB466" s="27">
        <v>6149999.9999999991</v>
      </c>
      <c r="AC466" s="27">
        <v>6149999.9999999991</v>
      </c>
      <c r="AD466" s="27">
        <v>6149999.9999999991</v>
      </c>
      <c r="AE466" s="27">
        <v>6149999.9999999991</v>
      </c>
      <c r="AF466" s="27">
        <v>24599999.999999996</v>
      </c>
      <c r="AG466" s="27">
        <v>24000</v>
      </c>
      <c r="AK466" s="10">
        <v>19212.5</v>
      </c>
      <c r="AP466" s="1">
        <v>17064000</v>
      </c>
      <c r="AS466" s="1" t="s">
        <v>221</v>
      </c>
    </row>
    <row r="467" spans="3:45" ht="12" customHeight="1" x14ac:dyDescent="0.25">
      <c r="C467" s="110" t="s">
        <v>448</v>
      </c>
      <c r="D467" s="188" t="s">
        <v>449</v>
      </c>
      <c r="E467" s="180">
        <v>370000000</v>
      </c>
      <c r="F467" s="181">
        <f t="shared" si="76"/>
        <v>370000000</v>
      </c>
      <c r="G467" s="182">
        <v>92500000</v>
      </c>
      <c r="H467" s="182">
        <v>92500000</v>
      </c>
      <c r="I467" s="182">
        <v>92500000</v>
      </c>
      <c r="J467" s="182">
        <v>92500000</v>
      </c>
      <c r="K467" s="175"/>
      <c r="L467" s="175">
        <v>82000</v>
      </c>
      <c r="M467" s="175">
        <v>0</v>
      </c>
      <c r="N467" s="175">
        <v>0</v>
      </c>
      <c r="O467" s="175">
        <v>43050</v>
      </c>
      <c r="P467" s="27">
        <v>43050</v>
      </c>
      <c r="Q467" s="27"/>
      <c r="R467" s="176">
        <f t="shared" si="77"/>
        <v>370000000</v>
      </c>
      <c r="S467" s="177"/>
      <c r="T467" s="177"/>
      <c r="U467" s="176">
        <v>0</v>
      </c>
      <c r="V467" s="176">
        <v>0</v>
      </c>
      <c r="W467" s="176">
        <v>45000</v>
      </c>
      <c r="Y467" s="27">
        <v>36900</v>
      </c>
      <c r="AB467" s="27"/>
      <c r="AC467" s="27"/>
      <c r="AD467" s="27">
        <v>41000000</v>
      </c>
      <c r="AE467" s="27">
        <v>41000000</v>
      </c>
      <c r="AF467" s="27">
        <v>82000000</v>
      </c>
      <c r="AG467" s="27">
        <v>80000</v>
      </c>
      <c r="AK467" s="10">
        <v>43050</v>
      </c>
      <c r="AP467" s="1">
        <v>50696000</v>
      </c>
      <c r="AS467" s="1" t="s">
        <v>221</v>
      </c>
    </row>
    <row r="468" spans="3:45" ht="12" customHeight="1" x14ac:dyDescent="0.25">
      <c r="C468" s="110" t="s">
        <v>450</v>
      </c>
      <c r="D468" s="188" t="s">
        <v>451</v>
      </c>
      <c r="E468" s="180">
        <v>0</v>
      </c>
      <c r="F468" s="181">
        <f t="shared" si="76"/>
        <v>460000000</v>
      </c>
      <c r="G468" s="182">
        <v>115000000</v>
      </c>
      <c r="H468" s="182">
        <v>115000000</v>
      </c>
      <c r="I468" s="182">
        <v>115000000</v>
      </c>
      <c r="J468" s="182">
        <v>115000000</v>
      </c>
      <c r="K468" s="175"/>
      <c r="L468" s="175">
        <v>0</v>
      </c>
      <c r="M468" s="175">
        <v>0</v>
      </c>
      <c r="N468" s="175">
        <v>0</v>
      </c>
      <c r="O468" s="175">
        <v>0</v>
      </c>
      <c r="P468" s="27">
        <v>0</v>
      </c>
      <c r="Q468" s="27"/>
      <c r="R468" s="176">
        <v>0</v>
      </c>
      <c r="S468" s="177"/>
      <c r="T468" s="177"/>
      <c r="U468" s="176">
        <v>0</v>
      </c>
      <c r="V468" s="176">
        <v>0</v>
      </c>
      <c r="W468" s="176">
        <v>0</v>
      </c>
      <c r="Y468" s="27">
        <v>0</v>
      </c>
      <c r="AB468" s="27"/>
      <c r="AC468" s="27"/>
      <c r="AD468" s="27">
        <f>F468*1000</f>
        <v>460000000000</v>
      </c>
      <c r="AE468" s="27">
        <f>AD468*1.025</f>
        <v>471499999999.99994</v>
      </c>
      <c r="AF468" s="27">
        <v>0</v>
      </c>
      <c r="AG468" s="27">
        <v>0</v>
      </c>
      <c r="AK468" s="10">
        <v>0</v>
      </c>
      <c r="AP468" s="1">
        <v>0</v>
      </c>
    </row>
    <row r="469" spans="3:45" s="29" customFormat="1" ht="12" customHeight="1" x14ac:dyDescent="0.25">
      <c r="C469" s="129" t="s">
        <v>452</v>
      </c>
      <c r="D469" s="209" t="s">
        <v>453</v>
      </c>
      <c r="E469" s="210">
        <v>600000000</v>
      </c>
      <c r="F469" s="211">
        <f t="shared" si="76"/>
        <v>800000000</v>
      </c>
      <c r="G469" s="212">
        <v>200000000</v>
      </c>
      <c r="H469" s="212">
        <v>200000000</v>
      </c>
      <c r="I469" s="212">
        <v>200000000</v>
      </c>
      <c r="J469" s="212">
        <v>200000000</v>
      </c>
      <c r="K469" s="213"/>
      <c r="L469" s="213">
        <v>261000</v>
      </c>
      <c r="M469" s="213">
        <v>0</v>
      </c>
      <c r="N469" s="213">
        <v>91350</v>
      </c>
      <c r="O469" s="213">
        <v>91350</v>
      </c>
      <c r="P469" s="34">
        <v>91350</v>
      </c>
      <c r="Q469" s="34"/>
      <c r="R469" s="214">
        <f>G469+H469+I469+J469</f>
        <v>800000000</v>
      </c>
      <c r="S469" s="215"/>
      <c r="T469" s="215"/>
      <c r="U469" s="214">
        <v>114000</v>
      </c>
      <c r="V469" s="214">
        <v>114000</v>
      </c>
      <c r="W469" s="214">
        <v>114000</v>
      </c>
      <c r="Y469" s="34">
        <v>61500</v>
      </c>
      <c r="AB469" s="34"/>
      <c r="AC469" s="34">
        <v>87000000</v>
      </c>
      <c r="AD469" s="34">
        <v>87000000</v>
      </c>
      <c r="AE469" s="34">
        <v>87000000</v>
      </c>
      <c r="AF469" s="34">
        <v>261000000</v>
      </c>
      <c r="AG469" s="34">
        <v>325000</v>
      </c>
      <c r="AH469" s="115">
        <f>250000/4</f>
        <v>62500</v>
      </c>
      <c r="AI469" s="249">
        <f>AH469</f>
        <v>62500</v>
      </c>
      <c r="AJ469" s="249">
        <f>AI469+2000</f>
        <v>64500</v>
      </c>
      <c r="AK469" s="115">
        <v>131283.26500000001</v>
      </c>
      <c r="AL469" s="249">
        <f>AJ469+457</f>
        <v>64957</v>
      </c>
      <c r="AM469" s="249">
        <f t="shared" ref="AM469:AM476" si="78">SUM(AH469:AL469)</f>
        <v>385740.26500000001</v>
      </c>
      <c r="AN469" s="249">
        <f t="shared" ref="AN469:AN476" si="79">AG469-AM469</f>
        <v>-60740.265000000014</v>
      </c>
      <c r="AO469" s="249">
        <f>AO468+AN469</f>
        <v>-60740.265000000014</v>
      </c>
      <c r="AP469" s="29">
        <v>165250000</v>
      </c>
      <c r="AS469" s="29" t="s">
        <v>221</v>
      </c>
    </row>
    <row r="470" spans="3:45" ht="12" customHeight="1" x14ac:dyDescent="0.25">
      <c r="C470" s="110" t="s">
        <v>454</v>
      </c>
      <c r="D470" s="188" t="s">
        <v>455</v>
      </c>
      <c r="E470" s="180">
        <v>150000000</v>
      </c>
      <c r="F470" s="181">
        <f t="shared" si="76"/>
        <v>300000000</v>
      </c>
      <c r="G470" s="182">
        <v>75000000</v>
      </c>
      <c r="H470" s="182">
        <v>75000000</v>
      </c>
      <c r="I470" s="182">
        <v>75000000</v>
      </c>
      <c r="J470" s="182">
        <v>75000000</v>
      </c>
      <c r="K470" s="175"/>
      <c r="L470" s="175">
        <v>56374</v>
      </c>
      <c r="M470" s="175">
        <v>0</v>
      </c>
      <c r="N470" s="175">
        <v>29792.7</v>
      </c>
      <c r="O470" s="175">
        <v>0</v>
      </c>
      <c r="P470" s="27">
        <v>29400</v>
      </c>
      <c r="Q470" s="27"/>
      <c r="R470" s="176">
        <f>G470+H470+I470+J470</f>
        <v>300000000</v>
      </c>
      <c r="S470" s="177"/>
      <c r="T470" s="177"/>
      <c r="U470" s="176">
        <v>6000</v>
      </c>
      <c r="V470" s="176">
        <v>35000</v>
      </c>
      <c r="W470" s="176">
        <v>6000</v>
      </c>
      <c r="Y470" s="27">
        <v>3000</v>
      </c>
      <c r="AB470" s="27">
        <v>0</v>
      </c>
      <c r="AC470" s="27">
        <v>28375000</v>
      </c>
      <c r="AD470" s="27">
        <v>0</v>
      </c>
      <c r="AE470" s="27">
        <v>28000000</v>
      </c>
      <c r="AF470" s="27">
        <v>56375000</v>
      </c>
      <c r="AG470" s="27">
        <v>52000</v>
      </c>
      <c r="AH470" s="10">
        <f>10000</f>
        <v>10000</v>
      </c>
      <c r="AI470" s="10">
        <f>AH470</f>
        <v>10000</v>
      </c>
      <c r="AJ470" s="10">
        <f>20000</f>
        <v>20000</v>
      </c>
      <c r="AK470" s="10">
        <v>62780</v>
      </c>
      <c r="AL470" s="10">
        <f>15000</f>
        <v>15000</v>
      </c>
      <c r="AM470" s="11">
        <f t="shared" si="78"/>
        <v>117780</v>
      </c>
      <c r="AN470" s="11">
        <f t="shared" si="79"/>
        <v>-65780</v>
      </c>
      <c r="AO470" s="11">
        <f>AO469+AN470</f>
        <v>-126520.26500000001</v>
      </c>
      <c r="AP470" s="1">
        <v>23250000</v>
      </c>
      <c r="AS470" s="1" t="s">
        <v>221</v>
      </c>
    </row>
    <row r="471" spans="3:45" ht="12" customHeight="1" x14ac:dyDescent="0.25">
      <c r="C471" s="110" t="s">
        <v>456</v>
      </c>
      <c r="D471" s="188" t="s">
        <v>457</v>
      </c>
      <c r="E471" s="180">
        <v>1012000000</v>
      </c>
      <c r="F471" s="181">
        <f t="shared" si="76"/>
        <v>1012000000</v>
      </c>
      <c r="G471" s="182">
        <v>253000000</v>
      </c>
      <c r="H471" s="182">
        <v>253000000</v>
      </c>
      <c r="I471" s="182">
        <v>253000000</v>
      </c>
      <c r="J471" s="182">
        <v>253000000</v>
      </c>
      <c r="K471" s="175"/>
      <c r="L471" s="175">
        <v>270600</v>
      </c>
      <c r="M471" s="175">
        <v>71032.5</v>
      </c>
      <c r="N471" s="175">
        <v>71032.5</v>
      </c>
      <c r="O471" s="175">
        <v>71032.5</v>
      </c>
      <c r="P471" s="27">
        <v>71032.5</v>
      </c>
      <c r="Q471" s="27"/>
      <c r="R471" s="176">
        <f>G471+H471+I471+J471</f>
        <v>1012000000</v>
      </c>
      <c r="S471" s="177"/>
      <c r="T471" s="177"/>
      <c r="U471" s="176">
        <v>120000</v>
      </c>
      <c r="V471" s="176">
        <v>120000</v>
      </c>
      <c r="W471" s="176">
        <v>120000</v>
      </c>
      <c r="Y471" s="27">
        <v>30000</v>
      </c>
      <c r="AB471" s="27">
        <v>67650000</v>
      </c>
      <c r="AC471" s="27">
        <v>67650000</v>
      </c>
      <c r="AD471" s="27">
        <v>67650000</v>
      </c>
      <c r="AE471" s="27">
        <v>67650000</v>
      </c>
      <c r="AF471" s="27">
        <v>270600000</v>
      </c>
      <c r="AG471" s="27">
        <v>326000</v>
      </c>
      <c r="AH471" s="10">
        <f>66*1000</f>
        <v>66000</v>
      </c>
      <c r="AI471" s="11">
        <f>AH471</f>
        <v>66000</v>
      </c>
      <c r="AJ471" s="11">
        <f>AI471</f>
        <v>66000</v>
      </c>
      <c r="AK471" s="10">
        <v>251468.84</v>
      </c>
      <c r="AL471" s="11">
        <f>AJ471</f>
        <v>66000</v>
      </c>
      <c r="AM471" s="11">
        <f t="shared" si="78"/>
        <v>515468.83999999997</v>
      </c>
      <c r="AN471" s="11">
        <f t="shared" si="79"/>
        <v>-189468.83999999997</v>
      </c>
      <c r="AO471" s="11">
        <f>AO470+AN471</f>
        <v>-315989.10499999998</v>
      </c>
      <c r="AP471" s="1">
        <v>116091913</v>
      </c>
      <c r="AS471" s="1" t="s">
        <v>221</v>
      </c>
    </row>
    <row r="472" spans="3:45" ht="12" customHeight="1" x14ac:dyDescent="0.25">
      <c r="C472" s="110" t="s">
        <v>458</v>
      </c>
      <c r="D472" s="188" t="s">
        <v>459</v>
      </c>
      <c r="E472" s="180">
        <v>0</v>
      </c>
      <c r="F472" s="181">
        <f t="shared" si="76"/>
        <v>0</v>
      </c>
      <c r="G472" s="182">
        <v>0</v>
      </c>
      <c r="H472" s="182">
        <v>0</v>
      </c>
      <c r="I472" s="182">
        <v>0</v>
      </c>
      <c r="J472" s="182">
        <v>0</v>
      </c>
      <c r="K472" s="175"/>
      <c r="L472" s="175">
        <v>0</v>
      </c>
      <c r="M472" s="175">
        <v>0</v>
      </c>
      <c r="N472" s="175">
        <v>0</v>
      </c>
      <c r="O472" s="175">
        <v>0</v>
      </c>
      <c r="P472" s="27">
        <v>0</v>
      </c>
      <c r="Q472" s="27"/>
      <c r="R472" s="176">
        <v>0</v>
      </c>
      <c r="S472" s="177"/>
      <c r="T472" s="177"/>
      <c r="U472" s="176">
        <v>0</v>
      </c>
      <c r="V472" s="176">
        <v>0</v>
      </c>
      <c r="W472" s="176">
        <v>0</v>
      </c>
      <c r="Y472" s="27">
        <v>0</v>
      </c>
      <c r="AB472" s="27"/>
      <c r="AC472" s="27"/>
      <c r="AD472" s="27">
        <f>F472*1000</f>
        <v>0</v>
      </c>
      <c r="AE472" s="27">
        <f>AD472*1.025</f>
        <v>0</v>
      </c>
      <c r="AF472" s="27"/>
      <c r="AG472" s="27">
        <v>0</v>
      </c>
      <c r="AH472" s="4">
        <v>0</v>
      </c>
      <c r="AI472" s="4">
        <v>0</v>
      </c>
      <c r="AJ472" s="4">
        <v>0</v>
      </c>
      <c r="AK472" s="10">
        <v>0</v>
      </c>
      <c r="AL472" s="4">
        <v>0</v>
      </c>
      <c r="AM472" s="11">
        <f t="shared" si="78"/>
        <v>0</v>
      </c>
      <c r="AN472" s="11">
        <f t="shared" si="79"/>
        <v>0</v>
      </c>
      <c r="AO472" s="11">
        <f>AO471+AN472</f>
        <v>-315989.10499999998</v>
      </c>
      <c r="AP472" s="1">
        <v>0</v>
      </c>
    </row>
    <row r="473" spans="3:45" ht="12" customHeight="1" x14ac:dyDescent="0.25">
      <c r="C473" s="110" t="s">
        <v>460</v>
      </c>
      <c r="D473" s="188" t="s">
        <v>461</v>
      </c>
      <c r="E473" s="180">
        <v>1109592792.0799999</v>
      </c>
      <c r="F473" s="181">
        <f t="shared" si="76"/>
        <v>1112000000</v>
      </c>
      <c r="G473" s="182">
        <v>278000000</v>
      </c>
      <c r="H473" s="182">
        <v>278000000</v>
      </c>
      <c r="I473" s="182">
        <v>278000000</v>
      </c>
      <c r="J473" s="182">
        <v>278000000</v>
      </c>
      <c r="K473" s="175"/>
      <c r="L473" s="175">
        <v>814850.39999999991</v>
      </c>
      <c r="M473" s="175">
        <v>213898.22999999998</v>
      </c>
      <c r="N473" s="175">
        <v>213898.22999999998</v>
      </c>
      <c r="O473" s="175">
        <v>213898.22999999998</v>
      </c>
      <c r="P473" s="27">
        <v>213898.22999999998</v>
      </c>
      <c r="Q473" s="27"/>
      <c r="R473" s="176">
        <f>G473+H473+I473+J473</f>
        <v>1112000000</v>
      </c>
      <c r="S473" s="177"/>
      <c r="T473" s="177"/>
      <c r="U473" s="176">
        <v>192031.2</v>
      </c>
      <c r="V473" s="176">
        <v>192031.2</v>
      </c>
      <c r="W473" s="176">
        <v>192031.2</v>
      </c>
      <c r="Y473" s="27">
        <v>182207.2</v>
      </c>
      <c r="AB473" s="27">
        <v>203712599.99999997</v>
      </c>
      <c r="AC473" s="27">
        <v>203712599.99999997</v>
      </c>
      <c r="AD473" s="27">
        <v>203712599.99999997</v>
      </c>
      <c r="AE473" s="27">
        <v>203712599.99999997</v>
      </c>
      <c r="AF473" s="27">
        <v>814850399.99999988</v>
      </c>
      <c r="AG473" s="27">
        <v>650000</v>
      </c>
      <c r="AH473" s="10">
        <f>(788976/4)+1500</f>
        <v>198744</v>
      </c>
      <c r="AI473" s="11">
        <f>AH473</f>
        <v>198744</v>
      </c>
      <c r="AJ473" s="11">
        <f>AI473</f>
        <v>198744</v>
      </c>
      <c r="AK473" s="10">
        <v>744778.61100000003</v>
      </c>
      <c r="AL473" s="11">
        <f>AJ473</f>
        <v>198744</v>
      </c>
      <c r="AM473" s="11">
        <f t="shared" si="78"/>
        <v>1539754.611</v>
      </c>
      <c r="AN473" s="11">
        <f t="shared" si="79"/>
        <v>-889754.61100000003</v>
      </c>
      <c r="AO473" s="11">
        <f>AO472+AN473</f>
        <v>-1205743.716</v>
      </c>
      <c r="AP473" s="1">
        <v>646708800</v>
      </c>
      <c r="AS473" s="1" t="s">
        <v>221</v>
      </c>
    </row>
    <row r="474" spans="3:45" ht="12" customHeight="1" x14ac:dyDescent="0.25">
      <c r="C474" s="110"/>
      <c r="D474" s="188" t="s">
        <v>462</v>
      </c>
      <c r="E474" s="180">
        <v>0</v>
      </c>
      <c r="F474" s="181">
        <f t="shared" si="76"/>
        <v>0</v>
      </c>
      <c r="G474" s="182">
        <v>0</v>
      </c>
      <c r="H474" s="182">
        <v>0</v>
      </c>
      <c r="I474" s="182">
        <v>0</v>
      </c>
      <c r="J474" s="182">
        <v>0</v>
      </c>
      <c r="K474" s="175"/>
      <c r="L474" s="175">
        <v>0</v>
      </c>
      <c r="M474" s="175">
        <v>0</v>
      </c>
      <c r="N474" s="175">
        <v>0</v>
      </c>
      <c r="O474" s="175">
        <v>0</v>
      </c>
      <c r="P474" s="27">
        <v>0</v>
      </c>
      <c r="Q474" s="27"/>
      <c r="R474" s="176">
        <v>0</v>
      </c>
      <c r="S474" s="177"/>
      <c r="T474" s="177"/>
      <c r="U474" s="176">
        <v>0</v>
      </c>
      <c r="V474" s="176">
        <v>0</v>
      </c>
      <c r="W474" s="176">
        <v>0</v>
      </c>
      <c r="Y474" s="27">
        <v>0</v>
      </c>
      <c r="AB474" s="27"/>
      <c r="AC474" s="27"/>
      <c r="AD474" s="27">
        <f>F474*1000</f>
        <v>0</v>
      </c>
      <c r="AE474" s="27">
        <f>AD474*1.025</f>
        <v>0</v>
      </c>
      <c r="AF474" s="27"/>
      <c r="AG474" s="27">
        <v>0</v>
      </c>
      <c r="AK474" s="10">
        <v>0</v>
      </c>
      <c r="AM474" s="51">
        <f t="shared" si="78"/>
        <v>0</v>
      </c>
      <c r="AN474" s="11">
        <f t="shared" si="79"/>
        <v>0</v>
      </c>
      <c r="AP474" s="1">
        <v>0</v>
      </c>
    </row>
    <row r="475" spans="3:45" ht="12" customHeight="1" x14ac:dyDescent="0.25">
      <c r="C475" s="110"/>
      <c r="D475" s="188" t="s">
        <v>463</v>
      </c>
      <c r="E475" s="180">
        <v>0</v>
      </c>
      <c r="F475" s="181">
        <f t="shared" si="76"/>
        <v>0</v>
      </c>
      <c r="G475" s="182">
        <v>0</v>
      </c>
      <c r="H475" s="182">
        <v>0</v>
      </c>
      <c r="I475" s="182">
        <v>0</v>
      </c>
      <c r="J475" s="182">
        <v>0</v>
      </c>
      <c r="K475" s="175"/>
      <c r="L475" s="175">
        <v>0</v>
      </c>
      <c r="M475" s="175">
        <v>0</v>
      </c>
      <c r="N475" s="175">
        <v>0</v>
      </c>
      <c r="O475" s="175">
        <v>0</v>
      </c>
      <c r="P475" s="27">
        <v>0</v>
      </c>
      <c r="Q475" s="27"/>
      <c r="R475" s="176">
        <f>G475+H475+I475+J475</f>
        <v>0</v>
      </c>
      <c r="S475" s="177"/>
      <c r="T475" s="177"/>
      <c r="U475" s="176">
        <v>35000</v>
      </c>
      <c r="V475" s="176">
        <v>35000</v>
      </c>
      <c r="W475" s="176">
        <v>35000</v>
      </c>
      <c r="Y475" s="27">
        <v>18500</v>
      </c>
      <c r="AB475" s="27"/>
      <c r="AC475" s="27"/>
      <c r="AD475" s="27">
        <f>F475*1000</f>
        <v>0</v>
      </c>
      <c r="AE475" s="27">
        <f>AD475*1.025</f>
        <v>0</v>
      </c>
      <c r="AF475" s="27"/>
      <c r="AG475" s="27">
        <v>0</v>
      </c>
      <c r="AK475" s="10">
        <v>0</v>
      </c>
      <c r="AM475" s="51">
        <f t="shared" si="78"/>
        <v>0</v>
      </c>
      <c r="AN475" s="11">
        <f t="shared" si="79"/>
        <v>0</v>
      </c>
      <c r="AP475" s="1">
        <v>0</v>
      </c>
    </row>
    <row r="476" spans="3:45" ht="12" customHeight="1" x14ac:dyDescent="0.25">
      <c r="C476" s="110" t="s">
        <v>464</v>
      </c>
      <c r="D476" s="188" t="s">
        <v>465</v>
      </c>
      <c r="E476" s="180">
        <v>2350000000</v>
      </c>
      <c r="F476" s="181">
        <f t="shared" si="76"/>
        <v>1000000000</v>
      </c>
      <c r="G476" s="182">
        <v>250000000</v>
      </c>
      <c r="H476" s="182">
        <v>250000000</v>
      </c>
      <c r="I476" s="182">
        <v>250000000</v>
      </c>
      <c r="J476" s="182">
        <v>250000000</v>
      </c>
      <c r="K476" s="175"/>
      <c r="L476" s="175">
        <v>560000</v>
      </c>
      <c r="M476" s="175">
        <v>2604000</v>
      </c>
      <c r="N476" s="175">
        <v>154000</v>
      </c>
      <c r="O476" s="175">
        <v>154000</v>
      </c>
      <c r="P476" s="27">
        <v>154000</v>
      </c>
      <c r="Q476" s="27"/>
      <c r="R476" s="176">
        <f>G476+H476+I476+J476</f>
        <v>1000000000</v>
      </c>
      <c r="S476" s="177"/>
      <c r="T476" s="177"/>
      <c r="U476" s="176">
        <v>30000</v>
      </c>
      <c r="V476" s="176">
        <v>30000</v>
      </c>
      <c r="W476" s="176">
        <v>30000</v>
      </c>
      <c r="Y476" s="27">
        <v>15000</v>
      </c>
      <c r="AB476" s="27">
        <v>66624999.999999993</v>
      </c>
      <c r="AC476" s="27">
        <v>66624999.999999993</v>
      </c>
      <c r="AD476" s="27">
        <v>66624999.999999993</v>
      </c>
      <c r="AE476" s="27">
        <v>66624999.999999993</v>
      </c>
      <c r="AF476" s="27">
        <v>266499999.99999997</v>
      </c>
      <c r="AG476" s="27">
        <v>275432.75</v>
      </c>
      <c r="AH476" s="10">
        <f>65000</f>
        <v>65000</v>
      </c>
      <c r="AI476" s="11">
        <f>AH476</f>
        <v>65000</v>
      </c>
      <c r="AJ476" s="11">
        <f>AI476</f>
        <v>65000</v>
      </c>
      <c r="AK476" s="10">
        <v>11891663.188999999</v>
      </c>
      <c r="AL476" s="11">
        <f>AJ476</f>
        <v>65000</v>
      </c>
      <c r="AM476" s="11">
        <f t="shared" si="78"/>
        <v>12151663.188999999</v>
      </c>
      <c r="AN476" s="11">
        <f t="shared" si="79"/>
        <v>-11876230.438999999</v>
      </c>
      <c r="AO476" s="11">
        <f>AO473+AN476</f>
        <v>-13081974.154999999</v>
      </c>
      <c r="AP476" s="1">
        <v>188280751</v>
      </c>
      <c r="AS476" s="1" t="s">
        <v>221</v>
      </c>
    </row>
    <row r="477" spans="3:45" ht="12" customHeight="1" x14ac:dyDescent="0.25">
      <c r="C477" s="151"/>
      <c r="D477" s="193" t="s">
        <v>466</v>
      </c>
      <c r="E477" s="194">
        <f t="shared" ref="E477:J477" si="80">SUM(E460:E476)</f>
        <v>10089592792.08</v>
      </c>
      <c r="F477" s="194">
        <f t="shared" si="80"/>
        <v>8504000000</v>
      </c>
      <c r="G477" s="194">
        <f t="shared" si="80"/>
        <v>2123600000</v>
      </c>
      <c r="H477" s="194">
        <f t="shared" si="80"/>
        <v>2126000000</v>
      </c>
      <c r="I477" s="194">
        <f t="shared" si="80"/>
        <v>2126000000</v>
      </c>
      <c r="J477" s="194">
        <f t="shared" si="80"/>
        <v>2128400000</v>
      </c>
      <c r="K477" s="254">
        <f>23798-23697</f>
        <v>101</v>
      </c>
      <c r="L477" s="254">
        <v>6448049.4000000004</v>
      </c>
      <c r="M477" s="254">
        <v>1501262.6</v>
      </c>
      <c r="N477" s="254">
        <v>1536636.6</v>
      </c>
      <c r="O477" s="254">
        <v>1554887.6</v>
      </c>
      <c r="P477" s="27">
        <v>1855262.6</v>
      </c>
      <c r="Q477" s="27"/>
      <c r="R477" s="176">
        <v>943906.2</v>
      </c>
      <c r="S477" s="177"/>
      <c r="T477" s="177"/>
      <c r="U477" s="176">
        <v>908906.2</v>
      </c>
      <c r="V477" s="176">
        <v>966906.2</v>
      </c>
      <c r="W477" s="176">
        <v>965781.2</v>
      </c>
      <c r="Y477" s="27">
        <v>630607.19999999995</v>
      </c>
      <c r="AB477" s="27">
        <v>877887600</v>
      </c>
      <c r="AC477" s="27">
        <v>913262600</v>
      </c>
      <c r="AD477" s="27">
        <v>931512600</v>
      </c>
      <c r="AE477" s="27">
        <v>1231887600</v>
      </c>
      <c r="AF477" s="27">
        <v>3954550400</v>
      </c>
      <c r="AG477" s="196">
        <f>SUM(AG460:AG476)</f>
        <v>3857632.75</v>
      </c>
      <c r="AH477" s="10"/>
      <c r="AK477" s="11">
        <f>+G476/F476*100</f>
        <v>25</v>
      </c>
    </row>
    <row r="478" spans="3:45" ht="12" customHeight="1" x14ac:dyDescent="0.25">
      <c r="C478" s="110"/>
      <c r="D478" s="188"/>
      <c r="E478" s="199"/>
      <c r="F478" s="256"/>
      <c r="G478" s="256">
        <f t="shared" ref="G478:G483" si="81">+R478/1000</f>
        <v>0</v>
      </c>
      <c r="H478" s="256">
        <f t="shared" ref="H478:J483" si="82">+U478/1000</f>
        <v>0</v>
      </c>
      <c r="I478" s="256">
        <f t="shared" si="82"/>
        <v>0</v>
      </c>
      <c r="J478" s="256">
        <f t="shared" si="82"/>
        <v>0</v>
      </c>
      <c r="K478" s="26"/>
      <c r="L478" s="26"/>
      <c r="M478" s="26">
        <v>0</v>
      </c>
      <c r="N478" s="26">
        <v>0</v>
      </c>
      <c r="O478" s="26">
        <v>0</v>
      </c>
      <c r="P478" s="27">
        <v>0</v>
      </c>
      <c r="Q478" s="27"/>
      <c r="R478" s="176"/>
      <c r="S478" s="177"/>
      <c r="T478" s="177"/>
      <c r="U478" s="176"/>
      <c r="V478" s="176"/>
      <c r="W478" s="176"/>
      <c r="Y478" s="27"/>
      <c r="AD478" s="51">
        <f t="shared" ref="AD478:AD487" si="83">F478*1000</f>
        <v>0</v>
      </c>
      <c r="AE478" s="51">
        <f t="shared" ref="AE478:AE503" si="84">AD478*1.025</f>
        <v>0</v>
      </c>
      <c r="AF478" s="27"/>
    </row>
    <row r="479" spans="3:45" ht="12" customHeight="1" x14ac:dyDescent="0.25">
      <c r="C479" s="110">
        <v>9</v>
      </c>
      <c r="D479" s="188" t="s">
        <v>467</v>
      </c>
      <c r="E479" s="237"/>
      <c r="F479" s="232">
        <f t="shared" ref="F479:F549" si="85">SUM(G479:J479)</f>
        <v>0</v>
      </c>
      <c r="G479" s="232">
        <f t="shared" si="81"/>
        <v>0</v>
      </c>
      <c r="H479" s="232">
        <f t="shared" si="82"/>
        <v>0</v>
      </c>
      <c r="I479" s="232">
        <f t="shared" si="82"/>
        <v>0</v>
      </c>
      <c r="J479" s="232">
        <f t="shared" si="82"/>
        <v>0</v>
      </c>
      <c r="K479" s="26"/>
      <c r="L479" s="26">
        <v>0</v>
      </c>
      <c r="M479" s="26">
        <v>0</v>
      </c>
      <c r="N479" s="26">
        <v>0</v>
      </c>
      <c r="O479" s="26">
        <v>0</v>
      </c>
      <c r="P479" s="27">
        <v>0</v>
      </c>
      <c r="Q479" s="27"/>
      <c r="R479" s="176"/>
      <c r="S479" s="177"/>
      <c r="T479" s="177"/>
      <c r="U479" s="176"/>
      <c r="V479" s="176"/>
      <c r="W479" s="176"/>
      <c r="Y479" s="27"/>
      <c r="AD479" s="51">
        <f t="shared" si="83"/>
        <v>0</v>
      </c>
      <c r="AE479" s="51">
        <f t="shared" si="84"/>
        <v>0</v>
      </c>
      <c r="AF479" s="27">
        <v>15806379642</v>
      </c>
    </row>
    <row r="480" spans="3:45" ht="12" customHeight="1" x14ac:dyDescent="0.25">
      <c r="C480" s="110"/>
      <c r="D480" s="188" t="s">
        <v>468</v>
      </c>
      <c r="E480" s="182">
        <v>0</v>
      </c>
      <c r="F480" s="232">
        <f t="shared" si="85"/>
        <v>0</v>
      </c>
      <c r="G480" s="232">
        <f t="shared" si="81"/>
        <v>0</v>
      </c>
      <c r="H480" s="232">
        <f t="shared" si="82"/>
        <v>0</v>
      </c>
      <c r="I480" s="232">
        <f t="shared" si="82"/>
        <v>0</v>
      </c>
      <c r="J480" s="232">
        <f t="shared" si="82"/>
        <v>0</v>
      </c>
      <c r="K480" s="26"/>
      <c r="L480" s="26">
        <v>0</v>
      </c>
      <c r="M480" s="26">
        <v>0</v>
      </c>
      <c r="N480" s="26">
        <v>0</v>
      </c>
      <c r="O480" s="26">
        <v>0</v>
      </c>
      <c r="P480" s="27">
        <v>0</v>
      </c>
      <c r="Q480" s="27"/>
      <c r="R480" s="176">
        <v>0</v>
      </c>
      <c r="S480" s="177"/>
      <c r="T480" s="177"/>
      <c r="U480" s="176">
        <v>0</v>
      </c>
      <c r="V480" s="176">
        <v>0</v>
      </c>
      <c r="W480" s="176">
        <v>0</v>
      </c>
      <c r="Y480" s="27"/>
      <c r="AD480" s="51">
        <f t="shared" si="83"/>
        <v>0</v>
      </c>
      <c r="AE480" s="51">
        <f t="shared" si="84"/>
        <v>0</v>
      </c>
      <c r="AF480" s="27"/>
    </row>
    <row r="481" spans="1:37" ht="12" customHeight="1" x14ac:dyDescent="0.25">
      <c r="C481" s="110"/>
      <c r="D481" s="188" t="s">
        <v>469</v>
      </c>
      <c r="E481" s="182">
        <v>0</v>
      </c>
      <c r="F481" s="232">
        <f t="shared" si="85"/>
        <v>0</v>
      </c>
      <c r="G481" s="232">
        <f t="shared" si="81"/>
        <v>0</v>
      </c>
      <c r="H481" s="232">
        <f t="shared" si="82"/>
        <v>0</v>
      </c>
      <c r="I481" s="232">
        <f t="shared" si="82"/>
        <v>0</v>
      </c>
      <c r="J481" s="232">
        <f t="shared" si="82"/>
        <v>0</v>
      </c>
      <c r="K481" s="26"/>
      <c r="L481" s="26">
        <v>0</v>
      </c>
      <c r="M481" s="26">
        <v>0</v>
      </c>
      <c r="N481" s="26">
        <v>0</v>
      </c>
      <c r="O481" s="26">
        <v>0</v>
      </c>
      <c r="P481" s="27">
        <v>0</v>
      </c>
      <c r="Q481" s="27"/>
      <c r="R481" s="176">
        <v>0</v>
      </c>
      <c r="S481" s="177"/>
      <c r="T481" s="177"/>
      <c r="U481" s="176">
        <v>0</v>
      </c>
      <c r="V481" s="176">
        <v>0</v>
      </c>
      <c r="W481" s="176">
        <v>0</v>
      </c>
      <c r="Y481" s="27"/>
      <c r="AD481" s="51">
        <f t="shared" si="83"/>
        <v>0</v>
      </c>
      <c r="AE481" s="51">
        <f t="shared" si="84"/>
        <v>0</v>
      </c>
      <c r="AF481" s="27">
        <v>-15806379642</v>
      </c>
    </row>
    <row r="482" spans="1:37" ht="12" customHeight="1" x14ac:dyDescent="0.25">
      <c r="C482" s="110"/>
      <c r="D482" s="188" t="s">
        <v>470</v>
      </c>
      <c r="E482" s="243">
        <v>0</v>
      </c>
      <c r="F482" s="257">
        <f t="shared" si="85"/>
        <v>0</v>
      </c>
      <c r="G482" s="257">
        <f t="shared" si="81"/>
        <v>0</v>
      </c>
      <c r="H482" s="257">
        <f t="shared" si="82"/>
        <v>0</v>
      </c>
      <c r="I482" s="257">
        <f t="shared" si="82"/>
        <v>0</v>
      </c>
      <c r="J482" s="257">
        <f t="shared" si="82"/>
        <v>0</v>
      </c>
      <c r="K482" s="26"/>
      <c r="L482" s="26">
        <v>0</v>
      </c>
      <c r="M482" s="26">
        <v>0</v>
      </c>
      <c r="N482" s="26">
        <v>0</v>
      </c>
      <c r="O482" s="26">
        <v>0</v>
      </c>
      <c r="P482" s="27">
        <v>0</v>
      </c>
      <c r="Q482" s="27"/>
      <c r="R482" s="176">
        <v>0</v>
      </c>
      <c r="S482" s="177"/>
      <c r="T482" s="177"/>
      <c r="U482" s="176">
        <v>0</v>
      </c>
      <c r="V482" s="176">
        <v>0</v>
      </c>
      <c r="W482" s="176">
        <v>0</v>
      </c>
      <c r="Y482" s="27"/>
      <c r="AD482" s="51">
        <f t="shared" si="83"/>
        <v>0</v>
      </c>
      <c r="AE482" s="51">
        <f t="shared" si="84"/>
        <v>0</v>
      </c>
      <c r="AF482" s="27"/>
    </row>
    <row r="483" spans="1:37" ht="12" customHeight="1" x14ac:dyDescent="0.25">
      <c r="C483" s="110"/>
      <c r="D483" s="242" t="s">
        <v>471</v>
      </c>
      <c r="E483" s="262">
        <f>SUM(E480:E482)</f>
        <v>0</v>
      </c>
      <c r="F483" s="263">
        <f t="shared" si="85"/>
        <v>0</v>
      </c>
      <c r="G483" s="263">
        <f t="shared" si="81"/>
        <v>0</v>
      </c>
      <c r="H483" s="263">
        <f t="shared" si="82"/>
        <v>0</v>
      </c>
      <c r="I483" s="263">
        <f t="shared" si="82"/>
        <v>0</v>
      </c>
      <c r="J483" s="263">
        <f t="shared" si="82"/>
        <v>0</v>
      </c>
      <c r="K483" s="26"/>
      <c r="L483" s="26">
        <v>0</v>
      </c>
      <c r="M483" s="26">
        <v>0</v>
      </c>
      <c r="N483" s="26">
        <v>0</v>
      </c>
      <c r="O483" s="26">
        <v>0</v>
      </c>
      <c r="P483" s="27">
        <v>0</v>
      </c>
      <c r="Q483" s="27"/>
      <c r="R483" s="176">
        <v>0</v>
      </c>
      <c r="S483" s="177"/>
      <c r="T483" s="177"/>
      <c r="U483" s="176">
        <v>0</v>
      </c>
      <c r="V483" s="176">
        <v>0</v>
      </c>
      <c r="W483" s="176">
        <v>0</v>
      </c>
      <c r="Y483" s="27"/>
      <c r="AD483" s="51">
        <f t="shared" si="83"/>
        <v>0</v>
      </c>
      <c r="AE483" s="51">
        <f t="shared" si="84"/>
        <v>0</v>
      </c>
      <c r="AF483" s="27"/>
    </row>
    <row r="484" spans="1:37" ht="12" customHeight="1" x14ac:dyDescent="0.25">
      <c r="C484" s="110"/>
      <c r="D484" s="198"/>
      <c r="E484" s="199"/>
      <c r="F484" s="263"/>
      <c r="G484" s="263"/>
      <c r="H484" s="263"/>
      <c r="I484" s="263"/>
      <c r="J484" s="263"/>
      <c r="K484" s="26"/>
      <c r="L484" s="26"/>
      <c r="M484" s="26"/>
      <c r="N484" s="26"/>
      <c r="O484" s="26"/>
      <c r="P484" s="27"/>
      <c r="Q484" s="27"/>
      <c r="R484" s="176"/>
      <c r="S484" s="177"/>
      <c r="T484" s="177"/>
      <c r="U484" s="176"/>
      <c r="V484" s="176"/>
      <c r="W484" s="176"/>
      <c r="Y484" s="27"/>
      <c r="AD484" s="51">
        <f t="shared" si="83"/>
        <v>0</v>
      </c>
      <c r="AE484" s="51">
        <f t="shared" si="84"/>
        <v>0</v>
      </c>
      <c r="AF484" s="27"/>
    </row>
    <row r="485" spans="1:37" ht="12" customHeight="1" x14ac:dyDescent="0.25">
      <c r="C485" s="151"/>
      <c r="D485" s="264" t="s">
        <v>472</v>
      </c>
      <c r="E485" s="194">
        <f t="shared" ref="E485:J485" si="86">E477+E457+E429+E407+E394+E373+E353+E307+E443</f>
        <v>166008628623.2334</v>
      </c>
      <c r="F485" s="194">
        <f t="shared" si="86"/>
        <v>154615942964.12183</v>
      </c>
      <c r="G485" s="194">
        <f t="shared" si="86"/>
        <v>37105471058.383133</v>
      </c>
      <c r="H485" s="194">
        <f t="shared" si="86"/>
        <v>39140767098.030449</v>
      </c>
      <c r="I485" s="194">
        <f t="shared" si="86"/>
        <v>39079528749.354118</v>
      </c>
      <c r="J485" s="194">
        <f t="shared" si="86"/>
        <v>39290176058.354118</v>
      </c>
      <c r="K485" s="265"/>
      <c r="L485" s="265">
        <v>19981316.141000003</v>
      </c>
      <c r="M485" s="265">
        <v>4072425.7570000002</v>
      </c>
      <c r="N485" s="265">
        <v>4564816.6960000005</v>
      </c>
      <c r="O485" s="265">
        <v>5018704.0449999999</v>
      </c>
      <c r="P485" s="27">
        <v>6325369.6430000002</v>
      </c>
      <c r="Q485" s="27"/>
      <c r="R485" s="176">
        <v>3793920.6746</v>
      </c>
      <c r="S485" s="177"/>
      <c r="T485" s="177"/>
      <c r="U485" s="176">
        <v>3724795.5193333332</v>
      </c>
      <c r="V485" s="176">
        <v>4507210.2307333332</v>
      </c>
      <c r="W485" s="176">
        <v>3789144.9636333333</v>
      </c>
      <c r="Y485" s="27"/>
      <c r="AD485" s="51">
        <f t="shared" si="83"/>
        <v>154615942964121.81</v>
      </c>
      <c r="AE485" s="51">
        <f t="shared" si="84"/>
        <v>158481341538224.84</v>
      </c>
      <c r="AF485" s="27"/>
      <c r="AG485" s="260">
        <f>AD485*25</f>
        <v>3865398574103045.5</v>
      </c>
      <c r="AH485" s="11"/>
      <c r="AK485" s="11">
        <f>+H476/F476*100</f>
        <v>25</v>
      </c>
    </row>
    <row r="486" spans="1:37" ht="12" customHeight="1" x14ac:dyDescent="0.25">
      <c r="C486" s="110"/>
      <c r="D486" s="266"/>
      <c r="E486" s="267"/>
      <c r="F486" s="267"/>
      <c r="G486" s="267"/>
      <c r="H486" s="267"/>
      <c r="I486" s="267"/>
      <c r="J486" s="267"/>
      <c r="K486" s="268"/>
      <c r="L486" s="268"/>
      <c r="M486" s="268"/>
      <c r="N486" s="268"/>
      <c r="O486" s="268"/>
      <c r="P486" s="27"/>
      <c r="Q486" s="27"/>
      <c r="R486" s="176"/>
      <c r="S486" s="177"/>
      <c r="T486" s="177"/>
      <c r="U486" s="176"/>
      <c r="V486" s="176"/>
      <c r="W486" s="176"/>
      <c r="Y486" s="27"/>
      <c r="AD486" s="51">
        <f t="shared" si="83"/>
        <v>0</v>
      </c>
      <c r="AE486" s="51">
        <f t="shared" si="84"/>
        <v>0</v>
      </c>
      <c r="AF486" s="27"/>
      <c r="AH486" s="10"/>
    </row>
    <row r="487" spans="1:37" ht="12" customHeight="1" x14ac:dyDescent="0.25">
      <c r="C487" s="151"/>
      <c r="D487" s="269" t="s">
        <v>473</v>
      </c>
      <c r="E487" s="270">
        <f>E230-E485</f>
        <v>209679405740.74841</v>
      </c>
      <c r="F487" s="270">
        <f>SUM(F230-F485)</f>
        <v>-24630889593.732468</v>
      </c>
      <c r="G487" s="270">
        <f>SUM(G230-G485)</f>
        <v>-37105471058.383133</v>
      </c>
      <c r="H487" s="270">
        <f>SUM(H230-H485)</f>
        <v>-21981248972.689388</v>
      </c>
      <c r="I487" s="270">
        <f>SUM(I230-I485)</f>
        <v>3097048465.1496506</v>
      </c>
      <c r="J487" s="270">
        <f>SUM(J230-J485)</f>
        <v>31358781972.190392</v>
      </c>
      <c r="K487" s="254"/>
      <c r="L487" s="254">
        <v>-19981316.141000003</v>
      </c>
      <c r="M487" s="254">
        <v>-4072425.7570000002</v>
      </c>
      <c r="N487" s="254">
        <v>-4564816.6960000005</v>
      </c>
      <c r="O487" s="254">
        <v>-5018704.0449999999</v>
      </c>
      <c r="P487" s="27">
        <v>-6325369.6430000002</v>
      </c>
      <c r="Q487" s="27"/>
      <c r="R487" s="176">
        <v>-3793920.6746</v>
      </c>
      <c r="S487" s="177"/>
      <c r="T487" s="177"/>
      <c r="U487" s="176">
        <v>-3724795.5193333332</v>
      </c>
      <c r="V487" s="176">
        <v>-4507210.2307333332</v>
      </c>
      <c r="W487" s="176">
        <v>-3789144.9636333333</v>
      </c>
      <c r="Y487" s="27"/>
      <c r="AD487" s="51">
        <f t="shared" si="83"/>
        <v>-24630889593732.469</v>
      </c>
      <c r="AE487" s="51">
        <f t="shared" si="84"/>
        <v>-25246661833575.777</v>
      </c>
      <c r="AF487" s="27">
        <v>2126460000</v>
      </c>
    </row>
    <row r="488" spans="1:37" ht="12" customHeight="1" x14ac:dyDescent="0.25">
      <c r="C488" s="271"/>
      <c r="D488" s="272"/>
      <c r="E488" s="273"/>
      <c r="F488" s="274"/>
      <c r="G488" s="274"/>
      <c r="H488" s="274"/>
      <c r="I488" s="274"/>
      <c r="J488" s="274"/>
      <c r="K488" s="158"/>
      <c r="L488" s="158"/>
      <c r="M488" s="158"/>
      <c r="N488" s="158"/>
      <c r="O488" s="158"/>
      <c r="P488" s="158"/>
      <c r="Q488" s="158"/>
      <c r="R488" s="275"/>
      <c r="S488" s="177"/>
      <c r="T488" s="177"/>
      <c r="U488" s="176"/>
      <c r="V488" s="176"/>
      <c r="W488" s="176"/>
      <c r="Y488" s="27"/>
      <c r="AE488" s="51">
        <f t="shared" si="84"/>
        <v>0</v>
      </c>
      <c r="AF488" s="27">
        <v>20500000</v>
      </c>
      <c r="AH488" s="11"/>
      <c r="AI488" s="10"/>
    </row>
    <row r="489" spans="1:37" x14ac:dyDescent="0.25">
      <c r="C489" s="94"/>
      <c r="D489" s="276"/>
      <c r="E489" s="158"/>
      <c r="F489" s="158"/>
      <c r="G489" s="26"/>
      <c r="H489" s="26"/>
      <c r="I489" s="26"/>
      <c r="J489" s="26"/>
      <c r="K489" s="26"/>
      <c r="L489" s="26"/>
      <c r="M489" s="26"/>
      <c r="N489" s="26"/>
      <c r="O489" s="26"/>
      <c r="P489" s="184"/>
      <c r="Q489" s="184"/>
      <c r="R489" s="184"/>
      <c r="S489" s="184"/>
      <c r="T489" s="228"/>
      <c r="U489" s="176"/>
      <c r="V489" s="176"/>
      <c r="W489" s="176"/>
      <c r="Y489" s="27"/>
      <c r="AE489" s="51">
        <f t="shared" si="84"/>
        <v>0</v>
      </c>
      <c r="AF489" s="27">
        <v>0</v>
      </c>
    </row>
    <row r="490" spans="1:37" x14ac:dyDescent="0.25">
      <c r="C490" s="94"/>
      <c r="D490" s="276"/>
      <c r="E490" s="158">
        <f t="shared" ref="E490:J490" si="87">E487-E37</f>
        <v>0</v>
      </c>
      <c r="F490" s="277"/>
      <c r="G490" s="158">
        <f t="shared" si="87"/>
        <v>0</v>
      </c>
      <c r="H490" s="158">
        <f t="shared" si="87"/>
        <v>-39140767098.030449</v>
      </c>
      <c r="I490" s="158">
        <f t="shared" si="87"/>
        <v>-39079528749.354118</v>
      </c>
      <c r="J490" s="158">
        <f t="shared" si="87"/>
        <v>-39290176058.354118</v>
      </c>
      <c r="K490" s="26"/>
      <c r="L490" s="26"/>
      <c r="M490" s="26"/>
      <c r="N490" s="26"/>
      <c r="O490" s="26"/>
      <c r="P490" s="184"/>
      <c r="Q490" s="184"/>
      <c r="R490" s="184"/>
      <c r="S490" s="184"/>
      <c r="T490" s="228"/>
      <c r="U490" s="176"/>
      <c r="V490" s="176"/>
      <c r="W490" s="176"/>
      <c r="Y490" s="27"/>
      <c r="AE490" s="51">
        <f t="shared" si="84"/>
        <v>0</v>
      </c>
      <c r="AF490" s="27">
        <v>0</v>
      </c>
    </row>
    <row r="491" spans="1:37" x14ac:dyDescent="0.25">
      <c r="C491" s="94"/>
      <c r="D491" s="276"/>
      <c r="E491" s="158"/>
      <c r="F491" s="120"/>
      <c r="G491" s="120"/>
      <c r="H491" s="278"/>
      <c r="I491" s="278"/>
      <c r="J491" s="278"/>
      <c r="K491" s="278"/>
      <c r="L491" s="278"/>
      <c r="M491" s="278"/>
      <c r="N491" s="278"/>
      <c r="O491" s="278"/>
      <c r="P491" s="184"/>
      <c r="Q491" s="184"/>
      <c r="R491" s="184"/>
      <c r="S491" s="184"/>
      <c r="T491" s="228"/>
      <c r="U491" s="176"/>
      <c r="V491" s="176"/>
      <c r="W491" s="176"/>
      <c r="Y491" s="27"/>
      <c r="AE491" s="51">
        <f t="shared" si="84"/>
        <v>0</v>
      </c>
      <c r="AF491" s="27">
        <v>0</v>
      </c>
    </row>
    <row r="492" spans="1:37" x14ac:dyDescent="0.25">
      <c r="C492" s="94"/>
      <c r="D492" s="276"/>
      <c r="E492" s="158"/>
      <c r="F492" s="159"/>
      <c r="G492" s="159"/>
      <c r="H492" s="159"/>
      <c r="I492" s="159"/>
      <c r="J492" s="159"/>
      <c r="K492" s="158"/>
      <c r="L492" s="158"/>
      <c r="M492" s="158"/>
      <c r="N492" s="158"/>
      <c r="O492" s="158"/>
      <c r="P492" s="184"/>
      <c r="Q492" s="184"/>
      <c r="R492" s="184"/>
      <c r="S492" s="184"/>
      <c r="T492" s="228"/>
      <c r="U492" s="176"/>
      <c r="V492" s="176"/>
      <c r="W492" s="176"/>
      <c r="Y492" s="27"/>
      <c r="AE492" s="51">
        <f t="shared" si="84"/>
        <v>0</v>
      </c>
      <c r="AF492" s="27">
        <v>0</v>
      </c>
    </row>
    <row r="493" spans="1:37" x14ac:dyDescent="0.25">
      <c r="C493" s="94"/>
      <c r="D493" s="276"/>
      <c r="E493" s="158"/>
      <c r="F493" s="158"/>
      <c r="G493" s="26"/>
      <c r="H493" s="26"/>
      <c r="I493" s="26"/>
      <c r="J493" s="26"/>
      <c r="K493" s="26"/>
      <c r="L493" s="26"/>
      <c r="M493" s="26"/>
      <c r="N493" s="26"/>
      <c r="O493" s="26"/>
      <c r="P493" s="184"/>
      <c r="Q493" s="184"/>
      <c r="R493" s="184"/>
      <c r="S493" s="184"/>
      <c r="T493" s="228"/>
      <c r="U493" s="176"/>
      <c r="V493" s="176"/>
      <c r="W493" s="176"/>
      <c r="Y493" s="27"/>
      <c r="AE493" s="51">
        <f t="shared" si="84"/>
        <v>0</v>
      </c>
      <c r="AF493" s="27">
        <v>0</v>
      </c>
    </row>
    <row r="494" spans="1:37" ht="5.25" customHeight="1" x14ac:dyDescent="0.25">
      <c r="C494" s="94"/>
      <c r="D494" s="276"/>
      <c r="E494" s="158"/>
      <c r="F494" s="158"/>
      <c r="G494" s="26"/>
      <c r="H494" s="26"/>
      <c r="I494" s="26"/>
      <c r="J494" s="26"/>
      <c r="K494" s="26"/>
      <c r="L494" s="26"/>
      <c r="M494" s="26"/>
      <c r="N494" s="26"/>
      <c r="O494" s="26"/>
      <c r="P494" s="184"/>
      <c r="Q494" s="184"/>
      <c r="R494" s="184"/>
      <c r="S494" s="184"/>
      <c r="T494" s="228"/>
      <c r="U494" s="176"/>
      <c r="V494" s="176"/>
      <c r="W494" s="176"/>
      <c r="Y494" s="27"/>
      <c r="AE494" s="51">
        <f t="shared" si="84"/>
        <v>0</v>
      </c>
      <c r="AF494" s="27">
        <v>0</v>
      </c>
    </row>
    <row r="495" spans="1:37" ht="4.5" customHeight="1" x14ac:dyDescent="0.25">
      <c r="C495" s="279"/>
      <c r="D495" s="280"/>
      <c r="E495" s="163"/>
      <c r="F495" s="163"/>
      <c r="G495" s="26"/>
      <c r="H495" s="26"/>
      <c r="I495" s="339"/>
      <c r="J495" s="339"/>
      <c r="K495" s="8"/>
      <c r="L495" s="8"/>
      <c r="M495" s="8"/>
      <c r="N495" s="8"/>
      <c r="O495" s="8" t="s">
        <v>189</v>
      </c>
      <c r="P495" s="184"/>
      <c r="Q495" s="184"/>
      <c r="R495" s="184"/>
      <c r="S495" s="184"/>
      <c r="T495" s="228"/>
      <c r="U495" s="176"/>
      <c r="V495" s="176"/>
      <c r="W495" s="176"/>
      <c r="Y495" s="27"/>
      <c r="AE495" s="51">
        <f t="shared" si="84"/>
        <v>0</v>
      </c>
      <c r="AF495" s="27">
        <v>0</v>
      </c>
    </row>
    <row r="496" spans="1:37" ht="38.25" hidden="1" customHeight="1" x14ac:dyDescent="0.25">
      <c r="A496" s="13"/>
      <c r="C496" s="340" t="s">
        <v>3</v>
      </c>
      <c r="D496" s="342" t="s">
        <v>4</v>
      </c>
      <c r="E496" s="344" t="s">
        <v>5</v>
      </c>
      <c r="F496" s="344" t="s">
        <v>6</v>
      </c>
      <c r="G496" s="344" t="s">
        <v>7</v>
      </c>
      <c r="H496" s="344" t="s">
        <v>8</v>
      </c>
      <c r="I496" s="344" t="s">
        <v>9</v>
      </c>
      <c r="J496" s="344" t="s">
        <v>10</v>
      </c>
      <c r="K496" s="165"/>
      <c r="L496" s="165" t="s">
        <v>291</v>
      </c>
      <c r="M496" s="165" t="s">
        <v>7</v>
      </c>
      <c r="N496" s="165" t="s">
        <v>8</v>
      </c>
      <c r="O496" s="165" t="s">
        <v>9</v>
      </c>
      <c r="P496" s="184" t="s">
        <v>10</v>
      </c>
      <c r="Q496" s="184"/>
      <c r="R496" s="184"/>
      <c r="S496" s="184"/>
      <c r="T496" s="228"/>
      <c r="U496" s="176"/>
      <c r="V496" s="176"/>
      <c r="W496" s="176"/>
      <c r="Y496" s="27"/>
      <c r="AE496" s="51">
        <f t="shared" si="84"/>
        <v>0</v>
      </c>
      <c r="AF496" s="27">
        <v>2146960000</v>
      </c>
    </row>
    <row r="497" spans="1:40" ht="29.25" hidden="1" customHeight="1" x14ac:dyDescent="0.25">
      <c r="A497" s="13"/>
      <c r="C497" s="341"/>
      <c r="D497" s="343"/>
      <c r="E497" s="345"/>
      <c r="F497" s="345"/>
      <c r="G497" s="345"/>
      <c r="H497" s="345"/>
      <c r="I497" s="345"/>
      <c r="J497" s="345"/>
      <c r="K497" s="165"/>
      <c r="L497" s="165"/>
      <c r="M497" s="165"/>
      <c r="N497" s="165"/>
      <c r="O497" s="165"/>
      <c r="P497" s="184"/>
      <c r="Q497" s="184"/>
      <c r="R497" s="184"/>
      <c r="S497" s="184"/>
      <c r="T497" s="228"/>
      <c r="U497" s="176"/>
      <c r="V497" s="176"/>
      <c r="W497" s="176"/>
      <c r="Y497" s="27"/>
      <c r="AE497" s="51">
        <f t="shared" si="84"/>
        <v>0</v>
      </c>
      <c r="AF497" s="27"/>
    </row>
    <row r="498" spans="1:40" ht="9.75" hidden="1" customHeight="1" x14ac:dyDescent="0.25">
      <c r="A498" s="13"/>
      <c r="C498" s="17">
        <v>1</v>
      </c>
      <c r="D498" s="18">
        <v>2</v>
      </c>
      <c r="E498" s="19" t="s">
        <v>11</v>
      </c>
      <c r="F498" s="20">
        <v>8</v>
      </c>
      <c r="G498" s="20">
        <f>+F498+1</f>
        <v>9</v>
      </c>
      <c r="H498" s="20">
        <f>+G498+1</f>
        <v>10</v>
      </c>
      <c r="I498" s="20">
        <f>+H498+1</f>
        <v>11</v>
      </c>
      <c r="J498" s="20">
        <f>+I498+1</f>
        <v>12</v>
      </c>
      <c r="K498" s="166"/>
      <c r="L498" s="166">
        <v>3</v>
      </c>
      <c r="M498" s="166">
        <v>4</v>
      </c>
      <c r="N498" s="166">
        <v>5</v>
      </c>
      <c r="O498" s="166">
        <v>6</v>
      </c>
      <c r="P498" s="184">
        <v>7</v>
      </c>
      <c r="Q498" s="184"/>
      <c r="R498" s="184"/>
      <c r="S498" s="184"/>
      <c r="T498" s="228"/>
      <c r="U498" s="176"/>
      <c r="V498" s="176"/>
      <c r="W498" s="176"/>
      <c r="Y498" s="27"/>
      <c r="AE498" s="51">
        <f t="shared" si="84"/>
        <v>0</v>
      </c>
      <c r="AF498" s="27"/>
    </row>
    <row r="499" spans="1:40" ht="12" hidden="1" customHeight="1" x14ac:dyDescent="0.25">
      <c r="C499" s="36"/>
      <c r="D499" s="281"/>
      <c r="E499" s="282"/>
      <c r="F499" s="282"/>
      <c r="G499" s="283"/>
      <c r="H499" s="283"/>
      <c r="I499" s="283"/>
      <c r="J499" s="283"/>
      <c r="K499" s="284"/>
      <c r="L499" s="284"/>
      <c r="M499" s="284"/>
      <c r="N499" s="284"/>
      <c r="O499" s="284"/>
      <c r="P499" s="27"/>
      <c r="Q499" s="27"/>
      <c r="R499" s="285"/>
      <c r="S499" s="177"/>
      <c r="T499" s="177"/>
      <c r="U499" s="176"/>
      <c r="V499" s="176"/>
      <c r="W499" s="176"/>
      <c r="Y499" s="27"/>
      <c r="AE499" s="51">
        <f t="shared" si="84"/>
        <v>0</v>
      </c>
      <c r="AF499" s="27"/>
    </row>
    <row r="500" spans="1:40" ht="12" hidden="1" customHeight="1" x14ac:dyDescent="0.25">
      <c r="C500" s="110" t="s">
        <v>474</v>
      </c>
      <c r="D500" s="286" t="s">
        <v>475</v>
      </c>
      <c r="E500" s="109"/>
      <c r="F500" s="287"/>
      <c r="G500" s="111">
        <v>0</v>
      </c>
      <c r="H500" s="111">
        <v>0</v>
      </c>
      <c r="I500" s="111">
        <v>0</v>
      </c>
      <c r="J500" s="111">
        <v>0</v>
      </c>
      <c r="K500" s="26"/>
      <c r="L500" s="26"/>
      <c r="M500" s="26">
        <v>0</v>
      </c>
      <c r="N500" s="26">
        <v>0</v>
      </c>
      <c r="O500" s="26">
        <v>0</v>
      </c>
      <c r="P500" s="27">
        <v>0</v>
      </c>
      <c r="Q500" s="27"/>
      <c r="R500" s="176"/>
      <c r="S500" s="177"/>
      <c r="T500" s="177"/>
      <c r="U500" s="176"/>
      <c r="V500" s="176"/>
      <c r="W500" s="176"/>
      <c r="Y500" s="27"/>
      <c r="AE500" s="51">
        <f t="shared" si="84"/>
        <v>0</v>
      </c>
      <c r="AF500" s="27"/>
    </row>
    <row r="501" spans="1:40" ht="12" hidden="1" customHeight="1" x14ac:dyDescent="0.25">
      <c r="C501" s="110"/>
      <c r="D501" s="286"/>
      <c r="E501" s="109"/>
      <c r="F501" s="109"/>
      <c r="G501" s="111">
        <v>0</v>
      </c>
      <c r="H501" s="111">
        <v>0</v>
      </c>
      <c r="I501" s="111">
        <v>0</v>
      </c>
      <c r="J501" s="111">
        <v>0</v>
      </c>
      <c r="K501" s="26">
        <f>5660000</f>
        <v>5660000</v>
      </c>
      <c r="L501" s="26"/>
      <c r="M501" s="26">
        <v>0</v>
      </c>
      <c r="N501" s="26">
        <v>0</v>
      </c>
      <c r="O501" s="26">
        <v>0</v>
      </c>
      <c r="P501" s="27">
        <v>0</v>
      </c>
      <c r="Q501" s="27"/>
      <c r="R501" s="176"/>
      <c r="S501" s="177"/>
      <c r="T501" s="177"/>
      <c r="U501" s="176"/>
      <c r="V501" s="176"/>
      <c r="W501" s="176"/>
      <c r="Y501" s="27"/>
      <c r="AE501" s="51">
        <f t="shared" si="84"/>
        <v>0</v>
      </c>
      <c r="AF501" s="27">
        <v>8199999.9999999991</v>
      </c>
    </row>
    <row r="502" spans="1:40" ht="12" hidden="1" customHeight="1" x14ac:dyDescent="0.25">
      <c r="C502" s="110" t="s">
        <v>476</v>
      </c>
      <c r="D502" s="108" t="s">
        <v>477</v>
      </c>
      <c r="E502" s="111"/>
      <c r="F502" s="111"/>
      <c r="G502" s="111">
        <v>0</v>
      </c>
      <c r="H502" s="111">
        <v>0</v>
      </c>
      <c r="I502" s="111">
        <v>0</v>
      </c>
      <c r="J502" s="111">
        <v>0</v>
      </c>
      <c r="K502" s="26"/>
      <c r="L502" s="26"/>
      <c r="M502" s="26">
        <v>0</v>
      </c>
      <c r="N502" s="26">
        <v>0</v>
      </c>
      <c r="O502" s="26">
        <v>0</v>
      </c>
      <c r="P502" s="27">
        <v>0</v>
      </c>
      <c r="Q502" s="27"/>
      <c r="R502" s="176"/>
      <c r="S502" s="177"/>
      <c r="T502" s="177"/>
      <c r="U502" s="176"/>
      <c r="V502" s="176"/>
      <c r="W502" s="176"/>
      <c r="Y502" s="27"/>
      <c r="AE502" s="51">
        <f t="shared" si="84"/>
        <v>0</v>
      </c>
      <c r="AF502" s="27">
        <v>20500000</v>
      </c>
    </row>
    <row r="503" spans="1:40" ht="12" hidden="1" customHeight="1" x14ac:dyDescent="0.25">
      <c r="C503" s="110" t="s">
        <v>478</v>
      </c>
      <c r="D503" s="108" t="s">
        <v>479</v>
      </c>
      <c r="E503" s="111">
        <v>6500000000</v>
      </c>
      <c r="F503" s="174">
        <f>SUM(G503:J503)</f>
        <v>6000000000</v>
      </c>
      <c r="G503" s="111">
        <v>1500000000</v>
      </c>
      <c r="H503" s="111">
        <v>1500000000</v>
      </c>
      <c r="I503" s="111">
        <v>1500000000</v>
      </c>
      <c r="J503" s="111">
        <v>1500000000</v>
      </c>
      <c r="K503" s="26">
        <v>0</v>
      </c>
      <c r="L503" s="26">
        <v>0</v>
      </c>
      <c r="M503" s="26">
        <v>0</v>
      </c>
      <c r="N503" s="26">
        <v>0</v>
      </c>
      <c r="O503" s="26">
        <v>0</v>
      </c>
      <c r="P503" s="27">
        <v>0</v>
      </c>
      <c r="Q503" s="27"/>
      <c r="R503" s="176"/>
      <c r="S503" s="177"/>
      <c r="T503" s="177"/>
      <c r="U503" s="176"/>
      <c r="V503" s="176"/>
      <c r="W503" s="176"/>
      <c r="Y503" s="27"/>
      <c r="AE503" s="51">
        <f t="shared" si="84"/>
        <v>0</v>
      </c>
      <c r="AF503" s="27">
        <v>8200000</v>
      </c>
      <c r="AK503" s="10">
        <v>3567117.9746666667</v>
      </c>
      <c r="AN503" s="27">
        <v>1387633.1230000001</v>
      </c>
    </row>
    <row r="504" spans="1:40" ht="12" hidden="1" customHeight="1" x14ac:dyDescent="0.25">
      <c r="C504" s="110" t="s">
        <v>480</v>
      </c>
      <c r="D504" s="108" t="s">
        <v>481</v>
      </c>
      <c r="E504" s="288">
        <v>5500000000</v>
      </c>
      <c r="F504" s="174">
        <f>SUM(G504:J504)</f>
        <v>4500000000</v>
      </c>
      <c r="G504" s="111">
        <v>1500000000</v>
      </c>
      <c r="H504" s="111">
        <v>1000000000</v>
      </c>
      <c r="I504" s="111">
        <v>1000000000</v>
      </c>
      <c r="J504" s="111">
        <v>1000000000</v>
      </c>
      <c r="K504" s="98">
        <v>1600000</v>
      </c>
      <c r="L504" s="98">
        <v>4232460</v>
      </c>
      <c r="M504" s="98">
        <v>700000</v>
      </c>
      <c r="N504" s="98">
        <v>500000</v>
      </c>
      <c r="O504" s="98">
        <v>500000</v>
      </c>
      <c r="P504" s="289">
        <v>960195</v>
      </c>
      <c r="Q504" s="289"/>
      <c r="R504" s="176"/>
      <c r="S504" s="177"/>
      <c r="T504" s="177"/>
      <c r="U504" s="176"/>
      <c r="V504" s="176"/>
      <c r="W504" s="176"/>
      <c r="Y504" s="27"/>
      <c r="AB504" s="111">
        <f>177205000*3</f>
        <v>531615000</v>
      </c>
      <c r="AC504" s="111">
        <f>177205000*3</f>
        <v>531615000</v>
      </c>
      <c r="AD504" s="111">
        <f>177205000*3</f>
        <v>531615000</v>
      </c>
      <c r="AE504" s="111">
        <f>177205000*3</f>
        <v>531615000</v>
      </c>
      <c r="AF504" s="111">
        <f>SUM(AB504:AE504)</f>
        <v>2126460000</v>
      </c>
      <c r="AG504" s="51">
        <f>SUM(G504:J504)</f>
        <v>4500000000</v>
      </c>
      <c r="AK504" s="10">
        <v>8977035.8020000011</v>
      </c>
      <c r="AN504" s="27"/>
    </row>
    <row r="505" spans="1:40" ht="12" hidden="1" customHeight="1" x14ac:dyDescent="0.25">
      <c r="C505" s="110" t="s">
        <v>482</v>
      </c>
      <c r="D505" s="108" t="s">
        <v>483</v>
      </c>
      <c r="E505" s="111">
        <v>220000000</v>
      </c>
      <c r="F505" s="174">
        <f t="shared" si="85"/>
        <v>650000000</v>
      </c>
      <c r="G505" s="111">
        <f>650000000/4</f>
        <v>162500000</v>
      </c>
      <c r="H505" s="111">
        <f>650000000/4</f>
        <v>162500000</v>
      </c>
      <c r="I505" s="111">
        <f>650000000/4</f>
        <v>162500000</v>
      </c>
      <c r="J505" s="111">
        <f>650000000/4</f>
        <v>162500000</v>
      </c>
      <c r="K505" s="98">
        <v>60000</v>
      </c>
      <c r="L505" s="98">
        <v>20500</v>
      </c>
      <c r="M505" s="98">
        <v>10000</v>
      </c>
      <c r="N505" s="98">
        <v>10000</v>
      </c>
      <c r="O505" s="98">
        <v>10000</v>
      </c>
      <c r="P505" s="27">
        <v>10000</v>
      </c>
      <c r="Q505" s="27"/>
      <c r="R505" s="176"/>
      <c r="S505" s="177"/>
      <c r="T505" s="177"/>
      <c r="U505" s="176"/>
      <c r="V505" s="176"/>
      <c r="W505" s="176"/>
      <c r="Y505" s="27"/>
      <c r="AB505" s="111">
        <f>4500000</f>
        <v>4500000</v>
      </c>
      <c r="AC505" s="111">
        <v>6000000</v>
      </c>
      <c r="AD505" s="111">
        <f>4500000</f>
        <v>4500000</v>
      </c>
      <c r="AE505" s="111">
        <v>5500000</v>
      </c>
      <c r="AF505" s="111">
        <f>SUM(AB505:AE505)</f>
        <v>20500000</v>
      </c>
      <c r="AG505" s="51">
        <f>12/5*G504</f>
        <v>3600000000</v>
      </c>
      <c r="AK505" s="10">
        <v>534071.35600000003</v>
      </c>
      <c r="AN505" s="27">
        <v>320538.32299999997</v>
      </c>
    </row>
    <row r="506" spans="1:40" ht="12" hidden="1" customHeight="1" x14ac:dyDescent="0.25">
      <c r="C506" s="110" t="s">
        <v>484</v>
      </c>
      <c r="D506" s="108" t="s">
        <v>485</v>
      </c>
      <c r="E506" s="111">
        <v>0</v>
      </c>
      <c r="F506" s="25">
        <f t="shared" si="85"/>
        <v>0</v>
      </c>
      <c r="G506" s="111">
        <v>0</v>
      </c>
      <c r="H506" s="111">
        <v>0</v>
      </c>
      <c r="I506" s="111">
        <v>0</v>
      </c>
      <c r="J506" s="111">
        <v>0</v>
      </c>
      <c r="K506" s="26"/>
      <c r="L506" s="26">
        <v>0</v>
      </c>
      <c r="M506" s="26">
        <v>0</v>
      </c>
      <c r="N506" s="26">
        <v>0</v>
      </c>
      <c r="O506" s="26">
        <v>0</v>
      </c>
      <c r="P506" s="27">
        <v>0</v>
      </c>
      <c r="Q506" s="27"/>
      <c r="R506" s="176"/>
      <c r="S506" s="177"/>
      <c r="T506" s="177"/>
      <c r="U506" s="176"/>
      <c r="V506" s="176"/>
      <c r="W506" s="176"/>
      <c r="Y506" s="27"/>
      <c r="AD506" s="51">
        <f t="shared" ref="AD506:AD517" si="88">F506*1000</f>
        <v>0</v>
      </c>
      <c r="AE506" s="51">
        <f t="shared" ref="AE506:AE517" si="89">AD506*1.025</f>
        <v>0</v>
      </c>
      <c r="AF506" s="27">
        <v>0</v>
      </c>
      <c r="AK506" s="10">
        <v>0</v>
      </c>
      <c r="AN506" s="27">
        <v>83894.475000000006</v>
      </c>
    </row>
    <row r="507" spans="1:40" ht="12" hidden="1" customHeight="1" x14ac:dyDescent="0.25">
      <c r="C507" s="110" t="s">
        <v>486</v>
      </c>
      <c r="D507" s="108" t="s">
        <v>487</v>
      </c>
      <c r="E507" s="111">
        <v>0</v>
      </c>
      <c r="F507" s="25">
        <f t="shared" si="85"/>
        <v>0</v>
      </c>
      <c r="G507" s="111">
        <v>0</v>
      </c>
      <c r="H507" s="111">
        <v>0</v>
      </c>
      <c r="I507" s="111">
        <v>0</v>
      </c>
      <c r="J507" s="111">
        <v>0</v>
      </c>
      <c r="K507" s="26">
        <f>K501-F504</f>
        <v>-4494340000</v>
      </c>
      <c r="L507" s="26">
        <v>0</v>
      </c>
      <c r="M507" s="26">
        <v>0</v>
      </c>
      <c r="N507" s="26">
        <v>0</v>
      </c>
      <c r="O507" s="26">
        <v>0</v>
      </c>
      <c r="P507" s="27">
        <v>0</v>
      </c>
      <c r="Q507" s="27"/>
      <c r="R507" s="176"/>
      <c r="S507" s="177"/>
      <c r="T507" s="177"/>
      <c r="U507" s="176"/>
      <c r="V507" s="176"/>
      <c r="W507" s="176"/>
      <c r="Y507" s="27"/>
      <c r="AD507" s="51">
        <f t="shared" si="88"/>
        <v>0</v>
      </c>
      <c r="AE507" s="51">
        <f t="shared" si="89"/>
        <v>0</v>
      </c>
      <c r="AF507" s="27">
        <v>0</v>
      </c>
      <c r="AH507" s="10">
        <f>SUM(G504:G505)</f>
        <v>1662500000</v>
      </c>
      <c r="AI507" s="10">
        <f>SUM(H504:H505)</f>
        <v>1162500000</v>
      </c>
      <c r="AJ507" s="10">
        <f>SUM(I504:I505)</f>
        <v>1162500000</v>
      </c>
      <c r="AK507" s="10">
        <v>0</v>
      </c>
      <c r="AL507" s="10">
        <f>SUM(J504:J505)</f>
        <v>1162500000</v>
      </c>
      <c r="AN507" s="27">
        <v>321366.55</v>
      </c>
    </row>
    <row r="508" spans="1:40" ht="12" hidden="1" customHeight="1" x14ac:dyDescent="0.25">
      <c r="C508" s="110" t="s">
        <v>488</v>
      </c>
      <c r="D508" s="108" t="s">
        <v>489</v>
      </c>
      <c r="E508" s="111">
        <v>0</v>
      </c>
      <c r="F508" s="25">
        <f t="shared" si="85"/>
        <v>0</v>
      </c>
      <c r="G508" s="111">
        <v>0</v>
      </c>
      <c r="H508" s="111">
        <v>0</v>
      </c>
      <c r="I508" s="111">
        <v>0</v>
      </c>
      <c r="J508" s="111">
        <v>0</v>
      </c>
      <c r="K508" s="26"/>
      <c r="L508" s="26">
        <v>0</v>
      </c>
      <c r="M508" s="26">
        <v>0</v>
      </c>
      <c r="N508" s="26">
        <v>0</v>
      </c>
      <c r="O508" s="26">
        <v>0</v>
      </c>
      <c r="P508" s="27">
        <v>0</v>
      </c>
      <c r="Q508" s="27"/>
      <c r="R508" s="176"/>
      <c r="S508" s="177"/>
      <c r="T508" s="177"/>
      <c r="U508" s="176"/>
      <c r="V508" s="176"/>
      <c r="W508" s="176"/>
      <c r="Y508" s="27"/>
      <c r="AD508" s="51">
        <f t="shared" si="88"/>
        <v>0</v>
      </c>
      <c r="AE508" s="51">
        <f t="shared" si="89"/>
        <v>0</v>
      </c>
      <c r="AF508" s="27">
        <v>0</v>
      </c>
      <c r="AH508" s="47">
        <f>AH507/1000</f>
        <v>1662500</v>
      </c>
      <c r="AI508" s="47">
        <f>AI507/1000</f>
        <v>1162500</v>
      </c>
      <c r="AJ508" s="47">
        <f>AJ507/1000</f>
        <v>1162500</v>
      </c>
      <c r="AK508" s="10">
        <v>0</v>
      </c>
      <c r="AL508" s="47">
        <f>AL507/1000</f>
        <v>1162500</v>
      </c>
      <c r="AM508" s="51">
        <f>SUM(AH508:AL508)</f>
        <v>5150000</v>
      </c>
      <c r="AN508" s="27">
        <v>0</v>
      </c>
    </row>
    <row r="509" spans="1:40" ht="12" hidden="1" customHeight="1" x14ac:dyDescent="0.25">
      <c r="C509" s="110" t="s">
        <v>490</v>
      </c>
      <c r="D509" s="108" t="s">
        <v>491</v>
      </c>
      <c r="E509" s="111">
        <v>0</v>
      </c>
      <c r="F509" s="25">
        <f t="shared" si="85"/>
        <v>0</v>
      </c>
      <c r="G509" s="111">
        <v>0</v>
      </c>
      <c r="H509" s="111">
        <v>0</v>
      </c>
      <c r="I509" s="111">
        <v>0</v>
      </c>
      <c r="J509" s="111">
        <v>0</v>
      </c>
      <c r="K509" s="26"/>
      <c r="L509" s="26">
        <v>0</v>
      </c>
      <c r="M509" s="26">
        <v>0</v>
      </c>
      <c r="N509" s="26">
        <v>0</v>
      </c>
      <c r="O509" s="26">
        <v>0</v>
      </c>
      <c r="P509" s="27">
        <v>0</v>
      </c>
      <c r="Q509" s="27"/>
      <c r="R509" s="176"/>
      <c r="S509" s="177"/>
      <c r="T509" s="177"/>
      <c r="U509" s="176"/>
      <c r="V509" s="176"/>
      <c r="W509" s="176"/>
      <c r="Y509" s="27"/>
      <c r="AD509" s="51">
        <f t="shared" si="88"/>
        <v>0</v>
      </c>
      <c r="AE509" s="51">
        <f t="shared" si="89"/>
        <v>0</v>
      </c>
      <c r="AF509" s="27">
        <v>0</v>
      </c>
      <c r="AK509" s="10">
        <v>0</v>
      </c>
      <c r="AN509" s="27">
        <v>208423.625</v>
      </c>
    </row>
    <row r="510" spans="1:40" ht="12" hidden="1" customHeight="1" x14ac:dyDescent="0.25">
      <c r="C510" s="110" t="s">
        <v>492</v>
      </c>
      <c r="D510" s="108" t="s">
        <v>493</v>
      </c>
      <c r="E510" s="111">
        <v>0</v>
      </c>
      <c r="F510" s="25">
        <f t="shared" si="85"/>
        <v>0</v>
      </c>
      <c r="G510" s="111">
        <v>0</v>
      </c>
      <c r="H510" s="111">
        <v>0</v>
      </c>
      <c r="I510" s="111">
        <v>0</v>
      </c>
      <c r="J510" s="111">
        <v>0</v>
      </c>
      <c r="K510" s="26">
        <f>2800000/4</f>
        <v>700000</v>
      </c>
      <c r="L510" s="26">
        <v>0</v>
      </c>
      <c r="M510" s="26">
        <v>0</v>
      </c>
      <c r="N510" s="26">
        <v>0</v>
      </c>
      <c r="O510" s="26">
        <v>0</v>
      </c>
      <c r="P510" s="27">
        <v>0</v>
      </c>
      <c r="Q510" s="27"/>
      <c r="R510" s="176"/>
      <c r="S510" s="177"/>
      <c r="T510" s="177"/>
      <c r="U510" s="176"/>
      <c r="V510" s="176"/>
      <c r="W510" s="176"/>
      <c r="Y510" s="27"/>
      <c r="AD510" s="51">
        <f t="shared" si="88"/>
        <v>0</v>
      </c>
      <c r="AE510" s="51">
        <f t="shared" si="89"/>
        <v>0</v>
      </c>
      <c r="AF510" s="27">
        <v>0</v>
      </c>
      <c r="AK510" s="10">
        <v>0</v>
      </c>
      <c r="AN510" s="27">
        <v>218696.15937499999</v>
      </c>
    </row>
    <row r="511" spans="1:40" ht="12" hidden="1" customHeight="1" x14ac:dyDescent="0.25">
      <c r="C511" s="110" t="s">
        <v>492</v>
      </c>
      <c r="D511" s="108" t="s">
        <v>494</v>
      </c>
      <c r="E511" s="111">
        <v>0</v>
      </c>
      <c r="F511" s="25">
        <f t="shared" si="85"/>
        <v>0</v>
      </c>
      <c r="G511" s="111">
        <v>0</v>
      </c>
      <c r="H511" s="111">
        <v>0</v>
      </c>
      <c r="I511" s="111">
        <v>0</v>
      </c>
      <c r="J511" s="111">
        <v>0</v>
      </c>
      <c r="K511" s="26">
        <v>4800000</v>
      </c>
      <c r="L511" s="26">
        <v>0</v>
      </c>
      <c r="M511" s="26">
        <v>0</v>
      </c>
      <c r="N511" s="26">
        <v>0</v>
      </c>
      <c r="O511" s="26">
        <v>0</v>
      </c>
      <c r="P511" s="27">
        <v>0</v>
      </c>
      <c r="Q511" s="27"/>
      <c r="R511" s="176"/>
      <c r="S511" s="177"/>
      <c r="T511" s="177"/>
      <c r="U511" s="176"/>
      <c r="V511" s="176"/>
      <c r="W511" s="176"/>
      <c r="Y511" s="27"/>
      <c r="AD511" s="51">
        <f t="shared" si="88"/>
        <v>0</v>
      </c>
      <c r="AE511" s="51">
        <f t="shared" si="89"/>
        <v>0</v>
      </c>
      <c r="AF511" s="27">
        <v>0</v>
      </c>
      <c r="AK511" s="10">
        <v>0</v>
      </c>
      <c r="AN511" s="27">
        <v>383269.36</v>
      </c>
    </row>
    <row r="512" spans="1:40" ht="12" hidden="1" customHeight="1" x14ac:dyDescent="0.25">
      <c r="C512" s="110" t="s">
        <v>492</v>
      </c>
      <c r="D512" s="108" t="s">
        <v>495</v>
      </c>
      <c r="E512" s="116">
        <v>0</v>
      </c>
      <c r="F512" s="77">
        <f t="shared" si="85"/>
        <v>0</v>
      </c>
      <c r="G512" s="111">
        <v>0</v>
      </c>
      <c r="H512" s="111">
        <v>0</v>
      </c>
      <c r="I512" s="111">
        <v>0</v>
      </c>
      <c r="J512" s="111">
        <v>0</v>
      </c>
      <c r="K512" s="26">
        <f>K511-F504</f>
        <v>-4495200000</v>
      </c>
      <c r="L512" s="26">
        <v>0</v>
      </c>
      <c r="M512" s="26">
        <v>0</v>
      </c>
      <c r="N512" s="26">
        <v>0</v>
      </c>
      <c r="O512" s="26">
        <v>0</v>
      </c>
      <c r="P512" s="27">
        <v>0</v>
      </c>
      <c r="Q512" s="27"/>
      <c r="R512" s="176"/>
      <c r="S512" s="177"/>
      <c r="T512" s="177"/>
      <c r="U512" s="176"/>
      <c r="V512" s="176"/>
      <c r="W512" s="176"/>
      <c r="Y512" s="27"/>
      <c r="AD512" s="51">
        <f t="shared" si="88"/>
        <v>0</v>
      </c>
      <c r="AE512" s="51">
        <f t="shared" si="89"/>
        <v>0</v>
      </c>
      <c r="AF512" s="27">
        <v>30000000</v>
      </c>
      <c r="AK512" s="10">
        <v>0</v>
      </c>
      <c r="AN512" s="27">
        <v>349017</v>
      </c>
    </row>
    <row r="513" spans="3:46" ht="12" hidden="1" customHeight="1" x14ac:dyDescent="0.25">
      <c r="C513" s="110"/>
      <c r="D513" s="117" t="s">
        <v>496</v>
      </c>
      <c r="E513" s="118">
        <f t="shared" ref="E513:J513" si="90">SUM(E503:E512)</f>
        <v>12220000000</v>
      </c>
      <c r="F513" s="119">
        <f t="shared" si="90"/>
        <v>11150000000</v>
      </c>
      <c r="G513" s="119">
        <f t="shared" si="90"/>
        <v>3162500000</v>
      </c>
      <c r="H513" s="119">
        <f t="shared" si="90"/>
        <v>2662500000</v>
      </c>
      <c r="I513" s="119">
        <f t="shared" si="90"/>
        <v>2662500000</v>
      </c>
      <c r="J513" s="119">
        <f t="shared" si="90"/>
        <v>2662500000</v>
      </c>
      <c r="K513" s="120"/>
      <c r="L513" s="120">
        <v>4252960</v>
      </c>
      <c r="M513" s="120">
        <v>536115</v>
      </c>
      <c r="N513" s="120">
        <v>1239615</v>
      </c>
      <c r="O513" s="120">
        <v>1238115</v>
      </c>
      <c r="P513" s="27">
        <v>1239115</v>
      </c>
      <c r="Q513" s="27"/>
      <c r="R513" s="176"/>
      <c r="S513" s="177"/>
      <c r="T513" s="177"/>
      <c r="U513" s="176"/>
      <c r="V513" s="176"/>
      <c r="W513" s="176"/>
      <c r="Y513" s="27"/>
      <c r="AD513" s="51">
        <f t="shared" si="88"/>
        <v>11150000000000</v>
      </c>
      <c r="AE513" s="51">
        <f t="shared" si="89"/>
        <v>11428749999999.998</v>
      </c>
      <c r="AF513" s="27">
        <v>66900000</v>
      </c>
      <c r="AN513" s="27">
        <v>285133</v>
      </c>
    </row>
    <row r="514" spans="3:46" ht="12" hidden="1" customHeight="1" x14ac:dyDescent="0.25">
      <c r="C514" s="110"/>
      <c r="D514" s="108" t="s">
        <v>80</v>
      </c>
      <c r="E514" s="116"/>
      <c r="F514" s="230">
        <f t="shared" si="85"/>
        <v>0</v>
      </c>
      <c r="G514" s="111">
        <v>0</v>
      </c>
      <c r="H514" s="111">
        <v>0</v>
      </c>
      <c r="I514" s="111">
        <v>0</v>
      </c>
      <c r="J514" s="111">
        <v>0</v>
      </c>
      <c r="K514" s="26"/>
      <c r="L514" s="26">
        <v>0</v>
      </c>
      <c r="M514" s="26">
        <v>0</v>
      </c>
      <c r="N514" s="26">
        <v>0</v>
      </c>
      <c r="O514" s="26">
        <v>0</v>
      </c>
      <c r="P514" s="27">
        <v>0</v>
      </c>
      <c r="Q514" s="27"/>
      <c r="R514" s="176"/>
      <c r="S514" s="177"/>
      <c r="T514" s="177"/>
      <c r="U514" s="176"/>
      <c r="V514" s="176"/>
      <c r="W514" s="176"/>
      <c r="Y514" s="27"/>
      <c r="AD514" s="51">
        <f t="shared" si="88"/>
        <v>0</v>
      </c>
      <c r="AE514" s="51">
        <f t="shared" si="89"/>
        <v>0</v>
      </c>
      <c r="AF514" s="27">
        <v>-13726319642</v>
      </c>
      <c r="AN514" s="27">
        <v>7875</v>
      </c>
    </row>
    <row r="515" spans="3:46" ht="12" hidden="1" customHeight="1" x14ac:dyDescent="0.25">
      <c r="C515" s="110" t="s">
        <v>497</v>
      </c>
      <c r="D515" s="108" t="s">
        <v>498</v>
      </c>
      <c r="E515" s="111">
        <v>0</v>
      </c>
      <c r="F515" s="25">
        <f t="shared" si="85"/>
        <v>0</v>
      </c>
      <c r="G515" s="111">
        <v>0</v>
      </c>
      <c r="H515" s="111">
        <v>0</v>
      </c>
      <c r="I515" s="111">
        <v>0</v>
      </c>
      <c r="J515" s="111">
        <v>0</v>
      </c>
      <c r="K515" s="26"/>
      <c r="L515" s="26">
        <v>0</v>
      </c>
      <c r="M515" s="26">
        <v>0</v>
      </c>
      <c r="N515" s="26">
        <v>0</v>
      </c>
      <c r="O515" s="26">
        <v>0</v>
      </c>
      <c r="P515" s="27">
        <v>0</v>
      </c>
      <c r="Q515" s="27"/>
      <c r="R515" s="176"/>
      <c r="S515" s="177"/>
      <c r="T515" s="177"/>
      <c r="U515" s="176"/>
      <c r="V515" s="176"/>
      <c r="W515" s="176"/>
      <c r="Y515" s="27"/>
      <c r="AD515" s="51">
        <f t="shared" si="88"/>
        <v>0</v>
      </c>
      <c r="AE515" s="51">
        <f t="shared" si="89"/>
        <v>0</v>
      </c>
      <c r="AF515" s="27"/>
      <c r="AN515" s="27">
        <v>3211076</v>
      </c>
    </row>
    <row r="516" spans="3:46" ht="12" hidden="1" customHeight="1" x14ac:dyDescent="0.25">
      <c r="C516" s="110" t="s">
        <v>499</v>
      </c>
      <c r="D516" s="108" t="s">
        <v>500</v>
      </c>
      <c r="E516" s="111">
        <v>4500000000</v>
      </c>
      <c r="F516" s="25">
        <f t="shared" si="85"/>
        <v>4000000000</v>
      </c>
      <c r="G516" s="111">
        <v>1000000000</v>
      </c>
      <c r="H516" s="111">
        <v>1000000000</v>
      </c>
      <c r="I516" s="111">
        <v>1000000000</v>
      </c>
      <c r="J516" s="111">
        <v>1000000000</v>
      </c>
      <c r="K516" s="26"/>
      <c r="L516" s="26">
        <v>0</v>
      </c>
      <c r="M516" s="26">
        <v>0</v>
      </c>
      <c r="N516" s="26">
        <v>0</v>
      </c>
      <c r="O516" s="26">
        <v>0</v>
      </c>
      <c r="P516" s="27">
        <v>0</v>
      </c>
      <c r="Q516" s="27"/>
      <c r="R516" s="176"/>
      <c r="S516" s="177"/>
      <c r="T516" s="177"/>
      <c r="U516" s="176"/>
      <c r="V516" s="176"/>
      <c r="W516" s="176"/>
      <c r="Y516" s="27"/>
      <c r="AD516" s="51">
        <f t="shared" si="88"/>
        <v>4000000000000</v>
      </c>
      <c r="AE516" s="51">
        <f t="shared" si="89"/>
        <v>4099999999999.9995</v>
      </c>
      <c r="AF516" s="27"/>
      <c r="AK516" s="10">
        <v>1648020.5306666668</v>
      </c>
      <c r="AN516" s="27">
        <v>0</v>
      </c>
    </row>
    <row r="517" spans="3:46" ht="12" hidden="1" customHeight="1" x14ac:dyDescent="0.25">
      <c r="C517" s="110" t="s">
        <v>501</v>
      </c>
      <c r="D517" s="108" t="s">
        <v>502</v>
      </c>
      <c r="E517" s="111">
        <v>0</v>
      </c>
      <c r="F517" s="25">
        <f t="shared" si="85"/>
        <v>0</v>
      </c>
      <c r="G517" s="111">
        <v>0</v>
      </c>
      <c r="H517" s="111">
        <v>0</v>
      </c>
      <c r="I517" s="111">
        <v>0</v>
      </c>
      <c r="J517" s="111">
        <v>0</v>
      </c>
      <c r="K517" s="26"/>
      <c r="L517" s="26">
        <v>0</v>
      </c>
      <c r="M517" s="26">
        <v>0</v>
      </c>
      <c r="N517" s="26">
        <v>0</v>
      </c>
      <c r="O517" s="26">
        <v>0</v>
      </c>
      <c r="P517" s="27">
        <v>0</v>
      </c>
      <c r="Q517" s="27"/>
      <c r="R517" s="176"/>
      <c r="S517" s="177"/>
      <c r="T517" s="177"/>
      <c r="U517" s="176"/>
      <c r="V517" s="176"/>
      <c r="W517" s="176"/>
      <c r="Y517" s="27"/>
      <c r="AD517" s="51">
        <f t="shared" si="88"/>
        <v>0</v>
      </c>
      <c r="AE517" s="51">
        <f t="shared" si="89"/>
        <v>0</v>
      </c>
      <c r="AF517" s="27"/>
      <c r="AK517" s="10">
        <v>0</v>
      </c>
      <c r="AN517" s="27">
        <v>239433.42499999999</v>
      </c>
    </row>
    <row r="518" spans="3:46" ht="12" hidden="1" customHeight="1" x14ac:dyDescent="0.25">
      <c r="C518" s="110" t="s">
        <v>503</v>
      </c>
      <c r="D518" s="108" t="s">
        <v>504</v>
      </c>
      <c r="E518" s="111">
        <v>66000000</v>
      </c>
      <c r="F518" s="174">
        <f t="shared" si="85"/>
        <v>120000000</v>
      </c>
      <c r="G518" s="111">
        <v>30000000</v>
      </c>
      <c r="H518" s="111">
        <v>30000000</v>
      </c>
      <c r="I518" s="111">
        <v>30000000</v>
      </c>
      <c r="J518" s="111">
        <v>30000000</v>
      </c>
      <c r="K518" s="98">
        <v>750</v>
      </c>
      <c r="L518" s="98">
        <v>8199.9999999999982</v>
      </c>
      <c r="M518" s="98">
        <v>750</v>
      </c>
      <c r="N518" s="98">
        <v>750</v>
      </c>
      <c r="O518" s="98">
        <v>750</v>
      </c>
      <c r="P518" s="27">
        <v>750</v>
      </c>
      <c r="Q518" s="27"/>
      <c r="R518" s="176"/>
      <c r="S518" s="177"/>
      <c r="T518" s="177"/>
      <c r="U518" s="176"/>
      <c r="V518" s="176"/>
      <c r="W518" s="176"/>
      <c r="Y518" s="27"/>
      <c r="AB518" s="27">
        <v>2049999.9999999998</v>
      </c>
      <c r="AC518" s="27">
        <v>2049999.9999999998</v>
      </c>
      <c r="AD518" s="27">
        <v>2049999.9999999998</v>
      </c>
      <c r="AE518" s="27">
        <v>2049999.9999999998</v>
      </c>
      <c r="AF518" s="27">
        <v>8199999.9999999991</v>
      </c>
      <c r="AK518" s="10">
        <v>105563.787</v>
      </c>
      <c r="AN518" s="27">
        <v>18900</v>
      </c>
    </row>
    <row r="519" spans="3:46" ht="12" hidden="1" customHeight="1" x14ac:dyDescent="0.25">
      <c r="C519" s="110" t="s">
        <v>505</v>
      </c>
      <c r="D519" s="108" t="s">
        <v>506</v>
      </c>
      <c r="E519" s="111">
        <v>0</v>
      </c>
      <c r="F519" s="174">
        <f t="shared" si="85"/>
        <v>0</v>
      </c>
      <c r="G519" s="111">
        <v>0</v>
      </c>
      <c r="H519" s="111">
        <v>0</v>
      </c>
      <c r="I519" s="111">
        <v>0</v>
      </c>
      <c r="J519" s="111">
        <v>0</v>
      </c>
      <c r="K519" s="98">
        <f>12000/4</f>
        <v>3000</v>
      </c>
      <c r="L519" s="98">
        <v>20500</v>
      </c>
      <c r="M519" s="98">
        <v>0</v>
      </c>
      <c r="N519" s="98">
        <v>0</v>
      </c>
      <c r="O519" s="98">
        <v>0</v>
      </c>
      <c r="P519" s="27">
        <v>22000</v>
      </c>
      <c r="Q519" s="27"/>
      <c r="R519" s="176"/>
      <c r="S519" s="177"/>
      <c r="T519" s="177"/>
      <c r="U519" s="176"/>
      <c r="V519" s="176"/>
      <c r="W519" s="176"/>
      <c r="Y519" s="27"/>
      <c r="AB519" s="27"/>
      <c r="AC519" s="27"/>
      <c r="AD519" s="27"/>
      <c r="AE519" s="27">
        <v>20500000</v>
      </c>
      <c r="AF519" s="27">
        <v>20500000</v>
      </c>
      <c r="AK519" s="10">
        <v>22000</v>
      </c>
      <c r="AN519" s="27">
        <v>21525</v>
      </c>
    </row>
    <row r="520" spans="3:46" ht="12" hidden="1" customHeight="1" x14ac:dyDescent="0.25">
      <c r="C520" s="110" t="s">
        <v>507</v>
      </c>
      <c r="D520" s="108" t="s">
        <v>508</v>
      </c>
      <c r="E520" s="111">
        <v>4000000</v>
      </c>
      <c r="F520" s="174">
        <f t="shared" si="85"/>
        <v>4000000</v>
      </c>
      <c r="G520" s="111">
        <v>1000000</v>
      </c>
      <c r="H520" s="111">
        <v>1000000</v>
      </c>
      <c r="I520" s="111">
        <v>1000000</v>
      </c>
      <c r="J520" s="111">
        <v>1000000</v>
      </c>
      <c r="K520" s="98"/>
      <c r="L520" s="98">
        <v>8200</v>
      </c>
      <c r="M520" s="98">
        <v>300</v>
      </c>
      <c r="N520" s="98">
        <v>300</v>
      </c>
      <c r="O520" s="98">
        <v>300</v>
      </c>
      <c r="P520" s="27">
        <v>300</v>
      </c>
      <c r="Q520" s="27"/>
      <c r="R520" s="176"/>
      <c r="S520" s="177"/>
      <c r="T520" s="177"/>
      <c r="U520" s="176"/>
      <c r="V520" s="176"/>
      <c r="W520" s="176"/>
      <c r="Y520" s="27"/>
      <c r="AB520" s="27">
        <v>2050000</v>
      </c>
      <c r="AC520" s="27">
        <v>2050000</v>
      </c>
      <c r="AD520" s="27">
        <v>2050000</v>
      </c>
      <c r="AE520" s="27">
        <v>2050000</v>
      </c>
      <c r="AF520" s="27">
        <v>8200000</v>
      </c>
      <c r="AK520" s="10">
        <v>2627.9450000000002</v>
      </c>
      <c r="AN520" s="27">
        <v>3262080</v>
      </c>
    </row>
    <row r="521" spans="3:46" ht="12" hidden="1" customHeight="1" x14ac:dyDescent="0.25">
      <c r="C521" s="110" t="s">
        <v>509</v>
      </c>
      <c r="D521" s="108" t="s">
        <v>510</v>
      </c>
      <c r="E521" s="111">
        <v>0</v>
      </c>
      <c r="F521" s="25">
        <f>SUM(G521:J521)</f>
        <v>0</v>
      </c>
      <c r="G521" s="111">
        <v>0</v>
      </c>
      <c r="H521" s="111">
        <v>0</v>
      </c>
      <c r="I521" s="111">
        <v>0</v>
      </c>
      <c r="J521" s="111">
        <v>0</v>
      </c>
      <c r="K521" s="26"/>
      <c r="L521" s="26">
        <v>0</v>
      </c>
      <c r="M521" s="26">
        <v>0</v>
      </c>
      <c r="N521" s="26">
        <v>0</v>
      </c>
      <c r="O521" s="26">
        <v>0</v>
      </c>
      <c r="P521" s="27">
        <v>0</v>
      </c>
      <c r="Q521" s="27"/>
      <c r="R521" s="176"/>
      <c r="S521" s="177"/>
      <c r="T521" s="177"/>
      <c r="U521" s="176"/>
      <c r="V521" s="176"/>
      <c r="W521" s="176"/>
      <c r="Y521" s="27"/>
      <c r="AD521" s="51">
        <f t="shared" ref="AD521:AD529" si="91">F521*1000</f>
        <v>0</v>
      </c>
      <c r="AE521" s="51">
        <f t="shared" ref="AE521:AE529" si="92">AD521*1.025</f>
        <v>0</v>
      </c>
      <c r="AF521" s="27"/>
      <c r="AK521" s="10">
        <v>0</v>
      </c>
      <c r="AL521" s="290">
        <v>87669670612.273987</v>
      </c>
      <c r="AN521" s="27">
        <v>0</v>
      </c>
    </row>
    <row r="522" spans="3:46" ht="12" hidden="1" customHeight="1" x14ac:dyDescent="0.25">
      <c r="C522" s="110" t="s">
        <v>511</v>
      </c>
      <c r="D522" s="108" t="s">
        <v>512</v>
      </c>
      <c r="E522" s="111">
        <v>114360860918.32001</v>
      </c>
      <c r="F522" s="25">
        <f t="shared" si="85"/>
        <v>205004964881.16339</v>
      </c>
      <c r="G522" s="111">
        <f>24225877550.9512+26462277211.2861</f>
        <v>50688154762.237297</v>
      </c>
      <c r="H522" s="111">
        <f>24720876405.5128+26999224647.5369</f>
        <v>51720101053.049698</v>
      </c>
      <c r="I522" s="111">
        <f>24677522425.6088+26948121479.0925</f>
        <v>51625643904.701294</v>
      </c>
      <c r="J522" s="111">
        <f>24366405745.208+26604659415.9671</f>
        <v>50971065161.175095</v>
      </c>
      <c r="K522" s="26"/>
      <c r="L522" s="26">
        <v>0</v>
      </c>
      <c r="M522" s="26">
        <v>0</v>
      </c>
      <c r="N522" s="26">
        <v>0</v>
      </c>
      <c r="O522" s="26">
        <v>0</v>
      </c>
      <c r="P522" s="27">
        <v>0</v>
      </c>
      <c r="Q522" s="27"/>
      <c r="R522" s="176"/>
      <c r="S522" s="177"/>
      <c r="T522" s="177"/>
      <c r="U522" s="176"/>
      <c r="V522" s="176"/>
      <c r="W522" s="176"/>
      <c r="Y522" s="27"/>
      <c r="AD522" s="51">
        <f t="shared" si="91"/>
        <v>205004964881163.41</v>
      </c>
      <c r="AE522" s="51">
        <f t="shared" si="92"/>
        <v>210130089003192.47</v>
      </c>
      <c r="AF522" s="27"/>
      <c r="AK522" s="10">
        <v>0</v>
      </c>
      <c r="AL522" s="290">
        <v>87669670612.273987</v>
      </c>
      <c r="AN522" s="27">
        <v>0</v>
      </c>
      <c r="AS522" s="185">
        <v>229757678481.16339</v>
      </c>
      <c r="AT522" s="291">
        <f>F522-AS522</f>
        <v>-24752713600</v>
      </c>
    </row>
    <row r="523" spans="3:46" ht="12" hidden="1" customHeight="1" x14ac:dyDescent="0.25">
      <c r="C523" s="110" t="s">
        <v>513</v>
      </c>
      <c r="D523" s="108" t="s">
        <v>514</v>
      </c>
      <c r="E523" s="111">
        <v>0</v>
      </c>
      <c r="F523" s="25">
        <f t="shared" si="85"/>
        <v>0</v>
      </c>
      <c r="G523" s="111">
        <v>0</v>
      </c>
      <c r="H523" s="111">
        <v>0</v>
      </c>
      <c r="I523" s="111">
        <v>0</v>
      </c>
      <c r="J523" s="111">
        <v>0</v>
      </c>
      <c r="K523" s="26"/>
      <c r="L523" s="26">
        <v>0</v>
      </c>
      <c r="M523" s="26">
        <v>0</v>
      </c>
      <c r="N523" s="26">
        <v>0</v>
      </c>
      <c r="O523" s="26">
        <v>0</v>
      </c>
      <c r="P523" s="27">
        <v>0</v>
      </c>
      <c r="Q523" s="27"/>
      <c r="R523" s="176"/>
      <c r="S523" s="177"/>
      <c r="T523" s="177"/>
      <c r="U523" s="176"/>
      <c r="V523" s="176"/>
      <c r="W523" s="176"/>
      <c r="Y523" s="27"/>
      <c r="AD523" s="51">
        <f t="shared" si="91"/>
        <v>0</v>
      </c>
      <c r="AE523" s="51">
        <f t="shared" si="92"/>
        <v>0</v>
      </c>
      <c r="AF523" s="27">
        <v>-13726319642</v>
      </c>
      <c r="AK523" s="10">
        <v>0</v>
      </c>
      <c r="AN523" s="27">
        <v>1021492</v>
      </c>
    </row>
    <row r="524" spans="3:46" ht="12" hidden="1" customHeight="1" x14ac:dyDescent="0.25">
      <c r="C524" s="110" t="s">
        <v>515</v>
      </c>
      <c r="D524" s="108" t="s">
        <v>516</v>
      </c>
      <c r="E524" s="111">
        <v>0</v>
      </c>
      <c r="F524" s="25">
        <f t="shared" si="85"/>
        <v>0</v>
      </c>
      <c r="G524" s="111">
        <v>0</v>
      </c>
      <c r="H524" s="111">
        <v>0</v>
      </c>
      <c r="I524" s="111">
        <v>0</v>
      </c>
      <c r="J524" s="111">
        <v>0</v>
      </c>
      <c r="K524" s="26"/>
      <c r="L524" s="26">
        <v>0</v>
      </c>
      <c r="M524" s="26">
        <v>0</v>
      </c>
      <c r="N524" s="26">
        <v>0</v>
      </c>
      <c r="O524" s="26">
        <v>0</v>
      </c>
      <c r="P524" s="27">
        <v>0</v>
      </c>
      <c r="Q524" s="27"/>
      <c r="R524" s="176"/>
      <c r="S524" s="177"/>
      <c r="T524" s="177"/>
      <c r="U524" s="176"/>
      <c r="V524" s="176"/>
      <c r="W524" s="176"/>
      <c r="Y524" s="27"/>
      <c r="AD524" s="51">
        <f t="shared" si="91"/>
        <v>0</v>
      </c>
      <c r="AE524" s="51">
        <f t="shared" si="92"/>
        <v>0</v>
      </c>
      <c r="AF524" s="27"/>
      <c r="AK524" s="10">
        <v>0</v>
      </c>
      <c r="AL524" s="10">
        <f>87700000/2</f>
        <v>43850000</v>
      </c>
      <c r="AN524" s="27">
        <v>0</v>
      </c>
    </row>
    <row r="525" spans="3:46" ht="12" hidden="1" customHeight="1" x14ac:dyDescent="0.25">
      <c r="C525" s="110" t="s">
        <v>515</v>
      </c>
      <c r="D525" s="108" t="s">
        <v>517</v>
      </c>
      <c r="E525" s="111">
        <v>0</v>
      </c>
      <c r="F525" s="25">
        <f t="shared" si="85"/>
        <v>0</v>
      </c>
      <c r="G525" s="111">
        <v>0</v>
      </c>
      <c r="H525" s="111">
        <v>0</v>
      </c>
      <c r="I525" s="111">
        <v>0</v>
      </c>
      <c r="J525" s="111">
        <v>0</v>
      </c>
      <c r="K525" s="26"/>
      <c r="L525" s="26">
        <v>0</v>
      </c>
      <c r="M525" s="26">
        <v>0</v>
      </c>
      <c r="N525" s="26">
        <v>0</v>
      </c>
      <c r="O525" s="26">
        <v>0</v>
      </c>
      <c r="P525" s="27">
        <v>0</v>
      </c>
      <c r="Q525" s="27"/>
      <c r="R525" s="176"/>
      <c r="S525" s="177"/>
      <c r="T525" s="177"/>
      <c r="U525" s="176"/>
      <c r="V525" s="176"/>
      <c r="W525" s="176"/>
      <c r="Y525" s="27"/>
      <c r="AD525" s="51">
        <f t="shared" si="91"/>
        <v>0</v>
      </c>
      <c r="AE525" s="51">
        <f t="shared" si="92"/>
        <v>0</v>
      </c>
      <c r="AF525" s="27"/>
      <c r="AK525" s="10">
        <v>0</v>
      </c>
      <c r="AN525" s="27">
        <v>0</v>
      </c>
    </row>
    <row r="526" spans="3:46" ht="12" hidden="1" customHeight="1" x14ac:dyDescent="0.25">
      <c r="C526" s="110" t="s">
        <v>518</v>
      </c>
      <c r="D526" s="108" t="s">
        <v>519</v>
      </c>
      <c r="E526" s="111">
        <v>0</v>
      </c>
      <c r="F526" s="25">
        <f t="shared" si="85"/>
        <v>0</v>
      </c>
      <c r="G526" s="111">
        <v>0</v>
      </c>
      <c r="H526" s="111">
        <v>0</v>
      </c>
      <c r="I526" s="111">
        <v>0</v>
      </c>
      <c r="J526" s="111">
        <v>0</v>
      </c>
      <c r="K526" s="26"/>
      <c r="L526" s="26">
        <v>0</v>
      </c>
      <c r="M526" s="26">
        <v>0</v>
      </c>
      <c r="N526" s="26">
        <v>0</v>
      </c>
      <c r="O526" s="26">
        <v>0</v>
      </c>
      <c r="P526" s="27">
        <v>0</v>
      </c>
      <c r="Q526" s="27"/>
      <c r="R526" s="176"/>
      <c r="S526" s="177"/>
      <c r="T526" s="177"/>
      <c r="U526" s="176"/>
      <c r="V526" s="176"/>
      <c r="W526" s="176"/>
      <c r="Y526" s="27"/>
      <c r="AD526" s="51">
        <f t="shared" si="91"/>
        <v>0</v>
      </c>
      <c r="AE526" s="51">
        <f t="shared" si="92"/>
        <v>0</v>
      </c>
      <c r="AF526" s="27"/>
      <c r="AK526" s="10">
        <v>0</v>
      </c>
      <c r="AN526" s="27">
        <v>113700.00000000001</v>
      </c>
    </row>
    <row r="527" spans="3:46" ht="12" hidden="1" customHeight="1" x14ac:dyDescent="0.25">
      <c r="C527" s="110" t="s">
        <v>520</v>
      </c>
      <c r="D527" s="108" t="s">
        <v>521</v>
      </c>
      <c r="E527" s="111">
        <v>0</v>
      </c>
      <c r="F527" s="25">
        <f t="shared" si="85"/>
        <v>0</v>
      </c>
      <c r="G527" s="111">
        <v>0</v>
      </c>
      <c r="H527" s="111">
        <v>0</v>
      </c>
      <c r="I527" s="111">
        <v>0</v>
      </c>
      <c r="J527" s="111">
        <v>0</v>
      </c>
      <c r="K527" s="26"/>
      <c r="L527" s="26">
        <v>0</v>
      </c>
      <c r="M527" s="26">
        <v>0</v>
      </c>
      <c r="N527" s="26">
        <v>0</v>
      </c>
      <c r="O527" s="26">
        <v>0</v>
      </c>
      <c r="P527" s="27">
        <v>0</v>
      </c>
      <c r="Q527" s="27"/>
      <c r="R527" s="176"/>
      <c r="S527" s="177"/>
      <c r="T527" s="177"/>
      <c r="U527" s="176"/>
      <c r="V527" s="176"/>
      <c r="W527" s="176"/>
      <c r="Y527" s="27"/>
      <c r="AD527" s="51">
        <f t="shared" si="91"/>
        <v>0</v>
      </c>
      <c r="AE527" s="51">
        <f t="shared" si="92"/>
        <v>0</v>
      </c>
      <c r="AF527" s="27"/>
      <c r="AK527" s="10">
        <v>0</v>
      </c>
      <c r="AN527" s="27">
        <v>43632</v>
      </c>
    </row>
    <row r="528" spans="3:46" ht="12" hidden="1" customHeight="1" x14ac:dyDescent="0.25">
      <c r="C528" s="110" t="s">
        <v>505</v>
      </c>
      <c r="D528" s="108" t="s">
        <v>522</v>
      </c>
      <c r="E528" s="111">
        <v>0</v>
      </c>
      <c r="F528" s="25">
        <f t="shared" si="85"/>
        <v>0</v>
      </c>
      <c r="G528" s="111">
        <v>0</v>
      </c>
      <c r="H528" s="111">
        <v>0</v>
      </c>
      <c r="I528" s="111">
        <v>0</v>
      </c>
      <c r="J528" s="111">
        <v>0</v>
      </c>
      <c r="K528" s="26"/>
      <c r="L528" s="26">
        <v>0</v>
      </c>
      <c r="M528" s="26">
        <v>0</v>
      </c>
      <c r="N528" s="26">
        <v>0</v>
      </c>
      <c r="O528" s="26">
        <v>0</v>
      </c>
      <c r="P528" s="27">
        <v>0</v>
      </c>
      <c r="Q528" s="27"/>
      <c r="R528" s="176"/>
      <c r="S528" s="177"/>
      <c r="T528" s="177"/>
      <c r="U528" s="176"/>
      <c r="V528" s="176"/>
      <c r="W528" s="176"/>
      <c r="Y528" s="27"/>
      <c r="AD528" s="51">
        <f t="shared" si="91"/>
        <v>0</v>
      </c>
      <c r="AE528" s="51">
        <f t="shared" si="92"/>
        <v>0</v>
      </c>
      <c r="AF528" s="27"/>
      <c r="AK528" s="10">
        <v>0</v>
      </c>
      <c r="AN528" s="27">
        <v>32475</v>
      </c>
    </row>
    <row r="529" spans="3:40" ht="12" hidden="1" customHeight="1" x14ac:dyDescent="0.25">
      <c r="C529" s="110" t="s">
        <v>523</v>
      </c>
      <c r="D529" s="108" t="s">
        <v>524</v>
      </c>
      <c r="E529" s="111">
        <v>0</v>
      </c>
      <c r="F529" s="25">
        <f t="shared" si="85"/>
        <v>0</v>
      </c>
      <c r="G529" s="111">
        <v>0</v>
      </c>
      <c r="H529" s="111">
        <v>0</v>
      </c>
      <c r="I529" s="111">
        <v>0</v>
      </c>
      <c r="J529" s="111">
        <v>0</v>
      </c>
      <c r="K529" s="26"/>
      <c r="L529" s="26">
        <v>0</v>
      </c>
      <c r="M529" s="26">
        <v>0</v>
      </c>
      <c r="N529" s="26">
        <v>0</v>
      </c>
      <c r="O529" s="26">
        <v>0</v>
      </c>
      <c r="P529" s="27">
        <v>0</v>
      </c>
      <c r="Q529" s="27"/>
      <c r="R529" s="176"/>
      <c r="S529" s="177"/>
      <c r="T529" s="177"/>
      <c r="U529" s="176"/>
      <c r="V529" s="176"/>
      <c r="W529" s="176"/>
      <c r="Y529" s="27"/>
      <c r="AD529" s="51">
        <f t="shared" si="91"/>
        <v>0</v>
      </c>
      <c r="AE529" s="51">
        <f t="shared" si="92"/>
        <v>0</v>
      </c>
      <c r="AF529" s="27"/>
      <c r="AK529" s="10">
        <v>0</v>
      </c>
      <c r="AN529" s="27">
        <v>0</v>
      </c>
    </row>
    <row r="530" spans="3:40" ht="12" hidden="1" customHeight="1" x14ac:dyDescent="0.25">
      <c r="C530" s="110" t="s">
        <v>505</v>
      </c>
      <c r="D530" s="108" t="s">
        <v>525</v>
      </c>
      <c r="E530" s="111">
        <v>44000000</v>
      </c>
      <c r="F530" s="174">
        <f t="shared" si="85"/>
        <v>0</v>
      </c>
      <c r="G530" s="111">
        <v>0</v>
      </c>
      <c r="H530" s="111">
        <v>0</v>
      </c>
      <c r="I530" s="111">
        <v>0</v>
      </c>
      <c r="J530" s="111">
        <v>0</v>
      </c>
      <c r="K530" s="98">
        <v>3750</v>
      </c>
      <c r="L530" s="98">
        <v>30000</v>
      </c>
      <c r="M530" s="98">
        <v>0</v>
      </c>
      <c r="N530" s="98">
        <v>5000</v>
      </c>
      <c r="O530" s="98">
        <v>5000</v>
      </c>
      <c r="P530" s="27">
        <v>34000</v>
      </c>
      <c r="Q530" s="27"/>
      <c r="R530" s="176"/>
      <c r="S530" s="177"/>
      <c r="T530" s="177"/>
      <c r="U530" s="176"/>
      <c r="V530" s="176"/>
      <c r="W530" s="176"/>
      <c r="Y530" s="27"/>
      <c r="AB530" s="27">
        <v>7500000</v>
      </c>
      <c r="AC530" s="27">
        <v>7500000</v>
      </c>
      <c r="AD530" s="27">
        <v>7500000</v>
      </c>
      <c r="AE530" s="27">
        <v>7500000</v>
      </c>
      <c r="AF530" s="27">
        <v>30000000</v>
      </c>
      <c r="AK530" s="10">
        <v>5249</v>
      </c>
      <c r="AN530" s="27">
        <v>0</v>
      </c>
    </row>
    <row r="531" spans="3:40" ht="12" hidden="1" customHeight="1" x14ac:dyDescent="0.25">
      <c r="C531" s="110"/>
      <c r="D531" s="117" t="s">
        <v>526</v>
      </c>
      <c r="E531" s="118">
        <f t="shared" ref="E531:J531" si="93">SUM(E516:E530)</f>
        <v>118974860918.32001</v>
      </c>
      <c r="F531" s="119">
        <f t="shared" si="93"/>
        <v>209128964881.16339</v>
      </c>
      <c r="G531" s="119">
        <f t="shared" si="93"/>
        <v>51719154762.237297</v>
      </c>
      <c r="H531" s="119">
        <f t="shared" si="93"/>
        <v>52751101053.049698</v>
      </c>
      <c r="I531" s="119">
        <f t="shared" si="93"/>
        <v>52656643904.701294</v>
      </c>
      <c r="J531" s="119">
        <f t="shared" si="93"/>
        <v>52002065161.175095</v>
      </c>
      <c r="K531" s="120"/>
      <c r="L531" s="120">
        <v>66900</v>
      </c>
      <c r="M531" s="120">
        <v>11600</v>
      </c>
      <c r="N531" s="120">
        <v>11600</v>
      </c>
      <c r="O531" s="120">
        <v>11600</v>
      </c>
      <c r="P531" s="27">
        <v>32100</v>
      </c>
      <c r="Q531" s="27"/>
      <c r="R531" s="176"/>
      <c r="S531" s="177"/>
      <c r="T531" s="177"/>
      <c r="U531" s="176"/>
      <c r="V531" s="176"/>
      <c r="W531" s="176"/>
      <c r="Y531" s="27"/>
      <c r="AD531" s="51">
        <f t="shared" ref="AD531:AD556" si="94">F531*1000</f>
        <v>209128964881163.41</v>
      </c>
      <c r="AE531" s="51">
        <f t="shared" ref="AE531:AE556" si="95">AD531*1.025</f>
        <v>214357189003192.47</v>
      </c>
      <c r="AF531" s="27"/>
      <c r="AN531" s="27">
        <v>216584.80499999999</v>
      </c>
    </row>
    <row r="532" spans="3:40" ht="12" hidden="1" customHeight="1" x14ac:dyDescent="0.25">
      <c r="C532" s="292"/>
      <c r="D532" s="144" t="s">
        <v>527</v>
      </c>
      <c r="E532" s="293">
        <f t="shared" ref="E532:J532" si="96">E513-E531</f>
        <v>-106754860918.32001</v>
      </c>
      <c r="F532" s="293">
        <f t="shared" si="96"/>
        <v>-197978964881.16339</v>
      </c>
      <c r="G532" s="293">
        <f t="shared" si="96"/>
        <v>-48556654762.237297</v>
      </c>
      <c r="H532" s="293">
        <f t="shared" si="96"/>
        <v>-50088601053.049698</v>
      </c>
      <c r="I532" s="293">
        <f t="shared" si="96"/>
        <v>-49994143904.701294</v>
      </c>
      <c r="J532" s="293">
        <f t="shared" si="96"/>
        <v>-49339565161.175095</v>
      </c>
      <c r="K532" s="294"/>
      <c r="L532" s="294">
        <v>-15795256.141000003</v>
      </c>
      <c r="M532" s="294">
        <v>-3547910.7570000002</v>
      </c>
      <c r="N532" s="294">
        <v>-3336801.6960000005</v>
      </c>
      <c r="O532" s="294">
        <v>-3792189.0449999999</v>
      </c>
      <c r="P532" s="27">
        <v>-5118354.6430000002</v>
      </c>
      <c r="Q532" s="27"/>
      <c r="R532" s="176"/>
      <c r="S532" s="177"/>
      <c r="T532" s="177"/>
      <c r="U532" s="176"/>
      <c r="V532" s="176"/>
      <c r="W532" s="176"/>
      <c r="Y532" s="27"/>
      <c r="AD532" s="51">
        <f t="shared" si="94"/>
        <v>-197978964881163.41</v>
      </c>
      <c r="AE532" s="51">
        <f t="shared" si="95"/>
        <v>-202928439003192.47</v>
      </c>
      <c r="AF532" s="27"/>
      <c r="AN532" s="27">
        <v>787615.43500000006</v>
      </c>
    </row>
    <row r="533" spans="3:40" ht="12" hidden="1" customHeight="1" x14ac:dyDescent="0.25">
      <c r="C533" s="152"/>
      <c r="D533" s="108"/>
      <c r="E533" s="116"/>
      <c r="F533" s="230"/>
      <c r="G533" s="111">
        <v>0</v>
      </c>
      <c r="H533" s="111">
        <v>0</v>
      </c>
      <c r="I533" s="111">
        <v>0</v>
      </c>
      <c r="J533" s="111">
        <v>0</v>
      </c>
      <c r="K533" s="26"/>
      <c r="L533" s="26">
        <v>0</v>
      </c>
      <c r="M533" s="26">
        <v>0</v>
      </c>
      <c r="N533" s="26">
        <v>0</v>
      </c>
      <c r="O533" s="26">
        <v>0</v>
      </c>
      <c r="P533" s="27">
        <v>0</v>
      </c>
      <c r="Q533" s="27"/>
      <c r="R533" s="176"/>
      <c r="S533" s="177"/>
      <c r="T533" s="177"/>
      <c r="U533" s="176"/>
      <c r="V533" s="176"/>
      <c r="W533" s="176"/>
      <c r="Y533" s="27"/>
      <c r="AD533" s="51">
        <f t="shared" si="94"/>
        <v>0</v>
      </c>
      <c r="AE533" s="51">
        <f t="shared" si="95"/>
        <v>0</v>
      </c>
      <c r="AF533" s="27"/>
    </row>
    <row r="534" spans="3:40" ht="12" hidden="1" customHeight="1" x14ac:dyDescent="0.25">
      <c r="C534" s="110" t="s">
        <v>528</v>
      </c>
      <c r="D534" s="108" t="s">
        <v>529</v>
      </c>
      <c r="E534" s="109"/>
      <c r="F534" s="25">
        <f t="shared" si="85"/>
        <v>0</v>
      </c>
      <c r="G534" s="111">
        <v>0</v>
      </c>
      <c r="H534" s="111">
        <v>0</v>
      </c>
      <c r="I534" s="111">
        <v>0</v>
      </c>
      <c r="J534" s="111">
        <v>0</v>
      </c>
      <c r="K534" s="26"/>
      <c r="L534" s="26">
        <v>0</v>
      </c>
      <c r="M534" s="26">
        <v>0</v>
      </c>
      <c r="N534" s="26">
        <v>0</v>
      </c>
      <c r="O534" s="26">
        <v>0</v>
      </c>
      <c r="P534" s="27">
        <v>0</v>
      </c>
      <c r="Q534" s="27"/>
      <c r="R534" s="176"/>
      <c r="S534" s="177"/>
      <c r="T534" s="177"/>
      <c r="U534" s="176"/>
      <c r="V534" s="176"/>
      <c r="W534" s="176"/>
      <c r="Y534" s="27"/>
      <c r="AD534" s="51">
        <f t="shared" si="94"/>
        <v>0</v>
      </c>
      <c r="AE534" s="51">
        <f t="shared" si="95"/>
        <v>0</v>
      </c>
      <c r="AF534" s="27"/>
    </row>
    <row r="535" spans="3:40" ht="12" hidden="1" customHeight="1" x14ac:dyDescent="0.25">
      <c r="C535" s="110"/>
      <c r="D535" s="108" t="s">
        <v>530</v>
      </c>
      <c r="E535" s="111">
        <v>0</v>
      </c>
      <c r="F535" s="25">
        <f t="shared" si="85"/>
        <v>0</v>
      </c>
      <c r="G535" s="111">
        <v>0</v>
      </c>
      <c r="H535" s="111">
        <v>0</v>
      </c>
      <c r="I535" s="111">
        <v>0</v>
      </c>
      <c r="J535" s="111">
        <v>0</v>
      </c>
      <c r="K535" s="26"/>
      <c r="L535" s="26">
        <v>0</v>
      </c>
      <c r="M535" s="26">
        <v>0</v>
      </c>
      <c r="N535" s="26">
        <v>0</v>
      </c>
      <c r="O535" s="26">
        <v>0</v>
      </c>
      <c r="P535" s="27">
        <v>0</v>
      </c>
      <c r="Q535" s="27"/>
      <c r="R535" s="176"/>
      <c r="S535" s="177"/>
      <c r="T535" s="177"/>
      <c r="U535" s="176"/>
      <c r="V535" s="176"/>
      <c r="W535" s="176"/>
      <c r="Y535" s="27"/>
      <c r="AD535" s="51">
        <f t="shared" si="94"/>
        <v>0</v>
      </c>
      <c r="AE535" s="51">
        <f t="shared" si="95"/>
        <v>0</v>
      </c>
      <c r="AF535" s="27"/>
    </row>
    <row r="536" spans="3:40" ht="12" hidden="1" customHeight="1" x14ac:dyDescent="0.25">
      <c r="C536" s="110"/>
      <c r="D536" s="108" t="s">
        <v>531</v>
      </c>
      <c r="E536" s="111">
        <v>0</v>
      </c>
      <c r="F536" s="25">
        <f t="shared" si="85"/>
        <v>0</v>
      </c>
      <c r="G536" s="111">
        <v>0</v>
      </c>
      <c r="H536" s="111">
        <v>0</v>
      </c>
      <c r="I536" s="111">
        <v>0</v>
      </c>
      <c r="J536" s="111">
        <v>0</v>
      </c>
      <c r="K536" s="26"/>
      <c r="L536" s="26">
        <v>0</v>
      </c>
      <c r="M536" s="26">
        <v>0</v>
      </c>
      <c r="N536" s="26">
        <v>0</v>
      </c>
      <c r="O536" s="26">
        <v>0</v>
      </c>
      <c r="P536" s="27">
        <v>0</v>
      </c>
      <c r="Q536" s="27"/>
      <c r="R536" s="176"/>
      <c r="S536" s="177"/>
      <c r="T536" s="177"/>
      <c r="U536" s="176"/>
      <c r="V536" s="176"/>
      <c r="W536" s="176"/>
      <c r="Y536" s="27"/>
      <c r="AD536" s="51">
        <f t="shared" si="94"/>
        <v>0</v>
      </c>
      <c r="AE536" s="51">
        <f t="shared" si="95"/>
        <v>0</v>
      </c>
      <c r="AF536" s="27">
        <v>-13726319642</v>
      </c>
    </row>
    <row r="537" spans="3:40" ht="12" hidden="1" customHeight="1" x14ac:dyDescent="0.25">
      <c r="C537" s="110"/>
      <c r="D537" s="108" t="s">
        <v>532</v>
      </c>
      <c r="E537" s="116">
        <v>0</v>
      </c>
      <c r="F537" s="25">
        <f t="shared" si="85"/>
        <v>0</v>
      </c>
      <c r="G537" s="111">
        <v>0</v>
      </c>
      <c r="H537" s="111">
        <v>0</v>
      </c>
      <c r="I537" s="111">
        <v>0</v>
      </c>
      <c r="J537" s="111">
        <v>0</v>
      </c>
      <c r="K537" s="26"/>
      <c r="L537" s="26">
        <v>0</v>
      </c>
      <c r="M537" s="26">
        <v>0</v>
      </c>
      <c r="N537" s="26">
        <v>0</v>
      </c>
      <c r="O537" s="26">
        <v>0</v>
      </c>
      <c r="P537" s="27">
        <v>0</v>
      </c>
      <c r="Q537" s="27"/>
      <c r="R537" s="176"/>
      <c r="S537" s="177"/>
      <c r="T537" s="177"/>
      <c r="U537" s="176"/>
      <c r="V537" s="176"/>
      <c r="W537" s="176"/>
      <c r="Y537" s="27"/>
      <c r="AD537" s="51">
        <f t="shared" si="94"/>
        <v>0</v>
      </c>
      <c r="AE537" s="51">
        <f t="shared" si="95"/>
        <v>0</v>
      </c>
      <c r="AF537" s="27"/>
    </row>
    <row r="538" spans="3:40" ht="12" hidden="1" customHeight="1" x14ac:dyDescent="0.25">
      <c r="C538" s="110"/>
      <c r="D538" s="117" t="s">
        <v>533</v>
      </c>
      <c r="E538" s="118">
        <f t="shared" ref="E538:J538" si="97">SUM(E535:E537)</f>
        <v>0</v>
      </c>
      <c r="F538" s="119">
        <f t="shared" si="97"/>
        <v>0</v>
      </c>
      <c r="G538" s="119">
        <f t="shared" si="97"/>
        <v>0</v>
      </c>
      <c r="H538" s="119">
        <f t="shared" si="97"/>
        <v>0</v>
      </c>
      <c r="I538" s="119">
        <f t="shared" si="97"/>
        <v>0</v>
      </c>
      <c r="J538" s="119">
        <f t="shared" si="97"/>
        <v>0</v>
      </c>
      <c r="K538" s="120"/>
      <c r="L538" s="120">
        <v>0</v>
      </c>
      <c r="M538" s="120">
        <v>0</v>
      </c>
      <c r="N538" s="120">
        <v>0</v>
      </c>
      <c r="O538" s="120">
        <v>0</v>
      </c>
      <c r="P538" s="27">
        <v>0</v>
      </c>
      <c r="Q538" s="27"/>
      <c r="R538" s="176"/>
      <c r="S538" s="177"/>
      <c r="T538" s="177"/>
      <c r="U538" s="176"/>
      <c r="V538" s="176"/>
      <c r="W538" s="176"/>
      <c r="Y538" s="27"/>
      <c r="AD538" s="51">
        <f t="shared" si="94"/>
        <v>0</v>
      </c>
      <c r="AE538" s="51">
        <f t="shared" si="95"/>
        <v>0</v>
      </c>
      <c r="AF538" s="27"/>
    </row>
    <row r="539" spans="3:40" ht="12" hidden="1" customHeight="1" x14ac:dyDescent="0.25">
      <c r="C539" s="110"/>
      <c r="D539" s="295" t="s">
        <v>534</v>
      </c>
      <c r="E539" s="296"/>
      <c r="F539" s="116"/>
      <c r="G539" s="127"/>
      <c r="H539" s="127"/>
      <c r="I539" s="127"/>
      <c r="J539" s="127"/>
      <c r="K539" s="120"/>
      <c r="L539" s="120"/>
      <c r="M539" s="120"/>
      <c r="N539" s="120"/>
      <c r="O539" s="120"/>
      <c r="P539" s="27"/>
      <c r="Q539" s="27"/>
      <c r="R539" s="176"/>
      <c r="S539" s="177"/>
      <c r="T539" s="177"/>
      <c r="U539" s="176"/>
      <c r="V539" s="176"/>
      <c r="W539" s="176"/>
      <c r="Y539" s="27"/>
      <c r="AD539" s="51">
        <f t="shared" si="94"/>
        <v>0</v>
      </c>
      <c r="AE539" s="51">
        <f t="shared" si="95"/>
        <v>0</v>
      </c>
      <c r="AF539" s="27"/>
    </row>
    <row r="540" spans="3:40" ht="12" hidden="1" customHeight="1" x14ac:dyDescent="0.25">
      <c r="C540" s="131"/>
      <c r="D540" s="297" t="s">
        <v>473</v>
      </c>
      <c r="E540" s="119">
        <f t="shared" ref="E540:J540" si="98">+E532</f>
        <v>-106754860918.32001</v>
      </c>
      <c r="F540" s="119">
        <f t="shared" si="98"/>
        <v>-197978964881.16339</v>
      </c>
      <c r="G540" s="119">
        <f t="shared" si="98"/>
        <v>-48556654762.237297</v>
      </c>
      <c r="H540" s="119">
        <f t="shared" si="98"/>
        <v>-50088601053.049698</v>
      </c>
      <c r="I540" s="119">
        <f t="shared" si="98"/>
        <v>-49994143904.701294</v>
      </c>
      <c r="J540" s="119">
        <f t="shared" si="98"/>
        <v>-49339565161.175095</v>
      </c>
      <c r="K540" s="294"/>
      <c r="L540" s="294">
        <v>-15795256.141000003</v>
      </c>
      <c r="M540" s="294">
        <v>-3547910.7570000002</v>
      </c>
      <c r="N540" s="294">
        <v>-3336801.6960000005</v>
      </c>
      <c r="O540" s="294">
        <v>-3792189.0449999999</v>
      </c>
      <c r="P540" s="27">
        <v>-5118354.6430000002</v>
      </c>
      <c r="Q540" s="27"/>
      <c r="R540" s="176"/>
      <c r="S540" s="177"/>
      <c r="T540" s="177"/>
      <c r="U540" s="176"/>
      <c r="V540" s="176"/>
      <c r="W540" s="176"/>
      <c r="Y540" s="27"/>
      <c r="AD540" s="51">
        <f t="shared" si="94"/>
        <v>-197978964881163.41</v>
      </c>
      <c r="AE540" s="51">
        <f t="shared" si="95"/>
        <v>-202928439003192.47</v>
      </c>
      <c r="AF540" s="27"/>
    </row>
    <row r="541" spans="3:40" ht="12" hidden="1" customHeight="1" x14ac:dyDescent="0.25">
      <c r="C541" s="110"/>
      <c r="D541" s="117"/>
      <c r="E541" s="296"/>
      <c r="F541" s="25">
        <f t="shared" si="85"/>
        <v>0</v>
      </c>
      <c r="G541" s="111">
        <v>0</v>
      </c>
      <c r="H541" s="111">
        <v>0</v>
      </c>
      <c r="I541" s="111">
        <v>0</v>
      </c>
      <c r="J541" s="111">
        <v>0</v>
      </c>
      <c r="K541" s="26"/>
      <c r="L541" s="26">
        <v>0</v>
      </c>
      <c r="M541" s="26">
        <v>0</v>
      </c>
      <c r="N541" s="26">
        <v>0</v>
      </c>
      <c r="O541" s="26">
        <v>0</v>
      </c>
      <c r="P541" s="27">
        <v>0</v>
      </c>
      <c r="Q541" s="27"/>
      <c r="R541" s="176"/>
      <c r="S541" s="177"/>
      <c r="T541" s="177"/>
      <c r="U541" s="176"/>
      <c r="V541" s="176"/>
      <c r="W541" s="176"/>
      <c r="Y541" s="27"/>
      <c r="AD541" s="51">
        <f t="shared" si="94"/>
        <v>0</v>
      </c>
      <c r="AE541" s="51">
        <f t="shared" si="95"/>
        <v>0</v>
      </c>
      <c r="AF541" s="27"/>
    </row>
    <row r="542" spans="3:40" ht="12" hidden="1" customHeight="1" x14ac:dyDescent="0.25">
      <c r="C542" s="110" t="s">
        <v>535</v>
      </c>
      <c r="D542" s="298" t="s">
        <v>536</v>
      </c>
      <c r="E542" s="299"/>
      <c r="F542" s="25">
        <f t="shared" si="85"/>
        <v>0</v>
      </c>
      <c r="G542" s="111">
        <v>0</v>
      </c>
      <c r="H542" s="111">
        <v>0</v>
      </c>
      <c r="I542" s="111">
        <v>0</v>
      </c>
      <c r="J542" s="111">
        <v>0</v>
      </c>
      <c r="K542" s="26"/>
      <c r="L542" s="26">
        <v>0</v>
      </c>
      <c r="M542" s="26">
        <v>0</v>
      </c>
      <c r="N542" s="26">
        <v>0</v>
      </c>
      <c r="O542" s="26">
        <v>0</v>
      </c>
      <c r="P542" s="27">
        <v>0</v>
      </c>
      <c r="Q542" s="27"/>
      <c r="R542" s="176"/>
      <c r="S542" s="177"/>
      <c r="T542" s="177"/>
      <c r="U542" s="176"/>
      <c r="V542" s="176"/>
      <c r="W542" s="176"/>
      <c r="Y542" s="27"/>
      <c r="AD542" s="51">
        <f t="shared" si="94"/>
        <v>0</v>
      </c>
      <c r="AE542" s="51">
        <f t="shared" si="95"/>
        <v>0</v>
      </c>
      <c r="AF542" s="27"/>
    </row>
    <row r="543" spans="3:40" ht="12" hidden="1" customHeight="1" x14ac:dyDescent="0.25">
      <c r="C543" s="110"/>
      <c r="D543" s="108" t="s">
        <v>537</v>
      </c>
      <c r="E543" s="111"/>
      <c r="F543" s="25">
        <f t="shared" si="85"/>
        <v>0</v>
      </c>
      <c r="G543" s="111">
        <v>0</v>
      </c>
      <c r="H543" s="111">
        <v>0</v>
      </c>
      <c r="I543" s="111">
        <v>0</v>
      </c>
      <c r="J543" s="111">
        <v>0</v>
      </c>
      <c r="K543" s="26"/>
      <c r="L543" s="26">
        <v>0</v>
      </c>
      <c r="M543" s="26">
        <v>0</v>
      </c>
      <c r="N543" s="26">
        <v>0</v>
      </c>
      <c r="O543" s="26">
        <v>0</v>
      </c>
      <c r="P543" s="27">
        <v>0</v>
      </c>
      <c r="Q543" s="27"/>
      <c r="R543" s="176"/>
      <c r="S543" s="177"/>
      <c r="T543" s="177"/>
      <c r="U543" s="176"/>
      <c r="V543" s="176"/>
      <c r="W543" s="176"/>
      <c r="Y543" s="27"/>
      <c r="AD543" s="51">
        <f t="shared" si="94"/>
        <v>0</v>
      </c>
      <c r="AE543" s="51">
        <f t="shared" si="95"/>
        <v>0</v>
      </c>
      <c r="AF543" s="27"/>
    </row>
    <row r="544" spans="3:40" ht="12" hidden="1" customHeight="1" x14ac:dyDescent="0.25">
      <c r="C544" s="110" t="s">
        <v>538</v>
      </c>
      <c r="D544" s="298" t="s">
        <v>539</v>
      </c>
      <c r="E544" s="111">
        <v>0</v>
      </c>
      <c r="F544" s="25">
        <f t="shared" si="85"/>
        <v>0</v>
      </c>
      <c r="G544" s="111">
        <v>0</v>
      </c>
      <c r="H544" s="111">
        <v>0</v>
      </c>
      <c r="I544" s="111">
        <v>0</v>
      </c>
      <c r="J544" s="111">
        <v>0</v>
      </c>
      <c r="K544" s="26"/>
      <c r="L544" s="26">
        <v>0</v>
      </c>
      <c r="M544" s="26">
        <v>0</v>
      </c>
      <c r="N544" s="26">
        <v>0</v>
      </c>
      <c r="O544" s="26">
        <v>0</v>
      </c>
      <c r="P544" s="27">
        <v>0</v>
      </c>
      <c r="Q544" s="27"/>
      <c r="R544" s="176"/>
      <c r="S544" s="177"/>
      <c r="T544" s="177"/>
      <c r="U544" s="176"/>
      <c r="V544" s="176"/>
      <c r="W544" s="176"/>
      <c r="Y544" s="27"/>
      <c r="AD544" s="51">
        <f t="shared" si="94"/>
        <v>0</v>
      </c>
      <c r="AE544" s="51">
        <f t="shared" si="95"/>
        <v>0</v>
      </c>
      <c r="AF544" s="27"/>
    </row>
    <row r="545" spans="3:37" ht="12" hidden="1" customHeight="1" x14ac:dyDescent="0.25">
      <c r="C545" s="110" t="s">
        <v>538</v>
      </c>
      <c r="D545" s="298" t="s">
        <v>540</v>
      </c>
      <c r="E545" s="77">
        <v>-25731136206.3522</v>
      </c>
      <c r="F545" s="77">
        <f t="shared" si="85"/>
        <v>0</v>
      </c>
      <c r="G545" s="111">
        <v>0</v>
      </c>
      <c r="H545" s="111">
        <v>0</v>
      </c>
      <c r="I545" s="111">
        <v>0</v>
      </c>
      <c r="J545" s="111">
        <v>0</v>
      </c>
      <c r="K545" s="26"/>
      <c r="L545" s="26">
        <v>0</v>
      </c>
      <c r="M545" s="26">
        <v>0</v>
      </c>
      <c r="N545" s="26">
        <v>0</v>
      </c>
      <c r="O545" s="26">
        <v>0</v>
      </c>
      <c r="P545" s="27">
        <v>0</v>
      </c>
      <c r="Q545" s="27"/>
      <c r="R545" s="176"/>
      <c r="S545" s="177"/>
      <c r="T545" s="177"/>
      <c r="U545" s="176"/>
      <c r="V545" s="176"/>
      <c r="W545" s="176"/>
      <c r="Y545" s="27"/>
      <c r="AD545" s="51">
        <f t="shared" si="94"/>
        <v>0</v>
      </c>
      <c r="AE545" s="51">
        <f t="shared" si="95"/>
        <v>0</v>
      </c>
      <c r="AF545" s="27"/>
      <c r="AK545" s="43">
        <f>25731136.205587</f>
        <v>25731136.205587</v>
      </c>
    </row>
    <row r="546" spans="3:37" ht="12" hidden="1" customHeight="1" x14ac:dyDescent="0.25">
      <c r="C546" s="110"/>
      <c r="D546" s="125" t="s">
        <v>541</v>
      </c>
      <c r="E546" s="119">
        <f t="shared" ref="E546:J546" si="99">SUM(E544:E545)</f>
        <v>-25731136206.3522</v>
      </c>
      <c r="F546" s="119">
        <f t="shared" si="99"/>
        <v>0</v>
      </c>
      <c r="G546" s="119">
        <f t="shared" si="99"/>
        <v>0</v>
      </c>
      <c r="H546" s="119">
        <f t="shared" si="99"/>
        <v>0</v>
      </c>
      <c r="I546" s="119">
        <f t="shared" si="99"/>
        <v>0</v>
      </c>
      <c r="J546" s="119">
        <f t="shared" si="99"/>
        <v>0</v>
      </c>
      <c r="K546" s="120"/>
      <c r="L546" s="120">
        <v>0</v>
      </c>
      <c r="M546" s="120">
        <v>0</v>
      </c>
      <c r="N546" s="120">
        <v>0</v>
      </c>
      <c r="O546" s="120">
        <v>0</v>
      </c>
      <c r="P546" s="27">
        <v>0</v>
      </c>
      <c r="Q546" s="27"/>
      <c r="R546" s="176"/>
      <c r="S546" s="177"/>
      <c r="T546" s="177"/>
      <c r="U546" s="176"/>
      <c r="V546" s="176"/>
      <c r="W546" s="176"/>
      <c r="Y546" s="27"/>
      <c r="AD546" s="51">
        <f t="shared" si="94"/>
        <v>0</v>
      </c>
      <c r="AE546" s="51">
        <f t="shared" si="95"/>
        <v>0</v>
      </c>
      <c r="AF546" s="27"/>
    </row>
    <row r="547" spans="3:37" ht="12" hidden="1" customHeight="1" x14ac:dyDescent="0.25">
      <c r="C547" s="110"/>
      <c r="D547" s="298" t="s">
        <v>542</v>
      </c>
      <c r="E547" s="116"/>
      <c r="F547" s="230">
        <f t="shared" si="85"/>
        <v>0</v>
      </c>
      <c r="G547" s="230">
        <f>+R547/1000</f>
        <v>0</v>
      </c>
      <c r="H547" s="230">
        <f t="shared" ref="H547:J549" si="100">+U547/1000</f>
        <v>0</v>
      </c>
      <c r="I547" s="230">
        <f t="shared" si="100"/>
        <v>0</v>
      </c>
      <c r="J547" s="230">
        <f t="shared" si="100"/>
        <v>0</v>
      </c>
      <c r="K547" s="26"/>
      <c r="L547" s="26">
        <v>0</v>
      </c>
      <c r="M547" s="26">
        <v>0</v>
      </c>
      <c r="N547" s="26">
        <v>0</v>
      </c>
      <c r="O547" s="26">
        <v>0</v>
      </c>
      <c r="P547" s="27">
        <v>0</v>
      </c>
      <c r="Q547" s="27"/>
      <c r="R547" s="176"/>
      <c r="S547" s="177"/>
      <c r="T547" s="177"/>
      <c r="U547" s="176"/>
      <c r="V547" s="176"/>
      <c r="W547" s="176"/>
      <c r="Y547" s="27"/>
      <c r="AD547" s="51">
        <f t="shared" si="94"/>
        <v>0</v>
      </c>
      <c r="AE547" s="51">
        <f t="shared" si="95"/>
        <v>0</v>
      </c>
      <c r="AF547" s="27"/>
    </row>
    <row r="548" spans="3:37" ht="12" hidden="1" customHeight="1" x14ac:dyDescent="0.25">
      <c r="C548" s="110" t="s">
        <v>543</v>
      </c>
      <c r="D548" s="298" t="s">
        <v>539</v>
      </c>
      <c r="E548" s="111">
        <v>0</v>
      </c>
      <c r="F548" s="25">
        <f t="shared" si="85"/>
        <v>0</v>
      </c>
      <c r="G548" s="25">
        <f>+R548/1000</f>
        <v>0</v>
      </c>
      <c r="H548" s="25">
        <f t="shared" si="100"/>
        <v>0</v>
      </c>
      <c r="I548" s="25">
        <f t="shared" si="100"/>
        <v>0</v>
      </c>
      <c r="J548" s="25">
        <f t="shared" si="100"/>
        <v>0</v>
      </c>
      <c r="K548" s="26"/>
      <c r="L548" s="26">
        <v>0</v>
      </c>
      <c r="M548" s="26">
        <v>0</v>
      </c>
      <c r="N548" s="26">
        <v>0</v>
      </c>
      <c r="O548" s="26">
        <v>0</v>
      </c>
      <c r="P548" s="27">
        <v>0</v>
      </c>
      <c r="Q548" s="27"/>
      <c r="R548" s="176"/>
      <c r="S548" s="177"/>
      <c r="T548" s="177"/>
      <c r="U548" s="176"/>
      <c r="V548" s="176"/>
      <c r="W548" s="176"/>
      <c r="Y548" s="27"/>
      <c r="AD548" s="51">
        <f t="shared" si="94"/>
        <v>0</v>
      </c>
      <c r="AE548" s="51">
        <f t="shared" si="95"/>
        <v>0</v>
      </c>
      <c r="AF548" s="27"/>
    </row>
    <row r="549" spans="3:37" ht="12" hidden="1" customHeight="1" x14ac:dyDescent="0.25">
      <c r="C549" s="110" t="s">
        <v>543</v>
      </c>
      <c r="D549" s="298" t="s">
        <v>540</v>
      </c>
      <c r="E549" s="300">
        <v>0</v>
      </c>
      <c r="F549" s="77">
        <f t="shared" si="85"/>
        <v>0</v>
      </c>
      <c r="G549" s="77">
        <f>+R549/1000</f>
        <v>0</v>
      </c>
      <c r="H549" s="77">
        <f t="shared" si="100"/>
        <v>0</v>
      </c>
      <c r="I549" s="77">
        <f t="shared" si="100"/>
        <v>0</v>
      </c>
      <c r="J549" s="77">
        <f t="shared" si="100"/>
        <v>0</v>
      </c>
      <c r="K549" s="26"/>
      <c r="L549" s="26">
        <v>0</v>
      </c>
      <c r="M549" s="26">
        <v>0</v>
      </c>
      <c r="N549" s="26">
        <v>0</v>
      </c>
      <c r="O549" s="26">
        <v>0</v>
      </c>
      <c r="P549" s="27">
        <v>0</v>
      </c>
      <c r="Q549" s="27"/>
      <c r="R549" s="176"/>
      <c r="S549" s="177"/>
      <c r="T549" s="177"/>
      <c r="U549" s="176"/>
      <c r="V549" s="176"/>
      <c r="W549" s="176"/>
      <c r="Y549" s="27"/>
      <c r="AD549" s="51">
        <f t="shared" si="94"/>
        <v>0</v>
      </c>
      <c r="AE549" s="51">
        <f t="shared" si="95"/>
        <v>0</v>
      </c>
      <c r="AF549" s="27"/>
    </row>
    <row r="550" spans="3:37" ht="12" hidden="1" customHeight="1" x14ac:dyDescent="0.25">
      <c r="C550" s="110"/>
      <c r="D550" s="125" t="s">
        <v>544</v>
      </c>
      <c r="E550" s="118">
        <f t="shared" ref="E550:J550" si="101">SUM(E548:E549)</f>
        <v>0</v>
      </c>
      <c r="F550" s="119">
        <f t="shared" si="101"/>
        <v>0</v>
      </c>
      <c r="G550" s="119">
        <f t="shared" si="101"/>
        <v>0</v>
      </c>
      <c r="H550" s="119">
        <f t="shared" si="101"/>
        <v>0</v>
      </c>
      <c r="I550" s="119">
        <f t="shared" si="101"/>
        <v>0</v>
      </c>
      <c r="J550" s="119">
        <f t="shared" si="101"/>
        <v>0</v>
      </c>
      <c r="K550" s="120"/>
      <c r="L550" s="120">
        <v>0</v>
      </c>
      <c r="M550" s="120">
        <v>0</v>
      </c>
      <c r="N550" s="120">
        <v>0</v>
      </c>
      <c r="O550" s="120">
        <v>0</v>
      </c>
      <c r="P550" s="27">
        <v>0</v>
      </c>
      <c r="Q550" s="27"/>
      <c r="R550" s="176"/>
      <c r="S550" s="177"/>
      <c r="T550" s="177"/>
      <c r="U550" s="176"/>
      <c r="V550" s="176"/>
      <c r="W550" s="176"/>
      <c r="Y550" s="27"/>
      <c r="AD550" s="51">
        <f t="shared" si="94"/>
        <v>0</v>
      </c>
      <c r="AE550" s="51">
        <f t="shared" si="95"/>
        <v>0</v>
      </c>
      <c r="AF550" s="27"/>
    </row>
    <row r="551" spans="3:37" ht="12" hidden="1" customHeight="1" x14ac:dyDescent="0.25">
      <c r="C551" s="301" t="s">
        <v>66</v>
      </c>
      <c r="D551" s="298" t="s">
        <v>545</v>
      </c>
      <c r="E551" s="119">
        <v>-23158022585.282902</v>
      </c>
      <c r="F551" s="119">
        <f>+SUM(G551:J551)</f>
        <v>0</v>
      </c>
      <c r="G551" s="111">
        <v>0</v>
      </c>
      <c r="H551" s="111">
        <v>0</v>
      </c>
      <c r="I551" s="111">
        <v>0</v>
      </c>
      <c r="J551" s="111">
        <v>0</v>
      </c>
      <c r="K551" s="120"/>
      <c r="L551" s="120">
        <v>0</v>
      </c>
      <c r="M551" s="120">
        <v>0</v>
      </c>
      <c r="N551" s="120">
        <v>0</v>
      </c>
      <c r="O551" s="120">
        <v>0</v>
      </c>
      <c r="P551" s="27">
        <v>0</v>
      </c>
      <c r="Q551" s="27"/>
      <c r="R551" s="176"/>
      <c r="S551" s="177"/>
      <c r="T551" s="177"/>
      <c r="U551" s="176"/>
      <c r="V551" s="176"/>
      <c r="W551" s="176"/>
      <c r="Y551" s="27"/>
      <c r="AD551" s="51">
        <f t="shared" si="94"/>
        <v>0</v>
      </c>
      <c r="AE551" s="51">
        <f t="shared" si="95"/>
        <v>0</v>
      </c>
      <c r="AF551" s="27"/>
      <c r="AK551" s="43">
        <f>23158022.585028</f>
        <v>23158022.585028</v>
      </c>
    </row>
    <row r="552" spans="3:37" ht="12" hidden="1" customHeight="1" x14ac:dyDescent="0.25">
      <c r="C552" s="110"/>
      <c r="D552" s="126" t="s">
        <v>546</v>
      </c>
      <c r="E552" s="119">
        <f>+E551</f>
        <v>-23158022585.282902</v>
      </c>
      <c r="F552" s="119">
        <f>+F551</f>
        <v>0</v>
      </c>
      <c r="G552" s="119">
        <f>+G546-G550</f>
        <v>0</v>
      </c>
      <c r="H552" s="119">
        <f>+SUM(H551)</f>
        <v>0</v>
      </c>
      <c r="I552" s="119">
        <f>+SUM(I551)</f>
        <v>0</v>
      </c>
      <c r="J552" s="119">
        <f>+SUM(J551)</f>
        <v>0</v>
      </c>
      <c r="K552" s="120"/>
      <c r="L552" s="120">
        <v>0</v>
      </c>
      <c r="M552" s="120">
        <v>0</v>
      </c>
      <c r="N552" s="120">
        <v>0</v>
      </c>
      <c r="O552" s="120">
        <v>0</v>
      </c>
      <c r="P552" s="27">
        <v>0</v>
      </c>
      <c r="Q552" s="27"/>
      <c r="R552" s="176"/>
      <c r="S552" s="177"/>
      <c r="T552" s="177"/>
      <c r="U552" s="176"/>
      <c r="V552" s="176"/>
      <c r="W552" s="176"/>
      <c r="Y552" s="27"/>
      <c r="AD552" s="51">
        <f t="shared" si="94"/>
        <v>0</v>
      </c>
      <c r="AE552" s="51">
        <f t="shared" si="95"/>
        <v>0</v>
      </c>
      <c r="AF552" s="27"/>
    </row>
    <row r="553" spans="3:37" ht="12" hidden="1" customHeight="1" x14ac:dyDescent="0.25">
      <c r="C553" s="110"/>
      <c r="D553" s="295"/>
      <c r="E553" s="116"/>
      <c r="F553" s="39">
        <f>SUM(G553:J553)</f>
        <v>0</v>
      </c>
      <c r="G553" s="39">
        <f>+R553/1000</f>
        <v>0</v>
      </c>
      <c r="H553" s="39">
        <f>+U553/1000</f>
        <v>0</v>
      </c>
      <c r="I553" s="39">
        <f>+V553/1000</f>
        <v>0</v>
      </c>
      <c r="J553" s="39">
        <f>+W553/1000</f>
        <v>0</v>
      </c>
      <c r="K553" s="26"/>
      <c r="L553" s="26">
        <v>0</v>
      </c>
      <c r="M553" s="26">
        <v>0</v>
      </c>
      <c r="N553" s="26">
        <v>0</v>
      </c>
      <c r="O553" s="26">
        <v>0</v>
      </c>
      <c r="P553" s="27">
        <v>0</v>
      </c>
      <c r="Q553" s="27"/>
      <c r="R553" s="176"/>
      <c r="S553" s="177"/>
      <c r="T553" s="177"/>
      <c r="U553" s="176"/>
      <c r="V553" s="176"/>
      <c r="W553" s="176"/>
      <c r="Y553" s="27"/>
      <c r="AD553" s="51">
        <f t="shared" si="94"/>
        <v>0</v>
      </c>
      <c r="AE553" s="51">
        <f t="shared" si="95"/>
        <v>0</v>
      </c>
      <c r="AF553" s="27"/>
    </row>
    <row r="554" spans="3:37" ht="12" hidden="1" customHeight="1" x14ac:dyDescent="0.25">
      <c r="C554" s="131">
        <v>999</v>
      </c>
      <c r="D554" s="302" t="s">
        <v>68</v>
      </c>
      <c r="E554" s="197">
        <f t="shared" ref="E554:J554" si="102">E487+E540+E546+E552</f>
        <v>54035386030.793304</v>
      </c>
      <c r="F554" s="197">
        <f t="shared" si="102"/>
        <v>-222609854474.89587</v>
      </c>
      <c r="G554" s="197">
        <f t="shared" si="102"/>
        <v>-85662125820.620422</v>
      </c>
      <c r="H554" s="197">
        <f t="shared" si="102"/>
        <v>-72069850025.73909</v>
      </c>
      <c r="I554" s="197">
        <f t="shared" si="102"/>
        <v>-46897095439.551643</v>
      </c>
      <c r="J554" s="197">
        <f t="shared" si="102"/>
        <v>-17980783188.984703</v>
      </c>
      <c r="K554" s="294"/>
      <c r="L554" s="294">
        <v>-15795256.141000003</v>
      </c>
      <c r="M554" s="294">
        <v>-3547910.7570000002</v>
      </c>
      <c r="N554" s="294">
        <v>-3336801.6960000005</v>
      </c>
      <c r="O554" s="294">
        <v>-3792189.0449999999</v>
      </c>
      <c r="P554" s="27">
        <v>-5118354.6430000002</v>
      </c>
      <c r="Q554" s="27"/>
      <c r="R554" s="176"/>
      <c r="S554" s="177"/>
      <c r="T554" s="177"/>
      <c r="U554" s="176"/>
      <c r="V554" s="176"/>
      <c r="W554" s="176"/>
      <c r="Y554" s="27"/>
      <c r="AD554" s="51">
        <f t="shared" si="94"/>
        <v>-222609854474895.87</v>
      </c>
      <c r="AE554" s="51">
        <f t="shared" si="95"/>
        <v>-228175100836768.25</v>
      </c>
      <c r="AF554" s="27"/>
    </row>
    <row r="555" spans="3:37" ht="12" hidden="1" customHeight="1" x14ac:dyDescent="0.25">
      <c r="C555" s="94"/>
      <c r="D555" s="99"/>
      <c r="E555" s="158"/>
      <c r="F555" s="303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Y555" s="27"/>
      <c r="AD555" s="51">
        <f t="shared" si="94"/>
        <v>0</v>
      </c>
      <c r="AE555" s="51">
        <f t="shared" si="95"/>
        <v>0</v>
      </c>
      <c r="AF555" s="27"/>
    </row>
    <row r="556" spans="3:37" ht="12" hidden="1" customHeight="1" x14ac:dyDescent="0.25">
      <c r="C556" s="94"/>
      <c r="D556" s="99"/>
      <c r="E556" s="304">
        <f>E47-E554</f>
        <v>0</v>
      </c>
      <c r="F556" s="304">
        <f>+F47-F554</f>
        <v>0</v>
      </c>
      <c r="G556" s="304">
        <f>G47-G554</f>
        <v>0</v>
      </c>
      <c r="H556" s="304">
        <f>H47-H554</f>
        <v>89229368151.080154</v>
      </c>
      <c r="I556" s="304">
        <f>I47-I554</f>
        <v>89073672654.05542</v>
      </c>
      <c r="J556" s="304">
        <f>J47-J554</f>
        <v>88629741219.529205</v>
      </c>
      <c r="K556" s="27"/>
      <c r="L556" s="27"/>
      <c r="M556" s="27"/>
      <c r="N556" s="27"/>
      <c r="O556" s="27"/>
      <c r="P556" s="27"/>
      <c r="Q556" s="27"/>
      <c r="Y556" s="27"/>
      <c r="AD556" s="51">
        <f t="shared" si="94"/>
        <v>0</v>
      </c>
      <c r="AE556" s="51">
        <f t="shared" si="95"/>
        <v>0</v>
      </c>
      <c r="AF556" s="27"/>
    </row>
    <row r="557" spans="3:37" ht="12" customHeight="1" x14ac:dyDescent="0.25">
      <c r="C557" s="94"/>
      <c r="D557" s="7"/>
      <c r="E557" s="120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Y557" s="27"/>
      <c r="AF557" s="27"/>
    </row>
    <row r="558" spans="3:37" ht="12" customHeight="1" x14ac:dyDescent="0.25">
      <c r="C558" s="94"/>
      <c r="D558" s="7"/>
      <c r="E558" s="305"/>
      <c r="F558" s="27"/>
      <c r="G558" s="185"/>
      <c r="H558" s="185"/>
      <c r="I558" s="185"/>
      <c r="J558" s="185"/>
      <c r="K558" s="185"/>
      <c r="L558" s="185"/>
      <c r="M558" s="185"/>
      <c r="N558" s="185"/>
      <c r="O558" s="185"/>
      <c r="P558" s="27"/>
      <c r="Q558" s="27"/>
      <c r="Y558" s="27"/>
      <c r="AF558" s="27"/>
    </row>
    <row r="559" spans="3:37" x14ac:dyDescent="0.25">
      <c r="C559" s="94"/>
      <c r="D559" s="7"/>
      <c r="E559" s="158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Y559" s="27"/>
      <c r="AF559" s="27"/>
    </row>
    <row r="560" spans="3:37" x14ac:dyDescent="0.25">
      <c r="C560" s="6"/>
      <c r="D560" s="7"/>
      <c r="E560" s="158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Y560" s="27"/>
      <c r="AF560" s="27"/>
    </row>
    <row r="561" spans="3:32" x14ac:dyDescent="0.25">
      <c r="C561" s="6"/>
      <c r="D561" s="7"/>
      <c r="E561" s="158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Y561" s="27"/>
      <c r="AF561" s="27"/>
    </row>
    <row r="562" spans="3:32" x14ac:dyDescent="0.25">
      <c r="C562" s="6"/>
      <c r="D562" s="7"/>
      <c r="E562" s="158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Y562" s="27"/>
      <c r="AF562" s="27"/>
    </row>
    <row r="563" spans="3:32" x14ac:dyDescent="0.25">
      <c r="C563" s="6"/>
      <c r="D563" s="7"/>
      <c r="E563" s="158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Y563" s="27"/>
      <c r="AF563" s="27"/>
    </row>
    <row r="564" spans="3:32" x14ac:dyDescent="0.25">
      <c r="C564" s="306"/>
      <c r="D564" s="307"/>
      <c r="E564" s="308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Y564" s="27"/>
      <c r="AF564" s="27"/>
    </row>
    <row r="565" spans="3:32" x14ac:dyDescent="0.25"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Y565" s="27"/>
      <c r="AF565" s="27"/>
    </row>
    <row r="566" spans="3:32" x14ac:dyDescent="0.25">
      <c r="C566" s="310"/>
      <c r="D566" s="307"/>
      <c r="E566" s="311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Y566" s="27"/>
      <c r="AF566" s="27"/>
    </row>
    <row r="567" spans="3:32" x14ac:dyDescent="0.25">
      <c r="C567" s="310"/>
      <c r="D567" s="307"/>
      <c r="E567" s="311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Y567" s="27"/>
      <c r="AF567" s="27"/>
    </row>
    <row r="568" spans="3:32" x14ac:dyDescent="0.25">
      <c r="C568" s="94"/>
      <c r="D568" s="312"/>
      <c r="E568" s="313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Y568" s="27"/>
      <c r="AF568" s="27"/>
    </row>
    <row r="569" spans="3:32" x14ac:dyDescent="0.25">
      <c r="C569" s="94"/>
      <c r="D569" s="99"/>
      <c r="E569" s="158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Y569" s="27"/>
      <c r="AF569" s="27"/>
    </row>
    <row r="570" spans="3:32" x14ac:dyDescent="0.25">
      <c r="C570" s="94"/>
      <c r="D570" s="99"/>
      <c r="E570" s="158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Y570" s="27"/>
      <c r="AF570" s="27"/>
    </row>
    <row r="571" spans="3:32" x14ac:dyDescent="0.25">
      <c r="C571" s="94"/>
      <c r="D571" s="7"/>
      <c r="E571" s="158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Y571" s="27"/>
      <c r="AF571" s="27"/>
    </row>
    <row r="572" spans="3:32" x14ac:dyDescent="0.25">
      <c r="C572" s="94"/>
      <c r="D572" s="7"/>
      <c r="E572" s="158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Y572" s="27"/>
      <c r="AF572" s="27"/>
    </row>
    <row r="573" spans="3:32" x14ac:dyDescent="0.25">
      <c r="C573" s="94"/>
      <c r="D573" s="7"/>
      <c r="E573" s="158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Y573" s="27"/>
      <c r="AF573" s="27"/>
    </row>
    <row r="574" spans="3:32" x14ac:dyDescent="0.25">
      <c r="C574" s="94"/>
      <c r="D574" s="7"/>
      <c r="E574" s="158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Y574" s="27"/>
      <c r="AF574" s="27"/>
    </row>
    <row r="575" spans="3:32" x14ac:dyDescent="0.25">
      <c r="C575" s="94"/>
      <c r="D575" s="7"/>
      <c r="E575" s="158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Y575" s="27"/>
      <c r="AF575" s="27"/>
    </row>
    <row r="576" spans="3:32" x14ac:dyDescent="0.25">
      <c r="C576" s="94"/>
      <c r="D576" s="7"/>
      <c r="E576" s="158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Y576" s="27"/>
      <c r="AF576" s="27"/>
    </row>
    <row r="577" spans="3:32" x14ac:dyDescent="0.25">
      <c r="C577" s="94"/>
      <c r="D577" s="7"/>
      <c r="E577" s="158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Y577" s="27"/>
      <c r="AF577" s="27"/>
    </row>
    <row r="578" spans="3:32" x14ac:dyDescent="0.25">
      <c r="C578" s="94"/>
      <c r="D578" s="7"/>
      <c r="E578" s="158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Y578" s="27"/>
      <c r="AF578" s="27"/>
    </row>
    <row r="579" spans="3:32" x14ac:dyDescent="0.25">
      <c r="C579" s="94"/>
      <c r="D579" s="7"/>
      <c r="E579" s="158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Y579" s="27"/>
      <c r="AF579" s="27"/>
    </row>
    <row r="580" spans="3:32" x14ac:dyDescent="0.25">
      <c r="C580" s="94"/>
      <c r="D580" s="7"/>
      <c r="E580" s="158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Y580" s="27"/>
      <c r="AF580" s="27"/>
    </row>
    <row r="581" spans="3:32" x14ac:dyDescent="0.25">
      <c r="C581" s="94"/>
      <c r="D581" s="7"/>
      <c r="E581" s="158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Y581" s="27"/>
    </row>
    <row r="582" spans="3:32" x14ac:dyDescent="0.25">
      <c r="C582" s="94"/>
      <c r="D582" s="7"/>
      <c r="E582" s="158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Y582" s="27"/>
    </row>
    <row r="583" spans="3:32" x14ac:dyDescent="0.25">
      <c r="C583" s="94"/>
      <c r="D583" s="7"/>
      <c r="E583" s="158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Y583" s="27"/>
    </row>
    <row r="584" spans="3:32" x14ac:dyDescent="0.25">
      <c r="C584" s="94"/>
      <c r="D584" s="7"/>
      <c r="E584" s="158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Y584" s="27"/>
    </row>
    <row r="585" spans="3:32" x14ac:dyDescent="0.25">
      <c r="C585" s="94"/>
      <c r="D585" s="276"/>
      <c r="E585" s="158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Y585" s="27"/>
    </row>
    <row r="586" spans="3:32" x14ac:dyDescent="0.25">
      <c r="C586" s="6"/>
      <c r="D586" s="7"/>
      <c r="E586" s="158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Y586" s="27"/>
    </row>
    <row r="587" spans="3:32" x14ac:dyDescent="0.25">
      <c r="C587" s="94"/>
      <c r="D587" s="99"/>
      <c r="E587" s="158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Y587" s="27"/>
    </row>
    <row r="588" spans="3:32" x14ac:dyDescent="0.25">
      <c r="C588" s="94"/>
      <c r="D588" s="99"/>
      <c r="E588" s="158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Y588" s="27"/>
    </row>
    <row r="589" spans="3:32" x14ac:dyDescent="0.25">
      <c r="C589" s="94"/>
      <c r="D589" s="7"/>
      <c r="E589" s="158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Y589" s="27"/>
    </row>
    <row r="590" spans="3:32" x14ac:dyDescent="0.25">
      <c r="C590" s="94"/>
      <c r="D590" s="7"/>
      <c r="E590" s="158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Y590" s="27"/>
    </row>
    <row r="591" spans="3:32" x14ac:dyDescent="0.25">
      <c r="C591" s="94"/>
      <c r="D591" s="7"/>
      <c r="E591" s="158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Y591" s="27"/>
    </row>
    <row r="592" spans="3:32" x14ac:dyDescent="0.25">
      <c r="C592" s="94"/>
      <c r="D592" s="7"/>
      <c r="E592" s="158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Y592" s="27"/>
    </row>
    <row r="593" spans="3:25" x14ac:dyDescent="0.25">
      <c r="C593" s="94"/>
      <c r="D593" s="7"/>
      <c r="E593" s="158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Y593" s="27"/>
    </row>
    <row r="594" spans="3:25" x14ac:dyDescent="0.25">
      <c r="C594" s="94"/>
      <c r="D594" s="7"/>
      <c r="E594" s="158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Y594" s="27"/>
    </row>
    <row r="595" spans="3:25" x14ac:dyDescent="0.25">
      <c r="C595" s="94"/>
      <c r="D595" s="7"/>
      <c r="E595" s="158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Y595" s="27"/>
    </row>
    <row r="596" spans="3:25" x14ac:dyDescent="0.25">
      <c r="C596" s="94"/>
      <c r="D596" s="7"/>
      <c r="E596" s="158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Y596" s="27"/>
    </row>
    <row r="597" spans="3:25" x14ac:dyDescent="0.25">
      <c r="C597" s="94"/>
      <c r="D597" s="7"/>
      <c r="E597" s="158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Y597" s="27"/>
    </row>
    <row r="598" spans="3:25" x14ac:dyDescent="0.25">
      <c r="C598" s="94"/>
      <c r="D598" s="7"/>
      <c r="E598" s="158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Y598" s="27"/>
    </row>
    <row r="599" spans="3:25" x14ac:dyDescent="0.25">
      <c r="C599" s="94"/>
      <c r="D599" s="7"/>
      <c r="E599" s="158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Y599" s="27"/>
    </row>
    <row r="600" spans="3:25" x14ac:dyDescent="0.25">
      <c r="C600" s="94"/>
      <c r="D600" s="7"/>
      <c r="E600" s="158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Y600" s="27"/>
    </row>
    <row r="601" spans="3:25" x14ac:dyDescent="0.25">
      <c r="C601" s="94"/>
      <c r="D601" s="276"/>
      <c r="E601" s="158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Y601" s="27"/>
    </row>
    <row r="602" spans="3:25" x14ac:dyDescent="0.25">
      <c r="C602" s="6"/>
      <c r="D602" s="312"/>
      <c r="E602" s="158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Y602" s="27"/>
    </row>
    <row r="603" spans="3:25" x14ac:dyDescent="0.25">
      <c r="C603" s="94"/>
      <c r="D603" s="99"/>
      <c r="E603" s="158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Y603" s="27"/>
    </row>
    <row r="604" spans="3:25" x14ac:dyDescent="0.25">
      <c r="C604" s="94"/>
      <c r="D604" s="99"/>
      <c r="E604" s="158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Y604" s="27"/>
    </row>
    <row r="605" spans="3:25" x14ac:dyDescent="0.25">
      <c r="C605" s="94"/>
      <c r="D605" s="99"/>
      <c r="E605" s="158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Y605" s="27"/>
    </row>
    <row r="606" spans="3:25" x14ac:dyDescent="0.25">
      <c r="C606" s="314"/>
      <c r="D606" s="7"/>
      <c r="E606" s="158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Y606" s="27"/>
    </row>
    <row r="607" spans="3:25" x14ac:dyDescent="0.25">
      <c r="C607" s="314"/>
      <c r="D607" s="7"/>
      <c r="E607" s="158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Y607" s="27"/>
    </row>
    <row r="608" spans="3:25" x14ac:dyDescent="0.25">
      <c r="C608" s="314"/>
      <c r="D608" s="7"/>
      <c r="E608" s="158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Y608" s="27"/>
    </row>
    <row r="609" spans="3:25" x14ac:dyDescent="0.25">
      <c r="C609" s="314"/>
      <c r="D609" s="7"/>
      <c r="E609" s="158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Y609" s="27"/>
    </row>
    <row r="610" spans="3:25" x14ac:dyDescent="0.25">
      <c r="C610" s="314"/>
      <c r="D610" s="7"/>
      <c r="E610" s="158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Y610" s="27"/>
    </row>
    <row r="611" spans="3:25" x14ac:dyDescent="0.25">
      <c r="C611" s="314"/>
      <c r="D611" s="7"/>
      <c r="E611" s="158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Y611" s="27"/>
    </row>
    <row r="612" spans="3:25" x14ac:dyDescent="0.25">
      <c r="C612" s="314"/>
      <c r="D612" s="7"/>
      <c r="E612" s="158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Y612" s="27"/>
    </row>
    <row r="613" spans="3:25" x14ac:dyDescent="0.25">
      <c r="C613" s="314"/>
      <c r="D613" s="7"/>
      <c r="E613" s="158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Y613" s="27"/>
    </row>
    <row r="614" spans="3:25" x14ac:dyDescent="0.25">
      <c r="C614" s="314"/>
      <c r="D614" s="7"/>
      <c r="E614" s="158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Y614" s="27"/>
    </row>
    <row r="615" spans="3:25" x14ac:dyDescent="0.25">
      <c r="C615" s="314"/>
      <c r="D615" s="7"/>
      <c r="E615" s="158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Y615" s="27"/>
    </row>
    <row r="616" spans="3:25" x14ac:dyDescent="0.25">
      <c r="C616" s="314"/>
      <c r="D616" s="7"/>
      <c r="E616" s="158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Y616" s="27"/>
    </row>
    <row r="617" spans="3:25" x14ac:dyDescent="0.25">
      <c r="C617" s="314"/>
      <c r="D617" s="7"/>
      <c r="E617" s="158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Y617" s="27"/>
    </row>
    <row r="618" spans="3:25" x14ac:dyDescent="0.25">
      <c r="C618" s="314"/>
      <c r="D618" s="7"/>
      <c r="E618" s="158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Y618" s="27"/>
    </row>
    <row r="619" spans="3:25" x14ac:dyDescent="0.25">
      <c r="C619" s="314"/>
      <c r="D619" s="7"/>
      <c r="E619" s="158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Y619" s="27"/>
    </row>
    <row r="620" spans="3:25" x14ac:dyDescent="0.25">
      <c r="C620" s="314"/>
      <c r="D620" s="276"/>
      <c r="E620" s="158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Y620" s="27"/>
    </row>
    <row r="621" spans="3:25" x14ac:dyDescent="0.25">
      <c r="C621" s="94"/>
      <c r="D621" s="7"/>
      <c r="E621" s="158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Y621" s="27"/>
    </row>
    <row r="622" spans="3:25" x14ac:dyDescent="0.25">
      <c r="C622" s="94"/>
      <c r="D622" s="99"/>
      <c r="E622" s="158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Y622" s="27"/>
    </row>
    <row r="623" spans="3:25" x14ac:dyDescent="0.25">
      <c r="C623" s="94"/>
      <c r="D623" s="99"/>
      <c r="E623" s="158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Y623" s="27"/>
    </row>
    <row r="624" spans="3:25" x14ac:dyDescent="0.25">
      <c r="C624" s="314"/>
      <c r="D624" s="7"/>
      <c r="E624" s="158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Y624" s="27"/>
    </row>
    <row r="625" spans="3:25" x14ac:dyDescent="0.25">
      <c r="C625" s="314"/>
      <c r="D625" s="7"/>
      <c r="E625" s="158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Y625" s="27"/>
    </row>
    <row r="626" spans="3:25" x14ac:dyDescent="0.25">
      <c r="C626" s="314"/>
      <c r="D626" s="7"/>
      <c r="E626" s="158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Y626" s="27"/>
    </row>
    <row r="627" spans="3:25" x14ac:dyDescent="0.25">
      <c r="C627" s="314"/>
      <c r="D627" s="7"/>
      <c r="E627" s="158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Y627" s="27"/>
    </row>
    <row r="628" spans="3:25" x14ac:dyDescent="0.25">
      <c r="C628" s="314"/>
      <c r="D628" s="7"/>
      <c r="E628" s="158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Y628" s="27"/>
    </row>
    <row r="629" spans="3:25" x14ac:dyDescent="0.25">
      <c r="C629" s="314"/>
      <c r="D629" s="7"/>
      <c r="E629" s="158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Y629" s="27"/>
    </row>
    <row r="630" spans="3:25" x14ac:dyDescent="0.25">
      <c r="C630" s="314"/>
      <c r="D630" s="7"/>
      <c r="E630" s="158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Y630" s="27"/>
    </row>
    <row r="631" spans="3:25" x14ac:dyDescent="0.25">
      <c r="C631" s="94"/>
      <c r="D631" s="276"/>
      <c r="E631" s="158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Y631" s="27"/>
    </row>
    <row r="632" spans="3:25" x14ac:dyDescent="0.25">
      <c r="C632" s="94"/>
      <c r="D632" s="7"/>
      <c r="E632" s="158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Y632" s="27"/>
    </row>
    <row r="633" spans="3:25" x14ac:dyDescent="0.25">
      <c r="C633" s="94"/>
      <c r="D633" s="99"/>
      <c r="E633" s="158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Y633" s="27"/>
    </row>
    <row r="634" spans="3:25" x14ac:dyDescent="0.25">
      <c r="C634" s="94"/>
      <c r="D634" s="99"/>
      <c r="E634" s="158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Y634" s="27"/>
    </row>
    <row r="635" spans="3:25" x14ac:dyDescent="0.25">
      <c r="C635" s="314"/>
      <c r="D635" s="7"/>
      <c r="E635" s="158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Y635" s="27"/>
    </row>
    <row r="636" spans="3:25" x14ac:dyDescent="0.25">
      <c r="C636" s="314"/>
      <c r="D636" s="7"/>
      <c r="E636" s="158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Y636" s="27"/>
    </row>
    <row r="637" spans="3:25" x14ac:dyDescent="0.25">
      <c r="C637" s="314"/>
      <c r="D637" s="7"/>
      <c r="E637" s="158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Y637" s="27"/>
    </row>
    <row r="638" spans="3:25" x14ac:dyDescent="0.25">
      <c r="C638" s="314"/>
      <c r="D638" s="7"/>
      <c r="E638" s="158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Y638" s="27"/>
    </row>
    <row r="639" spans="3:25" x14ac:dyDescent="0.25">
      <c r="C639" s="94"/>
      <c r="D639" s="276"/>
      <c r="E639" s="158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Y639" s="27"/>
    </row>
    <row r="640" spans="3:25" x14ac:dyDescent="0.25">
      <c r="C640" s="94"/>
      <c r="D640" s="7"/>
      <c r="E640" s="158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Y640" s="27"/>
    </row>
    <row r="641" spans="3:17" x14ac:dyDescent="0.25">
      <c r="C641" s="94"/>
      <c r="D641" s="99"/>
      <c r="E641" s="158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</row>
    <row r="642" spans="3:17" x14ac:dyDescent="0.25">
      <c r="C642" s="94"/>
      <c r="D642" s="99"/>
      <c r="E642" s="158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</row>
    <row r="643" spans="3:17" x14ac:dyDescent="0.25">
      <c r="C643" s="94"/>
      <c r="D643" s="99"/>
      <c r="E643" s="158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</row>
    <row r="644" spans="3:17" x14ac:dyDescent="0.25">
      <c r="C644" s="94"/>
      <c r="D644" s="99"/>
      <c r="E644" s="158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</row>
    <row r="645" spans="3:17" x14ac:dyDescent="0.25">
      <c r="C645" s="94"/>
      <c r="D645" s="276"/>
      <c r="E645" s="158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</row>
    <row r="646" spans="3:17" x14ac:dyDescent="0.25">
      <c r="C646" s="94"/>
      <c r="D646" s="7"/>
      <c r="E646" s="158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</row>
    <row r="647" spans="3:17" x14ac:dyDescent="0.25">
      <c r="C647" s="94"/>
      <c r="D647" s="315"/>
      <c r="E647" s="158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</row>
    <row r="648" spans="3:17" x14ac:dyDescent="0.25">
      <c r="C648" s="94"/>
      <c r="D648" s="7"/>
      <c r="E648" s="158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</row>
    <row r="649" spans="3:17" x14ac:dyDescent="0.25">
      <c r="C649" s="94"/>
      <c r="D649" s="7"/>
      <c r="E649" s="158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</row>
    <row r="650" spans="3:17" x14ac:dyDescent="0.25">
      <c r="C650" s="6"/>
      <c r="D650" s="276"/>
      <c r="E650" s="158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</row>
    <row r="651" spans="3:17" x14ac:dyDescent="0.25">
      <c r="C651" s="6"/>
      <c r="D651" s="7"/>
      <c r="E651" s="158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</row>
    <row r="652" spans="3:17" x14ac:dyDescent="0.25">
      <c r="C652" s="94"/>
      <c r="D652" s="7"/>
      <c r="E652" s="158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</row>
    <row r="653" spans="3:17" x14ac:dyDescent="0.25">
      <c r="C653" s="94"/>
      <c r="D653" s="7"/>
      <c r="E653" s="158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</row>
    <row r="654" spans="3:17" x14ac:dyDescent="0.25">
      <c r="C654" s="94"/>
      <c r="D654" s="276"/>
      <c r="E654" s="158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</row>
    <row r="655" spans="3:17" x14ac:dyDescent="0.25">
      <c r="C655" s="94"/>
      <c r="D655" s="312"/>
      <c r="E655" s="158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</row>
    <row r="656" spans="3:17" x14ac:dyDescent="0.25">
      <c r="C656" s="94"/>
      <c r="D656" s="316"/>
      <c r="E656" s="158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</row>
    <row r="657" spans="3:17" x14ac:dyDescent="0.25">
      <c r="C657" s="94"/>
      <c r="D657" s="316"/>
      <c r="E657" s="158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</row>
    <row r="658" spans="3:17" x14ac:dyDescent="0.25">
      <c r="C658" s="94"/>
      <c r="D658" s="276"/>
      <c r="E658" s="158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</row>
    <row r="659" spans="3:17" x14ac:dyDescent="0.25">
      <c r="C659" s="94"/>
      <c r="D659" s="315"/>
      <c r="E659" s="158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</row>
    <row r="660" spans="3:17" x14ac:dyDescent="0.25">
      <c r="C660" s="306"/>
      <c r="D660" s="307"/>
      <c r="E660" s="308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</row>
    <row r="661" spans="3:17" x14ac:dyDescent="0.25">
      <c r="C661" s="310"/>
      <c r="D661" s="307"/>
      <c r="E661" s="311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</row>
    <row r="662" spans="3:17" x14ac:dyDescent="0.25">
      <c r="C662" s="310"/>
      <c r="D662" s="307"/>
      <c r="E662" s="311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</row>
    <row r="663" spans="3:17" x14ac:dyDescent="0.25">
      <c r="C663" s="94"/>
      <c r="D663" s="312"/>
      <c r="E663" s="313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</row>
    <row r="664" spans="3:17" x14ac:dyDescent="0.25">
      <c r="C664" s="94"/>
      <c r="D664" s="7"/>
      <c r="E664" s="158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</row>
    <row r="665" spans="3:17" x14ac:dyDescent="0.25">
      <c r="C665" s="94"/>
      <c r="D665" s="315"/>
      <c r="E665" s="158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</row>
    <row r="666" spans="3:17" x14ac:dyDescent="0.25">
      <c r="C666" s="94"/>
      <c r="D666" s="7"/>
      <c r="E666" s="158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</row>
    <row r="667" spans="3:17" x14ac:dyDescent="0.25">
      <c r="C667" s="94"/>
      <c r="D667" s="315"/>
      <c r="E667" s="158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</row>
    <row r="668" spans="3:17" x14ac:dyDescent="0.25">
      <c r="C668" s="94"/>
      <c r="D668" s="7"/>
      <c r="E668" s="158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</row>
    <row r="669" spans="3:17" x14ac:dyDescent="0.25">
      <c r="C669" s="94"/>
      <c r="D669" s="7"/>
      <c r="E669" s="158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</row>
    <row r="670" spans="3:17" x14ac:dyDescent="0.25">
      <c r="C670" s="94"/>
      <c r="D670" s="7"/>
      <c r="E670" s="158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</row>
    <row r="671" spans="3:17" x14ac:dyDescent="0.25">
      <c r="C671" s="94"/>
      <c r="D671" s="7"/>
      <c r="E671" s="158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</row>
    <row r="672" spans="3:17" x14ac:dyDescent="0.25">
      <c r="C672" s="94"/>
      <c r="D672" s="7"/>
      <c r="E672" s="158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</row>
    <row r="673" spans="3:17" x14ac:dyDescent="0.25">
      <c r="C673" s="94"/>
      <c r="D673" s="7"/>
      <c r="E673" s="158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</row>
    <row r="674" spans="3:17" x14ac:dyDescent="0.25">
      <c r="C674" s="94"/>
      <c r="D674" s="7"/>
      <c r="E674" s="158"/>
      <c r="F674" s="51"/>
      <c r="G674" s="51"/>
      <c r="H674" s="51"/>
      <c r="I674" s="51"/>
      <c r="J674" s="51"/>
      <c r="K674" s="51"/>
      <c r="L674" s="51"/>
      <c r="M674" s="51"/>
      <c r="N674" s="51"/>
      <c r="O674" s="51"/>
    </row>
    <row r="675" spans="3:17" x14ac:dyDescent="0.25">
      <c r="C675" s="94"/>
      <c r="D675" s="7"/>
      <c r="E675" s="158"/>
      <c r="F675" s="51"/>
      <c r="G675" s="51"/>
      <c r="H675" s="51"/>
      <c r="I675" s="51"/>
      <c r="J675" s="51"/>
      <c r="K675" s="51"/>
      <c r="L675" s="51"/>
      <c r="M675" s="51"/>
      <c r="N675" s="51"/>
      <c r="O675" s="51"/>
    </row>
    <row r="676" spans="3:17" x14ac:dyDescent="0.25">
      <c r="C676" s="94"/>
      <c r="D676" s="312"/>
      <c r="E676" s="158"/>
      <c r="F676" s="51"/>
      <c r="G676" s="51"/>
      <c r="H676" s="51"/>
      <c r="I676" s="51"/>
      <c r="J676" s="51"/>
      <c r="K676" s="51"/>
      <c r="L676" s="51"/>
      <c r="M676" s="51"/>
      <c r="N676" s="51"/>
      <c r="O676" s="51"/>
    </row>
    <row r="677" spans="3:17" x14ac:dyDescent="0.25">
      <c r="C677" s="94"/>
      <c r="D677" s="7"/>
      <c r="E677" s="96"/>
      <c r="F677" s="51"/>
      <c r="G677" s="51"/>
      <c r="H677" s="51"/>
      <c r="I677" s="51"/>
      <c r="J677" s="51"/>
      <c r="K677" s="51"/>
      <c r="L677" s="51"/>
      <c r="M677" s="51"/>
      <c r="N677" s="51"/>
      <c r="O677" s="51"/>
    </row>
    <row r="678" spans="3:17" x14ac:dyDescent="0.25">
      <c r="C678" s="94"/>
      <c r="D678" s="7"/>
      <c r="E678" s="96"/>
      <c r="F678" s="51"/>
      <c r="G678" s="51"/>
      <c r="H678" s="51"/>
      <c r="I678" s="51"/>
      <c r="J678" s="51"/>
      <c r="K678" s="51"/>
      <c r="L678" s="51"/>
      <c r="M678" s="51"/>
      <c r="N678" s="51"/>
      <c r="O678" s="51"/>
    </row>
    <row r="679" spans="3:17" x14ac:dyDescent="0.25">
      <c r="C679" s="94"/>
      <c r="D679" s="7"/>
      <c r="E679" s="158"/>
      <c r="F679" s="51"/>
      <c r="G679" s="51"/>
      <c r="H679" s="51"/>
      <c r="I679" s="51"/>
      <c r="J679" s="51"/>
      <c r="K679" s="51"/>
      <c r="L679" s="51"/>
      <c r="M679" s="51"/>
      <c r="N679" s="51"/>
      <c r="O679" s="51"/>
    </row>
    <row r="680" spans="3:17" x14ac:dyDescent="0.25">
      <c r="C680" s="94"/>
      <c r="D680" s="7"/>
      <c r="E680" s="158"/>
      <c r="F680" s="51"/>
      <c r="G680" s="51"/>
      <c r="H680" s="51"/>
      <c r="I680" s="51"/>
      <c r="J680" s="51"/>
      <c r="K680" s="51"/>
      <c r="L680" s="51"/>
      <c r="M680" s="51"/>
      <c r="N680" s="51"/>
      <c r="O680" s="51"/>
    </row>
    <row r="681" spans="3:17" x14ac:dyDescent="0.25">
      <c r="C681" s="94"/>
      <c r="D681" s="7"/>
      <c r="E681" s="158"/>
      <c r="F681" s="51"/>
      <c r="G681" s="51"/>
      <c r="H681" s="51"/>
      <c r="I681" s="51"/>
      <c r="J681" s="51"/>
      <c r="K681" s="51"/>
      <c r="L681" s="51"/>
      <c r="M681" s="51"/>
      <c r="N681" s="51"/>
      <c r="O681" s="51"/>
    </row>
    <row r="682" spans="3:17" x14ac:dyDescent="0.25">
      <c r="C682" s="94"/>
      <c r="D682" s="7"/>
      <c r="E682" s="158"/>
      <c r="F682" s="51"/>
      <c r="G682" s="51"/>
      <c r="H682" s="51"/>
      <c r="I682" s="51"/>
      <c r="J682" s="51"/>
      <c r="K682" s="51"/>
      <c r="L682" s="51"/>
      <c r="M682" s="51"/>
      <c r="N682" s="51"/>
      <c r="O682" s="51"/>
    </row>
    <row r="683" spans="3:17" x14ac:dyDescent="0.25">
      <c r="C683" s="94"/>
      <c r="D683" s="7"/>
      <c r="E683" s="158"/>
      <c r="F683" s="51"/>
      <c r="G683" s="51"/>
      <c r="H683" s="51"/>
      <c r="I683" s="51"/>
      <c r="J683" s="51"/>
      <c r="K683" s="51"/>
      <c r="L683" s="51"/>
      <c r="M683" s="51"/>
      <c r="N683" s="51"/>
      <c r="O683" s="51"/>
    </row>
    <row r="684" spans="3:17" x14ac:dyDescent="0.25">
      <c r="C684" s="94"/>
      <c r="D684" s="7"/>
      <c r="E684" s="158"/>
      <c r="F684" s="51"/>
      <c r="G684" s="51"/>
      <c r="H684" s="51"/>
      <c r="I684" s="51"/>
      <c r="J684" s="51"/>
      <c r="K684" s="51"/>
      <c r="L684" s="51"/>
      <c r="M684" s="51"/>
      <c r="N684" s="51"/>
      <c r="O684" s="51"/>
    </row>
    <row r="685" spans="3:17" x14ac:dyDescent="0.25">
      <c r="C685" s="94"/>
      <c r="D685" s="312"/>
      <c r="E685" s="96"/>
      <c r="F685" s="51"/>
      <c r="G685" s="51"/>
      <c r="H685" s="51"/>
      <c r="I685" s="51"/>
      <c r="J685" s="51"/>
      <c r="K685" s="51"/>
      <c r="L685" s="51"/>
      <c r="M685" s="51"/>
      <c r="N685" s="51"/>
      <c r="O685" s="51"/>
    </row>
    <row r="686" spans="3:17" x14ac:dyDescent="0.25">
      <c r="C686" s="94"/>
      <c r="D686" s="312"/>
      <c r="E686" s="96"/>
      <c r="F686" s="51"/>
      <c r="G686" s="51"/>
      <c r="H686" s="51"/>
      <c r="I686" s="51"/>
      <c r="J686" s="51"/>
      <c r="K686" s="51"/>
      <c r="L686" s="51"/>
      <c r="M686" s="51"/>
      <c r="N686" s="51"/>
      <c r="O686" s="51"/>
    </row>
    <row r="687" spans="3:17" x14ac:dyDescent="0.25">
      <c r="C687" s="94"/>
      <c r="D687" s="7"/>
      <c r="E687" s="96"/>
      <c r="F687" s="51"/>
      <c r="G687" s="51"/>
      <c r="H687" s="51"/>
      <c r="I687" s="51"/>
      <c r="J687" s="51"/>
      <c r="K687" s="51"/>
      <c r="L687" s="51"/>
      <c r="M687" s="51"/>
      <c r="N687" s="51"/>
      <c r="O687" s="51"/>
    </row>
    <row r="688" spans="3:17" x14ac:dyDescent="0.25">
      <c r="C688" s="94"/>
      <c r="D688" s="7"/>
      <c r="E688" s="158"/>
      <c r="F688" s="51"/>
      <c r="G688" s="51"/>
      <c r="H688" s="51"/>
      <c r="I688" s="51"/>
      <c r="J688" s="51"/>
      <c r="K688" s="51"/>
      <c r="L688" s="51"/>
      <c r="M688" s="51"/>
      <c r="N688" s="51"/>
      <c r="O688" s="51"/>
    </row>
    <row r="689" spans="3:15" x14ac:dyDescent="0.25">
      <c r="C689" s="94"/>
      <c r="D689" s="7"/>
      <c r="E689" s="158"/>
      <c r="F689" s="51"/>
      <c r="G689" s="51"/>
      <c r="H689" s="51"/>
      <c r="I689" s="51"/>
      <c r="J689" s="51"/>
      <c r="K689" s="51"/>
      <c r="L689" s="51"/>
      <c r="M689" s="51"/>
      <c r="N689" s="51"/>
      <c r="O689" s="51"/>
    </row>
    <row r="690" spans="3:15" x14ac:dyDescent="0.25">
      <c r="C690" s="94"/>
      <c r="D690" s="7"/>
      <c r="E690" s="158"/>
      <c r="F690" s="51"/>
      <c r="G690" s="51"/>
      <c r="H690" s="51"/>
      <c r="I690" s="51"/>
      <c r="J690" s="51"/>
      <c r="K690" s="51"/>
      <c r="L690" s="51"/>
      <c r="M690" s="51"/>
      <c r="N690" s="51"/>
      <c r="O690" s="51"/>
    </row>
    <row r="691" spans="3:15" x14ac:dyDescent="0.25">
      <c r="C691" s="94"/>
      <c r="D691" s="7"/>
      <c r="E691" s="158"/>
      <c r="F691" s="51"/>
      <c r="G691" s="51"/>
      <c r="H691" s="51"/>
      <c r="I691" s="51"/>
      <c r="J691" s="51"/>
      <c r="K691" s="51"/>
      <c r="L691" s="51"/>
      <c r="M691" s="51"/>
      <c r="N691" s="51"/>
      <c r="O691" s="51"/>
    </row>
    <row r="692" spans="3:15" x14ac:dyDescent="0.25">
      <c r="C692" s="94"/>
      <c r="D692" s="7"/>
      <c r="E692" s="158"/>
      <c r="F692" s="51"/>
      <c r="G692" s="51"/>
      <c r="H692" s="51"/>
      <c r="I692" s="51"/>
      <c r="J692" s="51"/>
      <c r="K692" s="51"/>
      <c r="L692" s="51"/>
      <c r="M692" s="51"/>
      <c r="N692" s="51"/>
      <c r="O692" s="51"/>
    </row>
    <row r="693" spans="3:15" x14ac:dyDescent="0.25">
      <c r="C693" s="94"/>
      <c r="D693" s="7"/>
      <c r="E693" s="158"/>
      <c r="F693" s="51"/>
      <c r="G693" s="51"/>
      <c r="H693" s="51"/>
      <c r="I693" s="51"/>
      <c r="J693" s="51"/>
      <c r="K693" s="51"/>
      <c r="L693" s="51"/>
      <c r="M693" s="51"/>
      <c r="N693" s="51"/>
      <c r="O693" s="51"/>
    </row>
    <row r="694" spans="3:15" x14ac:dyDescent="0.25">
      <c r="C694" s="94"/>
      <c r="D694" s="7"/>
      <c r="E694" s="158"/>
      <c r="F694" s="51"/>
      <c r="G694" s="51"/>
      <c r="H694" s="51"/>
      <c r="I694" s="51"/>
      <c r="J694" s="51"/>
      <c r="K694" s="51"/>
      <c r="L694" s="51"/>
      <c r="M694" s="51"/>
      <c r="N694" s="51"/>
      <c r="O694" s="51"/>
    </row>
    <row r="695" spans="3:15" x14ac:dyDescent="0.25">
      <c r="C695" s="94"/>
      <c r="D695" s="7"/>
      <c r="E695" s="158"/>
      <c r="F695" s="51"/>
      <c r="G695" s="51"/>
      <c r="H695" s="51"/>
      <c r="I695" s="51"/>
      <c r="J695" s="51"/>
      <c r="K695" s="51"/>
      <c r="L695" s="51"/>
      <c r="M695" s="51"/>
      <c r="N695" s="51"/>
      <c r="O695" s="51"/>
    </row>
    <row r="696" spans="3:15" x14ac:dyDescent="0.25">
      <c r="C696" s="94"/>
      <c r="D696" s="7"/>
      <c r="E696" s="158"/>
      <c r="F696" s="51"/>
      <c r="G696" s="51"/>
      <c r="H696" s="51"/>
      <c r="I696" s="51"/>
      <c r="J696" s="51"/>
      <c r="K696" s="51"/>
      <c r="L696" s="51"/>
      <c r="M696" s="51"/>
      <c r="N696" s="51"/>
      <c r="O696" s="51"/>
    </row>
    <row r="697" spans="3:15" x14ac:dyDescent="0.25">
      <c r="C697" s="94"/>
      <c r="D697" s="7"/>
      <c r="E697" s="158"/>
      <c r="F697" s="51"/>
      <c r="G697" s="51"/>
      <c r="H697" s="51"/>
      <c r="I697" s="51"/>
      <c r="J697" s="51"/>
      <c r="K697" s="51"/>
      <c r="L697" s="51"/>
      <c r="M697" s="51"/>
      <c r="N697" s="51"/>
      <c r="O697" s="51"/>
    </row>
    <row r="698" spans="3:15" x14ac:dyDescent="0.25">
      <c r="C698" s="94"/>
      <c r="D698" s="7"/>
      <c r="E698" s="158"/>
      <c r="F698" s="51"/>
      <c r="G698" s="51"/>
      <c r="H698" s="51"/>
      <c r="I698" s="51"/>
      <c r="J698" s="51"/>
      <c r="K698" s="51"/>
      <c r="L698" s="51"/>
      <c r="M698" s="51"/>
      <c r="N698" s="51"/>
      <c r="O698" s="51"/>
    </row>
    <row r="699" spans="3:15" x14ac:dyDescent="0.25">
      <c r="C699" s="94"/>
      <c r="D699" s="312"/>
      <c r="E699" s="96"/>
      <c r="F699" s="51"/>
      <c r="G699" s="51"/>
      <c r="H699" s="51"/>
      <c r="I699" s="51"/>
      <c r="J699" s="51"/>
      <c r="K699" s="51"/>
      <c r="L699" s="51"/>
      <c r="M699" s="51"/>
      <c r="N699" s="51"/>
      <c r="O699" s="51"/>
    </row>
    <row r="700" spans="3:15" x14ac:dyDescent="0.25">
      <c r="C700" s="94"/>
      <c r="D700" s="7"/>
      <c r="E700" s="96"/>
      <c r="F700" s="51"/>
      <c r="G700" s="51"/>
      <c r="H700" s="51"/>
      <c r="I700" s="51"/>
      <c r="J700" s="51"/>
      <c r="K700" s="51"/>
      <c r="L700" s="51"/>
      <c r="M700" s="51"/>
      <c r="N700" s="51"/>
      <c r="O700" s="51"/>
    </row>
    <row r="701" spans="3:15" x14ac:dyDescent="0.25">
      <c r="C701" s="94"/>
      <c r="D701" s="7"/>
      <c r="E701" s="96"/>
      <c r="F701" s="51"/>
      <c r="G701" s="51"/>
      <c r="H701" s="51"/>
      <c r="I701" s="51"/>
      <c r="J701" s="51"/>
      <c r="K701" s="51"/>
      <c r="L701" s="51"/>
      <c r="M701" s="51"/>
      <c r="N701" s="51"/>
      <c r="O701" s="51"/>
    </row>
    <row r="702" spans="3:15" x14ac:dyDescent="0.25">
      <c r="C702" s="94"/>
      <c r="D702" s="7"/>
      <c r="E702" s="158"/>
      <c r="F702" s="51"/>
      <c r="G702" s="51"/>
      <c r="H702" s="51"/>
      <c r="I702" s="51"/>
      <c r="J702" s="51"/>
      <c r="K702" s="51"/>
      <c r="L702" s="51"/>
      <c r="M702" s="51"/>
      <c r="N702" s="51"/>
      <c r="O702" s="51"/>
    </row>
    <row r="703" spans="3:15" x14ac:dyDescent="0.25">
      <c r="C703" s="94"/>
      <c r="D703" s="7"/>
      <c r="E703" s="158"/>
      <c r="F703" s="51"/>
      <c r="G703" s="51"/>
      <c r="H703" s="51"/>
      <c r="I703" s="51"/>
      <c r="J703" s="51"/>
      <c r="K703" s="51"/>
      <c r="L703" s="51"/>
      <c r="M703" s="51"/>
      <c r="N703" s="51"/>
      <c r="O703" s="51"/>
    </row>
    <row r="704" spans="3:15" x14ac:dyDescent="0.25">
      <c r="C704" s="94"/>
      <c r="D704" s="7"/>
      <c r="E704" s="158"/>
      <c r="F704" s="51"/>
      <c r="G704" s="51"/>
      <c r="H704" s="51"/>
      <c r="I704" s="51"/>
      <c r="J704" s="51"/>
      <c r="K704" s="51"/>
      <c r="L704" s="51"/>
      <c r="M704" s="51"/>
      <c r="N704" s="51"/>
      <c r="O704" s="51"/>
    </row>
    <row r="705" spans="3:5" x14ac:dyDescent="0.25">
      <c r="C705" s="94"/>
      <c r="D705" s="7"/>
      <c r="E705" s="158"/>
    </row>
    <row r="706" spans="3:5" x14ac:dyDescent="0.25">
      <c r="C706" s="94"/>
      <c r="D706" s="7"/>
      <c r="E706" s="158"/>
    </row>
    <row r="707" spans="3:5" x14ac:dyDescent="0.25">
      <c r="C707" s="94"/>
      <c r="D707" s="7"/>
      <c r="E707" s="158"/>
    </row>
    <row r="708" spans="3:5" x14ac:dyDescent="0.25">
      <c r="C708" s="94"/>
      <c r="D708" s="7"/>
      <c r="E708" s="158"/>
    </row>
    <row r="709" spans="3:5" x14ac:dyDescent="0.25">
      <c r="C709" s="94"/>
      <c r="D709" s="7"/>
      <c r="E709" s="158"/>
    </row>
    <row r="710" spans="3:5" x14ac:dyDescent="0.25">
      <c r="C710" s="94"/>
      <c r="D710" s="7"/>
      <c r="E710" s="158"/>
    </row>
    <row r="711" spans="3:5" x14ac:dyDescent="0.25">
      <c r="C711" s="94"/>
      <c r="D711" s="312"/>
      <c r="E711" s="96"/>
    </row>
    <row r="712" spans="3:5" x14ac:dyDescent="0.25">
      <c r="C712" s="94"/>
      <c r="D712" s="7"/>
      <c r="E712" s="96"/>
    </row>
    <row r="713" spans="3:5" x14ac:dyDescent="0.25">
      <c r="C713" s="94"/>
      <c r="D713" s="7"/>
      <c r="E713" s="158"/>
    </row>
    <row r="714" spans="3:5" x14ac:dyDescent="0.25">
      <c r="C714" s="94"/>
      <c r="D714" s="7"/>
      <c r="E714" s="158"/>
    </row>
    <row r="715" spans="3:5" x14ac:dyDescent="0.25">
      <c r="C715" s="94"/>
      <c r="D715" s="7"/>
      <c r="E715" s="158"/>
    </row>
    <row r="716" spans="3:5" x14ac:dyDescent="0.25">
      <c r="C716" s="94"/>
      <c r="D716" s="7"/>
      <c r="E716" s="158"/>
    </row>
    <row r="717" spans="3:5" x14ac:dyDescent="0.25">
      <c r="C717" s="94"/>
      <c r="D717" s="7"/>
      <c r="E717" s="158"/>
    </row>
    <row r="718" spans="3:5" x14ac:dyDescent="0.25">
      <c r="C718" s="94"/>
      <c r="D718" s="312"/>
      <c r="E718" s="96"/>
    </row>
    <row r="719" spans="3:5" x14ac:dyDescent="0.25">
      <c r="C719" s="94"/>
      <c r="D719" s="7"/>
      <c r="E719" s="96"/>
    </row>
    <row r="720" spans="3:5" x14ac:dyDescent="0.25">
      <c r="C720" s="94"/>
      <c r="D720" s="7"/>
      <c r="E720" s="96"/>
    </row>
    <row r="721" spans="3:5" x14ac:dyDescent="0.25">
      <c r="C721" s="94"/>
      <c r="D721" s="7"/>
      <c r="E721" s="158"/>
    </row>
    <row r="722" spans="3:5" x14ac:dyDescent="0.25">
      <c r="C722" s="94"/>
      <c r="D722" s="7"/>
      <c r="E722" s="158"/>
    </row>
    <row r="723" spans="3:5" x14ac:dyDescent="0.25">
      <c r="C723" s="94"/>
      <c r="D723" s="7"/>
      <c r="E723" s="158"/>
    </row>
    <row r="724" spans="3:5" x14ac:dyDescent="0.25">
      <c r="C724" s="94"/>
      <c r="D724" s="7"/>
      <c r="E724" s="158"/>
    </row>
    <row r="725" spans="3:5" x14ac:dyDescent="0.25">
      <c r="C725" s="94"/>
      <c r="D725" s="7"/>
      <c r="E725" s="158"/>
    </row>
    <row r="726" spans="3:5" x14ac:dyDescent="0.25">
      <c r="C726" s="94"/>
      <c r="D726" s="312"/>
      <c r="E726" s="96"/>
    </row>
    <row r="727" spans="3:5" x14ac:dyDescent="0.25">
      <c r="C727" s="94"/>
      <c r="D727" s="7"/>
      <c r="E727" s="96"/>
    </row>
    <row r="728" spans="3:5" x14ac:dyDescent="0.25">
      <c r="C728" s="94"/>
      <c r="D728" s="7"/>
      <c r="E728" s="96"/>
    </row>
    <row r="729" spans="3:5" x14ac:dyDescent="0.25">
      <c r="C729" s="94"/>
      <c r="D729" s="7"/>
      <c r="E729" s="158"/>
    </row>
    <row r="730" spans="3:5" x14ac:dyDescent="0.25">
      <c r="C730" s="94"/>
      <c r="D730" s="7"/>
      <c r="E730" s="158"/>
    </row>
    <row r="731" spans="3:5" x14ac:dyDescent="0.25">
      <c r="C731" s="94"/>
      <c r="D731" s="7"/>
      <c r="E731" s="158"/>
    </row>
    <row r="732" spans="3:5" x14ac:dyDescent="0.25">
      <c r="C732" s="94"/>
      <c r="D732" s="7"/>
      <c r="E732" s="158"/>
    </row>
    <row r="733" spans="3:5" x14ac:dyDescent="0.25">
      <c r="C733" s="94"/>
      <c r="D733" s="7"/>
      <c r="E733" s="158"/>
    </row>
    <row r="734" spans="3:5" x14ac:dyDescent="0.25">
      <c r="C734" s="94"/>
      <c r="D734" s="7"/>
      <c r="E734" s="158"/>
    </row>
    <row r="735" spans="3:5" x14ac:dyDescent="0.25">
      <c r="C735" s="94"/>
      <c r="D735" s="312"/>
      <c r="E735" s="96"/>
    </row>
    <row r="736" spans="3:5" x14ac:dyDescent="0.25">
      <c r="C736" s="94"/>
      <c r="D736" s="7"/>
      <c r="E736" s="96"/>
    </row>
    <row r="737" spans="3:5" x14ac:dyDescent="0.25">
      <c r="C737" s="94"/>
      <c r="D737" s="7"/>
      <c r="E737" s="96"/>
    </row>
    <row r="738" spans="3:5" x14ac:dyDescent="0.25">
      <c r="C738" s="94"/>
      <c r="D738" s="7"/>
      <c r="E738" s="158"/>
    </row>
    <row r="739" spans="3:5" x14ac:dyDescent="0.25">
      <c r="C739" s="94"/>
      <c r="D739" s="7"/>
      <c r="E739" s="158"/>
    </row>
    <row r="740" spans="3:5" x14ac:dyDescent="0.25">
      <c r="C740" s="94"/>
      <c r="D740" s="7"/>
      <c r="E740" s="158"/>
    </row>
    <row r="741" spans="3:5" x14ac:dyDescent="0.25">
      <c r="C741" s="94"/>
      <c r="D741" s="7"/>
      <c r="E741" s="158"/>
    </row>
    <row r="742" spans="3:5" x14ac:dyDescent="0.25">
      <c r="C742" s="94"/>
      <c r="D742" s="7"/>
      <c r="E742" s="158"/>
    </row>
    <row r="743" spans="3:5" x14ac:dyDescent="0.25">
      <c r="C743" s="94"/>
      <c r="D743" s="7"/>
      <c r="E743" s="158"/>
    </row>
    <row r="744" spans="3:5" x14ac:dyDescent="0.25">
      <c r="C744" s="94"/>
      <c r="D744" s="7"/>
      <c r="E744" s="158"/>
    </row>
    <row r="745" spans="3:5" x14ac:dyDescent="0.25">
      <c r="C745" s="94"/>
      <c r="D745" s="7"/>
      <c r="E745" s="158"/>
    </row>
    <row r="746" spans="3:5" x14ac:dyDescent="0.25">
      <c r="C746" s="94"/>
      <c r="D746" s="7"/>
      <c r="E746" s="158"/>
    </row>
    <row r="747" spans="3:5" x14ac:dyDescent="0.25">
      <c r="C747" s="94"/>
      <c r="D747" s="7"/>
      <c r="E747" s="158"/>
    </row>
    <row r="748" spans="3:5" x14ac:dyDescent="0.25">
      <c r="C748" s="94"/>
      <c r="D748" s="7"/>
      <c r="E748" s="158"/>
    </row>
    <row r="749" spans="3:5" x14ac:dyDescent="0.25">
      <c r="C749" s="94"/>
      <c r="D749" s="312"/>
      <c r="E749" s="158"/>
    </row>
    <row r="750" spans="3:5" x14ac:dyDescent="0.25">
      <c r="C750" s="94"/>
      <c r="D750" s="7"/>
      <c r="E750" s="96"/>
    </row>
    <row r="751" spans="3:5" x14ac:dyDescent="0.25">
      <c r="C751" s="94"/>
      <c r="D751" s="7"/>
      <c r="E751" s="96"/>
    </row>
    <row r="752" spans="3:5" x14ac:dyDescent="0.25">
      <c r="C752" s="94"/>
      <c r="D752" s="7"/>
      <c r="E752" s="158"/>
    </row>
    <row r="753" spans="3:5" x14ac:dyDescent="0.25">
      <c r="C753" s="94"/>
      <c r="D753" s="7"/>
      <c r="E753" s="158"/>
    </row>
    <row r="754" spans="3:5" x14ac:dyDescent="0.25">
      <c r="C754" s="94"/>
      <c r="D754" s="7"/>
      <c r="E754" s="158"/>
    </row>
    <row r="755" spans="3:5" x14ac:dyDescent="0.25">
      <c r="C755" s="94"/>
      <c r="D755" s="7"/>
      <c r="E755" s="158"/>
    </row>
    <row r="756" spans="3:5" x14ac:dyDescent="0.25">
      <c r="C756" s="94"/>
      <c r="D756" s="7"/>
      <c r="E756" s="158"/>
    </row>
    <row r="757" spans="3:5" x14ac:dyDescent="0.25">
      <c r="C757" s="94"/>
      <c r="D757" s="7"/>
      <c r="E757" s="158"/>
    </row>
    <row r="758" spans="3:5" x14ac:dyDescent="0.25">
      <c r="C758" s="94"/>
      <c r="D758" s="7"/>
      <c r="E758" s="158"/>
    </row>
    <row r="759" spans="3:5" x14ac:dyDescent="0.25">
      <c r="C759" s="94"/>
      <c r="D759" s="312"/>
      <c r="E759" s="158"/>
    </row>
    <row r="760" spans="3:5" x14ac:dyDescent="0.25">
      <c r="C760" s="94"/>
      <c r="D760" s="312"/>
      <c r="E760" s="96"/>
    </row>
    <row r="761" spans="3:5" x14ac:dyDescent="0.25">
      <c r="C761" s="94"/>
      <c r="D761" s="7"/>
      <c r="E761" s="96"/>
    </row>
    <row r="762" spans="3:5" x14ac:dyDescent="0.25">
      <c r="C762" s="94"/>
      <c r="D762" s="7"/>
      <c r="E762" s="158"/>
    </row>
    <row r="763" spans="3:5" x14ac:dyDescent="0.25">
      <c r="C763" s="94"/>
      <c r="D763" s="7"/>
      <c r="E763" s="158"/>
    </row>
    <row r="764" spans="3:5" x14ac:dyDescent="0.25">
      <c r="C764" s="94"/>
      <c r="D764" s="7"/>
      <c r="E764" s="158"/>
    </row>
    <row r="765" spans="3:5" x14ac:dyDescent="0.25">
      <c r="C765" s="94"/>
      <c r="D765" s="7"/>
      <c r="E765" s="158"/>
    </row>
    <row r="766" spans="3:5" x14ac:dyDescent="0.25">
      <c r="C766" s="94"/>
      <c r="D766" s="7"/>
      <c r="E766" s="158"/>
    </row>
    <row r="767" spans="3:5" x14ac:dyDescent="0.25">
      <c r="C767" s="94"/>
      <c r="D767" s="7"/>
      <c r="E767" s="158"/>
    </row>
    <row r="768" spans="3:5" x14ac:dyDescent="0.25">
      <c r="C768" s="94"/>
      <c r="D768" s="7"/>
      <c r="E768" s="158"/>
    </row>
    <row r="769" spans="3:5" x14ac:dyDescent="0.25">
      <c r="C769" s="94"/>
      <c r="D769" s="7"/>
      <c r="E769" s="158"/>
    </row>
    <row r="770" spans="3:5" x14ac:dyDescent="0.25">
      <c r="C770" s="94"/>
      <c r="D770" s="7"/>
      <c r="E770" s="158"/>
    </row>
    <row r="771" spans="3:5" x14ac:dyDescent="0.25">
      <c r="C771" s="94"/>
      <c r="D771" s="7"/>
      <c r="E771" s="158"/>
    </row>
    <row r="772" spans="3:5" x14ac:dyDescent="0.25">
      <c r="C772" s="94"/>
      <c r="D772" s="7"/>
      <c r="E772" s="158"/>
    </row>
    <row r="773" spans="3:5" x14ac:dyDescent="0.25">
      <c r="C773" s="94"/>
      <c r="D773" s="317"/>
      <c r="E773" s="158"/>
    </row>
    <row r="774" spans="3:5" x14ac:dyDescent="0.25">
      <c r="C774" s="94"/>
      <c r="D774" s="317"/>
      <c r="E774" s="158"/>
    </row>
    <row r="775" spans="3:5" x14ac:dyDescent="0.25">
      <c r="C775" s="94"/>
      <c r="D775" s="7"/>
      <c r="E775" s="158"/>
    </row>
    <row r="776" spans="3:5" x14ac:dyDescent="0.25">
      <c r="C776" s="94"/>
      <c r="D776" s="7"/>
      <c r="E776" s="158"/>
    </row>
    <row r="777" spans="3:5" x14ac:dyDescent="0.25">
      <c r="C777" s="94"/>
      <c r="D777" s="7"/>
      <c r="E777" s="158"/>
    </row>
    <row r="778" spans="3:5" x14ac:dyDescent="0.25">
      <c r="C778" s="94"/>
      <c r="D778" s="7"/>
      <c r="E778" s="158"/>
    </row>
    <row r="779" spans="3:5" x14ac:dyDescent="0.25">
      <c r="C779" s="94"/>
      <c r="D779" s="317"/>
      <c r="E779" s="158"/>
    </row>
    <row r="780" spans="3:5" x14ac:dyDescent="0.25">
      <c r="C780" s="94"/>
      <c r="D780" s="317"/>
      <c r="E780" s="158"/>
    </row>
    <row r="781" spans="3:5" x14ac:dyDescent="0.25">
      <c r="C781" s="94"/>
      <c r="D781" s="7"/>
      <c r="E781" s="96"/>
    </row>
    <row r="782" spans="3:5" x14ac:dyDescent="0.25">
      <c r="C782" s="94"/>
      <c r="D782" s="7"/>
      <c r="E782" s="158"/>
    </row>
    <row r="783" spans="3:5" x14ac:dyDescent="0.25">
      <c r="C783" s="94"/>
      <c r="D783" s="7"/>
      <c r="E783" s="158"/>
    </row>
    <row r="784" spans="3:5" x14ac:dyDescent="0.25">
      <c r="C784" s="94"/>
      <c r="D784" s="7"/>
      <c r="E784" s="158"/>
    </row>
    <row r="785" spans="3:5" x14ac:dyDescent="0.25">
      <c r="C785" s="94"/>
      <c r="D785" s="7"/>
      <c r="E785" s="158"/>
    </row>
    <row r="786" spans="3:5" x14ac:dyDescent="0.25">
      <c r="C786" s="94"/>
      <c r="D786" s="7"/>
      <c r="E786" s="158"/>
    </row>
    <row r="787" spans="3:5" x14ac:dyDescent="0.25">
      <c r="C787" s="94"/>
      <c r="D787" s="7"/>
      <c r="E787" s="158"/>
    </row>
    <row r="788" spans="3:5" x14ac:dyDescent="0.25">
      <c r="C788" s="94"/>
      <c r="D788" s="7"/>
      <c r="E788" s="158"/>
    </row>
    <row r="789" spans="3:5" x14ac:dyDescent="0.25">
      <c r="C789" s="94"/>
      <c r="D789" s="7"/>
      <c r="E789" s="158"/>
    </row>
    <row r="790" spans="3:5" x14ac:dyDescent="0.25">
      <c r="C790" s="94"/>
      <c r="D790" s="317"/>
      <c r="E790" s="158"/>
    </row>
    <row r="791" spans="3:5" x14ac:dyDescent="0.25">
      <c r="C791" s="94"/>
      <c r="D791" s="7"/>
      <c r="E791" s="96"/>
    </row>
    <row r="792" spans="3:5" x14ac:dyDescent="0.25">
      <c r="C792" s="94"/>
      <c r="D792" s="7"/>
      <c r="E792" s="158"/>
    </row>
    <row r="793" spans="3:5" x14ac:dyDescent="0.25">
      <c r="C793" s="94"/>
      <c r="D793" s="7"/>
      <c r="E793" s="158"/>
    </row>
    <row r="794" spans="3:5" x14ac:dyDescent="0.25">
      <c r="C794" s="94"/>
      <c r="D794" s="7"/>
      <c r="E794" s="158"/>
    </row>
    <row r="795" spans="3:5" x14ac:dyDescent="0.25">
      <c r="C795" s="94"/>
      <c r="D795" s="312"/>
      <c r="E795" s="158"/>
    </row>
    <row r="796" spans="3:5" x14ac:dyDescent="0.25">
      <c r="C796" s="94"/>
      <c r="D796" s="276"/>
      <c r="E796" s="158"/>
    </row>
    <row r="797" spans="3:5" x14ac:dyDescent="0.25">
      <c r="C797" s="94"/>
      <c r="D797" s="7"/>
      <c r="E797" s="158"/>
    </row>
    <row r="798" spans="3:5" x14ac:dyDescent="0.25">
      <c r="C798" s="94"/>
      <c r="D798" s="7"/>
      <c r="E798" s="158"/>
    </row>
    <row r="799" spans="3:5" x14ac:dyDescent="0.25">
      <c r="C799" s="94"/>
      <c r="D799" s="7"/>
      <c r="E799" s="158"/>
    </row>
    <row r="800" spans="3:5" x14ac:dyDescent="0.25">
      <c r="C800" s="94"/>
      <c r="D800" s="7"/>
      <c r="E800" s="158"/>
    </row>
    <row r="801" spans="3:5" x14ac:dyDescent="0.25">
      <c r="C801" s="94"/>
      <c r="D801" s="7"/>
      <c r="E801" s="158"/>
    </row>
    <row r="802" spans="3:5" x14ac:dyDescent="0.25">
      <c r="C802" s="94"/>
      <c r="D802" s="7"/>
      <c r="E802" s="158"/>
    </row>
    <row r="803" spans="3:5" x14ac:dyDescent="0.25">
      <c r="C803" s="94"/>
      <c r="D803" s="7"/>
      <c r="E803" s="158"/>
    </row>
    <row r="804" spans="3:5" x14ac:dyDescent="0.25">
      <c r="C804" s="94"/>
      <c r="D804" s="7"/>
      <c r="E804" s="158"/>
    </row>
    <row r="805" spans="3:5" x14ac:dyDescent="0.25">
      <c r="C805" s="94"/>
      <c r="D805" s="312"/>
      <c r="E805" s="158"/>
    </row>
    <row r="806" spans="3:5" x14ac:dyDescent="0.25">
      <c r="C806" s="94"/>
      <c r="D806" s="7"/>
      <c r="E806" s="158"/>
    </row>
    <row r="807" spans="3:5" x14ac:dyDescent="0.25">
      <c r="C807" s="94"/>
      <c r="D807" s="7"/>
      <c r="E807" s="158"/>
    </row>
    <row r="808" spans="3:5" x14ac:dyDescent="0.25">
      <c r="C808" s="94"/>
      <c r="D808" s="7"/>
      <c r="E808" s="158"/>
    </row>
    <row r="809" spans="3:5" x14ac:dyDescent="0.25">
      <c r="C809" s="94"/>
      <c r="D809" s="7"/>
      <c r="E809" s="158"/>
    </row>
    <row r="810" spans="3:5" x14ac:dyDescent="0.25">
      <c r="C810" s="94"/>
      <c r="D810" s="7"/>
      <c r="E810" s="158"/>
    </row>
    <row r="811" spans="3:5" x14ac:dyDescent="0.25">
      <c r="C811" s="94"/>
      <c r="D811" s="7"/>
      <c r="E811" s="158"/>
    </row>
    <row r="812" spans="3:5" x14ac:dyDescent="0.25">
      <c r="C812" s="94"/>
      <c r="D812" s="7"/>
      <c r="E812" s="158"/>
    </row>
    <row r="813" spans="3:5" x14ac:dyDescent="0.25">
      <c r="C813" s="6"/>
      <c r="D813" s="312"/>
      <c r="E813" s="158"/>
    </row>
    <row r="814" spans="3:5" x14ac:dyDescent="0.25">
      <c r="C814" s="6"/>
      <c r="D814" s="7"/>
      <c r="E814" s="158"/>
    </row>
    <row r="815" spans="3:5" x14ac:dyDescent="0.25">
      <c r="C815" s="94"/>
      <c r="D815" s="7"/>
      <c r="E815" s="96"/>
    </row>
    <row r="816" spans="3:5" x14ac:dyDescent="0.25">
      <c r="C816" s="94"/>
      <c r="D816" s="7"/>
      <c r="E816" s="158"/>
    </row>
    <row r="817" spans="3:5" x14ac:dyDescent="0.25">
      <c r="C817" s="94"/>
      <c r="D817" s="7"/>
      <c r="E817" s="158"/>
    </row>
    <row r="818" spans="3:5" x14ac:dyDescent="0.25">
      <c r="C818" s="94"/>
      <c r="D818" s="7"/>
      <c r="E818" s="158"/>
    </row>
    <row r="819" spans="3:5" x14ac:dyDescent="0.25">
      <c r="C819" s="94"/>
      <c r="D819" s="7"/>
      <c r="E819" s="158"/>
    </row>
    <row r="820" spans="3:5" x14ac:dyDescent="0.25">
      <c r="C820" s="6"/>
      <c r="D820" s="312"/>
      <c r="E820" s="158"/>
    </row>
    <row r="821" spans="3:5" x14ac:dyDescent="0.25">
      <c r="C821" s="6"/>
      <c r="D821" s="7"/>
      <c r="E821" s="158"/>
    </row>
    <row r="822" spans="3:5" x14ac:dyDescent="0.25">
      <c r="C822" s="94"/>
      <c r="D822" s="7"/>
      <c r="E822" s="158"/>
    </row>
    <row r="823" spans="3:5" x14ac:dyDescent="0.25">
      <c r="C823" s="94"/>
      <c r="D823" s="7"/>
      <c r="E823" s="158"/>
    </row>
    <row r="824" spans="3:5" x14ac:dyDescent="0.25">
      <c r="C824" s="94"/>
      <c r="D824" s="7"/>
      <c r="E824" s="158"/>
    </row>
    <row r="825" spans="3:5" x14ac:dyDescent="0.25">
      <c r="C825" s="94"/>
      <c r="D825" s="7"/>
      <c r="E825" s="158"/>
    </row>
    <row r="826" spans="3:5" x14ac:dyDescent="0.25">
      <c r="C826" s="94"/>
      <c r="D826" s="7"/>
      <c r="E826" s="158"/>
    </row>
    <row r="827" spans="3:5" x14ac:dyDescent="0.25">
      <c r="C827" s="6"/>
      <c r="D827" s="312"/>
      <c r="E827" s="158"/>
    </row>
    <row r="828" spans="3:5" x14ac:dyDescent="0.25">
      <c r="C828" s="6"/>
      <c r="D828" s="312"/>
      <c r="E828" s="158"/>
    </row>
    <row r="829" spans="3:5" x14ac:dyDescent="0.25">
      <c r="C829" s="94"/>
      <c r="D829" s="7"/>
      <c r="E829" s="158"/>
    </row>
    <row r="830" spans="3:5" x14ac:dyDescent="0.25">
      <c r="C830" s="94"/>
      <c r="D830" s="7"/>
      <c r="E830" s="158"/>
    </row>
    <row r="831" spans="3:5" x14ac:dyDescent="0.25">
      <c r="C831" s="94"/>
      <c r="D831" s="7"/>
      <c r="E831" s="158"/>
    </row>
    <row r="832" spans="3:5" x14ac:dyDescent="0.25">
      <c r="C832" s="94"/>
      <c r="D832" s="7"/>
      <c r="E832" s="158"/>
    </row>
    <row r="833" spans="3:5" x14ac:dyDescent="0.25">
      <c r="C833" s="94"/>
      <c r="D833" s="312"/>
      <c r="E833" s="158"/>
    </row>
    <row r="834" spans="3:5" x14ac:dyDescent="0.25">
      <c r="C834" s="94"/>
      <c r="D834" s="7"/>
      <c r="E834" s="158"/>
    </row>
    <row r="835" spans="3:5" x14ac:dyDescent="0.25">
      <c r="C835" s="94"/>
      <c r="D835" s="7"/>
      <c r="E835" s="158"/>
    </row>
    <row r="836" spans="3:5" x14ac:dyDescent="0.25">
      <c r="C836" s="94"/>
      <c r="D836" s="7"/>
      <c r="E836" s="158"/>
    </row>
    <row r="837" spans="3:5" x14ac:dyDescent="0.25">
      <c r="C837" s="94"/>
      <c r="D837" s="7"/>
      <c r="E837" s="158"/>
    </row>
    <row r="838" spans="3:5" x14ac:dyDescent="0.25">
      <c r="C838" s="94"/>
      <c r="D838" s="312"/>
      <c r="E838" s="158"/>
    </row>
    <row r="839" spans="3:5" x14ac:dyDescent="0.25">
      <c r="C839" s="94"/>
      <c r="D839" s="7"/>
      <c r="E839" s="158"/>
    </row>
    <row r="840" spans="3:5" x14ac:dyDescent="0.25">
      <c r="C840" s="94"/>
      <c r="D840" s="7"/>
      <c r="E840" s="158"/>
    </row>
    <row r="841" spans="3:5" x14ac:dyDescent="0.25">
      <c r="C841" s="6"/>
      <c r="D841" s="7"/>
      <c r="E841" s="158"/>
    </row>
    <row r="842" spans="3:5" x14ac:dyDescent="0.25">
      <c r="C842" s="6"/>
      <c r="D842" s="7"/>
      <c r="E842" s="158"/>
    </row>
    <row r="843" spans="3:5" x14ac:dyDescent="0.25">
      <c r="C843" s="6"/>
      <c r="D843" s="312"/>
      <c r="E843" s="158"/>
    </row>
    <row r="844" spans="3:5" x14ac:dyDescent="0.25">
      <c r="C844" s="6"/>
      <c r="D844" s="99"/>
      <c r="E844" s="158"/>
    </row>
    <row r="845" spans="3:5" x14ac:dyDescent="0.25">
      <c r="C845" s="6"/>
      <c r="D845" s="7"/>
      <c r="E845" s="158"/>
    </row>
    <row r="846" spans="3:5" x14ac:dyDescent="0.25">
      <c r="C846" s="94"/>
      <c r="D846" s="99"/>
      <c r="E846" s="158"/>
    </row>
    <row r="847" spans="3:5" x14ac:dyDescent="0.25">
      <c r="C847" s="94"/>
      <c r="D847" s="99"/>
      <c r="E847" s="158"/>
    </row>
    <row r="848" spans="3:5" x14ac:dyDescent="0.25">
      <c r="C848" s="94"/>
      <c r="D848" s="7"/>
      <c r="E848" s="158"/>
    </row>
    <row r="849" spans="3:5" x14ac:dyDescent="0.25">
      <c r="C849" s="94"/>
      <c r="D849" s="7"/>
      <c r="E849" s="158"/>
    </row>
    <row r="850" spans="3:5" x14ac:dyDescent="0.25">
      <c r="C850" s="94"/>
      <c r="D850" s="7"/>
      <c r="E850" s="158"/>
    </row>
    <row r="851" spans="3:5" x14ac:dyDescent="0.25">
      <c r="C851" s="94"/>
      <c r="D851" s="7"/>
      <c r="E851" s="158"/>
    </row>
    <row r="852" spans="3:5" x14ac:dyDescent="0.25">
      <c r="C852" s="94"/>
      <c r="D852" s="7"/>
      <c r="E852" s="158"/>
    </row>
    <row r="853" spans="3:5" x14ac:dyDescent="0.25">
      <c r="C853" s="94"/>
      <c r="D853" s="7"/>
      <c r="E853" s="158"/>
    </row>
    <row r="854" spans="3:5" x14ac:dyDescent="0.25">
      <c r="C854" s="6"/>
      <c r="D854" s="7"/>
      <c r="E854" s="158"/>
    </row>
    <row r="855" spans="3:5" x14ac:dyDescent="0.25">
      <c r="C855" s="6"/>
      <c r="D855" s="7"/>
      <c r="E855" s="158"/>
    </row>
    <row r="856" spans="3:5" x14ac:dyDescent="0.25">
      <c r="C856" s="6"/>
      <c r="D856" s="312"/>
      <c r="E856" s="158"/>
    </row>
    <row r="857" spans="3:5" x14ac:dyDescent="0.25">
      <c r="C857" s="94"/>
      <c r="D857" s="7"/>
      <c r="E857" s="158"/>
    </row>
    <row r="858" spans="3:5" x14ac:dyDescent="0.25">
      <c r="C858" s="94"/>
      <c r="D858" s="7"/>
      <c r="E858" s="158"/>
    </row>
    <row r="859" spans="3:5" x14ac:dyDescent="0.25">
      <c r="C859" s="94"/>
      <c r="D859" s="7"/>
      <c r="E859" s="158"/>
    </row>
    <row r="860" spans="3:5" x14ac:dyDescent="0.25">
      <c r="C860" s="94"/>
      <c r="D860" s="7"/>
      <c r="E860" s="158"/>
    </row>
    <row r="861" spans="3:5" x14ac:dyDescent="0.25">
      <c r="C861" s="94"/>
      <c r="D861" s="7"/>
      <c r="E861" s="158"/>
    </row>
    <row r="862" spans="3:5" x14ac:dyDescent="0.25">
      <c r="C862" s="94"/>
      <c r="D862" s="7"/>
      <c r="E862" s="158"/>
    </row>
    <row r="863" spans="3:5" x14ac:dyDescent="0.25">
      <c r="C863" s="94"/>
      <c r="D863" s="7"/>
      <c r="E863" s="158"/>
    </row>
    <row r="864" spans="3:5" x14ac:dyDescent="0.25">
      <c r="C864" s="6"/>
      <c r="D864" s="312"/>
      <c r="E864" s="158"/>
    </row>
    <row r="865" spans="3:5" x14ac:dyDescent="0.25">
      <c r="C865" s="6"/>
      <c r="D865" s="7"/>
      <c r="E865" s="158"/>
    </row>
    <row r="866" spans="3:5" x14ac:dyDescent="0.25">
      <c r="C866" s="94"/>
      <c r="D866" s="7"/>
      <c r="E866" s="158"/>
    </row>
    <row r="867" spans="3:5" x14ac:dyDescent="0.25">
      <c r="C867" s="94"/>
      <c r="D867" s="7"/>
      <c r="E867" s="158"/>
    </row>
    <row r="868" spans="3:5" x14ac:dyDescent="0.25">
      <c r="C868" s="94"/>
      <c r="D868" s="7"/>
      <c r="E868" s="158"/>
    </row>
    <row r="869" spans="3:5" x14ac:dyDescent="0.25">
      <c r="C869" s="94"/>
      <c r="D869" s="7"/>
      <c r="E869" s="158"/>
    </row>
    <row r="870" spans="3:5" x14ac:dyDescent="0.25">
      <c r="C870" s="94"/>
      <c r="D870" s="7"/>
      <c r="E870" s="158"/>
    </row>
    <row r="871" spans="3:5" x14ac:dyDescent="0.25">
      <c r="C871" s="94"/>
      <c r="D871" s="7"/>
      <c r="E871" s="158"/>
    </row>
    <row r="872" spans="3:5" x14ac:dyDescent="0.25">
      <c r="C872" s="6"/>
      <c r="D872" s="312"/>
      <c r="E872" s="158"/>
    </row>
    <row r="873" spans="3:5" x14ac:dyDescent="0.25">
      <c r="C873" s="6"/>
      <c r="D873" s="7"/>
      <c r="E873" s="158"/>
    </row>
    <row r="874" spans="3:5" x14ac:dyDescent="0.25">
      <c r="C874" s="94"/>
      <c r="D874" s="7"/>
      <c r="E874" s="158"/>
    </row>
    <row r="875" spans="3:5" x14ac:dyDescent="0.25">
      <c r="C875" s="94"/>
      <c r="D875" s="7"/>
      <c r="E875" s="158"/>
    </row>
    <row r="876" spans="3:5" x14ac:dyDescent="0.25">
      <c r="C876" s="94"/>
      <c r="D876" s="7"/>
      <c r="E876" s="158"/>
    </row>
    <row r="877" spans="3:5" x14ac:dyDescent="0.25">
      <c r="C877" s="94"/>
      <c r="D877" s="7"/>
      <c r="E877" s="158"/>
    </row>
    <row r="878" spans="3:5" x14ac:dyDescent="0.25">
      <c r="C878" s="6"/>
      <c r="D878" s="312"/>
      <c r="E878" s="158"/>
    </row>
    <row r="879" spans="3:5" x14ac:dyDescent="0.25">
      <c r="C879" s="6"/>
      <c r="D879" s="99"/>
      <c r="E879" s="158"/>
    </row>
    <row r="880" spans="3:5" x14ac:dyDescent="0.25">
      <c r="C880" s="6"/>
      <c r="D880" s="312"/>
      <c r="E880" s="158"/>
    </row>
    <row r="881" spans="3:5" x14ac:dyDescent="0.25">
      <c r="C881" s="94"/>
      <c r="D881" s="316"/>
      <c r="E881" s="158"/>
    </row>
    <row r="882" spans="3:5" x14ac:dyDescent="0.25">
      <c r="C882" s="6"/>
      <c r="D882" s="316"/>
      <c r="E882" s="158"/>
    </row>
    <row r="883" spans="3:5" x14ac:dyDescent="0.25">
      <c r="C883" s="6"/>
      <c r="D883" s="316"/>
      <c r="E883" s="158"/>
    </row>
    <row r="884" spans="3:5" x14ac:dyDescent="0.25">
      <c r="C884" s="6"/>
      <c r="D884" s="316"/>
      <c r="E884" s="158"/>
    </row>
    <row r="885" spans="3:5" x14ac:dyDescent="0.25">
      <c r="C885" s="6"/>
      <c r="D885" s="276"/>
      <c r="E885" s="158"/>
    </row>
    <row r="886" spans="3:5" x14ac:dyDescent="0.25">
      <c r="C886" s="6"/>
      <c r="D886" s="316"/>
      <c r="E886" s="158"/>
    </row>
    <row r="887" spans="3:5" x14ac:dyDescent="0.25">
      <c r="C887" s="306"/>
      <c r="D887" s="307"/>
      <c r="E887" s="308"/>
    </row>
    <row r="888" spans="3:5" x14ac:dyDescent="0.25">
      <c r="C888" s="310"/>
      <c r="D888" s="307"/>
      <c r="E888" s="311"/>
    </row>
    <row r="889" spans="3:5" x14ac:dyDescent="0.25">
      <c r="C889" s="310"/>
      <c r="D889" s="307"/>
      <c r="E889" s="311"/>
    </row>
    <row r="890" spans="3:5" x14ac:dyDescent="0.25">
      <c r="C890" s="94"/>
      <c r="D890" s="312"/>
      <c r="E890" s="313"/>
    </row>
    <row r="891" spans="3:5" x14ac:dyDescent="0.25">
      <c r="C891" s="6"/>
      <c r="D891" s="316"/>
      <c r="E891" s="158"/>
    </row>
    <row r="892" spans="3:5" x14ac:dyDescent="0.25">
      <c r="C892" s="94"/>
      <c r="D892" s="99"/>
      <c r="E892" s="96"/>
    </row>
    <row r="893" spans="3:5" x14ac:dyDescent="0.25">
      <c r="C893" s="94"/>
      <c r="D893" s="99"/>
      <c r="E893" s="96"/>
    </row>
    <row r="894" spans="3:5" x14ac:dyDescent="0.25">
      <c r="C894" s="94"/>
      <c r="D894" s="7"/>
      <c r="E894" s="96"/>
    </row>
    <row r="895" spans="3:5" x14ac:dyDescent="0.25">
      <c r="C895" s="94"/>
      <c r="D895" s="7"/>
      <c r="E895" s="158"/>
    </row>
    <row r="896" spans="3:5" x14ac:dyDescent="0.25">
      <c r="C896" s="94"/>
      <c r="D896" s="7"/>
      <c r="E896" s="158"/>
    </row>
    <row r="897" spans="3:5" x14ac:dyDescent="0.25">
      <c r="C897" s="94"/>
      <c r="D897" s="7"/>
      <c r="E897" s="158"/>
    </row>
    <row r="898" spans="3:5" x14ac:dyDescent="0.25">
      <c r="C898" s="94"/>
      <c r="D898" s="7"/>
      <c r="E898" s="158"/>
    </row>
    <row r="899" spans="3:5" x14ac:dyDescent="0.25">
      <c r="C899" s="94"/>
      <c r="D899" s="7"/>
      <c r="E899" s="158"/>
    </row>
    <row r="900" spans="3:5" x14ac:dyDescent="0.25">
      <c r="C900" s="94"/>
      <c r="D900" s="7"/>
      <c r="E900" s="158"/>
    </row>
    <row r="901" spans="3:5" x14ac:dyDescent="0.25">
      <c r="C901" s="94"/>
      <c r="D901" s="7"/>
      <c r="E901" s="158"/>
    </row>
    <row r="902" spans="3:5" x14ac:dyDescent="0.25">
      <c r="C902" s="94"/>
      <c r="D902" s="7"/>
      <c r="E902" s="158"/>
    </row>
    <row r="903" spans="3:5" x14ac:dyDescent="0.25">
      <c r="C903" s="94"/>
      <c r="D903" s="7"/>
      <c r="E903" s="158"/>
    </row>
    <row r="904" spans="3:5" x14ac:dyDescent="0.25">
      <c r="C904" s="94"/>
      <c r="D904" s="7"/>
      <c r="E904" s="158"/>
    </row>
    <row r="905" spans="3:5" x14ac:dyDescent="0.25">
      <c r="C905" s="94"/>
      <c r="D905" s="312"/>
      <c r="E905" s="158"/>
    </row>
    <row r="906" spans="3:5" x14ac:dyDescent="0.25">
      <c r="C906" s="94"/>
      <c r="D906" s="7"/>
      <c r="E906" s="96"/>
    </row>
    <row r="907" spans="3:5" x14ac:dyDescent="0.25">
      <c r="C907" s="94"/>
      <c r="D907" s="7"/>
      <c r="E907" s="158"/>
    </row>
    <row r="908" spans="3:5" x14ac:dyDescent="0.25">
      <c r="C908" s="94"/>
      <c r="D908" s="7"/>
      <c r="E908" s="158"/>
    </row>
    <row r="909" spans="3:5" x14ac:dyDescent="0.25">
      <c r="C909" s="94"/>
      <c r="D909" s="7"/>
      <c r="E909" s="158"/>
    </row>
    <row r="910" spans="3:5" x14ac:dyDescent="0.25">
      <c r="C910" s="94"/>
      <c r="D910" s="7"/>
      <c r="E910" s="158"/>
    </row>
    <row r="911" spans="3:5" x14ac:dyDescent="0.25">
      <c r="C911" s="94"/>
      <c r="D911" s="7"/>
      <c r="E911" s="158"/>
    </row>
    <row r="912" spans="3:5" x14ac:dyDescent="0.25">
      <c r="C912" s="94"/>
      <c r="D912" s="7"/>
      <c r="E912" s="158"/>
    </row>
    <row r="913" spans="3:5" x14ac:dyDescent="0.25">
      <c r="C913" s="94"/>
      <c r="D913" s="7"/>
      <c r="E913" s="158"/>
    </row>
    <row r="914" spans="3:5" x14ac:dyDescent="0.25">
      <c r="C914" s="94"/>
      <c r="D914" s="7"/>
      <c r="E914" s="158"/>
    </row>
    <row r="915" spans="3:5" x14ac:dyDescent="0.25">
      <c r="C915" s="94"/>
      <c r="D915" s="7"/>
      <c r="E915" s="158"/>
    </row>
    <row r="916" spans="3:5" x14ac:dyDescent="0.25">
      <c r="C916" s="94"/>
      <c r="D916" s="7"/>
      <c r="E916" s="158"/>
    </row>
    <row r="917" spans="3:5" x14ac:dyDescent="0.25">
      <c r="C917" s="94"/>
      <c r="D917" s="7"/>
      <c r="E917" s="158"/>
    </row>
    <row r="918" spans="3:5" x14ac:dyDescent="0.25">
      <c r="C918" s="94"/>
      <c r="D918" s="7"/>
      <c r="E918" s="158"/>
    </row>
    <row r="919" spans="3:5" x14ac:dyDescent="0.25">
      <c r="C919" s="94"/>
      <c r="D919" s="7"/>
      <c r="E919" s="158"/>
    </row>
    <row r="920" spans="3:5" x14ac:dyDescent="0.25">
      <c r="C920" s="94"/>
      <c r="D920" s="7"/>
      <c r="E920" s="158"/>
    </row>
    <row r="921" spans="3:5" x14ac:dyDescent="0.25">
      <c r="C921" s="94"/>
      <c r="D921" s="7"/>
      <c r="E921" s="158"/>
    </row>
    <row r="922" spans="3:5" x14ac:dyDescent="0.25">
      <c r="C922" s="94"/>
      <c r="D922" s="312"/>
      <c r="E922" s="158"/>
    </row>
    <row r="923" spans="3:5" x14ac:dyDescent="0.25">
      <c r="C923" s="6"/>
      <c r="D923" s="276"/>
      <c r="E923" s="158"/>
    </row>
    <row r="924" spans="3:5" x14ac:dyDescent="0.25">
      <c r="C924" s="6"/>
      <c r="D924" s="7"/>
      <c r="E924" s="158"/>
    </row>
    <row r="925" spans="3:5" x14ac:dyDescent="0.25">
      <c r="C925" s="94"/>
      <c r="D925" s="7"/>
      <c r="E925" s="96"/>
    </row>
    <row r="926" spans="3:5" x14ac:dyDescent="0.25">
      <c r="C926" s="94"/>
      <c r="D926" s="7"/>
      <c r="E926" s="158"/>
    </row>
    <row r="927" spans="3:5" x14ac:dyDescent="0.25">
      <c r="C927" s="94"/>
      <c r="D927" s="7"/>
      <c r="E927" s="158"/>
    </row>
    <row r="928" spans="3:5" x14ac:dyDescent="0.25">
      <c r="C928" s="94"/>
      <c r="D928" s="7"/>
      <c r="E928" s="158"/>
    </row>
    <row r="929" spans="3:5" x14ac:dyDescent="0.25">
      <c r="C929" s="94"/>
      <c r="D929" s="312"/>
      <c r="E929" s="158"/>
    </row>
    <row r="930" spans="3:5" x14ac:dyDescent="0.25">
      <c r="C930" s="94"/>
      <c r="D930" s="312"/>
      <c r="E930" s="158"/>
    </row>
    <row r="931" spans="3:5" x14ac:dyDescent="0.25">
      <c r="C931" s="94"/>
      <c r="D931" s="276"/>
      <c r="E931" s="158"/>
    </row>
    <row r="932" spans="3:5" x14ac:dyDescent="0.25">
      <c r="C932" s="94"/>
      <c r="D932" s="312"/>
      <c r="E932" s="158"/>
    </row>
    <row r="933" spans="3:5" x14ac:dyDescent="0.25">
      <c r="C933" s="94"/>
      <c r="D933" s="316"/>
      <c r="E933" s="158"/>
    </row>
    <row r="934" spans="3:5" x14ac:dyDescent="0.25">
      <c r="C934" s="94"/>
      <c r="D934" s="7"/>
      <c r="E934" s="158"/>
    </row>
    <row r="935" spans="3:5" x14ac:dyDescent="0.25">
      <c r="C935" s="94"/>
      <c r="D935" s="316"/>
      <c r="E935" s="158"/>
    </row>
    <row r="936" spans="3:5" x14ac:dyDescent="0.25">
      <c r="C936" s="94"/>
      <c r="D936" s="316"/>
      <c r="E936" s="158"/>
    </row>
    <row r="937" spans="3:5" x14ac:dyDescent="0.25">
      <c r="C937" s="94"/>
      <c r="D937" s="317"/>
      <c r="E937" s="158"/>
    </row>
    <row r="938" spans="3:5" x14ac:dyDescent="0.25">
      <c r="C938" s="94"/>
      <c r="D938" s="316"/>
      <c r="E938" s="158"/>
    </row>
    <row r="939" spans="3:5" x14ac:dyDescent="0.25">
      <c r="C939" s="94"/>
      <c r="D939" s="316"/>
      <c r="E939" s="158"/>
    </row>
    <row r="940" spans="3:5" x14ac:dyDescent="0.25">
      <c r="C940" s="94"/>
      <c r="D940" s="316"/>
      <c r="E940" s="158"/>
    </row>
    <row r="941" spans="3:5" x14ac:dyDescent="0.25">
      <c r="C941" s="94"/>
      <c r="D941" s="317"/>
      <c r="E941" s="158"/>
    </row>
    <row r="942" spans="3:5" x14ac:dyDescent="0.25">
      <c r="C942" s="94"/>
      <c r="D942" s="312"/>
      <c r="E942" s="158"/>
    </row>
    <row r="943" spans="3:5" x14ac:dyDescent="0.25">
      <c r="C943" s="94"/>
      <c r="D943" s="316"/>
      <c r="E943" s="158"/>
    </row>
    <row r="944" spans="3:5" x14ac:dyDescent="0.25">
      <c r="C944" s="94"/>
      <c r="D944" s="99"/>
      <c r="E944" s="158"/>
    </row>
    <row r="945" spans="3:5" x14ac:dyDescent="0.25">
      <c r="C945" s="6"/>
      <c r="D945" s="7"/>
      <c r="E945" s="158"/>
    </row>
    <row r="946" spans="3:5" x14ac:dyDescent="0.25">
      <c r="C946" s="6"/>
      <c r="D946" s="7"/>
      <c r="E946" s="158"/>
    </row>
    <row r="947" spans="3:5" x14ac:dyDescent="0.25">
      <c r="C947" s="6"/>
      <c r="D947" s="7"/>
      <c r="E947" s="158"/>
    </row>
    <row r="948" spans="3:5" x14ac:dyDescent="0.25">
      <c r="C948" s="6"/>
      <c r="D948" s="7"/>
      <c r="E948" s="158"/>
    </row>
    <row r="949" spans="3:5" x14ac:dyDescent="0.25">
      <c r="C949" s="6"/>
      <c r="D949" s="7"/>
      <c r="E949" s="158"/>
    </row>
    <row r="950" spans="3:5" x14ac:dyDescent="0.25">
      <c r="C950" s="6"/>
      <c r="D950" s="7"/>
      <c r="E950" s="158"/>
    </row>
    <row r="951" spans="3:5" x14ac:dyDescent="0.25">
      <c r="C951" s="6"/>
      <c r="D951" s="7"/>
      <c r="E951" s="158"/>
    </row>
    <row r="952" spans="3:5" x14ac:dyDescent="0.25">
      <c r="C952" s="6"/>
      <c r="D952" s="7"/>
      <c r="E952" s="158"/>
    </row>
    <row r="953" spans="3:5" x14ac:dyDescent="0.25">
      <c r="C953" s="6"/>
      <c r="D953" s="7"/>
      <c r="E953" s="158"/>
    </row>
    <row r="954" spans="3:5" x14ac:dyDescent="0.25">
      <c r="C954" s="6"/>
      <c r="D954" s="315"/>
      <c r="E954" s="158"/>
    </row>
    <row r="955" spans="3:5" x14ac:dyDescent="0.25">
      <c r="C955" s="6"/>
      <c r="D955" s="315"/>
      <c r="E955" s="158"/>
    </row>
    <row r="956" spans="3:5" x14ac:dyDescent="0.25">
      <c r="C956" s="6"/>
      <c r="D956" s="316"/>
      <c r="E956" s="158"/>
    </row>
    <row r="957" spans="3:5" x14ac:dyDescent="0.25">
      <c r="C957" s="6"/>
      <c r="D957" s="315"/>
      <c r="E957" s="158"/>
    </row>
    <row r="958" spans="3:5" x14ac:dyDescent="0.25">
      <c r="C958" s="6"/>
      <c r="D958" s="315"/>
      <c r="E958" s="158"/>
    </row>
    <row r="959" spans="3:5" x14ac:dyDescent="0.25">
      <c r="C959" s="6"/>
      <c r="D959" s="316"/>
      <c r="E959" s="158"/>
    </row>
    <row r="960" spans="3:5" x14ac:dyDescent="0.25">
      <c r="C960" s="6"/>
      <c r="D960" s="315"/>
      <c r="E960" s="158"/>
    </row>
    <row r="961" spans="3:5" x14ac:dyDescent="0.25">
      <c r="C961" s="6"/>
      <c r="D961" s="315"/>
      <c r="E961" s="158"/>
    </row>
    <row r="962" spans="3:5" x14ac:dyDescent="0.25">
      <c r="C962" s="6"/>
      <c r="D962" s="316"/>
      <c r="E962" s="158"/>
    </row>
    <row r="963" spans="3:5" x14ac:dyDescent="0.25">
      <c r="C963" s="6"/>
      <c r="D963" s="315"/>
      <c r="E963" s="158"/>
    </row>
    <row r="964" spans="3:5" x14ac:dyDescent="0.25">
      <c r="C964" s="6"/>
      <c r="D964" s="315"/>
      <c r="E964" s="158"/>
    </row>
    <row r="965" spans="3:5" x14ac:dyDescent="0.25">
      <c r="C965" s="6"/>
      <c r="D965" s="7"/>
      <c r="E965" s="158"/>
    </row>
    <row r="966" spans="3:5" x14ac:dyDescent="0.25">
      <c r="E966" s="318"/>
    </row>
    <row r="967" spans="3:5" x14ac:dyDescent="0.25">
      <c r="E967" s="318"/>
    </row>
    <row r="968" spans="3:5" x14ac:dyDescent="0.25">
      <c r="E968" s="318"/>
    </row>
    <row r="969" spans="3:5" x14ac:dyDescent="0.25">
      <c r="E969" s="318"/>
    </row>
    <row r="970" spans="3:5" x14ac:dyDescent="0.25">
      <c r="E970" s="318"/>
    </row>
    <row r="971" spans="3:5" x14ac:dyDescent="0.25">
      <c r="E971" s="318"/>
    </row>
    <row r="972" spans="3:5" x14ac:dyDescent="0.25">
      <c r="E972" s="318"/>
    </row>
    <row r="973" spans="3:5" x14ac:dyDescent="0.25">
      <c r="E973" s="318"/>
    </row>
    <row r="974" spans="3:5" x14ac:dyDescent="0.25">
      <c r="E974" s="318"/>
    </row>
    <row r="975" spans="3:5" x14ac:dyDescent="0.25">
      <c r="E975" s="318"/>
    </row>
    <row r="976" spans="3:5" x14ac:dyDescent="0.25">
      <c r="E976" s="318"/>
    </row>
    <row r="977" spans="5:5" x14ac:dyDescent="0.25">
      <c r="E977" s="318"/>
    </row>
    <row r="978" spans="5:5" x14ac:dyDescent="0.25">
      <c r="E978" s="318"/>
    </row>
    <row r="979" spans="5:5" x14ac:dyDescent="0.25">
      <c r="E979" s="318"/>
    </row>
    <row r="980" spans="5:5" x14ac:dyDescent="0.25">
      <c r="E980" s="318"/>
    </row>
    <row r="981" spans="5:5" x14ac:dyDescent="0.25">
      <c r="E981" s="318"/>
    </row>
    <row r="982" spans="5:5" x14ac:dyDescent="0.25">
      <c r="E982" s="318"/>
    </row>
    <row r="983" spans="5:5" x14ac:dyDescent="0.25">
      <c r="E983" s="318"/>
    </row>
    <row r="984" spans="5:5" x14ac:dyDescent="0.25">
      <c r="E984" s="318"/>
    </row>
    <row r="985" spans="5:5" x14ac:dyDescent="0.25">
      <c r="E985" s="318"/>
    </row>
    <row r="986" spans="5:5" x14ac:dyDescent="0.25">
      <c r="E986" s="318"/>
    </row>
    <row r="987" spans="5:5" x14ac:dyDescent="0.25">
      <c r="E987" s="318"/>
    </row>
    <row r="988" spans="5:5" x14ac:dyDescent="0.25">
      <c r="E988" s="318"/>
    </row>
    <row r="989" spans="5:5" x14ac:dyDescent="0.25">
      <c r="E989" s="318"/>
    </row>
    <row r="990" spans="5:5" x14ac:dyDescent="0.25">
      <c r="E990" s="318"/>
    </row>
    <row r="991" spans="5:5" x14ac:dyDescent="0.25">
      <c r="E991" s="318"/>
    </row>
    <row r="992" spans="5:5" x14ac:dyDescent="0.25">
      <c r="E992" s="318"/>
    </row>
    <row r="993" spans="5:5" x14ac:dyDescent="0.25">
      <c r="E993" s="318"/>
    </row>
    <row r="994" spans="5:5" x14ac:dyDescent="0.25">
      <c r="E994" s="318"/>
    </row>
    <row r="995" spans="5:5" x14ac:dyDescent="0.25">
      <c r="E995" s="318"/>
    </row>
    <row r="996" spans="5:5" x14ac:dyDescent="0.25">
      <c r="E996" s="318"/>
    </row>
    <row r="997" spans="5:5" x14ac:dyDescent="0.25">
      <c r="E997" s="318"/>
    </row>
    <row r="998" spans="5:5" x14ac:dyDescent="0.25">
      <c r="E998" s="318"/>
    </row>
    <row r="999" spans="5:5" x14ac:dyDescent="0.25">
      <c r="E999" s="318"/>
    </row>
    <row r="1000" spans="5:5" x14ac:dyDescent="0.25">
      <c r="E1000" s="318"/>
    </row>
    <row r="1001" spans="5:5" x14ac:dyDescent="0.25">
      <c r="E1001" s="318"/>
    </row>
    <row r="1002" spans="5:5" x14ac:dyDescent="0.25">
      <c r="E1002" s="318"/>
    </row>
    <row r="1003" spans="5:5" x14ac:dyDescent="0.25">
      <c r="E1003" s="318"/>
    </row>
    <row r="1004" spans="5:5" x14ac:dyDescent="0.25">
      <c r="E1004" s="318"/>
    </row>
    <row r="1005" spans="5:5" x14ac:dyDescent="0.25">
      <c r="E1005" s="318"/>
    </row>
    <row r="1006" spans="5:5" x14ac:dyDescent="0.25">
      <c r="E1006" s="318"/>
    </row>
    <row r="1007" spans="5:5" x14ac:dyDescent="0.25">
      <c r="E1007" s="318"/>
    </row>
    <row r="1008" spans="5:5" x14ac:dyDescent="0.25">
      <c r="E1008" s="318"/>
    </row>
    <row r="1009" spans="5:5" x14ac:dyDescent="0.25">
      <c r="E1009" s="318"/>
    </row>
    <row r="1010" spans="5:5" x14ac:dyDescent="0.25">
      <c r="E1010" s="318"/>
    </row>
    <row r="1011" spans="5:5" x14ac:dyDescent="0.25">
      <c r="E1011" s="318"/>
    </row>
    <row r="1012" spans="5:5" x14ac:dyDescent="0.25">
      <c r="E1012" s="318"/>
    </row>
    <row r="1013" spans="5:5" x14ac:dyDescent="0.25">
      <c r="E1013" s="318"/>
    </row>
    <row r="1014" spans="5:5" x14ac:dyDescent="0.25">
      <c r="E1014" s="318"/>
    </row>
    <row r="1015" spans="5:5" x14ac:dyDescent="0.25">
      <c r="E1015" s="318"/>
    </row>
    <row r="1016" spans="5:5" x14ac:dyDescent="0.25">
      <c r="E1016" s="318"/>
    </row>
    <row r="1017" spans="5:5" x14ac:dyDescent="0.25">
      <c r="E1017" s="318"/>
    </row>
    <row r="1018" spans="5:5" x14ac:dyDescent="0.25">
      <c r="E1018" s="318"/>
    </row>
    <row r="1019" spans="5:5" x14ac:dyDescent="0.25">
      <c r="E1019" s="318"/>
    </row>
    <row r="1020" spans="5:5" x14ac:dyDescent="0.25">
      <c r="E1020" s="318"/>
    </row>
    <row r="1021" spans="5:5" x14ac:dyDescent="0.25">
      <c r="E1021" s="318"/>
    </row>
    <row r="1022" spans="5:5" x14ac:dyDescent="0.25">
      <c r="E1022" s="318"/>
    </row>
    <row r="1023" spans="5:5" x14ac:dyDescent="0.25">
      <c r="E1023" s="318"/>
    </row>
    <row r="1024" spans="5:5" x14ac:dyDescent="0.25">
      <c r="E1024" s="318"/>
    </row>
    <row r="1025" spans="5:5" x14ac:dyDescent="0.25">
      <c r="E1025" s="318"/>
    </row>
    <row r="1026" spans="5:5" x14ac:dyDescent="0.25">
      <c r="E1026" s="318"/>
    </row>
    <row r="1027" spans="5:5" x14ac:dyDescent="0.25">
      <c r="E1027" s="318"/>
    </row>
    <row r="1028" spans="5:5" x14ac:dyDescent="0.25">
      <c r="E1028" s="318"/>
    </row>
    <row r="1029" spans="5:5" x14ac:dyDescent="0.25">
      <c r="E1029" s="318"/>
    </row>
    <row r="1030" spans="5:5" x14ac:dyDescent="0.25">
      <c r="E1030" s="318"/>
    </row>
    <row r="1031" spans="5:5" x14ac:dyDescent="0.25">
      <c r="E1031" s="318"/>
    </row>
    <row r="1032" spans="5:5" x14ac:dyDescent="0.25">
      <c r="E1032" s="318"/>
    </row>
    <row r="1033" spans="5:5" x14ac:dyDescent="0.25">
      <c r="E1033" s="318"/>
    </row>
    <row r="1034" spans="5:5" x14ac:dyDescent="0.25">
      <c r="E1034" s="318"/>
    </row>
    <row r="1035" spans="5:5" x14ac:dyDescent="0.25">
      <c r="E1035" s="318"/>
    </row>
    <row r="1036" spans="5:5" x14ac:dyDescent="0.25">
      <c r="E1036" s="318"/>
    </row>
    <row r="1037" spans="5:5" x14ac:dyDescent="0.25">
      <c r="E1037" s="318"/>
    </row>
    <row r="1038" spans="5:5" x14ac:dyDescent="0.25">
      <c r="E1038" s="318"/>
    </row>
    <row r="1039" spans="5:5" x14ac:dyDescent="0.25">
      <c r="E1039" s="318"/>
    </row>
    <row r="1040" spans="5:5" x14ac:dyDescent="0.25">
      <c r="E1040" s="318"/>
    </row>
    <row r="1041" spans="5:5" x14ac:dyDescent="0.25">
      <c r="E1041" s="318"/>
    </row>
    <row r="1042" spans="5:5" x14ac:dyDescent="0.25">
      <c r="E1042" s="318"/>
    </row>
    <row r="1043" spans="5:5" x14ac:dyDescent="0.25">
      <c r="E1043" s="318"/>
    </row>
    <row r="1044" spans="5:5" x14ac:dyDescent="0.25">
      <c r="E1044" s="319"/>
    </row>
    <row r="1045" spans="5:5" x14ac:dyDescent="0.25">
      <c r="E1045" s="319"/>
    </row>
    <row r="1046" spans="5:5" x14ac:dyDescent="0.25">
      <c r="E1046" s="319"/>
    </row>
  </sheetData>
  <mergeCells count="58">
    <mergeCell ref="I496:I497"/>
    <mergeCell ref="J496:J497"/>
    <mergeCell ref="J358:J359"/>
    <mergeCell ref="AH457:AL457"/>
    <mergeCell ref="AG458:AG459"/>
    <mergeCell ref="I495:J495"/>
    <mergeCell ref="H496:H497"/>
    <mergeCell ref="AG275:AG276"/>
    <mergeCell ref="AH275:AL275"/>
    <mergeCell ref="I357:J357"/>
    <mergeCell ref="C358:C359"/>
    <mergeCell ref="D358:D359"/>
    <mergeCell ref="E358:E359"/>
    <mergeCell ref="F358:F359"/>
    <mergeCell ref="G358:G359"/>
    <mergeCell ref="H358:H359"/>
    <mergeCell ref="I358:I359"/>
    <mergeCell ref="C496:C497"/>
    <mergeCell ref="D496:D497"/>
    <mergeCell ref="E496:E497"/>
    <mergeCell ref="F496:F497"/>
    <mergeCell ref="G496:G497"/>
    <mergeCell ref="AE272:AE273"/>
    <mergeCell ref="H53:H54"/>
    <mergeCell ref="I53:I54"/>
    <mergeCell ref="J53:J54"/>
    <mergeCell ref="I271:J271"/>
    <mergeCell ref="H272:H273"/>
    <mergeCell ref="I272:I273"/>
    <mergeCell ref="J272:J273"/>
    <mergeCell ref="AB272:AB273"/>
    <mergeCell ref="AC272:AC273"/>
    <mergeCell ref="AD272:AD273"/>
    <mergeCell ref="C272:C273"/>
    <mergeCell ref="D272:D273"/>
    <mergeCell ref="E272:E273"/>
    <mergeCell ref="F272:F273"/>
    <mergeCell ref="G272:G273"/>
    <mergeCell ref="M5:M6"/>
    <mergeCell ref="N5:N6"/>
    <mergeCell ref="O5:O6"/>
    <mergeCell ref="P5:P6"/>
    <mergeCell ref="AH7:AL7"/>
    <mergeCell ref="C53:C54"/>
    <mergeCell ref="D53:D54"/>
    <mergeCell ref="E53:E54"/>
    <mergeCell ref="F53:F54"/>
    <mergeCell ref="G53:G54"/>
    <mergeCell ref="I3:J3"/>
    <mergeCell ref="I4:J4"/>
    <mergeCell ref="C5:C6"/>
    <mergeCell ref="D5:D6"/>
    <mergeCell ref="E5:E6"/>
    <mergeCell ref="F5:F6"/>
    <mergeCell ref="G5:G6"/>
    <mergeCell ref="H5:H6"/>
    <mergeCell ref="I5:I6"/>
    <mergeCell ref="J5:J6"/>
  </mergeCells>
  <hyperlinks>
    <hyperlink ref="P504" r:id="rId1" display="=R509-@sum(S509:V509)"/>
  </hyperlinks>
  <printOptions horizontalCentered="1"/>
  <pageMargins left="0.196850393700787" right="0.196850393700787" top="0.511811023622047" bottom="0.23622047244094499" header="0.31496062992126" footer="0.31496062992126"/>
  <pageSetup paperSize="9" scale="77" orientation="portrait" horizontalDpi="4294967294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S3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4" sqref="D14"/>
    </sheetView>
  </sheetViews>
  <sheetFormatPr defaultRowHeight="15" x14ac:dyDescent="0.25"/>
  <cols>
    <col min="1" max="1" width="3.7109375" bestFit="1" customWidth="1"/>
    <col min="2" max="2" width="12.140625" customWidth="1"/>
    <col min="3" max="3" width="28.42578125" bestFit="1" customWidth="1"/>
    <col min="4" max="4" width="23.140625" customWidth="1"/>
    <col min="5" max="8" width="15.5703125" customWidth="1"/>
    <col min="9" max="9" width="34.85546875" bestFit="1" customWidth="1"/>
    <col min="10" max="10" width="12.5703125" bestFit="1" customWidth="1"/>
    <col min="11" max="11" width="16.140625" bestFit="1" customWidth="1"/>
    <col min="19" max="19" width="10" bestFit="1" customWidth="1"/>
  </cols>
  <sheetData>
    <row r="1" spans="2:19" x14ac:dyDescent="0.25">
      <c r="D1" s="320" t="s">
        <v>547</v>
      </c>
      <c r="E1" s="320" t="s">
        <v>548</v>
      </c>
      <c r="F1" s="320" t="s">
        <v>549</v>
      </c>
      <c r="G1" s="320" t="s">
        <v>550</v>
      </c>
      <c r="H1" s="320" t="s">
        <v>551</v>
      </c>
      <c r="I1" s="333" t="s">
        <v>552</v>
      </c>
    </row>
    <row r="2" spans="2:19" x14ac:dyDescent="0.25">
      <c r="D2" s="321"/>
    </row>
    <row r="3" spans="2:19" x14ac:dyDescent="0.25">
      <c r="B3" s="322" t="s">
        <v>37</v>
      </c>
      <c r="C3" s="323" t="s">
        <v>38</v>
      </c>
    </row>
    <row r="4" spans="2:19" x14ac:dyDescent="0.25">
      <c r="B4" s="224"/>
      <c r="C4" s="324" t="s">
        <v>553</v>
      </c>
    </row>
    <row r="5" spans="2:19" x14ac:dyDescent="0.25">
      <c r="B5" s="224" t="s">
        <v>272</v>
      </c>
      <c r="C5" s="324" t="s">
        <v>265</v>
      </c>
      <c r="D5" s="331">
        <f>SUM(E5:H5)</f>
        <v>198000000</v>
      </c>
      <c r="E5" s="332">
        <v>49500000</v>
      </c>
      <c r="F5" s="332">
        <v>49500000</v>
      </c>
      <c r="G5" s="332">
        <v>49500000</v>
      </c>
      <c r="H5" s="332">
        <v>49500000</v>
      </c>
      <c r="I5" t="s">
        <v>554</v>
      </c>
    </row>
    <row r="6" spans="2:19" x14ac:dyDescent="0.25">
      <c r="B6" s="224"/>
      <c r="C6" s="324" t="s">
        <v>279</v>
      </c>
      <c r="D6" s="329"/>
      <c r="E6" s="329"/>
      <c r="F6" s="329"/>
      <c r="G6" s="329"/>
      <c r="H6" s="329"/>
    </row>
    <row r="7" spans="2:19" x14ac:dyDescent="0.25">
      <c r="B7" s="224" t="s">
        <v>282</v>
      </c>
      <c r="C7" s="324" t="s">
        <v>284</v>
      </c>
      <c r="D7" s="331">
        <v>263392434.99999997</v>
      </c>
      <c r="E7" s="329"/>
      <c r="F7" s="332">
        <f>70%*D7</f>
        <v>184374704.49999997</v>
      </c>
      <c r="G7" s="352">
        <f>15%*D7</f>
        <v>39508865.249999993</v>
      </c>
      <c r="H7" s="352">
        <f>15%*D7</f>
        <v>39508865.249999993</v>
      </c>
      <c r="I7" t="s">
        <v>557</v>
      </c>
    </row>
    <row r="9" spans="2:19" s="329" customFormat="1" x14ac:dyDescent="0.25">
      <c r="B9" s="330" t="s">
        <v>39</v>
      </c>
      <c r="C9" s="321" t="s">
        <v>40</v>
      </c>
    </row>
    <row r="10" spans="2:19" s="329" customFormat="1" x14ac:dyDescent="0.25">
      <c r="B10" s="224" t="s">
        <v>304</v>
      </c>
      <c r="C10" s="324" t="s">
        <v>305</v>
      </c>
      <c r="D10" s="331">
        <v>66600000</v>
      </c>
      <c r="E10" s="332">
        <v>0</v>
      </c>
      <c r="F10" s="332">
        <f>50%*D10</f>
        <v>33300000</v>
      </c>
      <c r="G10" s="332">
        <f>25%*D10</f>
        <v>16650000</v>
      </c>
      <c r="H10" s="332">
        <f>25%*D10</f>
        <v>16650000</v>
      </c>
      <c r="I10" s="329" t="s">
        <v>556</v>
      </c>
      <c r="S10" s="329">
        <v>160422109</v>
      </c>
    </row>
    <row r="11" spans="2:19" s="329" customFormat="1" x14ac:dyDescent="0.25">
      <c r="B11" s="224"/>
      <c r="C11" s="324"/>
      <c r="D11" s="331">
        <v>18471860469.086109</v>
      </c>
      <c r="E11" s="332"/>
      <c r="F11" s="332"/>
      <c r="G11" s="332">
        <f>D11/2</f>
        <v>9235930234.5430546</v>
      </c>
      <c r="H11" s="332">
        <f>D11/2</f>
        <v>9235930234.5430546</v>
      </c>
      <c r="I11" s="329" t="s">
        <v>558</v>
      </c>
      <c r="S11" s="329">
        <v>135801425</v>
      </c>
    </row>
    <row r="12" spans="2:19" s="329" customFormat="1" x14ac:dyDescent="0.25">
      <c r="B12" s="330" t="s">
        <v>45</v>
      </c>
      <c r="C12" s="334" t="s">
        <v>46</v>
      </c>
      <c r="D12" s="331"/>
      <c r="E12" s="332"/>
      <c r="F12" s="332"/>
      <c r="G12" s="332"/>
      <c r="H12" s="332"/>
      <c r="S12" s="329">
        <f>SUM(S10:S11)</f>
        <v>296223534</v>
      </c>
    </row>
    <row r="13" spans="2:19" s="329" customFormat="1" x14ac:dyDescent="0.25">
      <c r="B13" s="335" t="s">
        <v>388</v>
      </c>
      <c r="C13" s="324" t="s">
        <v>389</v>
      </c>
      <c r="D13" s="331">
        <f>SUM(F13:H13)</f>
        <v>420607266</v>
      </c>
      <c r="E13" s="337"/>
      <c r="F13" s="337">
        <v>124383732</v>
      </c>
      <c r="G13" s="337">
        <f>S12/2</f>
        <v>148111767</v>
      </c>
      <c r="H13" s="337">
        <f>S12/2</f>
        <v>148111767</v>
      </c>
      <c r="I13" s="329" t="s">
        <v>555</v>
      </c>
    </row>
    <row r="14" spans="2:19" s="329" customFormat="1" x14ac:dyDescent="0.25">
      <c r="B14" s="224"/>
      <c r="C14" s="324"/>
      <c r="D14" s="331"/>
      <c r="E14" s="332"/>
      <c r="F14" s="332"/>
      <c r="G14" s="332"/>
      <c r="H14" s="332"/>
    </row>
    <row r="15" spans="2:19" s="329" customFormat="1" x14ac:dyDescent="0.25">
      <c r="B15" s="330" t="s">
        <v>51</v>
      </c>
      <c r="C15" s="323" t="s">
        <v>52</v>
      </c>
    </row>
    <row r="16" spans="2:19" s="329" customFormat="1" x14ac:dyDescent="0.25">
      <c r="B16" s="224" t="s">
        <v>444</v>
      </c>
      <c r="C16" s="324" t="s">
        <v>445</v>
      </c>
    </row>
    <row r="17" spans="2:11" s="329" customFormat="1" x14ac:dyDescent="0.25">
      <c r="B17" s="224" t="s">
        <v>452</v>
      </c>
      <c r="C17" s="324" t="s">
        <v>453</v>
      </c>
    </row>
    <row r="18" spans="2:11" x14ac:dyDescent="0.25">
      <c r="C18" s="325"/>
    </row>
    <row r="19" spans="2:11" x14ac:dyDescent="0.25">
      <c r="B19" s="322" t="s">
        <v>43</v>
      </c>
      <c r="C19" s="321" t="s">
        <v>44</v>
      </c>
      <c r="D19" s="326"/>
      <c r="E19" s="326"/>
    </row>
    <row r="20" spans="2:11" x14ac:dyDescent="0.25">
      <c r="B20" s="224" t="s">
        <v>346</v>
      </c>
      <c r="C20" s="229" t="s">
        <v>347</v>
      </c>
      <c r="D20" s="327">
        <f>SUM(E20:H20)</f>
        <v>1403438194.7058897</v>
      </c>
      <c r="E20" s="328">
        <f>J20*3</f>
        <v>468279916.75173515</v>
      </c>
      <c r="F20" s="327">
        <f>J20*2+K20</f>
        <v>401182563.56587076</v>
      </c>
      <c r="G20" s="327">
        <f>K20*3</f>
        <v>266987857.19414198</v>
      </c>
      <c r="H20" s="327">
        <f>K20*3</f>
        <v>266987857.19414198</v>
      </c>
      <c r="J20" s="327">
        <v>156093305.58391172</v>
      </c>
      <c r="K20" s="327">
        <v>88995952.398047328</v>
      </c>
    </row>
    <row r="21" spans="2:11" x14ac:dyDescent="0.25">
      <c r="B21" s="224" t="s">
        <v>348</v>
      </c>
      <c r="C21" s="229" t="s">
        <v>349</v>
      </c>
      <c r="D21" s="327">
        <f t="shared" ref="D21:D29" si="0">SUM(E21:H21)</f>
        <v>0</v>
      </c>
      <c r="E21" s="328">
        <f t="shared" ref="E21:E29" si="1">J21*3</f>
        <v>0</v>
      </c>
      <c r="F21" s="327">
        <f t="shared" ref="F21:F29" si="2">J21*2+K21</f>
        <v>0</v>
      </c>
      <c r="G21" s="327">
        <f t="shared" ref="G21:G29" si="3">K21*3</f>
        <v>0</v>
      </c>
      <c r="H21" s="327">
        <f t="shared" ref="H21:H29" si="4">K21*3</f>
        <v>0</v>
      </c>
      <c r="K21" s="327"/>
    </row>
    <row r="22" spans="2:11" x14ac:dyDescent="0.25">
      <c r="B22" s="224" t="s">
        <v>350</v>
      </c>
      <c r="C22" s="229" t="s">
        <v>351</v>
      </c>
      <c r="D22" s="327">
        <f t="shared" si="0"/>
        <v>4029265188.4343667</v>
      </c>
      <c r="E22" s="328">
        <f t="shared" si="1"/>
        <v>1344429682.8519192</v>
      </c>
      <c r="F22" s="327">
        <f t="shared" si="2"/>
        <v>1151793462.4271607</v>
      </c>
      <c r="G22" s="327">
        <f t="shared" si="3"/>
        <v>766521021.57764339</v>
      </c>
      <c r="H22" s="327">
        <f t="shared" si="4"/>
        <v>766521021.57764339</v>
      </c>
      <c r="J22" s="327">
        <v>448143227.61730641</v>
      </c>
      <c r="K22" s="327">
        <v>255507007.1925478</v>
      </c>
    </row>
    <row r="23" spans="2:11" x14ac:dyDescent="0.25">
      <c r="B23" s="224" t="s">
        <v>352</v>
      </c>
      <c r="C23" s="229" t="s">
        <v>353</v>
      </c>
      <c r="D23" s="327">
        <f t="shared" si="0"/>
        <v>1121446940.6135609</v>
      </c>
      <c r="E23" s="328">
        <f t="shared" si="1"/>
        <v>374188961.06219989</v>
      </c>
      <c r="F23" s="327">
        <f t="shared" si="2"/>
        <v>320573403.40002292</v>
      </c>
      <c r="G23" s="327">
        <f t="shared" si="3"/>
        <v>213342288.07566899</v>
      </c>
      <c r="H23" s="327">
        <f t="shared" si="4"/>
        <v>213342288.07566899</v>
      </c>
      <c r="J23" s="327">
        <v>124729653.68739997</v>
      </c>
      <c r="K23" s="327">
        <v>71114096.025223002</v>
      </c>
    </row>
    <row r="24" spans="2:11" x14ac:dyDescent="0.25">
      <c r="B24" s="224" t="s">
        <v>354</v>
      </c>
      <c r="C24" s="229" t="s">
        <v>355</v>
      </c>
      <c r="D24" s="327">
        <f t="shared" si="0"/>
        <v>531739044.62079787</v>
      </c>
      <c r="E24" s="328">
        <f t="shared" si="1"/>
        <v>177423356.78761855</v>
      </c>
      <c r="F24" s="327">
        <f t="shared" si="2"/>
        <v>152001302.14052194</v>
      </c>
      <c r="G24" s="327">
        <f t="shared" si="3"/>
        <v>101157192.84632868</v>
      </c>
      <c r="H24" s="327">
        <f t="shared" si="4"/>
        <v>101157192.84632868</v>
      </c>
      <c r="J24" s="327">
        <v>59141118.929206185</v>
      </c>
      <c r="K24" s="327">
        <v>33719064.282109559</v>
      </c>
    </row>
    <row r="25" spans="2:11" x14ac:dyDescent="0.25">
      <c r="B25" s="224" t="s">
        <v>356</v>
      </c>
      <c r="C25" s="229" t="s">
        <v>357</v>
      </c>
      <c r="D25" s="327">
        <f t="shared" si="0"/>
        <v>129939353.34125094</v>
      </c>
      <c r="E25" s="328">
        <f t="shared" si="1"/>
        <v>43356372.795716047</v>
      </c>
      <c r="F25" s="327">
        <f t="shared" si="2"/>
        <v>37144067.389771298</v>
      </c>
      <c r="G25" s="327">
        <f t="shared" si="3"/>
        <v>24719456.577881798</v>
      </c>
      <c r="H25" s="327">
        <f t="shared" si="4"/>
        <v>24719456.577881798</v>
      </c>
      <c r="J25" s="327">
        <v>14452124.265238684</v>
      </c>
      <c r="K25" s="327">
        <v>8239818.859293933</v>
      </c>
    </row>
    <row r="26" spans="2:11" x14ac:dyDescent="0.25">
      <c r="B26" s="224" t="s">
        <v>358</v>
      </c>
      <c r="C26" s="229" t="s">
        <v>359</v>
      </c>
      <c r="D26" s="327">
        <f t="shared" si="0"/>
        <v>0</v>
      </c>
      <c r="E26" s="328">
        <f t="shared" si="1"/>
        <v>0</v>
      </c>
      <c r="F26" s="327">
        <f t="shared" si="2"/>
        <v>0</v>
      </c>
      <c r="G26" s="327">
        <f t="shared" si="3"/>
        <v>0</v>
      </c>
      <c r="H26" s="327">
        <f t="shared" si="4"/>
        <v>0</v>
      </c>
      <c r="J26" s="327"/>
      <c r="K26" s="327"/>
    </row>
    <row r="27" spans="2:11" x14ac:dyDescent="0.25">
      <c r="B27" s="224" t="s">
        <v>360</v>
      </c>
      <c r="C27" s="229" t="s">
        <v>361</v>
      </c>
      <c r="D27" s="327">
        <f t="shared" si="0"/>
        <v>42543419.979982726</v>
      </c>
      <c r="E27" s="328">
        <f t="shared" si="1"/>
        <v>14195302.109998081</v>
      </c>
      <c r="F27" s="327">
        <f t="shared" si="2"/>
        <v>12161332.329996709</v>
      </c>
      <c r="G27" s="327">
        <f t="shared" si="3"/>
        <v>8093392.7699939674</v>
      </c>
      <c r="H27" s="327">
        <f t="shared" si="4"/>
        <v>8093392.7699939674</v>
      </c>
      <c r="J27" s="327">
        <v>4731767.3699993603</v>
      </c>
      <c r="K27" s="327">
        <v>2697797.5899979891</v>
      </c>
    </row>
    <row r="28" spans="2:11" x14ac:dyDescent="0.25">
      <c r="B28" s="224" t="s">
        <v>362</v>
      </c>
      <c r="C28" s="229" t="s">
        <v>363</v>
      </c>
      <c r="D28" s="327">
        <f t="shared" si="0"/>
        <v>0</v>
      </c>
      <c r="E28" s="328">
        <f t="shared" si="1"/>
        <v>0</v>
      </c>
      <c r="F28" s="327">
        <f t="shared" si="2"/>
        <v>0</v>
      </c>
      <c r="G28" s="327">
        <f t="shared" si="3"/>
        <v>0</v>
      </c>
      <c r="H28" s="327">
        <f t="shared" si="4"/>
        <v>0</v>
      </c>
      <c r="J28" s="327"/>
      <c r="K28" s="327"/>
    </row>
    <row r="29" spans="2:11" x14ac:dyDescent="0.25">
      <c r="B29" s="224" t="s">
        <v>364</v>
      </c>
      <c r="C29" s="229" t="s">
        <v>365</v>
      </c>
      <c r="D29" s="327">
        <f t="shared" si="0"/>
        <v>131054008.7164233</v>
      </c>
      <c r="E29" s="328">
        <f t="shared" si="1"/>
        <v>43728295.640812889</v>
      </c>
      <c r="F29" s="327">
        <f t="shared" si="2"/>
        <v>37462699.376980282</v>
      </c>
      <c r="G29" s="327">
        <f t="shared" si="3"/>
        <v>24931506.849315066</v>
      </c>
      <c r="H29" s="327">
        <f t="shared" si="4"/>
        <v>24931506.849315066</v>
      </c>
      <c r="J29" s="327">
        <v>14576098.54693763</v>
      </c>
      <c r="K29" s="327">
        <v>8310502.2831050223</v>
      </c>
    </row>
    <row r="30" spans="2:11" x14ac:dyDescent="0.25">
      <c r="D30" s="327"/>
      <c r="E30" s="327"/>
      <c r="J30" s="327">
        <f>SUM(J20:J29)</f>
        <v>821867295.99999988</v>
      </c>
      <c r="K30" s="327">
        <f>SUM(K20:K29)</f>
        <v>468584238.63032466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nama ma</vt:lpstr>
      <vt:lpstr>biaya Div. Pengembangan</vt:lpstr>
      <vt:lpstr>'nama ma'!Print_Area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2021-06-29T03:59:05Z</dcterms:created>
  <dcterms:modified xsi:type="dcterms:W3CDTF">2021-06-29T09:02:44Z</dcterms:modified>
</cp:coreProperties>
</file>