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3. PT Prima Terminal Petikemas\BT 4385\1. Rencana Kerja Bulanan\LAPORAN KESIAPAN ALAT TAHUN 2021\"/>
    </mc:Choice>
  </mc:AlternateContent>
  <xr:revisionPtr revIDLastSave="0" documentId="13_ncr:1_{11A9318D-C522-4E4E-9F48-905D67FB2369}" xr6:coauthVersionLast="47" xr6:coauthVersionMax="47" xr10:uidLastSave="{00000000-0000-0000-0000-000000000000}"/>
  <bookViews>
    <workbookView xWindow="-108" yWindow="-108" windowWidth="23256" windowHeight="12576" tabRatio="747" firstSheet="1" activeTab="1" xr2:uid="{00000000-000D-0000-FFFF-FFFF00000000}"/>
  </bookViews>
  <sheets>
    <sheet name="UTILISASI " sheetId="1" r:id="rId1"/>
    <sheet name="UTILISASI PRIMA TPK" sheetId="2" r:id="rId2"/>
    <sheet name="Daily STS 01 Utilisasi" sheetId="3" r:id="rId3"/>
    <sheet name="Daily STS 02 Utiliasasi" sheetId="8" r:id="rId4"/>
    <sheet name="Daily STS 03 Utiliasasi" sheetId="9" r:id="rId5"/>
    <sheet name="Daily STS 04 Utiliasasi" sheetId="10" r:id="rId6"/>
  </sheets>
  <definedNames>
    <definedName name="_xlnm.Print_Area" localSheetId="2">'Daily STS 01 Utilisasi'!$A$1:$X$46</definedName>
    <definedName name="_xlnm.Print_Area" localSheetId="3">'Daily STS 02 Utiliasasi'!$A$1:$X$46</definedName>
    <definedName name="_xlnm.Print_Area" localSheetId="4">'Daily STS 03 Utiliasasi'!$A$1:$X$46</definedName>
    <definedName name="_xlnm.Print_Area" localSheetId="5">'Daily STS 04 Utiliasasi'!$A$1:$X$46</definedName>
    <definedName name="_xlnm.Print_Area" localSheetId="0">'UTILISASI '!$A$1:$V$71</definedName>
    <definedName name="_xlnm.Print_Area" localSheetId="1">'UTILISASI PRIMA TPK'!$A$1:$X$34</definedName>
    <definedName name="_xlnm.Print_Titles" localSheetId="0">'UTILISASI '!$6:$9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10" l="1"/>
  <c r="R16" i="2" s="1"/>
  <c r="R45" i="10"/>
  <c r="Q46" i="10"/>
  <c r="Q45" i="10"/>
  <c r="Q16" i="2" s="1"/>
  <c r="P45" i="10"/>
  <c r="O46" i="10"/>
  <c r="O45" i="10"/>
  <c r="N46" i="10"/>
  <c r="N45" i="10"/>
  <c r="N16" i="2" s="1"/>
  <c r="N46" i="9"/>
  <c r="N45" i="9"/>
  <c r="N15" i="2" s="1"/>
  <c r="R46" i="9"/>
  <c r="R15" i="2" s="1"/>
  <c r="R45" i="9"/>
  <c r="Q45" i="9"/>
  <c r="Q15" i="2" s="1"/>
  <c r="M45" i="8"/>
  <c r="M44" i="8"/>
  <c r="N45" i="8"/>
  <c r="R46" i="8"/>
  <c r="R14" i="2" s="1"/>
  <c r="R45" i="8"/>
  <c r="Q45" i="8"/>
  <c r="Q14" i="2" s="1"/>
  <c r="M44" i="3"/>
  <c r="N46" i="3"/>
  <c r="N45" i="3"/>
  <c r="Q45" i="3"/>
  <c r="Q46" i="3"/>
  <c r="M44" i="10"/>
  <c r="R44" i="10" s="1"/>
  <c r="P16" i="2"/>
  <c r="O16" i="2"/>
  <c r="M16" i="2"/>
  <c r="L16" i="2"/>
  <c r="J16" i="2"/>
  <c r="P15" i="2"/>
  <c r="O15" i="2"/>
  <c r="M15" i="2"/>
  <c r="L15" i="2"/>
  <c r="K15" i="2"/>
  <c r="K16" i="2"/>
  <c r="P14" i="2"/>
  <c r="N14" i="2"/>
  <c r="M14" i="2"/>
  <c r="L14" i="2"/>
  <c r="K14" i="2"/>
  <c r="J14" i="2"/>
  <c r="Q46" i="9"/>
  <c r="M44" i="9"/>
  <c r="M14" i="3"/>
  <c r="R50" i="10"/>
  <c r="L46" i="10"/>
  <c r="K46" i="10"/>
  <c r="J46" i="10"/>
  <c r="L45" i="10"/>
  <c r="K45" i="10"/>
  <c r="J45" i="10"/>
  <c r="R43" i="10"/>
  <c r="M43" i="10"/>
  <c r="O43" i="10" s="1"/>
  <c r="P43" i="10" s="1"/>
  <c r="R42" i="10"/>
  <c r="M42" i="10"/>
  <c r="O42" i="10" s="1"/>
  <c r="P42" i="10" s="1"/>
  <c r="R41" i="10"/>
  <c r="M41" i="10"/>
  <c r="O41" i="10" s="1"/>
  <c r="P41" i="10" s="1"/>
  <c r="R40" i="10"/>
  <c r="M40" i="10"/>
  <c r="O40" i="10" s="1"/>
  <c r="P40" i="10" s="1"/>
  <c r="R39" i="10"/>
  <c r="M39" i="10"/>
  <c r="O39" i="10" s="1"/>
  <c r="P39" i="10" s="1"/>
  <c r="R38" i="10"/>
  <c r="M38" i="10"/>
  <c r="O38" i="10" s="1"/>
  <c r="P38" i="10" s="1"/>
  <c r="R37" i="10"/>
  <c r="M37" i="10"/>
  <c r="O37" i="10" s="1"/>
  <c r="P37" i="10" s="1"/>
  <c r="R36" i="10"/>
  <c r="M36" i="10"/>
  <c r="O36" i="10" s="1"/>
  <c r="P36" i="10" s="1"/>
  <c r="R35" i="10"/>
  <c r="M35" i="10"/>
  <c r="O35" i="10" s="1"/>
  <c r="P35" i="10" s="1"/>
  <c r="M34" i="10"/>
  <c r="O34" i="10" s="1"/>
  <c r="P34" i="10" s="1"/>
  <c r="M33" i="10"/>
  <c r="O33" i="10" s="1"/>
  <c r="P33" i="10" s="1"/>
  <c r="M32" i="10"/>
  <c r="O32" i="10" s="1"/>
  <c r="P32" i="10" s="1"/>
  <c r="M31" i="10"/>
  <c r="O31" i="10" s="1"/>
  <c r="P31" i="10" s="1"/>
  <c r="M30" i="10"/>
  <c r="O30" i="10" s="1"/>
  <c r="P30" i="10" s="1"/>
  <c r="M29" i="10"/>
  <c r="O29" i="10" s="1"/>
  <c r="P29" i="10" s="1"/>
  <c r="M28" i="10"/>
  <c r="O28" i="10" s="1"/>
  <c r="P28" i="10" s="1"/>
  <c r="M27" i="10"/>
  <c r="O27" i="10" s="1"/>
  <c r="P27" i="10" s="1"/>
  <c r="M26" i="10"/>
  <c r="O26" i="10" s="1"/>
  <c r="P26" i="10" s="1"/>
  <c r="M25" i="10"/>
  <c r="O25" i="10" s="1"/>
  <c r="P25" i="10" s="1"/>
  <c r="M24" i="10"/>
  <c r="O24" i="10" s="1"/>
  <c r="P24" i="10" s="1"/>
  <c r="M23" i="10"/>
  <c r="O23" i="10" s="1"/>
  <c r="P23" i="10" s="1"/>
  <c r="M22" i="10"/>
  <c r="O22" i="10" s="1"/>
  <c r="P22" i="10" s="1"/>
  <c r="M21" i="10"/>
  <c r="O21" i="10" s="1"/>
  <c r="P21" i="10" s="1"/>
  <c r="M20" i="10"/>
  <c r="O20" i="10" s="1"/>
  <c r="P20" i="10" s="1"/>
  <c r="M19" i="10"/>
  <c r="O19" i="10" s="1"/>
  <c r="P19" i="10" s="1"/>
  <c r="M18" i="10"/>
  <c r="O18" i="10" s="1"/>
  <c r="P18" i="10" s="1"/>
  <c r="M17" i="10"/>
  <c r="O17" i="10" s="1"/>
  <c r="P17" i="10" s="1"/>
  <c r="M16" i="10"/>
  <c r="O16" i="10" s="1"/>
  <c r="P16" i="10" s="1"/>
  <c r="M15" i="10"/>
  <c r="O15" i="10" s="1"/>
  <c r="P15" i="10" s="1"/>
  <c r="M14" i="10"/>
  <c r="O14" i="10" s="1"/>
  <c r="R50" i="9"/>
  <c r="L46" i="9"/>
  <c r="K46" i="9"/>
  <c r="J46" i="9"/>
  <c r="L45" i="9"/>
  <c r="K45" i="9"/>
  <c r="J45" i="9"/>
  <c r="J15" i="2" s="1"/>
  <c r="R44" i="9"/>
  <c r="O44" i="9"/>
  <c r="P44" i="9" s="1"/>
  <c r="M43" i="9"/>
  <c r="O43" i="9" s="1"/>
  <c r="P43" i="9" s="1"/>
  <c r="M42" i="9"/>
  <c r="O42" i="9" s="1"/>
  <c r="P42" i="9" s="1"/>
  <c r="M41" i="9"/>
  <c r="O41" i="9" s="1"/>
  <c r="P41" i="9" s="1"/>
  <c r="M40" i="9"/>
  <c r="O40" i="9" s="1"/>
  <c r="P40" i="9" s="1"/>
  <c r="M39" i="9"/>
  <c r="O39" i="9" s="1"/>
  <c r="P39" i="9" s="1"/>
  <c r="M38" i="9"/>
  <c r="O38" i="9" s="1"/>
  <c r="P38" i="9" s="1"/>
  <c r="M37" i="9"/>
  <c r="O37" i="9" s="1"/>
  <c r="P37" i="9" s="1"/>
  <c r="M36" i="9"/>
  <c r="O36" i="9" s="1"/>
  <c r="P36" i="9" s="1"/>
  <c r="M35" i="9"/>
  <c r="O35" i="9" s="1"/>
  <c r="P35" i="9" s="1"/>
  <c r="M34" i="9"/>
  <c r="O34" i="9" s="1"/>
  <c r="P34" i="9" s="1"/>
  <c r="M33" i="9"/>
  <c r="O33" i="9" s="1"/>
  <c r="P33" i="9" s="1"/>
  <c r="M32" i="9"/>
  <c r="O32" i="9" s="1"/>
  <c r="P32" i="9" s="1"/>
  <c r="M31" i="9"/>
  <c r="O31" i="9" s="1"/>
  <c r="P31" i="9" s="1"/>
  <c r="M30" i="9"/>
  <c r="O30" i="9" s="1"/>
  <c r="P30" i="9" s="1"/>
  <c r="M29" i="9"/>
  <c r="O29" i="9" s="1"/>
  <c r="P29" i="9" s="1"/>
  <c r="M28" i="9"/>
  <c r="O28" i="9" s="1"/>
  <c r="P28" i="9" s="1"/>
  <c r="M27" i="9"/>
  <c r="O27" i="9" s="1"/>
  <c r="P27" i="9" s="1"/>
  <c r="M26" i="9"/>
  <c r="O26" i="9" s="1"/>
  <c r="P26" i="9" s="1"/>
  <c r="M25" i="9"/>
  <c r="O25" i="9" s="1"/>
  <c r="P25" i="9" s="1"/>
  <c r="M24" i="9"/>
  <c r="O24" i="9" s="1"/>
  <c r="P24" i="9" s="1"/>
  <c r="M23" i="9"/>
  <c r="O23" i="9" s="1"/>
  <c r="P23" i="9" s="1"/>
  <c r="M22" i="9"/>
  <c r="O22" i="9" s="1"/>
  <c r="P22" i="9" s="1"/>
  <c r="M21" i="9"/>
  <c r="O21" i="9" s="1"/>
  <c r="P21" i="9" s="1"/>
  <c r="M20" i="9"/>
  <c r="O20" i="9" s="1"/>
  <c r="P20" i="9" s="1"/>
  <c r="M19" i="9"/>
  <c r="O19" i="9" s="1"/>
  <c r="P19" i="9" s="1"/>
  <c r="M18" i="9"/>
  <c r="O18" i="9" s="1"/>
  <c r="P18" i="9" s="1"/>
  <c r="M17" i="9"/>
  <c r="O17" i="9" s="1"/>
  <c r="P17" i="9" s="1"/>
  <c r="M16" i="9"/>
  <c r="O16" i="9" s="1"/>
  <c r="P16" i="9" s="1"/>
  <c r="M15" i="9"/>
  <c r="O15" i="9" s="1"/>
  <c r="P15" i="9" s="1"/>
  <c r="M14" i="9"/>
  <c r="O14" i="9" s="1"/>
  <c r="R50" i="8"/>
  <c r="Q46" i="8"/>
  <c r="N46" i="8"/>
  <c r="L46" i="8"/>
  <c r="K46" i="8"/>
  <c r="J46" i="8"/>
  <c r="L45" i="8"/>
  <c r="K45" i="8"/>
  <c r="J45" i="8"/>
  <c r="R44" i="8"/>
  <c r="O44" i="8"/>
  <c r="P44" i="8" s="1"/>
  <c r="P45" i="8" s="1"/>
  <c r="M43" i="8"/>
  <c r="O43" i="8" s="1"/>
  <c r="P43" i="8" s="1"/>
  <c r="M42" i="8"/>
  <c r="O42" i="8" s="1"/>
  <c r="P42" i="8" s="1"/>
  <c r="M41" i="8"/>
  <c r="O41" i="8" s="1"/>
  <c r="P41" i="8" s="1"/>
  <c r="M40" i="8"/>
  <c r="O40" i="8" s="1"/>
  <c r="P40" i="8" s="1"/>
  <c r="M39" i="8"/>
  <c r="O39" i="8" s="1"/>
  <c r="P39" i="8" s="1"/>
  <c r="M38" i="8"/>
  <c r="O38" i="8" s="1"/>
  <c r="P38" i="8" s="1"/>
  <c r="M37" i="8"/>
  <c r="O37" i="8" s="1"/>
  <c r="P37" i="8" s="1"/>
  <c r="M36" i="8"/>
  <c r="O36" i="8" s="1"/>
  <c r="P36" i="8" s="1"/>
  <c r="M35" i="8"/>
  <c r="O35" i="8" s="1"/>
  <c r="P35" i="8" s="1"/>
  <c r="M34" i="8"/>
  <c r="O34" i="8" s="1"/>
  <c r="P34" i="8" s="1"/>
  <c r="M33" i="8"/>
  <c r="O33" i="8" s="1"/>
  <c r="P33" i="8" s="1"/>
  <c r="M32" i="8"/>
  <c r="O32" i="8" s="1"/>
  <c r="P32" i="8" s="1"/>
  <c r="M31" i="8"/>
  <c r="O31" i="8" s="1"/>
  <c r="P31" i="8" s="1"/>
  <c r="M30" i="8"/>
  <c r="O30" i="8" s="1"/>
  <c r="P30" i="8" s="1"/>
  <c r="M29" i="8"/>
  <c r="O29" i="8" s="1"/>
  <c r="P29" i="8" s="1"/>
  <c r="M28" i="8"/>
  <c r="O28" i="8" s="1"/>
  <c r="P28" i="8" s="1"/>
  <c r="M27" i="8"/>
  <c r="O27" i="8" s="1"/>
  <c r="P27" i="8" s="1"/>
  <c r="M26" i="8"/>
  <c r="O26" i="8" s="1"/>
  <c r="P26" i="8" s="1"/>
  <c r="M25" i="8"/>
  <c r="O25" i="8" s="1"/>
  <c r="P25" i="8" s="1"/>
  <c r="M24" i="8"/>
  <c r="O24" i="8" s="1"/>
  <c r="P24" i="8" s="1"/>
  <c r="M23" i="8"/>
  <c r="O23" i="8" s="1"/>
  <c r="P23" i="8" s="1"/>
  <c r="M22" i="8"/>
  <c r="O22" i="8" s="1"/>
  <c r="P22" i="8" s="1"/>
  <c r="M21" i="8"/>
  <c r="O21" i="8" s="1"/>
  <c r="P21" i="8" s="1"/>
  <c r="M20" i="8"/>
  <c r="O20" i="8" s="1"/>
  <c r="P20" i="8" s="1"/>
  <c r="M19" i="8"/>
  <c r="O19" i="8" s="1"/>
  <c r="P19" i="8" s="1"/>
  <c r="M18" i="8"/>
  <c r="O18" i="8" s="1"/>
  <c r="P18" i="8" s="1"/>
  <c r="M17" i="8"/>
  <c r="O17" i="8" s="1"/>
  <c r="P17" i="8" s="1"/>
  <c r="M16" i="8"/>
  <c r="O16" i="8" s="1"/>
  <c r="P16" i="8" s="1"/>
  <c r="M15" i="8"/>
  <c r="O15" i="8" s="1"/>
  <c r="P15" i="8" s="1"/>
  <c r="M14" i="8"/>
  <c r="O14" i="8" s="1"/>
  <c r="R44" i="3"/>
  <c r="R46" i="3" s="1"/>
  <c r="O44" i="3"/>
  <c r="O46" i="3" s="1"/>
  <c r="P13" i="2"/>
  <c r="M29" i="3"/>
  <c r="O29" i="3" s="1"/>
  <c r="M30" i="3"/>
  <c r="O30" i="3" s="1"/>
  <c r="M31" i="3"/>
  <c r="O31" i="3" s="1"/>
  <c r="M32" i="3"/>
  <c r="O32" i="3" s="1"/>
  <c r="M33" i="3"/>
  <c r="O33" i="3" s="1"/>
  <c r="M34" i="3"/>
  <c r="O34" i="3" s="1"/>
  <c r="M35" i="3"/>
  <c r="O35" i="3" s="1"/>
  <c r="P35" i="3" s="1"/>
  <c r="M36" i="3"/>
  <c r="O36" i="3" s="1"/>
  <c r="P36" i="3" s="1"/>
  <c r="M37" i="3"/>
  <c r="O37" i="3" s="1"/>
  <c r="P37" i="3" s="1"/>
  <c r="M38" i="3"/>
  <c r="M39" i="3"/>
  <c r="O39" i="3" s="1"/>
  <c r="P39" i="3" s="1"/>
  <c r="M40" i="3"/>
  <c r="O40" i="3" s="1"/>
  <c r="P40" i="3" s="1"/>
  <c r="M41" i="3"/>
  <c r="O41" i="3" s="1"/>
  <c r="P41" i="3" s="1"/>
  <c r="M42" i="3"/>
  <c r="O42" i="3" s="1"/>
  <c r="P42" i="3" s="1"/>
  <c r="M43" i="3"/>
  <c r="O43" i="3" s="1"/>
  <c r="P43" i="3" s="1"/>
  <c r="O38" i="3"/>
  <c r="P38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S17" i="2"/>
  <c r="J45" i="3"/>
  <c r="O45" i="8" l="1"/>
  <c r="O14" i="2" s="1"/>
  <c r="P44" i="3"/>
  <c r="R45" i="3"/>
  <c r="O44" i="10"/>
  <c r="P44" i="10" s="1"/>
  <c r="M45" i="10"/>
  <c r="R14" i="10"/>
  <c r="R16" i="10"/>
  <c r="R18" i="10"/>
  <c r="R20" i="10"/>
  <c r="R22" i="10"/>
  <c r="R24" i="10"/>
  <c r="R26" i="10"/>
  <c r="R28" i="10"/>
  <c r="R30" i="10"/>
  <c r="R32" i="10"/>
  <c r="M46" i="10"/>
  <c r="R15" i="10"/>
  <c r="R17" i="10"/>
  <c r="R19" i="10"/>
  <c r="R21" i="10"/>
  <c r="R23" i="10"/>
  <c r="R25" i="10"/>
  <c r="R27" i="10"/>
  <c r="R29" i="10"/>
  <c r="R31" i="10"/>
  <c r="R33" i="10"/>
  <c r="M45" i="9"/>
  <c r="P14" i="10"/>
  <c r="R34" i="10"/>
  <c r="O46" i="9"/>
  <c r="O45" i="9"/>
  <c r="P14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M46" i="9"/>
  <c r="O46" i="8"/>
  <c r="P14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M46" i="8"/>
  <c r="P34" i="3"/>
  <c r="R35" i="3"/>
  <c r="R36" i="3"/>
  <c r="R37" i="3"/>
  <c r="R38" i="3"/>
  <c r="R40" i="3"/>
  <c r="R41" i="3"/>
  <c r="R42" i="3"/>
  <c r="R43" i="3"/>
  <c r="L46" i="3"/>
  <c r="K46" i="3"/>
  <c r="J46" i="3"/>
  <c r="Q13" i="2"/>
  <c r="N13" i="2"/>
  <c r="L45" i="3"/>
  <c r="L13" i="2" s="1"/>
  <c r="K45" i="3"/>
  <c r="K13" i="2" s="1"/>
  <c r="J13" i="2"/>
  <c r="R50" i="3"/>
  <c r="R33" i="3"/>
  <c r="P32" i="3"/>
  <c r="R31" i="3"/>
  <c r="R30" i="3"/>
  <c r="P29" i="3"/>
  <c r="P28" i="3"/>
  <c r="R27" i="3"/>
  <c r="R26" i="3"/>
  <c r="P25" i="3"/>
  <c r="P24" i="3"/>
  <c r="R23" i="3"/>
  <c r="P21" i="3"/>
  <c r="R19" i="3"/>
  <c r="R18" i="3"/>
  <c r="P17" i="3"/>
  <c r="P16" i="3"/>
  <c r="R15" i="3"/>
  <c r="R14" i="3"/>
  <c r="Z42" i="2"/>
  <c r="Z41" i="2"/>
  <c r="Z40" i="2"/>
  <c r="Z39" i="2"/>
  <c r="Z38" i="2"/>
  <c r="Q38" i="2"/>
  <c r="Z37" i="2"/>
  <c r="Z36" i="2"/>
  <c r="Z35" i="2"/>
  <c r="Z34" i="2"/>
  <c r="Z33" i="2"/>
  <c r="Z32" i="2"/>
  <c r="Z30" i="2"/>
  <c r="Z29" i="2"/>
  <c r="Z28" i="2"/>
  <c r="Z27" i="2"/>
  <c r="Z26" i="2"/>
  <c r="Z25" i="2"/>
  <c r="Z24" i="2"/>
  <c r="Z23" i="2"/>
  <c r="Z22" i="2"/>
  <c r="AB16" i="2"/>
  <c r="AB15" i="2"/>
  <c r="AB14" i="2"/>
  <c r="AB13" i="2"/>
  <c r="AB12" i="2"/>
  <c r="AA10" i="2"/>
  <c r="X81" i="1"/>
  <c r="X80" i="1"/>
  <c r="X79" i="1"/>
  <c r="X78" i="1"/>
  <c r="X77" i="1"/>
  <c r="P77" i="1"/>
  <c r="X76" i="1"/>
  <c r="X75" i="1"/>
  <c r="X74" i="1"/>
  <c r="X73" i="1"/>
  <c r="X72" i="1"/>
  <c r="X71" i="1"/>
  <c r="X69" i="1"/>
  <c r="X68" i="1"/>
  <c r="X67" i="1"/>
  <c r="X66" i="1"/>
  <c r="X65" i="1"/>
  <c r="X64" i="1"/>
  <c r="X63" i="1"/>
  <c r="X62" i="1"/>
  <c r="X61" i="1"/>
  <c r="Q57" i="1"/>
  <c r="P57" i="1"/>
  <c r="O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P36" i="1"/>
  <c r="O36" i="1"/>
  <c r="Z35" i="1"/>
  <c r="Q35" i="1"/>
  <c r="P35" i="1"/>
  <c r="O35" i="1"/>
  <c r="AC34" i="1"/>
  <c r="AE34" i="1" s="1"/>
  <c r="Z34" i="1"/>
  <c r="AE33" i="1"/>
  <c r="Z33" i="1"/>
  <c r="Q33" i="1"/>
  <c r="P33" i="1"/>
  <c r="O33" i="1"/>
  <c r="AC32" i="1"/>
  <c r="AE32" i="1" s="1"/>
  <c r="Z32" i="1"/>
  <c r="AC31" i="1"/>
  <c r="AE31" i="1" s="1"/>
  <c r="Z31" i="1"/>
  <c r="AE30" i="1"/>
  <c r="Z30" i="1"/>
  <c r="Q30" i="1"/>
  <c r="P30" i="1"/>
  <c r="O30" i="1"/>
  <c r="AC29" i="1"/>
  <c r="AE29" i="1" s="1"/>
  <c r="Z29" i="1"/>
  <c r="AC28" i="1"/>
  <c r="AE28" i="1" s="1"/>
  <c r="Z28" i="1"/>
  <c r="AD27" i="1"/>
  <c r="Z27" i="1"/>
  <c r="Q27" i="1"/>
  <c r="P27" i="1"/>
  <c r="O27" i="1"/>
  <c r="AD26" i="1"/>
  <c r="Z26" i="1"/>
  <c r="AD25" i="1"/>
  <c r="Z25" i="1"/>
  <c r="AD24" i="1"/>
  <c r="Z24" i="1"/>
  <c r="AD23" i="1"/>
  <c r="Z23" i="1"/>
  <c r="AD22" i="1"/>
  <c r="Z22" i="1"/>
  <c r="AD21" i="1"/>
  <c r="Z21" i="1"/>
  <c r="AD20" i="1"/>
  <c r="Z20" i="1"/>
  <c r="AD19" i="1"/>
  <c r="Z19" i="1"/>
  <c r="AD18" i="1"/>
  <c r="Q17" i="1"/>
  <c r="P17" i="1"/>
  <c r="O17" i="1"/>
  <c r="AE10" i="1"/>
  <c r="Y8" i="1"/>
  <c r="P46" i="3" l="1"/>
  <c r="P45" i="3"/>
  <c r="P46" i="10"/>
  <c r="P45" i="9"/>
  <c r="P46" i="9"/>
  <c r="P46" i="8"/>
  <c r="Q36" i="1"/>
  <c r="R22" i="3"/>
  <c r="P20" i="3"/>
  <c r="R20" i="3"/>
  <c r="R34" i="3"/>
  <c r="R39" i="3"/>
  <c r="N17" i="2"/>
  <c r="Q17" i="2"/>
  <c r="M45" i="3"/>
  <c r="M46" i="3"/>
  <c r="M13" i="2"/>
  <c r="R17" i="3"/>
  <c r="R25" i="3"/>
  <c r="R29" i="3"/>
  <c r="R21" i="3"/>
  <c r="P15" i="3"/>
  <c r="P19" i="3"/>
  <c r="P23" i="3"/>
  <c r="P27" i="3"/>
  <c r="P31" i="3"/>
  <c r="P33" i="3"/>
  <c r="O14" i="3"/>
  <c r="R16" i="3"/>
  <c r="P18" i="3"/>
  <c r="P22" i="3"/>
  <c r="R24" i="3"/>
  <c r="P26" i="3"/>
  <c r="R28" i="3"/>
  <c r="P30" i="3"/>
  <c r="R32" i="3"/>
  <c r="M17" i="2" l="1"/>
  <c r="P14" i="3"/>
  <c r="O45" i="3"/>
  <c r="O13" i="2" s="1"/>
  <c r="R13" i="2"/>
  <c r="O17" i="2" l="1"/>
  <c r="P17" i="2"/>
  <c r="R17" i="2"/>
</calcChain>
</file>

<file path=xl/sharedStrings.xml><?xml version="1.0" encoding="utf-8"?>
<sst xmlns="http://schemas.openxmlformats.org/spreadsheetml/2006/main" count="716" uniqueCount="212">
  <si>
    <t xml:space="preserve">                             PT. PELABUHAN INDONESIA I (PERSERO)</t>
  </si>
  <si>
    <t xml:space="preserve">                            TERMINAL PETIKEMAS BELAWAN</t>
  </si>
  <si>
    <t>LAPORAN BULANAN UTILISASI DAN KESIAPAN ALAT BONGKAR MUAT TERMINAL B</t>
  </si>
  <si>
    <t>BULAN : MARET 2020</t>
  </si>
  <si>
    <t>NO.</t>
  </si>
  <si>
    <t xml:space="preserve">JENIS ALAT </t>
  </si>
  <si>
    <t>KODE ALAT</t>
  </si>
  <si>
    <t>KAP</t>
  </si>
  <si>
    <t>JUML.UNIT</t>
  </si>
  <si>
    <t>KONDISI FISIK</t>
  </si>
  <si>
    <t>WAKTU PEMAKAIAN</t>
  </si>
  <si>
    <t>DOWN TIME</t>
  </si>
  <si>
    <t>WAKTU MUNGKIN OPERASI 24JAM/HARI</t>
  </si>
  <si>
    <t>KESIAPAN ALAT</t>
  </si>
  <si>
    <t>UTILISASI</t>
  </si>
  <si>
    <t>PRODUKSI</t>
  </si>
  <si>
    <t>TARIF</t>
  </si>
  <si>
    <t>PENDAPATAN</t>
  </si>
  <si>
    <t>KONSUMSI / PENGISIAN BBM</t>
  </si>
  <si>
    <t>FREQ.  RUSAK</t>
  </si>
  <si>
    <t>KETERANGAN</t>
  </si>
  <si>
    <t>OPS</t>
  </si>
  <si>
    <t>TIDAK OPS</t>
  </si>
  <si>
    <t>PERAWATAN</t>
  </si>
  <si>
    <t>PERBAIKAN</t>
  </si>
  <si>
    <t>RUSAK</t>
  </si>
  <si>
    <t>(8 + 9+10)</t>
  </si>
  <si>
    <t>(12-11)</t>
  </si>
  <si>
    <t>(13/12)</t>
  </si>
  <si>
    <t>(7/12)</t>
  </si>
  <si>
    <t>(16x17)</t>
  </si>
  <si>
    <t>TON</t>
  </si>
  <si>
    <t>UNIT</t>
  </si>
  <si>
    <t>%</t>
  </si>
  <si>
    <t>JAM</t>
  </si>
  <si>
    <t>TON/BOX</t>
  </si>
  <si>
    <t>RP</t>
  </si>
  <si>
    <t>LITER</t>
  </si>
  <si>
    <t>KALI</t>
  </si>
  <si>
    <t>CONTAINER CRANE</t>
  </si>
  <si>
    <t xml:space="preserve"> CC NO. 02</t>
  </si>
  <si>
    <t>Sensor pressure oli rusak, Oli kurang, Roller wire rope trolley bagian kiri no.38 rusak, Hoist problem, Air Radiator engine kurang, Wire rope hoist keluar dari pulley spreader sisi kiri darat &amp; Bearing head block spreader sebelah kiri darat pecah.</t>
  </si>
  <si>
    <t xml:space="preserve"> CC NO. 03</t>
  </si>
  <si>
    <t>Kipas Radiator Lepas.</t>
  </si>
  <si>
    <t xml:space="preserve"> CC NO. 05</t>
  </si>
  <si>
    <t>35.6</t>
  </si>
  <si>
    <t xml:space="preserve"> CC NO. 06</t>
  </si>
  <si>
    <t>CC NO 12</t>
  </si>
  <si>
    <t>Baut pengikat railing head block spreader rusak.</t>
  </si>
  <si>
    <t>CC NO 13</t>
  </si>
  <si>
    <t>MOBILE HARBOUR CRANE</t>
  </si>
  <si>
    <t xml:space="preserve"> MHC-02</t>
  </si>
  <si>
    <t>Hoist problem</t>
  </si>
  <si>
    <t>Rerata Alat Dermaga</t>
  </si>
  <si>
    <t xml:space="preserve"> RUBBER TYRED GANTRY</t>
  </si>
  <si>
    <t xml:space="preserve"> RTG NO. 02</t>
  </si>
  <si>
    <t>Penggantian Ignitor SN - 56</t>
  </si>
  <si>
    <t xml:space="preserve"> RTG NO. 17</t>
  </si>
  <si>
    <t>Penambahan Oli Engine, Penggantian Load Cell, Calibrasi Hoist (1 Mtr).</t>
  </si>
  <si>
    <t xml:space="preserve"> RTG NO. 18</t>
  </si>
  <si>
    <t>Bulb Lock-Unlock Problem (S. Mising)</t>
  </si>
  <si>
    <t xml:space="preserve"> RTG NO. 19</t>
  </si>
  <si>
    <t xml:space="preserve">Penggantian Belting Radiator, Penggantian Bearing Tentioner, Penggantian Baut, </t>
  </si>
  <si>
    <t xml:space="preserve"> RTG NO. 25</t>
  </si>
  <si>
    <t>Penambahan Oli Engine.</t>
  </si>
  <si>
    <t xml:space="preserve"> RTG NO.27</t>
  </si>
  <si>
    <t xml:space="preserve">Battery Engine Problem, Penggantian Beaing Roller, Penggantian Belting Radiator, Penggantian Roller Belting. </t>
  </si>
  <si>
    <t xml:space="preserve"> RTG NO.28</t>
  </si>
  <si>
    <t xml:space="preserve"> RTG NO.29</t>
  </si>
  <si>
    <t>Penembahan Oli Engine.</t>
  </si>
  <si>
    <t xml:space="preserve"> RTG NO. 30</t>
  </si>
  <si>
    <t>Rerata Rubber Tyred Gantry Crane</t>
  </si>
  <si>
    <t>REACH STACKER</t>
  </si>
  <si>
    <t xml:space="preserve"> RS. NO.08</t>
  </si>
  <si>
    <t>Oli kurang, lifting cylinder problem, pintu lepas</t>
  </si>
  <si>
    <t xml:space="preserve"> RS. NO.10</t>
  </si>
  <si>
    <t>Rerata Reach Stacker</t>
  </si>
  <si>
    <t>SIDE LOADER</t>
  </si>
  <si>
    <t xml:space="preserve"> SL. NO.02</t>
  </si>
  <si>
    <t>Mesin tidak bertenaga, tidak daat dioperasikan</t>
  </si>
  <si>
    <t xml:space="preserve"> SL. NO.03</t>
  </si>
  <si>
    <t>Hose bocor, Ban rusak, Oli kurang, Filter bbm kotor, Selang hidrolik acumulator bocor, Filter bbm rusak, Bealting dinamo cash rusak.</t>
  </si>
  <si>
    <t>Rerata Side Loader</t>
  </si>
  <si>
    <t>FORKLIFT TCM 100 Z8</t>
  </si>
  <si>
    <t>FL. NO. 01</t>
  </si>
  <si>
    <t>Oli kurang,  Bantalan karet engine transmisi rusak, pompa hidraulik bocr</t>
  </si>
  <si>
    <t>Rerata Forklift</t>
  </si>
  <si>
    <t>Rerata Alat Lapangan (RTG, RS, SL, Forklift)</t>
  </si>
  <si>
    <t>TERMINAL TERBERG</t>
  </si>
  <si>
    <t>DT 01</t>
  </si>
  <si>
    <t>Ban head sebelah kiri luar bocor.</t>
  </si>
  <si>
    <t>DT 02</t>
  </si>
  <si>
    <t>DT 03</t>
  </si>
  <si>
    <t>Ban head sebelah kanan luar bocor.</t>
  </si>
  <si>
    <t>DT 04</t>
  </si>
  <si>
    <t>Lampu sorot H3 putus, Seal gate peyok, Ban head sebelah kiri bagian luar bocor.</t>
  </si>
  <si>
    <t>DT 05</t>
  </si>
  <si>
    <t>Per chasis sebelah kanan no.2 dan no.3 dari atas patah, Ban head sebelah kanan bagian luar bocor, Bola lampu sorot ke chasis mati.</t>
  </si>
  <si>
    <t>DT 06</t>
  </si>
  <si>
    <t>Ac kurang dingin, Ban head sebelah kanan dan kiri sudah tidak layak pakai, Bola lampu sorot belakang putus, Ban steering sebelah kiri bocor.</t>
  </si>
  <si>
    <t>DT 07</t>
  </si>
  <si>
    <t>Lampu sorot H3 putus, Ban steering sebelah kiri bocor, Ban head sebelah kiri luar bocor, Selang kondensor bocor, Karet wiper rusak.</t>
  </si>
  <si>
    <t>DT 08</t>
  </si>
  <si>
    <t>Lampu sorot ke chasis mati, Karet wiper rusak, Lampu sorot ke chasis mati/putus.</t>
  </si>
  <si>
    <t>DT 09</t>
  </si>
  <si>
    <t>Safety gate chasis retak, Karet wiper kaca rusak, Safety gate chasis retak.</t>
  </si>
  <si>
    <t>DT 10</t>
  </si>
  <si>
    <t>Bola lampu soort H3 putus.</t>
  </si>
  <si>
    <t>DT 11</t>
  </si>
  <si>
    <t>Alarm mundur mati.</t>
  </si>
  <si>
    <t>DT 12</t>
  </si>
  <si>
    <t>Ban head sebelah kanan luar dan dalam bocor, Ban steering sebelah kiri bocor.</t>
  </si>
  <si>
    <t>DT 13</t>
  </si>
  <si>
    <t>Ban head kanan bagian dalam bocor.</t>
  </si>
  <si>
    <t>DT 14</t>
  </si>
  <si>
    <t>Ban head sebelah kiri bagian luar bocor.</t>
  </si>
  <si>
    <t>DT 15</t>
  </si>
  <si>
    <t>Battery ngedrop.</t>
  </si>
  <si>
    <t>DT 16</t>
  </si>
  <si>
    <t>Per chasis sebelah kiri no.3 dari atas patah, Ban head sebelah kanan luar bocor.</t>
  </si>
  <si>
    <t>DT 17</t>
  </si>
  <si>
    <t>Ban steering sebelah kiri bocor, Chamber brake chasis sebelah kanan belakang bocor.</t>
  </si>
  <si>
    <t>DT 18</t>
  </si>
  <si>
    <t>Ban head sebelah kiri bagian luar bocor, Lampu sorot chasis mati.</t>
  </si>
  <si>
    <t>DT 19</t>
  </si>
  <si>
    <t>Ban steering sebelah kiri depan bocor, Ban head sebelah kiri dalam bocor, Tidak bisa starter, Bola lampu sorot belakang rusak/putus.</t>
  </si>
  <si>
    <t>DT 20</t>
  </si>
  <si>
    <t>Ban head sebelah kanan bagian luar bocor.</t>
  </si>
  <si>
    <t>Rerata Alat Haulage</t>
  </si>
  <si>
    <t>Keterangan :</t>
  </si>
  <si>
    <t>Belawan, 03 April  2020</t>
  </si>
  <si>
    <t>-</t>
  </si>
  <si>
    <t>Mobile Harbour Crane No. 02 milik Cab. Tanjung Pinang mulai beroperasi tanggal 18 Juli 2011</t>
  </si>
  <si>
    <t>MANAGER TEKNIK II</t>
  </si>
  <si>
    <t>Side Loader No. 03 mulai beroperasi tanggal 1 Juli 2011</t>
  </si>
  <si>
    <t>Rubber Tyred Gantry Crane No. 17 s.d 19 mulai beroperasi tanggal 24 Januari 2012</t>
  </si>
  <si>
    <t>Reach Stacker No. 03 s.d 10 mulai beroperasi optimal tanggal 25 September 2011</t>
  </si>
  <si>
    <t>Rubber Tyred Gantry Crame No. 22 mulai beroperasi tanggal 25 Juni 2012 Pukul 16:30 wib</t>
  </si>
  <si>
    <t>Rubber Tyred Gantry Crame No. 23, 24 dan 26 mulai beroperasi tanggal 4 Juli 2012 Pukul 16:00 wib</t>
  </si>
  <si>
    <t>Rubber Tyred Gantry Crame No. 25 mulai beroperasi tanggal 5 Juli 2012 Pukul 10:00 wib</t>
  </si>
  <si>
    <t>Rubber Tyred Gantry Crame No. 27 s.d 30 mulai beroperasi tanggal 23 Januari 2019 Pukul 16:00 wib</t>
  </si>
  <si>
    <t>STS 12 dan 13 mulai beroperasi tanggal 08 Mei 2019</t>
  </si>
  <si>
    <t>ATHA NASIUS DONY P, ST</t>
  </si>
  <si>
    <t>PT. PRIMA TERMINAL PETIKEMAS</t>
  </si>
  <si>
    <t>TERMINAL PETIKEMAS BELAWAN FASE 2</t>
  </si>
  <si>
    <t>LAPORAN BULANAN KESIAPAN ALAT BONGKAR MUAT PRIMA TERMINAL PETIKEMAS</t>
  </si>
  <si>
    <t>RUNNING 
HOUR</t>
  </si>
  <si>
    <t>KET</t>
  </si>
  <si>
    <t>TT01</t>
  </si>
  <si>
    <t>TT02</t>
  </si>
  <si>
    <t>TT03</t>
  </si>
  <si>
    <t>TT04</t>
  </si>
  <si>
    <t>TT05</t>
  </si>
  <si>
    <t>TT06</t>
  </si>
  <si>
    <t>TT07</t>
  </si>
  <si>
    <t>TT08</t>
  </si>
  <si>
    <t>TT09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</si>
  <si>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</si>
  <si>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</si>
  <si>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</si>
  <si>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</si>
  <si>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</si>
  <si>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</si>
  <si>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</si>
  <si>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</si>
  <si>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</si>
  <si>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</si>
  <si>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</si>
  <si>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(15/13)</t>
  </si>
  <si>
    <t>Kamis</t>
  </si>
  <si>
    <t>Jumat</t>
  </si>
  <si>
    <t>Sabtu</t>
  </si>
  <si>
    <t xml:space="preserve">Minggu </t>
  </si>
  <si>
    <t>Senin</t>
  </si>
  <si>
    <t>Selasa</t>
  </si>
  <si>
    <t xml:space="preserve">Rabu </t>
  </si>
  <si>
    <t>Ship To Shore (STS) Crane</t>
  </si>
  <si>
    <t>STS 01</t>
  </si>
  <si>
    <t>STS 02</t>
  </si>
  <si>
    <t>STS 03</t>
  </si>
  <si>
    <t>STS 04</t>
  </si>
  <si>
    <t>STS - 01</t>
  </si>
  <si>
    <t>STS - 02</t>
  </si>
  <si>
    <t>STS - 03</t>
  </si>
  <si>
    <t>STS - 04</t>
  </si>
  <si>
    <t>FARIS HILMAN</t>
  </si>
  <si>
    <t>WAKTU OPERASI</t>
  </si>
  <si>
    <t>Jumlah</t>
  </si>
  <si>
    <t>Avg</t>
  </si>
  <si>
    <t>IFSAN ROSADY</t>
  </si>
  <si>
    <t>BOX</t>
  </si>
  <si>
    <t>DATE</t>
  </si>
  <si>
    <t>DAY</t>
  </si>
  <si>
    <t>Perawatan</t>
  </si>
  <si>
    <t>Perbaikan</t>
  </si>
  <si>
    <t>Rusak</t>
  </si>
  <si>
    <t>TOTAL</t>
  </si>
  <si>
    <t>6 (3+4+5)</t>
  </si>
  <si>
    <t>8 (7-6)</t>
  </si>
  <si>
    <t>9 (8/7)</t>
  </si>
  <si>
    <t>11 (10/8)</t>
  </si>
  <si>
    <t>Nama Alat</t>
  </si>
  <si>
    <t>:</t>
  </si>
  <si>
    <t>Bulan</t>
  </si>
  <si>
    <t xml:space="preserve">ASISTEN MANAJER </t>
  </si>
  <si>
    <t>PERALATAN &amp; INSTALASI</t>
  </si>
  <si>
    <t xml:space="preserve">SUPERVISI </t>
  </si>
  <si>
    <t>ALAT BONGKAR MUAT DERMAGA</t>
  </si>
  <si>
    <t>Stand by</t>
  </si>
  <si>
    <t>OKTOBER 2021</t>
  </si>
  <si>
    <t>Belawan,         Oktober 2021</t>
  </si>
  <si>
    <t>BULAN :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</si>
</sst>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h:mm:ss;@"/>
    <numFmt numFmtId="166" formatCode="_(* #,##0.00_);_(* \(#,##0.00\);_(* &quot;-&quot;_);_(@_)"/>
    <numFmt numFmtId="167" formatCode="[h]:mm:ss;@"/>
    <numFmt numFmtId="168" formatCode="yyyy\-mm\-dd;@"/>
  </numFmts>
  <fonts count="26">
    <font>
      <sz val="12"/>
      <name val="Times New Roman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b/>
      <sz val="6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Times New Roman"/>
      <family val="1"/>
    </font>
    <font>
      <sz val="6"/>
      <color indexed="8"/>
      <name val="Helvetica"/>
      <charset val="134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b/>
      <sz val="9"/>
      <color indexed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</fills>
  <borders count="6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rgb="FF000000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rgb="FF000000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164" fontId="16" fillId="0" borderId="0" applyFont="0" applyFill="0" applyBorder="0" applyAlignment="0" applyProtection="0"/>
    <xf numFmtId="0" fontId="17" fillId="0" borderId="0">
      <alignment vertical="center"/>
    </xf>
  </cellStyleXfs>
  <cellXfs count="357">
    <xf numFmtId="0" fontId="0" fillId="0" borderId="0" xfId="0">
      <alignment vertical="center"/>
    </xf>
    <xf numFmtId="0" fontId="1" fillId="0" borderId="0" xfId="3" applyAlignment="1"/>
    <xf numFmtId="0" fontId="2" fillId="2" borderId="0" xfId="3" applyFont="1" applyFill="1" applyAlignment="1"/>
    <xf numFmtId="0" fontId="2" fillId="0" borderId="0" xfId="3" applyFont="1" applyFill="1" applyAlignment="1"/>
    <xf numFmtId="0" fontId="2" fillId="0" borderId="0" xfId="3" applyFont="1" applyAlignment="1"/>
    <xf numFmtId="0" fontId="1" fillId="0" borderId="0" xfId="3" applyFill="1" applyAlignment="1"/>
    <xf numFmtId="0" fontId="1" fillId="0" borderId="0" xfId="3" applyFill="1" applyAlignment="1">
      <alignment horizontal="center"/>
    </xf>
    <xf numFmtId="1" fontId="1" fillId="0" borderId="0" xfId="3" applyNumberFormat="1" applyAlignment="1"/>
    <xf numFmtId="2" fontId="1" fillId="0" borderId="0" xfId="3" applyNumberFormat="1" applyAlignment="1"/>
    <xf numFmtId="0" fontId="3" fillId="0" borderId="0" xfId="3" applyFont="1" applyFill="1" applyAlignment="1"/>
    <xf numFmtId="0" fontId="5" fillId="0" borderId="0" xfId="3" applyFont="1" applyFill="1" applyAlignment="1"/>
    <xf numFmtId="1" fontId="7" fillId="3" borderId="2" xfId="3" applyNumberFormat="1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left" vertical="center"/>
    </xf>
    <xf numFmtId="2" fontId="8" fillId="0" borderId="5" xfId="3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2" fontId="8" fillId="0" borderId="8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0" fontId="8" fillId="0" borderId="0" xfId="3" applyFont="1" applyFill="1" applyAlignment="1"/>
    <xf numFmtId="0" fontId="9" fillId="0" borderId="0" xfId="3" applyFont="1" applyFill="1" applyAlignment="1"/>
    <xf numFmtId="0" fontId="0" fillId="0" borderId="0" xfId="3" applyFont="1" applyFill="1" applyAlignment="1"/>
    <xf numFmtId="0" fontId="0" fillId="0" borderId="0" xfId="3" applyFont="1" applyFill="1" applyAlignment="1">
      <alignment horizontal="center"/>
    </xf>
    <xf numFmtId="10" fontId="3" fillId="0" borderId="0" xfId="3" applyNumberFormat="1" applyFont="1" applyFill="1" applyAlignment="1"/>
    <xf numFmtId="165" fontId="5" fillId="0" borderId="0" xfId="3" applyNumberFormat="1" applyFont="1" applyFill="1" applyAlignment="1"/>
    <xf numFmtId="46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46" fontId="3" fillId="0" borderId="0" xfId="3" applyNumberFormat="1" applyFont="1" applyFill="1" applyAlignment="1"/>
    <xf numFmtId="20" fontId="3" fillId="0" borderId="0" xfId="3" applyNumberFormat="1" applyFont="1" applyFill="1" applyAlignment="1"/>
    <xf numFmtId="1" fontId="10" fillId="3" borderId="4" xfId="5" applyNumberFormat="1" applyFont="1" applyFill="1" applyBorder="1" applyAlignment="1">
      <alignment horizontal="center" vertical="center" wrapText="1"/>
    </xf>
    <xf numFmtId="1" fontId="6" fillId="3" borderId="4" xfId="5" applyNumberFormat="1" applyFont="1" applyFill="1" applyBorder="1" applyAlignment="1">
      <alignment horizontal="center" vertical="center" wrapText="1"/>
    </xf>
    <xf numFmtId="1" fontId="7" fillId="3" borderId="11" xfId="5" applyNumberFormat="1" applyFont="1" applyFill="1" applyBorder="1" applyAlignment="1">
      <alignment horizontal="center" vertical="center" wrapText="1"/>
    </xf>
    <xf numFmtId="1" fontId="7" fillId="3" borderId="2" xfId="5" applyNumberFormat="1" applyFont="1" applyFill="1" applyBorder="1" applyAlignment="1">
      <alignment horizontal="center" vertical="center" wrapText="1"/>
    </xf>
    <xf numFmtId="0" fontId="7" fillId="4" borderId="9" xfId="3" applyFont="1" applyFill="1" applyBorder="1" applyAlignment="1">
      <alignment horizontal="center" vertical="center"/>
    </xf>
    <xf numFmtId="0" fontId="7" fillId="4" borderId="15" xfId="3" applyFont="1" applyFill="1" applyBorder="1" applyAlignment="1">
      <alignment horizontal="center" vertical="center"/>
    </xf>
    <xf numFmtId="46" fontId="8" fillId="0" borderId="16" xfId="3" applyNumberFormat="1" applyFont="1" applyFill="1" applyBorder="1" applyAlignment="1">
      <alignment horizontal="center" vertical="center"/>
    </xf>
    <xf numFmtId="46" fontId="8" fillId="0" borderId="17" xfId="3" applyNumberFormat="1" applyFont="1" applyFill="1" applyBorder="1" applyAlignment="1">
      <alignment horizontal="center" vertical="center"/>
    </xf>
    <xf numFmtId="2" fontId="6" fillId="0" borderId="0" xfId="5" applyNumberFormat="1" applyFont="1" applyFill="1" applyBorder="1" applyAlignment="1">
      <alignment horizontal="center" vertical="center"/>
    </xf>
    <xf numFmtId="46" fontId="8" fillId="0" borderId="0" xfId="3" applyNumberFormat="1" applyFont="1" applyFill="1" applyBorder="1" applyAlignment="1">
      <alignment horizontal="center"/>
    </xf>
    <xf numFmtId="46" fontId="8" fillId="0" borderId="0" xfId="5" applyNumberFormat="1" applyFont="1" applyFill="1" applyBorder="1" applyAlignment="1">
      <alignment horizontal="center"/>
    </xf>
    <xf numFmtId="2" fontId="8" fillId="0" borderId="0" xfId="5" applyNumberFormat="1" applyFont="1" applyFill="1" applyBorder="1" applyAlignment="1">
      <alignment horizontal="center"/>
    </xf>
    <xf numFmtId="0" fontId="8" fillId="0" borderId="0" xfId="3" applyFont="1" applyAlignment="1"/>
    <xf numFmtId="0" fontId="9" fillId="0" borderId="0" xfId="3" applyFont="1" applyAlignment="1"/>
    <xf numFmtId="2" fontId="1" fillId="0" borderId="0" xfId="3" applyNumberFormat="1" applyFill="1" applyAlignment="1">
      <alignment horizontal="center"/>
    </xf>
    <xf numFmtId="2" fontId="0" fillId="0" borderId="0" xfId="3" applyNumberFormat="1" applyFont="1" applyFill="1" applyAlignment="1"/>
    <xf numFmtId="3" fontId="0" fillId="0" borderId="0" xfId="3" applyNumberFormat="1" applyFont="1" applyFill="1" applyAlignment="1"/>
    <xf numFmtId="2" fontId="3" fillId="0" borderId="0" xfId="3" applyNumberFormat="1" applyFont="1" applyFill="1" applyAlignment="1"/>
    <xf numFmtId="3" fontId="3" fillId="0" borderId="0" xfId="3" applyNumberFormat="1" applyFont="1" applyFill="1" applyAlignment="1"/>
    <xf numFmtId="0" fontId="3" fillId="0" borderId="0" xfId="3" applyNumberFormat="1" applyFont="1" applyFill="1" applyAlignment="1"/>
    <xf numFmtId="1" fontId="7" fillId="3" borderId="19" xfId="3" applyNumberFormat="1" applyFont="1" applyFill="1" applyBorder="1" applyAlignment="1">
      <alignment horizontal="center" vertical="center" wrapText="1"/>
    </xf>
    <xf numFmtId="1" fontId="7" fillId="4" borderId="23" xfId="3" applyNumberFormat="1" applyFont="1" applyFill="1" applyBorder="1" applyAlignment="1">
      <alignment horizontal="center" vertical="center"/>
    </xf>
    <xf numFmtId="0" fontId="7" fillId="4" borderId="23" xfId="3" applyFont="1" applyFill="1" applyBorder="1" applyAlignment="1">
      <alignment horizontal="center" vertical="center"/>
    </xf>
    <xf numFmtId="0" fontId="7" fillId="4" borderId="20" xfId="3" applyFont="1" applyFill="1" applyBorder="1" applyAlignment="1">
      <alignment horizontal="center" vertical="center"/>
    </xf>
    <xf numFmtId="1" fontId="11" fillId="0" borderId="24" xfId="5" applyNumberFormat="1" applyFont="1" applyFill="1" applyBorder="1" applyAlignment="1" applyProtection="1">
      <alignment horizontal="center" vertical="center"/>
    </xf>
    <xf numFmtId="2" fontId="11" fillId="0" borderId="24" xfId="5" applyNumberFormat="1" applyFont="1" applyFill="1" applyBorder="1" applyAlignment="1" applyProtection="1">
      <alignment horizontal="center" vertical="center"/>
    </xf>
    <xf numFmtId="1" fontId="8" fillId="0" borderId="24" xfId="3" applyNumberFormat="1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left" vertical="center" wrapText="1"/>
    </xf>
    <xf numFmtId="1" fontId="11" fillId="0" borderId="5" xfId="5" applyNumberFormat="1" applyFont="1" applyFill="1" applyBorder="1" applyAlignment="1" applyProtection="1">
      <alignment horizontal="center" vertical="center"/>
    </xf>
    <xf numFmtId="2" fontId="11" fillId="0" borderId="5" xfId="5" applyNumberFormat="1" applyFont="1" applyFill="1" applyBorder="1" applyAlignment="1" applyProtection="1">
      <alignment horizontal="center" vertical="center"/>
    </xf>
    <xf numFmtId="1" fontId="8" fillId="0" borderId="5" xfId="3" applyNumberFormat="1" applyFont="1" applyFill="1" applyBorder="1" applyAlignment="1">
      <alignment horizontal="center" vertical="center"/>
    </xf>
    <xf numFmtId="0" fontId="5" fillId="0" borderId="25" xfId="3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vertical="center" wrapText="1"/>
    </xf>
    <xf numFmtId="0" fontId="5" fillId="0" borderId="6" xfId="3" applyFont="1" applyFill="1" applyBorder="1" applyAlignment="1">
      <alignment horizontal="left" vertical="center" wrapText="1"/>
    </xf>
    <xf numFmtId="0" fontId="5" fillId="0" borderId="18" xfId="3" applyFont="1" applyFill="1" applyBorder="1" applyAlignment="1">
      <alignment horizontal="left" vertical="center" wrapText="1"/>
    </xf>
    <xf numFmtId="1" fontId="6" fillId="0" borderId="0" xfId="5" applyNumberFormat="1" applyFont="1" applyFill="1" applyBorder="1" applyAlignment="1">
      <alignment horizontal="center" vertical="center"/>
    </xf>
    <xf numFmtId="1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left" vertical="center" wrapText="1"/>
    </xf>
    <xf numFmtId="1" fontId="11" fillId="0" borderId="0" xfId="5" applyNumberFormat="1" applyFont="1" applyFill="1" applyBorder="1" applyAlignment="1" applyProtection="1">
      <alignment horizontal="center"/>
    </xf>
    <xf numFmtId="2" fontId="11" fillId="0" borderId="0" xfId="5" applyNumberFormat="1" applyFont="1" applyFill="1" applyBorder="1" applyAlignment="1" applyProtection="1">
      <alignment horizontal="center"/>
    </xf>
    <xf numFmtId="1" fontId="8" fillId="0" borderId="0" xfId="3" applyNumberFormat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 vertical="center" wrapText="1"/>
    </xf>
    <xf numFmtId="0" fontId="8" fillId="0" borderId="0" xfId="3" applyFont="1" applyFill="1" applyAlignment="1">
      <alignment horizontal="center"/>
    </xf>
    <xf numFmtId="1" fontId="8" fillId="0" borderId="0" xfId="3" applyNumberFormat="1" applyFont="1" applyAlignment="1"/>
    <xf numFmtId="2" fontId="8" fillId="0" borderId="0" xfId="3" applyNumberFormat="1" applyFont="1" applyAlignment="1"/>
    <xf numFmtId="1" fontId="9" fillId="0" borderId="0" xfId="3" applyNumberFormat="1" applyFont="1" applyAlignment="1"/>
    <xf numFmtId="2" fontId="9" fillId="0" borderId="0" xfId="3" applyNumberFormat="1" applyFont="1" applyAlignment="1"/>
    <xf numFmtId="0" fontId="2" fillId="0" borderId="27" xfId="3" applyFont="1" applyFill="1" applyBorder="1" applyAlignment="1"/>
    <xf numFmtId="0" fontId="2" fillId="2" borderId="27" xfId="3" applyFont="1" applyFill="1" applyBorder="1" applyAlignment="1"/>
    <xf numFmtId="166" fontId="2" fillId="2" borderId="0" xfId="3" applyNumberFormat="1" applyFont="1" applyFill="1" applyAlignment="1"/>
    <xf numFmtId="46" fontId="2" fillId="2" borderId="0" xfId="3" applyNumberFormat="1" applyFont="1" applyFill="1" applyAlignment="1"/>
    <xf numFmtId="46" fontId="2" fillId="0" borderId="0" xfId="3" applyNumberFormat="1" applyFont="1" applyAlignment="1">
      <alignment horizontal="right"/>
    </xf>
    <xf numFmtId="0" fontId="12" fillId="0" borderId="0" xfId="0" applyFont="1" applyFill="1" applyAlignment="1"/>
    <xf numFmtId="166" fontId="2" fillId="0" borderId="0" xfId="3" applyNumberFormat="1" applyFont="1" applyFill="1" applyAlignment="1"/>
    <xf numFmtId="0" fontId="13" fillId="5" borderId="28" xfId="0" applyFont="1" applyFill="1" applyBorder="1" applyAlignment="1"/>
    <xf numFmtId="0" fontId="2" fillId="0" borderId="27" xfId="3" applyFont="1" applyBorder="1" applyAlignment="1"/>
    <xf numFmtId="0" fontId="6" fillId="0" borderId="19" xfId="3" applyFont="1" applyFill="1" applyBorder="1" applyAlignment="1">
      <alignment vertical="center"/>
    </xf>
    <xf numFmtId="0" fontId="6" fillId="0" borderId="10" xfId="3" applyFont="1" applyFill="1" applyBorder="1" applyAlignment="1">
      <alignment vertical="center"/>
    </xf>
    <xf numFmtId="0" fontId="8" fillId="0" borderId="0" xfId="3" applyFont="1" applyFill="1" applyBorder="1" applyAlignment="1"/>
    <xf numFmtId="0" fontId="8" fillId="0" borderId="0" xfId="3" applyFont="1" applyFill="1" applyBorder="1" applyAlignment="1">
      <alignment horizontal="right"/>
    </xf>
    <xf numFmtId="0" fontId="6" fillId="0" borderId="29" xfId="3" applyFont="1" applyFill="1" applyBorder="1" applyAlignment="1">
      <alignment vertical="center"/>
    </xf>
    <xf numFmtId="0" fontId="6" fillId="0" borderId="11" xfId="3" applyFont="1" applyFill="1" applyBorder="1" applyAlignment="1">
      <alignment vertical="center"/>
    </xf>
    <xf numFmtId="2" fontId="6" fillId="0" borderId="2" xfId="5" applyNumberFormat="1" applyFont="1" applyFill="1" applyBorder="1" applyAlignment="1">
      <alignment horizontal="center" vertical="center"/>
    </xf>
    <xf numFmtId="46" fontId="8" fillId="3" borderId="5" xfId="3" applyNumberFormat="1" applyFont="1" applyFill="1" applyBorder="1" applyAlignment="1">
      <alignment horizontal="center" vertical="center"/>
    </xf>
    <xf numFmtId="46" fontId="8" fillId="0" borderId="5" xfId="3" applyNumberFormat="1" applyFont="1" applyFill="1" applyBorder="1" applyAlignment="1">
      <alignment horizontal="center" vertical="center"/>
    </xf>
    <xf numFmtId="46" fontId="8" fillId="0" borderId="5" xfId="5" applyNumberFormat="1" applyFont="1" applyFill="1" applyBorder="1" applyAlignment="1">
      <alignment horizontal="center" vertical="center"/>
    </xf>
    <xf numFmtId="2" fontId="8" fillId="2" borderId="5" xfId="5" applyNumberFormat="1" applyFont="1" applyFill="1" applyBorder="1" applyAlignment="1">
      <alignment horizontal="center" vertical="center"/>
    </xf>
    <xf numFmtId="46" fontId="8" fillId="0" borderId="6" xfId="3" applyNumberFormat="1" applyFont="1" applyFill="1" applyBorder="1" applyAlignment="1">
      <alignment horizontal="center" vertical="center"/>
    </xf>
    <xf numFmtId="46" fontId="8" fillId="0" borderId="6" xfId="5" applyNumberFormat="1" applyFont="1" applyFill="1" applyBorder="1" applyAlignment="1">
      <alignment horizontal="center" vertical="center"/>
    </xf>
    <xf numFmtId="46" fontId="6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/>
    </xf>
    <xf numFmtId="2" fontId="8" fillId="0" borderId="0" xfId="3" applyNumberFormat="1" applyFont="1" applyFill="1" applyAlignment="1">
      <alignment horizontal="center"/>
    </xf>
    <xf numFmtId="0" fontId="9" fillId="0" borderId="0" xfId="3" applyFont="1" applyFill="1" applyAlignment="1">
      <alignment horizontal="center"/>
    </xf>
    <xf numFmtId="2" fontId="7" fillId="4" borderId="23" xfId="3" applyNumberFormat="1" applyFont="1" applyFill="1" applyBorder="1" applyAlignment="1">
      <alignment horizontal="center" vertical="center"/>
    </xf>
    <xf numFmtId="3" fontId="6" fillId="0" borderId="19" xfId="5" applyNumberFormat="1" applyFont="1" applyFill="1" applyBorder="1" applyAlignment="1">
      <alignment horizontal="center" vertical="center"/>
    </xf>
    <xf numFmtId="2" fontId="6" fillId="0" borderId="19" xfId="5" applyNumberFormat="1" applyFont="1" applyFill="1" applyBorder="1" applyAlignment="1">
      <alignment horizontal="center" vertical="center"/>
    </xf>
    <xf numFmtId="1" fontId="6" fillId="0" borderId="19" xfId="3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left" vertical="center" wrapText="1"/>
    </xf>
    <xf numFmtId="2" fontId="11" fillId="3" borderId="5" xfId="5" applyNumberFormat="1" applyFont="1" applyFill="1" applyBorder="1" applyAlignment="1" applyProtection="1">
      <alignment horizontal="center" vertical="center"/>
    </xf>
    <xf numFmtId="0" fontId="8" fillId="6" borderId="5" xfId="3" applyFont="1" applyFill="1" applyBorder="1" applyAlignment="1">
      <alignment horizontal="left" vertical="center"/>
    </xf>
    <xf numFmtId="0" fontId="8" fillId="6" borderId="5" xfId="3" applyFont="1" applyFill="1" applyBorder="1" applyAlignment="1">
      <alignment horizontal="center" vertical="center"/>
    </xf>
    <xf numFmtId="2" fontId="8" fillId="6" borderId="5" xfId="3" applyNumberFormat="1" applyFont="1" applyFill="1" applyBorder="1" applyAlignment="1">
      <alignment horizontal="center" vertical="center"/>
    </xf>
    <xf numFmtId="46" fontId="8" fillId="6" borderId="24" xfId="3" applyNumberFormat="1" applyFont="1" applyFill="1" applyBorder="1" applyAlignment="1">
      <alignment vertical="center"/>
    </xf>
    <xf numFmtId="0" fontId="8" fillId="7" borderId="5" xfId="3" applyFont="1" applyFill="1" applyBorder="1" applyAlignment="1">
      <alignment horizontal="left" vertical="center"/>
    </xf>
    <xf numFmtId="0" fontId="8" fillId="7" borderId="5" xfId="3" applyFont="1" applyFill="1" applyBorder="1" applyAlignment="1">
      <alignment horizontal="center" vertical="center"/>
    </xf>
    <xf numFmtId="2" fontId="8" fillId="7" borderId="5" xfId="3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left" vertical="center"/>
    </xf>
    <xf numFmtId="2" fontId="8" fillId="0" borderId="6" xfId="3" applyNumberFormat="1" applyFont="1" applyFill="1" applyBorder="1" applyAlignment="1">
      <alignment horizontal="center" vertical="center"/>
    </xf>
    <xf numFmtId="46" fontId="8" fillId="3" borderId="6" xfId="3" applyNumberFormat="1" applyFont="1" applyFill="1" applyBorder="1" applyAlignment="1">
      <alignment horizontal="center" vertical="center"/>
    </xf>
    <xf numFmtId="2" fontId="8" fillId="0" borderId="24" xfId="3" applyNumberFormat="1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30" xfId="3" applyFont="1" applyFill="1" applyBorder="1" applyAlignment="1">
      <alignment horizontal="center" vertical="center"/>
    </xf>
    <xf numFmtId="2" fontId="8" fillId="0" borderId="3" xfId="3" applyNumberFormat="1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left" vertical="center"/>
    </xf>
    <xf numFmtId="2" fontId="8" fillId="0" borderId="31" xfId="3" applyNumberFormat="1" applyFont="1" applyFill="1" applyBorder="1" applyAlignment="1">
      <alignment horizontal="center" vertical="center"/>
    </xf>
    <xf numFmtId="2" fontId="8" fillId="0" borderId="25" xfId="3" applyNumberFormat="1" applyFont="1" applyFill="1" applyBorder="1" applyAlignment="1">
      <alignment horizontal="center" vertical="center"/>
    </xf>
    <xf numFmtId="46" fontId="8" fillId="3" borderId="24" xfId="3" applyNumberFormat="1" applyFont="1" applyFill="1" applyBorder="1" applyAlignment="1">
      <alignment horizontal="center" vertical="center"/>
    </xf>
    <xf numFmtId="46" fontId="8" fillId="6" borderId="32" xfId="3" applyNumberFormat="1" applyFont="1" applyFill="1" applyBorder="1" applyAlignment="1">
      <alignment vertical="center"/>
    </xf>
    <xf numFmtId="46" fontId="8" fillId="7" borderId="5" xfId="3" applyNumberFormat="1" applyFont="1" applyFill="1" applyBorder="1" applyAlignment="1">
      <alignment horizontal="center" vertical="center"/>
    </xf>
    <xf numFmtId="46" fontId="8" fillId="7" borderId="5" xfId="5" applyNumberFormat="1" applyFont="1" applyFill="1" applyBorder="1" applyAlignment="1">
      <alignment horizontal="center" vertical="center"/>
    </xf>
    <xf numFmtId="2" fontId="8" fillId="8" borderId="5" xfId="5" applyNumberFormat="1" applyFont="1" applyFill="1" applyBorder="1" applyAlignment="1">
      <alignment horizontal="center" vertical="center"/>
    </xf>
    <xf numFmtId="2" fontId="6" fillId="2" borderId="2" xfId="5" applyNumberFormat="1" applyFont="1" applyFill="1" applyBorder="1" applyAlignment="1">
      <alignment horizontal="center" vertical="center"/>
    </xf>
    <xf numFmtId="46" fontId="8" fillId="3" borderId="3" xfId="3" applyNumberFormat="1" applyFont="1" applyFill="1" applyBorder="1" applyAlignment="1">
      <alignment horizontal="center" vertical="center"/>
    </xf>
    <xf numFmtId="46" fontId="8" fillId="0" borderId="33" xfId="5" applyNumberFormat="1" applyFont="1" applyFill="1" applyBorder="1" applyAlignment="1">
      <alignment horizontal="center" vertical="center"/>
    </xf>
    <xf numFmtId="2" fontId="8" fillId="2" borderId="33" xfId="5" applyNumberFormat="1" applyFont="1" applyFill="1" applyBorder="1" applyAlignment="1">
      <alignment horizontal="center" vertical="center"/>
    </xf>
    <xf numFmtId="2" fontId="11" fillId="3" borderId="33" xfId="5" applyNumberFormat="1" applyFont="1" applyFill="1" applyBorder="1" applyAlignment="1" applyProtection="1">
      <alignment horizontal="center" vertical="center"/>
    </xf>
    <xf numFmtId="46" fontId="8" fillId="3" borderId="31" xfId="3" applyNumberFormat="1" applyFont="1" applyFill="1" applyBorder="1" applyAlignment="1">
      <alignment horizontal="center" vertical="center"/>
    </xf>
    <xf numFmtId="46" fontId="8" fillId="0" borderId="31" xfId="3" applyNumberFormat="1" applyFont="1" applyFill="1" applyBorder="1" applyAlignment="1">
      <alignment horizontal="center" vertical="center"/>
    </xf>
    <xf numFmtId="46" fontId="8" fillId="0" borderId="31" xfId="5" applyNumberFormat="1" applyFont="1" applyFill="1" applyBorder="1" applyAlignment="1">
      <alignment horizontal="center" vertical="center"/>
    </xf>
    <xf numFmtId="2" fontId="8" fillId="2" borderId="31" xfId="5" applyNumberFormat="1" applyFont="1" applyFill="1" applyBorder="1" applyAlignment="1">
      <alignment horizontal="center" vertical="center"/>
    </xf>
    <xf numFmtId="2" fontId="11" fillId="3" borderId="31" xfId="5" applyNumberFormat="1" applyFont="1" applyFill="1" applyBorder="1" applyAlignment="1" applyProtection="1">
      <alignment horizontal="center" vertical="center"/>
    </xf>
    <xf numFmtId="0" fontId="5" fillId="0" borderId="34" xfId="3" applyFont="1" applyFill="1" applyBorder="1" applyAlignment="1">
      <alignment horizontal="left" vertical="center" wrapText="1"/>
    </xf>
    <xf numFmtId="3" fontId="2" fillId="0" borderId="27" xfId="3" applyNumberFormat="1" applyFont="1" applyFill="1" applyBorder="1" applyAlignment="1"/>
    <xf numFmtId="0" fontId="8" fillId="0" borderId="34" xfId="3" applyFont="1" applyFill="1" applyBorder="1" applyAlignment="1">
      <alignment horizontal="left" vertical="center" wrapText="1"/>
    </xf>
    <xf numFmtId="0" fontId="8" fillId="0" borderId="34" xfId="3" applyNumberFormat="1" applyFont="1" applyFill="1" applyBorder="1" applyAlignment="1">
      <alignment horizontal="left" vertical="center" wrapText="1"/>
    </xf>
    <xf numFmtId="1" fontId="8" fillId="7" borderId="5" xfId="3" applyNumberFormat="1" applyFont="1" applyFill="1" applyBorder="1" applyAlignment="1">
      <alignment horizontal="center" vertical="center"/>
    </xf>
    <xf numFmtId="0" fontId="5" fillId="7" borderId="35" xfId="2" applyFont="1" applyFill="1" applyBorder="1" applyAlignment="1">
      <alignment vertical="center" wrapText="1"/>
    </xf>
    <xf numFmtId="0" fontId="2" fillId="0" borderId="27" xfId="3" applyNumberFormat="1" applyFont="1" applyBorder="1" applyAlignment="1"/>
    <xf numFmtId="3" fontId="6" fillId="8" borderId="19" xfId="5" applyNumberFormat="1" applyFont="1" applyFill="1" applyBorder="1" applyAlignment="1">
      <alignment horizontal="center" vertical="center"/>
    </xf>
    <xf numFmtId="0" fontId="6" fillId="0" borderId="36" xfId="3" applyFont="1" applyFill="1" applyBorder="1" applyAlignment="1">
      <alignment horizontal="left" vertical="center" wrapText="1"/>
    </xf>
    <xf numFmtId="1" fontId="11" fillId="0" borderId="6" xfId="5" applyNumberFormat="1" applyFont="1" applyFill="1" applyBorder="1" applyAlignment="1" applyProtection="1">
      <alignment horizontal="center" vertical="center"/>
    </xf>
    <xf numFmtId="2" fontId="11" fillId="0" borderId="6" xfId="5" applyNumberFormat="1" applyFont="1" applyFill="1" applyBorder="1" applyAlignment="1" applyProtection="1">
      <alignment horizontal="center" vertical="center"/>
    </xf>
    <xf numFmtId="1" fontId="8" fillId="0" borderId="33" xfId="3" applyNumberFormat="1" applyFont="1" applyFill="1" applyBorder="1" applyAlignment="1">
      <alignment horizontal="center" vertical="center"/>
    </xf>
    <xf numFmtId="0" fontId="5" fillId="0" borderId="37" xfId="3" applyFont="1" applyFill="1" applyBorder="1" applyAlignment="1">
      <alignment horizontal="left" vertical="center" wrapText="1"/>
    </xf>
    <xf numFmtId="1" fontId="5" fillId="0" borderId="34" xfId="3" applyNumberFormat="1" applyFont="1" applyFill="1" applyBorder="1" applyAlignment="1">
      <alignment horizontal="left" vertical="center" wrapText="1"/>
    </xf>
    <xf numFmtId="0" fontId="5" fillId="0" borderId="38" xfId="3" applyFont="1" applyFill="1" applyBorder="1" applyAlignment="1">
      <alignment horizontal="left" vertical="center" wrapText="1"/>
    </xf>
    <xf numFmtId="2" fontId="11" fillId="0" borderId="32" xfId="5" applyNumberFormat="1" applyFont="1" applyFill="1" applyBorder="1" applyAlignment="1" applyProtection="1">
      <alignment horizontal="center" vertical="center"/>
    </xf>
    <xf numFmtId="1" fontId="8" fillId="0" borderId="34" xfId="3" applyNumberFormat="1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left" vertical="center" wrapText="1"/>
    </xf>
    <xf numFmtId="0" fontId="5" fillId="9" borderId="39" xfId="2" applyNumberFormat="1" applyFont="1" applyFill="1" applyBorder="1" applyAlignment="1">
      <alignment vertical="center" wrapText="1"/>
    </xf>
    <xf numFmtId="3" fontId="2" fillId="0" borderId="27" xfId="3" applyNumberFormat="1" applyFont="1" applyBorder="1" applyAlignment="1"/>
    <xf numFmtId="0" fontId="5" fillId="9" borderId="40" xfId="2" applyNumberFormat="1" applyFont="1" applyFill="1" applyBorder="1" applyAlignment="1">
      <alignment vertical="center" wrapText="1"/>
    </xf>
    <xf numFmtId="1" fontId="11" fillId="0" borderId="41" xfId="5" applyNumberFormat="1" applyFont="1" applyFill="1" applyBorder="1" applyAlignment="1" applyProtection="1">
      <alignment horizontal="center" vertical="center"/>
    </xf>
    <xf numFmtId="2" fontId="11" fillId="0" borderId="41" xfId="5" applyNumberFormat="1" applyFont="1" applyFill="1" applyBorder="1" applyAlignment="1" applyProtection="1">
      <alignment horizontal="center" vertical="center"/>
    </xf>
    <xf numFmtId="0" fontId="5" fillId="9" borderId="42" xfId="2" applyFont="1" applyFill="1" applyBorder="1" applyAlignment="1">
      <alignment vertical="center" wrapText="1"/>
    </xf>
    <xf numFmtId="1" fontId="11" fillId="0" borderId="25" xfId="5" applyNumberFormat="1" applyFont="1" applyFill="1" applyBorder="1" applyAlignment="1" applyProtection="1">
      <alignment horizontal="center" vertical="center"/>
    </xf>
    <xf numFmtId="2" fontId="11" fillId="0" borderId="25" xfId="5" applyNumberFormat="1" applyFont="1" applyFill="1" applyBorder="1" applyAlignment="1" applyProtection="1">
      <alignment horizontal="center" vertical="center"/>
    </xf>
    <xf numFmtId="0" fontId="5" fillId="0" borderId="31" xfId="3" applyFont="1" applyFill="1" applyBorder="1" applyAlignment="1">
      <alignment horizontal="left" vertical="center" wrapText="1"/>
    </xf>
    <xf numFmtId="3" fontId="15" fillId="0" borderId="0" xfId="0" applyNumberFormat="1" applyFont="1">
      <alignment vertical="center"/>
    </xf>
    <xf numFmtId="21" fontId="1" fillId="0" borderId="0" xfId="3" applyNumberFormat="1" applyFill="1" applyAlignment="1"/>
    <xf numFmtId="46" fontId="2" fillId="0" borderId="0" xfId="3" applyNumberFormat="1" applyFont="1" applyAlignment="1"/>
    <xf numFmtId="46" fontId="1" fillId="0" borderId="0" xfId="3" applyNumberFormat="1" applyFill="1" applyAlignment="1"/>
    <xf numFmtId="46" fontId="8" fillId="6" borderId="18" xfId="3" applyNumberFormat="1" applyFont="1" applyFill="1" applyBorder="1" applyAlignment="1">
      <alignment vertical="center"/>
    </xf>
    <xf numFmtId="0" fontId="2" fillId="0" borderId="0" xfId="3" applyNumberFormat="1" applyFont="1" applyFill="1" applyAlignment="1"/>
    <xf numFmtId="0" fontId="2" fillId="0" borderId="43" xfId="3" applyFont="1" applyFill="1" applyBorder="1" applyAlignment="1"/>
    <xf numFmtId="0" fontId="12" fillId="0" borderId="43" xfId="4" applyNumberFormat="1" applyFont="1" applyBorder="1"/>
    <xf numFmtId="0" fontId="2" fillId="0" borderId="0" xfId="3" applyFont="1" applyFill="1" applyAlignment="1">
      <alignment horizontal="right"/>
    </xf>
    <xf numFmtId="0" fontId="2" fillId="0" borderId="44" xfId="3" applyFont="1" applyFill="1" applyBorder="1" applyAlignment="1"/>
    <xf numFmtId="0" fontId="12" fillId="0" borderId="44" xfId="4" applyNumberFormat="1" applyFont="1" applyBorder="1"/>
    <xf numFmtId="0" fontId="1" fillId="0" borderId="0" xfId="3" applyFill="1" applyAlignment="1">
      <alignment horizontal="right"/>
    </xf>
    <xf numFmtId="0" fontId="1" fillId="0" borderId="0" xfId="3" applyNumberFormat="1" applyFill="1" applyAlignment="1"/>
    <xf numFmtId="164" fontId="12" fillId="0" borderId="45" xfId="4" applyFont="1" applyBorder="1"/>
    <xf numFmtId="164" fontId="12" fillId="0" borderId="0" xfId="4" applyFont="1" applyBorder="1"/>
    <xf numFmtId="164" fontId="12" fillId="0" borderId="46" xfId="4" applyFont="1" applyBorder="1"/>
    <xf numFmtId="3" fontId="1" fillId="0" borderId="0" xfId="3" applyNumberFormat="1" applyFill="1" applyAlignment="1"/>
    <xf numFmtId="164" fontId="12" fillId="0" borderId="47" xfId="4" applyFont="1" applyBorder="1"/>
    <xf numFmtId="0" fontId="14" fillId="0" borderId="0" xfId="3" quotePrefix="1" applyFont="1" applyFill="1" applyAlignment="1"/>
    <xf numFmtId="0" fontId="5" fillId="0" borderId="0" xfId="3" quotePrefix="1" applyFont="1" applyFill="1" applyAlignment="1"/>
    <xf numFmtId="1" fontId="7" fillId="3" borderId="2" xfId="3" quotePrefix="1" applyNumberFormat="1" applyFont="1" applyFill="1" applyBorder="1" applyAlignment="1">
      <alignment horizontal="center" vertical="center" wrapText="1"/>
    </xf>
    <xf numFmtId="1" fontId="7" fillId="3" borderId="19" xfId="3" quotePrefix="1" applyNumberFormat="1" applyFont="1" applyFill="1" applyBorder="1" applyAlignment="1">
      <alignment horizontal="center" vertical="center" wrapText="1"/>
    </xf>
    <xf numFmtId="2" fontId="7" fillId="3" borderId="19" xfId="3" quotePrefix="1" applyNumberFormat="1" applyFont="1" applyFill="1" applyBorder="1" applyAlignment="1">
      <alignment horizontal="center" vertical="center" wrapText="1"/>
    </xf>
    <xf numFmtId="0" fontId="8" fillId="7" borderId="5" xfId="3" quotePrefix="1" applyFont="1" applyFill="1" applyBorder="1" applyAlignment="1">
      <alignment vertical="center"/>
    </xf>
    <xf numFmtId="0" fontId="8" fillId="0" borderId="6" xfId="3" quotePrefix="1" applyFont="1" applyFill="1" applyBorder="1" applyAlignment="1">
      <alignment horizontal="left" vertical="center"/>
    </xf>
    <xf numFmtId="0" fontId="8" fillId="0" borderId="5" xfId="3" quotePrefix="1" applyFont="1" applyFill="1" applyBorder="1" applyAlignment="1">
      <alignment horizontal="left" vertical="center"/>
    </xf>
    <xf numFmtId="0" fontId="8" fillId="0" borderId="31" xfId="3" quotePrefix="1" applyFont="1" applyFill="1" applyBorder="1" applyAlignment="1">
      <alignment horizontal="left" vertical="center"/>
    </xf>
    <xf numFmtId="0" fontId="8" fillId="0" borderId="5" xfId="3" quotePrefix="1" applyFont="1" applyFill="1" applyBorder="1" applyAlignment="1">
      <alignment horizontal="center" vertical="center"/>
    </xf>
    <xf numFmtId="0" fontId="8" fillId="0" borderId="0" xfId="3" quotePrefix="1" applyFont="1" applyFill="1" applyBorder="1" applyAlignment="1">
      <alignment horizontal="right"/>
    </xf>
    <xf numFmtId="0" fontId="4" fillId="0" borderId="0" xfId="3" quotePrefix="1" applyFont="1" applyFill="1" applyAlignment="1"/>
    <xf numFmtId="0" fontId="3" fillId="0" borderId="0" xfId="3" quotePrefix="1" applyFont="1" applyFill="1" applyAlignment="1"/>
    <xf numFmtId="1" fontId="7" fillId="3" borderId="48" xfId="3" quotePrefix="1" applyNumberFormat="1" applyFont="1" applyFill="1" applyBorder="1" applyAlignment="1">
      <alignment horizontal="center" vertical="center" wrapText="1"/>
    </xf>
    <xf numFmtId="1" fontId="7" fillId="3" borderId="49" xfId="3" applyNumberFormat="1" applyFont="1" applyFill="1" applyBorder="1" applyAlignment="1">
      <alignment horizontal="center" vertical="center" wrapText="1"/>
    </xf>
    <xf numFmtId="1" fontId="7" fillId="3" borderId="50" xfId="3" quotePrefix="1" applyNumberFormat="1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wrapText="1"/>
    </xf>
    <xf numFmtId="0" fontId="8" fillId="0" borderId="25" xfId="3" applyFont="1" applyFill="1" applyBorder="1" applyAlignment="1">
      <alignment horizontal="center" vertical="center"/>
    </xf>
    <xf numFmtId="46" fontId="8" fillId="0" borderId="52" xfId="3" applyNumberFormat="1" applyFont="1" applyFill="1" applyBorder="1" applyAlignment="1">
      <alignment horizontal="center" vertical="center"/>
    </xf>
    <xf numFmtId="2" fontId="6" fillId="0" borderId="32" xfId="5" applyNumberFormat="1" applyFont="1" applyFill="1" applyBorder="1" applyAlignment="1">
      <alignment horizontal="center" vertical="center"/>
    </xf>
    <xf numFmtId="1" fontId="6" fillId="0" borderId="53" xfId="3" applyNumberFormat="1" applyFont="1" applyFill="1" applyBorder="1" applyAlignment="1">
      <alignment horizontal="center" vertical="center"/>
    </xf>
    <xf numFmtId="2" fontId="11" fillId="0" borderId="32" xfId="5" applyNumberFormat="1" applyFont="1" applyFill="1" applyBorder="1" applyAlignment="1" applyProtection="1">
      <alignment horizontal="center"/>
    </xf>
    <xf numFmtId="1" fontId="8" fillId="0" borderId="53" xfId="3" applyNumberFormat="1" applyFont="1" applyFill="1" applyBorder="1" applyAlignment="1">
      <alignment horizontal="center"/>
    </xf>
    <xf numFmtId="0" fontId="8" fillId="0" borderId="32" xfId="3" applyFont="1" applyBorder="1" applyAlignment="1"/>
    <xf numFmtId="2" fontId="8" fillId="0" borderId="32" xfId="3" applyNumberFormat="1" applyFont="1" applyBorder="1" applyAlignment="1"/>
    <xf numFmtId="0" fontId="8" fillId="0" borderId="53" xfId="3" applyFont="1" applyFill="1" applyBorder="1" applyAlignment="1">
      <alignment horizontal="center"/>
    </xf>
    <xf numFmtId="0" fontId="9" fillId="0" borderId="32" xfId="3" applyFont="1" applyBorder="1" applyAlignment="1"/>
    <xf numFmtId="2" fontId="9" fillId="0" borderId="32" xfId="3" applyNumberFormat="1" applyFont="1" applyBorder="1" applyAlignment="1"/>
    <xf numFmtId="0" fontId="9" fillId="0" borderId="53" xfId="3" applyFont="1" applyFill="1" applyBorder="1" applyAlignment="1"/>
    <xf numFmtId="1" fontId="6" fillId="0" borderId="54" xfId="5" applyNumberFormat="1" applyFont="1" applyFill="1" applyBorder="1" applyAlignment="1">
      <alignment horizontal="center" vertical="center"/>
    </xf>
    <xf numFmtId="1" fontId="11" fillId="0" borderId="54" xfId="5" applyNumberFormat="1" applyFont="1" applyFill="1" applyBorder="1" applyAlignment="1" applyProtection="1">
      <alignment horizontal="center"/>
    </xf>
    <xf numFmtId="1" fontId="8" fillId="0" borderId="54" xfId="3" applyNumberFormat="1" applyFont="1" applyBorder="1" applyAlignment="1"/>
    <xf numFmtId="1" fontId="9" fillId="0" borderId="54" xfId="3" applyNumberFormat="1" applyFont="1" applyBorder="1" applyAlignment="1"/>
    <xf numFmtId="167" fontId="8" fillId="0" borderId="5" xfId="3" applyNumberFormat="1" applyFont="1" applyFill="1" applyBorder="1" applyAlignment="1">
      <alignment horizontal="center" vertical="center"/>
    </xf>
    <xf numFmtId="0" fontId="8" fillId="0" borderId="25" xfId="3" applyFont="1" applyFill="1" applyBorder="1" applyAlignment="1">
      <alignment horizontal="left" vertical="center"/>
    </xf>
    <xf numFmtId="0" fontId="1" fillId="7" borderId="0" xfId="3" applyFill="1" applyAlignment="1"/>
    <xf numFmtId="0" fontId="2" fillId="7" borderId="0" xfId="3" applyFont="1" applyFill="1" applyAlignment="1"/>
    <xf numFmtId="0" fontId="6" fillId="0" borderId="57" xfId="3" applyFont="1" applyFill="1" applyBorder="1" applyAlignment="1">
      <alignment horizontal="left" vertical="center" wrapText="1"/>
    </xf>
    <xf numFmtId="0" fontId="8" fillId="0" borderId="58" xfId="3" applyFont="1" applyFill="1" applyBorder="1" applyAlignment="1">
      <alignment horizontal="center" vertical="center" wrapText="1"/>
    </xf>
    <xf numFmtId="0" fontId="8" fillId="0" borderId="58" xfId="3" applyFont="1" applyFill="1" applyBorder="1" applyAlignment="1">
      <alignment horizontal="center"/>
    </xf>
    <xf numFmtId="0" fontId="9" fillId="0" borderId="58" xfId="3" applyFont="1" applyBorder="1" applyAlignment="1"/>
    <xf numFmtId="0" fontId="21" fillId="0" borderId="0" xfId="3" applyFont="1" applyFill="1" applyAlignment="1">
      <alignment vertical="center"/>
    </xf>
    <xf numFmtId="1" fontId="21" fillId="0" borderId="0" xfId="3" applyNumberFormat="1" applyFont="1" applyAlignment="1">
      <alignment vertical="center"/>
    </xf>
    <xf numFmtId="0" fontId="21" fillId="0" borderId="0" xfId="3" applyFont="1" applyAlignment="1">
      <alignment vertical="center"/>
    </xf>
    <xf numFmtId="2" fontId="21" fillId="0" borderId="0" xfId="3" applyNumberFormat="1" applyFont="1" applyAlignment="1">
      <alignment vertical="center"/>
    </xf>
    <xf numFmtId="0" fontId="21" fillId="0" borderId="2" xfId="3" applyFont="1" applyFill="1" applyBorder="1" applyAlignment="1">
      <alignment vertical="center"/>
    </xf>
    <xf numFmtId="167" fontId="21" fillId="0" borderId="2" xfId="3" applyNumberFormat="1" applyFont="1" applyFill="1" applyBorder="1" applyAlignment="1">
      <alignment horizontal="center" vertical="center"/>
    </xf>
    <xf numFmtId="9" fontId="21" fillId="0" borderId="2" xfId="1" applyFont="1" applyBorder="1" applyAlignment="1">
      <alignment horizontal="center" vertical="center"/>
    </xf>
    <xf numFmtId="167" fontId="21" fillId="0" borderId="2" xfId="3" applyNumberFormat="1" applyFont="1" applyBorder="1" applyAlignment="1">
      <alignment horizontal="center" vertical="center"/>
    </xf>
    <xf numFmtId="10" fontId="21" fillId="0" borderId="2" xfId="3" applyNumberFormat="1" applyFont="1" applyBorder="1" applyAlignment="1">
      <alignment horizontal="center" vertical="center"/>
    </xf>
    <xf numFmtId="0" fontId="21" fillId="0" borderId="28" xfId="3" applyFont="1" applyBorder="1" applyAlignment="1">
      <alignment vertical="center"/>
    </xf>
    <xf numFmtId="167" fontId="22" fillId="0" borderId="2" xfId="3" applyNumberFormat="1" applyFont="1" applyFill="1" applyBorder="1" applyAlignment="1">
      <alignment horizontal="center" vertical="center"/>
    </xf>
    <xf numFmtId="9" fontId="21" fillId="0" borderId="2" xfId="1" applyFont="1" applyFill="1" applyBorder="1" applyAlignment="1" applyProtection="1">
      <alignment horizontal="center" vertical="center"/>
    </xf>
    <xf numFmtId="0" fontId="21" fillId="0" borderId="28" xfId="3" applyFont="1" applyFill="1" applyBorder="1" applyAlignment="1">
      <alignment vertical="center"/>
    </xf>
    <xf numFmtId="0" fontId="8" fillId="0" borderId="0" xfId="3" applyFont="1" applyFill="1" applyBorder="1" applyAlignment="1">
      <alignment horizontal="center" wrapText="1"/>
    </xf>
    <xf numFmtId="46" fontId="20" fillId="0" borderId="0" xfId="3" applyNumberFormat="1" applyFont="1" applyFill="1" applyBorder="1" applyAlignment="1">
      <alignment horizontal="center"/>
    </xf>
    <xf numFmtId="46" fontId="20" fillId="0" borderId="0" xfId="1" applyNumberFormat="1" applyFont="1" applyFill="1" applyBorder="1" applyAlignment="1">
      <alignment horizontal="center"/>
    </xf>
    <xf numFmtId="46" fontId="20" fillId="0" borderId="0" xfId="5" applyNumberFormat="1" applyFont="1" applyFill="1" applyBorder="1" applyAlignment="1">
      <alignment horizontal="center"/>
    </xf>
    <xf numFmtId="10" fontId="20" fillId="0" borderId="0" xfId="1" applyNumberFormat="1" applyFont="1" applyFill="1" applyBorder="1" applyAlignment="1">
      <alignment horizontal="center"/>
    </xf>
    <xf numFmtId="10" fontId="23" fillId="0" borderId="0" xfId="1" applyNumberFormat="1" applyFont="1" applyFill="1" applyBorder="1" applyAlignment="1" applyProtection="1">
      <alignment horizontal="center"/>
    </xf>
    <xf numFmtId="46" fontId="20" fillId="7" borderId="0" xfId="3" applyNumberFormat="1" applyFont="1" applyFill="1" applyBorder="1" applyAlignment="1">
      <alignment horizontal="center"/>
    </xf>
    <xf numFmtId="0" fontId="20" fillId="0" borderId="0" xfId="3" applyFont="1" applyFill="1" applyBorder="1" applyAlignment="1">
      <alignment horizontal="center"/>
    </xf>
    <xf numFmtId="1" fontId="19" fillId="3" borderId="19" xfId="3" quotePrefix="1" applyNumberFormat="1" applyFont="1" applyFill="1" applyBorder="1" applyAlignment="1">
      <alignment horizontal="center" vertical="center" wrapText="1"/>
    </xf>
    <xf numFmtId="1" fontId="24" fillId="3" borderId="13" xfId="5" applyNumberFormat="1" applyFont="1" applyFill="1" applyBorder="1" applyAlignment="1">
      <alignment horizontal="center" vertical="center" wrapText="1"/>
    </xf>
    <xf numFmtId="1" fontId="24" fillId="3" borderId="4" xfId="5" applyNumberFormat="1" applyFont="1" applyFill="1" applyBorder="1" applyAlignment="1">
      <alignment horizontal="center" vertical="center" wrapText="1"/>
    </xf>
    <xf numFmtId="1" fontId="24" fillId="3" borderId="19" xfId="3" quotePrefix="1" applyNumberFormat="1" applyFont="1" applyFill="1" applyBorder="1" applyAlignment="1">
      <alignment horizontal="center" vertical="center" wrapText="1"/>
    </xf>
    <xf numFmtId="1" fontId="24" fillId="3" borderId="11" xfId="5" applyNumberFormat="1" applyFont="1" applyFill="1" applyBorder="1" applyAlignment="1">
      <alignment horizontal="center" vertical="center" wrapText="1"/>
    </xf>
    <xf numFmtId="1" fontId="24" fillId="3" borderId="2" xfId="5" applyNumberFormat="1" applyFont="1" applyFill="1" applyBorder="1" applyAlignment="1">
      <alignment horizontal="center" vertical="center" wrapText="1"/>
    </xf>
    <xf numFmtId="1" fontId="24" fillId="3" borderId="2" xfId="3" quotePrefix="1" applyNumberFormat="1" applyFont="1" applyFill="1" applyBorder="1" applyAlignment="1">
      <alignment horizontal="center" vertical="center" wrapText="1"/>
    </xf>
    <xf numFmtId="2" fontId="24" fillId="3" borderId="19" xfId="3" quotePrefix="1" applyNumberFormat="1" applyFont="1" applyFill="1" applyBorder="1" applyAlignment="1">
      <alignment horizontal="center" vertical="center" wrapText="1"/>
    </xf>
    <xf numFmtId="0" fontId="24" fillId="4" borderId="1" xfId="3" applyFont="1" applyFill="1" applyBorder="1" applyAlignment="1">
      <alignment horizontal="center" vertical="center"/>
    </xf>
    <xf numFmtId="0" fontId="24" fillId="4" borderId="9" xfId="3" applyFont="1" applyFill="1" applyBorder="1" applyAlignment="1">
      <alignment horizontal="center" vertical="center"/>
    </xf>
    <xf numFmtId="0" fontId="24" fillId="4" borderId="15" xfId="3" applyFont="1" applyFill="1" applyBorder="1" applyAlignment="1">
      <alignment horizontal="center" vertical="center"/>
    </xf>
    <xf numFmtId="1" fontId="24" fillId="4" borderId="23" xfId="3" applyNumberFormat="1" applyFont="1" applyFill="1" applyBorder="1" applyAlignment="1">
      <alignment horizontal="center" vertical="center"/>
    </xf>
    <xf numFmtId="0" fontId="24" fillId="4" borderId="23" xfId="3" applyFont="1" applyFill="1" applyBorder="1" applyAlignment="1">
      <alignment horizontal="center" vertical="center"/>
    </xf>
    <xf numFmtId="0" fontId="24" fillId="4" borderId="20" xfId="3" applyFont="1" applyFill="1" applyBorder="1" applyAlignment="1">
      <alignment horizontal="center" vertical="center"/>
    </xf>
    <xf numFmtId="0" fontId="24" fillId="0" borderId="0" xfId="3" applyFont="1" applyAlignment="1"/>
    <xf numFmtId="0" fontId="24" fillId="0" borderId="0" xfId="3" applyFont="1" applyAlignment="1">
      <alignment horizontal="left"/>
    </xf>
    <xf numFmtId="0" fontId="24" fillId="0" borderId="0" xfId="3" applyFont="1" applyAlignment="1">
      <alignment horizontal="center"/>
    </xf>
    <xf numFmtId="1" fontId="24" fillId="3" borderId="2" xfId="3" applyNumberFormat="1" applyFont="1" applyFill="1" applyBorder="1" applyAlignment="1">
      <alignment horizontal="center" vertical="center" wrapText="1"/>
    </xf>
    <xf numFmtId="1" fontId="24" fillId="3" borderId="2" xfId="3" applyNumberFormat="1" applyFont="1" applyFill="1" applyBorder="1" applyAlignment="1">
      <alignment horizontal="center" vertical="center"/>
    </xf>
    <xf numFmtId="1" fontId="24" fillId="3" borderId="4" xfId="3" applyNumberFormat="1" applyFont="1" applyFill="1" applyBorder="1" applyAlignment="1">
      <alignment horizontal="center" vertical="center" wrapText="1"/>
    </xf>
    <xf numFmtId="1" fontId="24" fillId="3" borderId="19" xfId="3" applyNumberFormat="1" applyFont="1" applyFill="1" applyBorder="1" applyAlignment="1">
      <alignment horizontal="center" vertical="center" wrapText="1"/>
    </xf>
    <xf numFmtId="46" fontId="8" fillId="0" borderId="18" xfId="3" applyNumberFormat="1" applyFont="1" applyFill="1" applyBorder="1" applyAlignment="1">
      <alignment horizontal="center" vertical="center"/>
    </xf>
    <xf numFmtId="1" fontId="6" fillId="3" borderId="13" xfId="5" applyNumberFormat="1" applyFont="1" applyFill="1" applyBorder="1" applyAlignment="1">
      <alignment horizontal="center" vertical="center" wrapText="1"/>
    </xf>
    <xf numFmtId="9" fontId="8" fillId="10" borderId="5" xfId="1" applyFont="1" applyFill="1" applyBorder="1" applyAlignment="1" applyProtection="1">
      <alignment horizontal="center" vertical="center"/>
    </xf>
    <xf numFmtId="10" fontId="8" fillId="8" borderId="5" xfId="1" applyNumberFormat="1" applyFont="1" applyFill="1" applyBorder="1" applyAlignment="1">
      <alignment horizontal="center" vertical="center"/>
    </xf>
    <xf numFmtId="1" fontId="8" fillId="0" borderId="25" xfId="3" applyNumberFormat="1" applyFont="1" applyFill="1" applyBorder="1" applyAlignment="1">
      <alignment horizontal="center" vertical="center"/>
    </xf>
    <xf numFmtId="0" fontId="5" fillId="0" borderId="59" xfId="3" applyFont="1" applyFill="1" applyBorder="1" applyAlignment="1">
      <alignment horizontal="left" vertical="center" wrapText="1"/>
    </xf>
    <xf numFmtId="1" fontId="11" fillId="0" borderId="55" xfId="5" applyNumberFormat="1" applyFont="1" applyFill="1" applyBorder="1" applyAlignment="1" applyProtection="1">
      <alignment horizontal="center"/>
    </xf>
    <xf numFmtId="2" fontId="11" fillId="0" borderId="55" xfId="5" applyNumberFormat="1" applyFont="1" applyFill="1" applyBorder="1" applyAlignment="1" applyProtection="1">
      <alignment horizontal="center"/>
    </xf>
    <xf numFmtId="1" fontId="8" fillId="0" borderId="55" xfId="3" applyNumberFormat="1" applyFont="1" applyFill="1" applyBorder="1" applyAlignment="1">
      <alignment horizontal="center"/>
    </xf>
    <xf numFmtId="0" fontId="2" fillId="0" borderId="55" xfId="3" applyFont="1" applyBorder="1" applyAlignment="1"/>
    <xf numFmtId="46" fontId="20" fillId="0" borderId="55" xfId="1" applyNumberFormat="1" applyFont="1" applyFill="1" applyBorder="1" applyAlignment="1">
      <alignment horizontal="center" vertical="center"/>
    </xf>
    <xf numFmtId="46" fontId="20" fillId="0" borderId="55" xfId="3" applyNumberFormat="1" applyFont="1" applyFill="1" applyBorder="1" applyAlignment="1">
      <alignment horizontal="center" vertical="center"/>
    </xf>
    <xf numFmtId="46" fontId="20" fillId="0" borderId="55" xfId="5" applyNumberFormat="1" applyFont="1" applyFill="1" applyBorder="1" applyAlignment="1">
      <alignment horizontal="center" vertical="center"/>
    </xf>
    <xf numFmtId="10" fontId="20" fillId="10" borderId="55" xfId="1" applyNumberFormat="1" applyFont="1" applyFill="1" applyBorder="1" applyAlignment="1">
      <alignment horizontal="center" vertical="center"/>
    </xf>
    <xf numFmtId="10" fontId="23" fillId="8" borderId="55" xfId="1" applyNumberFormat="1" applyFont="1" applyFill="1" applyBorder="1" applyAlignment="1" applyProtection="1">
      <alignment horizontal="center" vertical="center"/>
    </xf>
    <xf numFmtId="0" fontId="6" fillId="0" borderId="56" xfId="3" applyFont="1" applyBorder="1">
      <alignment vertical="center"/>
    </xf>
    <xf numFmtId="168" fontId="24" fillId="0" borderId="0" xfId="3" quotePrefix="1" applyNumberFormat="1" applyFont="1" applyAlignment="1">
      <alignment horizontal="left"/>
    </xf>
    <xf numFmtId="9" fontId="11" fillId="8" borderId="5" xfId="1" applyFont="1" applyFill="1" applyBorder="1" applyAlignment="1" applyProtection="1">
      <alignment horizontal="center" vertical="center"/>
    </xf>
    <xf numFmtId="0" fontId="8" fillId="0" borderId="0" xfId="3" applyFont="1" applyFill="1" applyBorder="1" applyAlignment="1">
      <alignment horizontal="center"/>
    </xf>
    <xf numFmtId="1" fontId="24" fillId="3" borderId="19" xfId="3" applyNumberFormat="1" applyFont="1" applyFill="1" applyBorder="1" applyAlignment="1">
      <alignment horizontal="center" vertical="center" wrapText="1"/>
    </xf>
    <xf numFmtId="1" fontId="24" fillId="3" borderId="4" xfId="3" applyNumberFormat="1" applyFont="1" applyFill="1" applyBorder="1" applyAlignment="1">
      <alignment horizontal="center" vertical="center" wrapText="1"/>
    </xf>
    <xf numFmtId="1" fontId="24" fillId="3" borderId="2" xfId="3" applyNumberFormat="1" applyFont="1" applyFill="1" applyBorder="1" applyAlignment="1">
      <alignment horizontal="center" vertical="center" wrapText="1"/>
    </xf>
    <xf numFmtId="1" fontId="24" fillId="3" borderId="2" xfId="3" applyNumberFormat="1" applyFont="1" applyFill="1" applyBorder="1" applyAlignment="1">
      <alignment horizontal="center" vertical="center"/>
    </xf>
    <xf numFmtId="1" fontId="7" fillId="3" borderId="19" xfId="3" applyNumberFormat="1" applyFont="1" applyFill="1" applyBorder="1" applyAlignment="1">
      <alignment horizontal="center" vertical="center" wrapText="1"/>
    </xf>
    <xf numFmtId="0" fontId="7" fillId="3" borderId="20" xfId="3" applyFont="1" applyFill="1" applyBorder="1" applyAlignment="1">
      <alignment horizontal="center" vertical="center"/>
    </xf>
    <xf numFmtId="0" fontId="7" fillId="3" borderId="21" xfId="3" applyFont="1" applyFill="1" applyBorder="1" applyAlignment="1">
      <alignment horizontal="center" vertical="center"/>
    </xf>
    <xf numFmtId="0" fontId="7" fillId="3" borderId="22" xfId="3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/>
    </xf>
    <xf numFmtId="1" fontId="7" fillId="3" borderId="2" xfId="3" applyNumberFormat="1" applyFont="1" applyFill="1" applyBorder="1" applyAlignment="1">
      <alignment horizontal="center" vertical="center" wrapText="1"/>
    </xf>
    <xf numFmtId="1" fontId="7" fillId="3" borderId="10" xfId="3" applyNumberFormat="1" applyFont="1" applyFill="1" applyBorder="1" applyAlignment="1">
      <alignment horizontal="center" vertical="center" wrapText="1"/>
    </xf>
    <xf numFmtId="1" fontId="7" fillId="3" borderId="11" xfId="3" applyNumberFormat="1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/>
    </xf>
    <xf numFmtId="1" fontId="7" fillId="3" borderId="1" xfId="3" applyNumberFormat="1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wrapText="1"/>
    </xf>
    <xf numFmtId="2" fontId="7" fillId="3" borderId="1" xfId="3" applyNumberFormat="1" applyFont="1" applyFill="1" applyBorder="1" applyAlignment="1">
      <alignment horizontal="center" vertical="center" wrapText="1"/>
    </xf>
    <xf numFmtId="2" fontId="7" fillId="3" borderId="4" xfId="3" applyNumberFormat="1" applyFont="1" applyFill="1" applyBorder="1" applyAlignment="1">
      <alignment horizontal="center" vertical="center" wrapText="1"/>
    </xf>
    <xf numFmtId="1" fontId="7" fillId="3" borderId="23" xfId="3" applyNumberFormat="1" applyFont="1" applyFill="1" applyBorder="1" applyAlignment="1">
      <alignment horizontal="center" vertical="center" wrapText="1"/>
    </xf>
    <xf numFmtId="1" fontId="7" fillId="3" borderId="15" xfId="3" applyNumberFormat="1" applyFont="1" applyFill="1" applyBorder="1" applyAlignment="1">
      <alignment horizontal="center" vertical="center" wrapText="1"/>
    </xf>
    <xf numFmtId="1" fontId="7" fillId="3" borderId="48" xfId="3" applyNumberFormat="1" applyFont="1" applyFill="1" applyBorder="1" applyAlignment="1">
      <alignment horizontal="center" vertical="center" wrapText="1"/>
    </xf>
    <xf numFmtId="1" fontId="7" fillId="3" borderId="13" xfId="3" applyNumberFormat="1" applyFont="1" applyFill="1" applyBorder="1" applyAlignment="1">
      <alignment horizontal="center" vertical="center" wrapText="1"/>
    </xf>
    <xf numFmtId="1" fontId="7" fillId="3" borderId="9" xfId="3" applyNumberFormat="1" applyFont="1" applyFill="1" applyBorder="1" applyAlignment="1">
      <alignment horizontal="center" vertical="center" wrapText="1"/>
    </xf>
    <xf numFmtId="1" fontId="7" fillId="3" borderId="12" xfId="3" applyNumberFormat="1" applyFont="1" applyFill="1" applyBorder="1" applyAlignment="1">
      <alignment horizontal="center" vertical="center" wrapText="1"/>
    </xf>
    <xf numFmtId="1" fontId="7" fillId="3" borderId="14" xfId="3" applyNumberFormat="1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/>
    </xf>
    <xf numFmtId="0" fontId="22" fillId="0" borderId="0" xfId="3" applyFont="1" applyFill="1" applyBorder="1" applyAlignment="1">
      <alignment horizontal="center"/>
    </xf>
    <xf numFmtId="1" fontId="7" fillId="3" borderId="51" xfId="3" applyNumberFormat="1" applyFont="1" applyFill="1" applyBorder="1" applyAlignment="1">
      <alignment horizontal="center" vertical="center" wrapText="1"/>
    </xf>
    <xf numFmtId="0" fontId="20" fillId="0" borderId="55" xfId="3" applyFont="1" applyFill="1" applyBorder="1" applyAlignment="1">
      <alignment horizontal="center" vertical="center"/>
    </xf>
    <xf numFmtId="1" fontId="24" fillId="3" borderId="2" xfId="3" applyNumberFormat="1" applyFont="1" applyFill="1" applyBorder="1" applyAlignment="1">
      <alignment horizontal="center" vertical="center" wrapText="1"/>
    </xf>
    <xf numFmtId="1" fontId="24" fillId="3" borderId="10" xfId="3" applyNumberFormat="1" applyFont="1" applyFill="1" applyBorder="1" applyAlignment="1">
      <alignment horizontal="center" vertical="center" wrapText="1"/>
    </xf>
    <xf numFmtId="1" fontId="24" fillId="3" borderId="11" xfId="3" applyNumberFormat="1" applyFont="1" applyFill="1" applyBorder="1" applyAlignment="1">
      <alignment horizontal="center" vertical="center" wrapText="1"/>
    </xf>
    <xf numFmtId="0" fontId="24" fillId="3" borderId="1" xfId="3" applyFont="1" applyFill="1" applyBorder="1" applyAlignment="1">
      <alignment horizontal="center" vertical="center"/>
    </xf>
    <xf numFmtId="0" fontId="24" fillId="3" borderId="3" xfId="3" applyFont="1" applyFill="1" applyBorder="1" applyAlignment="1">
      <alignment horizontal="center" vertical="center"/>
    </xf>
    <xf numFmtId="0" fontId="24" fillId="3" borderId="4" xfId="3" applyFont="1" applyFill="1" applyBorder="1" applyAlignment="1">
      <alignment horizontal="center" vertical="center"/>
    </xf>
    <xf numFmtId="1" fontId="24" fillId="3" borderId="2" xfId="3" applyNumberFormat="1" applyFont="1" applyFill="1" applyBorder="1" applyAlignment="1">
      <alignment horizontal="center" vertical="center"/>
    </xf>
    <xf numFmtId="1" fontId="24" fillId="3" borderId="1" xfId="3" applyNumberFormat="1" applyFont="1" applyFill="1" applyBorder="1" applyAlignment="1">
      <alignment horizontal="center" vertical="center" wrapText="1"/>
    </xf>
    <xf numFmtId="1" fontId="24" fillId="3" borderId="4" xfId="3" applyNumberFormat="1" applyFont="1" applyFill="1" applyBorder="1" applyAlignment="1">
      <alignment horizontal="center" vertical="center" wrapText="1"/>
    </xf>
    <xf numFmtId="1" fontId="24" fillId="3" borderId="9" xfId="3" applyNumberFormat="1" applyFont="1" applyFill="1" applyBorder="1" applyAlignment="1">
      <alignment horizontal="center" vertical="center" wrapText="1"/>
    </xf>
    <xf numFmtId="1" fontId="24" fillId="3" borderId="12" xfId="3" applyNumberFormat="1" applyFont="1" applyFill="1" applyBorder="1" applyAlignment="1">
      <alignment horizontal="center" vertical="center" wrapText="1"/>
    </xf>
    <xf numFmtId="1" fontId="24" fillId="3" borderId="14" xfId="3" applyNumberFormat="1" applyFont="1" applyFill="1" applyBorder="1" applyAlignment="1">
      <alignment horizontal="center" vertical="center" wrapText="1"/>
    </xf>
    <xf numFmtId="1" fontId="24" fillId="3" borderId="23" xfId="3" applyNumberFormat="1" applyFont="1" applyFill="1" applyBorder="1" applyAlignment="1">
      <alignment horizontal="center" vertical="center" wrapText="1"/>
    </xf>
    <xf numFmtId="1" fontId="24" fillId="3" borderId="15" xfId="3" applyNumberFormat="1" applyFont="1" applyFill="1" applyBorder="1" applyAlignment="1">
      <alignment horizontal="center" vertical="center" wrapText="1"/>
    </xf>
    <xf numFmtId="1" fontId="24" fillId="3" borderId="48" xfId="3" applyNumberFormat="1" applyFont="1" applyFill="1" applyBorder="1" applyAlignment="1">
      <alignment horizontal="center" vertical="center" wrapText="1"/>
    </xf>
    <xf numFmtId="1" fontId="24" fillId="3" borderId="13" xfId="3" applyNumberFormat="1" applyFont="1" applyFill="1" applyBorder="1" applyAlignment="1">
      <alignment horizontal="center" vertical="center" wrapText="1"/>
    </xf>
    <xf numFmtId="0" fontId="21" fillId="0" borderId="2" xfId="3" applyFont="1" applyFill="1" applyBorder="1" applyAlignment="1">
      <alignment horizontal="center" vertical="center"/>
    </xf>
    <xf numFmtId="2" fontId="24" fillId="3" borderId="1" xfId="3" applyNumberFormat="1" applyFont="1" applyFill="1" applyBorder="1" applyAlignment="1">
      <alignment horizontal="center" vertical="center" wrapText="1"/>
    </xf>
    <xf numFmtId="2" fontId="24" fillId="3" borderId="4" xfId="3" applyNumberFormat="1" applyFont="1" applyFill="1" applyBorder="1" applyAlignment="1">
      <alignment horizontal="center" vertical="center" wrapText="1"/>
    </xf>
    <xf numFmtId="1" fontId="24" fillId="3" borderId="19" xfId="3" applyNumberFormat="1" applyFont="1" applyFill="1" applyBorder="1" applyAlignment="1">
      <alignment horizontal="center" vertical="center" wrapText="1"/>
    </xf>
    <xf numFmtId="0" fontId="24" fillId="3" borderId="20" xfId="3" applyFont="1" applyFill="1" applyBorder="1" applyAlignment="1">
      <alignment horizontal="center" vertical="center"/>
    </xf>
    <xf numFmtId="0" fontId="24" fillId="3" borderId="21" xfId="3" applyFont="1" applyFill="1" applyBorder="1" applyAlignment="1">
      <alignment horizontal="center" vertical="center"/>
    </xf>
    <xf numFmtId="0" fontId="24" fillId="3" borderId="22" xfId="3" applyFont="1" applyFill="1" applyBorder="1" applyAlignment="1">
      <alignment horizontal="center" vertical="center"/>
    </xf>
    <xf numFmtId="1" fontId="24" fillId="3" borderId="51" xfId="3" applyNumberFormat="1" applyFont="1" applyFill="1" applyBorder="1" applyAlignment="1">
      <alignment horizontal="center" vertical="center" wrapText="1"/>
    </xf>
    <xf numFmtId="0" fontId="25" fillId="0" borderId="0" xfId="3" applyFont="1" applyFill="1" applyAlignment="1">
      <alignment horizontal="center" vertical="center"/>
    </xf>
    <xf numFmtId="0" fontId="8" fillId="0" borderId="3" xfId="3" applyFont="1" applyFill="1" applyBorder="1" applyAlignment="1">
      <alignment horizontal="left" vertical="center"/>
    </xf>
    <xf numFmtId="9" fontId="11" fillId="8" borderId="3" xfId="1" applyFont="1" applyFill="1" applyBorder="1" applyAlignment="1" applyProtection="1">
      <alignment horizontal="center" vertical="center"/>
    </xf>
    <xf numFmtId="1" fontId="9" fillId="0" borderId="0" xfId="3" applyNumberFormat="1" applyFont="1" applyBorder="1" applyAlignment="1"/>
    <xf numFmtId="0" fontId="9" fillId="0" borderId="0" xfId="3" applyFont="1" applyBorder="1" applyAlignment="1"/>
    <xf numFmtId="2" fontId="9" fillId="0" borderId="0" xfId="3" applyNumberFormat="1" applyFont="1" applyBorder="1" applyAlignment="1"/>
    <xf numFmtId="0" fontId="9" fillId="0" borderId="0" xfId="3" applyFont="1" applyFill="1" applyBorder="1" applyAlignment="1"/>
    <xf numFmtId="0" fontId="9" fillId="0" borderId="60" xfId="3" applyFont="1" applyBorder="1" applyAlignment="1"/>
  </cellXfs>
  <cellStyles count="6">
    <cellStyle name="Comma [0] 5" xfId="4" xr:uid="{00000000-0005-0000-0000-000033000000}"/>
    <cellStyle name="Normal" xfId="0" builtinId="0"/>
    <cellStyle name="Normal 3" xfId="3" xr:uid="{00000000-0005-0000-0000-000025000000}"/>
    <cellStyle name="Normal 3 2" xfId="5" xr:uid="{00000000-0005-0000-0000-000034000000}"/>
    <cellStyle name="Normal 5" xfId="2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1</xdr:col>
      <xdr:colOff>596025</xdr:colOff>
      <xdr:row>2</xdr:row>
      <xdr:rowOff>75512</xdr:rowOff>
    </xdr:to>
    <xdr:pic>
      <xdr:nvPicPr>
        <xdr:cNvPr id="3" name="Picture 1" descr="C:\Users\DELL\Downloads\logo pelindo1-b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03" t="8968" r="32591" b="43832"/>
        <a:stretch>
          <a:fillRect/>
        </a:stretch>
      </xdr:blipFill>
      <xdr:spPr>
        <a:xfrm>
          <a:off x="476250" y="0"/>
          <a:ext cx="395605" cy="43688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1583055</xdr:colOff>
      <xdr:row>3</xdr:row>
      <xdr:rowOff>75565</xdr:rowOff>
    </xdr:to>
    <xdr:pic>
      <xdr:nvPicPr>
        <xdr:cNvPr id="3" name="Picture 2" descr="PPTP warna_00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9</xdr:col>
      <xdr:colOff>746760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9</xdr:col>
      <xdr:colOff>746760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CEFB863-5C4F-41CD-AABF-547F4BA60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65935" cy="5994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9</xdr:col>
      <xdr:colOff>746760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D59BEF8D-217B-4D55-B646-66C25CF42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65935" cy="599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9</xdr:col>
      <xdr:colOff>746760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F38717DD-825C-45E5-98A5-C0321B8E3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6593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2"/>
  <sheetViews>
    <sheetView view="pageBreakPreview" zoomScaleNormal="85" workbookViewId="0">
      <pane xSplit="4" ySplit="9" topLeftCell="M10" activePane="bottomRight" state="frozen"/>
      <selection pane="topRight"/>
      <selection pane="bottomLeft"/>
      <selection pane="bottomRight" activeCell="B2" sqref="B2"/>
    </sheetView>
  </sheetViews>
  <sheetFormatPr defaultColWidth="7.8984375" defaultRowHeight="13.2"/>
  <cols>
    <col min="1" max="1" width="3.59765625" style="5" customWidth="1"/>
    <col min="2" max="2" width="18.5" style="5" customWidth="1"/>
    <col min="3" max="3" width="9.69921875" style="5" customWidth="1"/>
    <col min="4" max="4" width="6.59765625" style="5" customWidth="1"/>
    <col min="5" max="5" width="8.3984375" style="5" customWidth="1"/>
    <col min="6" max="7" width="8.59765625" style="5" customWidth="1"/>
    <col min="8" max="8" width="11.5" style="5" customWidth="1"/>
    <col min="9" max="9" width="12" style="6" customWidth="1"/>
    <col min="10" max="10" width="9.8984375" style="6" customWidth="1"/>
    <col min="11" max="12" width="7.59765625" style="6" customWidth="1"/>
    <col min="13" max="13" width="12.3984375" style="5" customWidth="1"/>
    <col min="14" max="14" width="7.19921875" style="5" customWidth="1"/>
    <col min="15" max="15" width="7.09765625" style="1" customWidth="1"/>
    <col min="16" max="16" width="9.5" style="1" customWidth="1"/>
    <col min="17" max="17" width="9.5" style="7" customWidth="1"/>
    <col min="18" max="19" width="9.5" style="1" customWidth="1"/>
    <col min="20" max="20" width="9.5" style="8" customWidth="1"/>
    <col min="21" max="21" width="7.8984375" style="5" customWidth="1"/>
    <col min="22" max="22" width="62.8984375" style="5" customWidth="1"/>
    <col min="23" max="23" width="10.69921875" style="1" customWidth="1"/>
    <col min="24" max="24" width="11.19921875" style="1" customWidth="1"/>
    <col min="25" max="25" width="8.8984375" style="1" customWidth="1"/>
    <col min="26" max="26" width="11.19921875" style="1" customWidth="1"/>
    <col min="27" max="27" width="7.8984375" style="1"/>
    <col min="28" max="29" width="13.5" style="1" customWidth="1"/>
    <col min="30" max="30" width="7.8984375" style="1"/>
    <col min="31" max="31" width="9" style="1" customWidth="1"/>
    <col min="32" max="16384" width="7.8984375" style="1"/>
  </cols>
  <sheetData>
    <row r="1" spans="1:31" ht="15.6">
      <c r="A1" s="9"/>
      <c r="B1" s="192" t="s">
        <v>0</v>
      </c>
      <c r="C1" s="10"/>
      <c r="D1" s="10"/>
      <c r="E1" s="10"/>
      <c r="F1" s="10"/>
      <c r="G1" s="10"/>
      <c r="H1" s="27"/>
      <c r="I1" s="28"/>
      <c r="J1" s="28"/>
      <c r="K1" s="28"/>
      <c r="L1" s="28"/>
      <c r="M1" s="29"/>
      <c r="N1" s="30"/>
      <c r="O1" s="27"/>
      <c r="P1" s="50"/>
      <c r="Q1" s="51"/>
      <c r="R1" s="50"/>
      <c r="S1" s="50"/>
      <c r="T1" s="50"/>
      <c r="U1" s="50"/>
      <c r="V1" s="52"/>
    </row>
    <row r="2" spans="1:31">
      <c r="A2" s="9"/>
      <c r="B2" s="193" t="s">
        <v>1</v>
      </c>
      <c r="C2" s="10"/>
      <c r="D2" s="10"/>
      <c r="E2" s="10"/>
      <c r="F2" s="10"/>
      <c r="G2" s="10"/>
      <c r="H2" s="10"/>
      <c r="I2" s="31"/>
      <c r="J2" s="32"/>
      <c r="K2" s="32"/>
      <c r="L2" s="32"/>
      <c r="M2" s="33"/>
      <c r="N2" s="33"/>
      <c r="O2" s="34"/>
      <c r="P2" s="33"/>
      <c r="Q2" s="53"/>
      <c r="R2" s="33"/>
      <c r="S2" s="54"/>
      <c r="T2" s="52"/>
      <c r="U2" s="9"/>
      <c r="V2" s="9"/>
    </row>
    <row r="3" spans="1:31">
      <c r="A3" s="302" t="s">
        <v>2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</row>
    <row r="4" spans="1:31">
      <c r="A4" s="302" t="s">
        <v>3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</row>
    <row r="5" spans="1:31">
      <c r="A5" s="302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</row>
    <row r="6" spans="1:31" ht="21" customHeight="1">
      <c r="A6" s="306" t="s">
        <v>4</v>
      </c>
      <c r="B6" s="306" t="s">
        <v>5</v>
      </c>
      <c r="C6" s="306" t="s">
        <v>6</v>
      </c>
      <c r="D6" s="309" t="s">
        <v>7</v>
      </c>
      <c r="E6" s="303" t="s">
        <v>8</v>
      </c>
      <c r="F6" s="303"/>
      <c r="G6" s="310" t="s">
        <v>9</v>
      </c>
      <c r="H6" s="303" t="s">
        <v>10</v>
      </c>
      <c r="I6" s="298" t="s">
        <v>11</v>
      </c>
      <c r="J6" s="304"/>
      <c r="K6" s="304"/>
      <c r="L6" s="305"/>
      <c r="M6" s="303" t="s">
        <v>12</v>
      </c>
      <c r="N6" s="303" t="s">
        <v>13</v>
      </c>
      <c r="O6" s="303"/>
      <c r="P6" s="12" t="s">
        <v>14</v>
      </c>
      <c r="Q6" s="310" t="s">
        <v>15</v>
      </c>
      <c r="R6" s="310" t="s">
        <v>16</v>
      </c>
      <c r="S6" s="55" t="s">
        <v>17</v>
      </c>
      <c r="T6" s="312" t="s">
        <v>18</v>
      </c>
      <c r="U6" s="298" t="s">
        <v>19</v>
      </c>
      <c r="V6" s="299" t="s">
        <v>20</v>
      </c>
      <c r="W6" s="82"/>
    </row>
    <row r="7" spans="1:31" ht="24.9" customHeight="1">
      <c r="A7" s="307"/>
      <c r="B7" s="307"/>
      <c r="C7" s="307"/>
      <c r="D7" s="309"/>
      <c r="E7" s="12" t="s">
        <v>21</v>
      </c>
      <c r="F7" s="12" t="s">
        <v>22</v>
      </c>
      <c r="G7" s="311"/>
      <c r="H7" s="303"/>
      <c r="I7" s="35" t="s">
        <v>23</v>
      </c>
      <c r="J7" s="35" t="s">
        <v>24</v>
      </c>
      <c r="K7" s="35" t="s">
        <v>25</v>
      </c>
      <c r="L7" s="36" t="s">
        <v>26</v>
      </c>
      <c r="M7" s="303"/>
      <c r="N7" s="12" t="s">
        <v>27</v>
      </c>
      <c r="O7" s="194" t="s">
        <v>28</v>
      </c>
      <c r="P7" s="194" t="s">
        <v>29</v>
      </c>
      <c r="Q7" s="311"/>
      <c r="R7" s="311"/>
      <c r="S7" s="195" t="s">
        <v>30</v>
      </c>
      <c r="T7" s="313"/>
      <c r="U7" s="298"/>
      <c r="V7" s="300"/>
      <c r="W7" s="82"/>
    </row>
    <row r="8" spans="1:31">
      <c r="A8" s="308"/>
      <c r="B8" s="308"/>
      <c r="C8" s="308"/>
      <c r="D8" s="11" t="s">
        <v>31</v>
      </c>
      <c r="E8" s="12" t="s">
        <v>32</v>
      </c>
      <c r="F8" s="12" t="s">
        <v>32</v>
      </c>
      <c r="G8" s="12" t="s">
        <v>33</v>
      </c>
      <c r="H8" s="12" t="s">
        <v>34</v>
      </c>
      <c r="I8" s="38" t="s">
        <v>34</v>
      </c>
      <c r="J8" s="38" t="s">
        <v>34</v>
      </c>
      <c r="K8" s="38" t="s">
        <v>34</v>
      </c>
      <c r="L8" s="38" t="s">
        <v>34</v>
      </c>
      <c r="M8" s="38" t="s">
        <v>34</v>
      </c>
      <c r="N8" s="12" t="s">
        <v>34</v>
      </c>
      <c r="O8" s="194" t="s">
        <v>33</v>
      </c>
      <c r="P8" s="194" t="s">
        <v>33</v>
      </c>
      <c r="Q8" s="195" t="s">
        <v>35</v>
      </c>
      <c r="R8" s="195" t="s">
        <v>36</v>
      </c>
      <c r="S8" s="195" t="s">
        <v>36</v>
      </c>
      <c r="T8" s="196" t="s">
        <v>37</v>
      </c>
      <c r="U8" s="55" t="s">
        <v>38</v>
      </c>
      <c r="V8" s="301"/>
      <c r="W8" s="82"/>
      <c r="Y8" s="1">
        <f>2113/6</f>
        <v>352.16666666666669</v>
      </c>
    </row>
    <row r="9" spans="1:31">
      <c r="A9" s="13"/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56">
        <v>16</v>
      </c>
      <c r="R9" s="57">
        <v>17</v>
      </c>
      <c r="S9" s="57">
        <v>18</v>
      </c>
      <c r="T9" s="108">
        <v>19</v>
      </c>
      <c r="U9" s="57">
        <v>20</v>
      </c>
      <c r="V9" s="58">
        <v>21</v>
      </c>
      <c r="W9" s="82"/>
    </row>
    <row r="10" spans="1:31" s="5" customFormat="1" ht="29.25" customHeight="1">
      <c r="A10" s="14">
        <v>1</v>
      </c>
      <c r="B10" s="15" t="s">
        <v>39</v>
      </c>
      <c r="C10" s="15" t="s">
        <v>40</v>
      </c>
      <c r="D10" s="14">
        <v>40</v>
      </c>
      <c r="E10" s="16">
        <v>1</v>
      </c>
      <c r="F10" s="16">
        <v>0</v>
      </c>
      <c r="G10" s="16">
        <v>72.84</v>
      </c>
      <c r="H10" s="98">
        <v>21.7083333333333</v>
      </c>
      <c r="I10" s="98">
        <v>0.72916666666424101</v>
      </c>
      <c r="J10" s="98">
        <v>0.52291666666133096</v>
      </c>
      <c r="K10" s="99">
        <v>0</v>
      </c>
      <c r="L10" s="100">
        <v>1.2520833333255701</v>
      </c>
      <c r="M10" s="99">
        <v>30</v>
      </c>
      <c r="N10" s="100">
        <v>28.747916666674399</v>
      </c>
      <c r="O10" s="101">
        <v>95.826388888914806</v>
      </c>
      <c r="P10" s="113">
        <v>72.3611111111111</v>
      </c>
      <c r="Q10" s="59">
        <v>8511</v>
      </c>
      <c r="R10" s="60"/>
      <c r="S10" s="60"/>
      <c r="T10" s="60">
        <v>25167</v>
      </c>
      <c r="U10" s="61">
        <v>6</v>
      </c>
      <c r="V10" s="147" t="s">
        <v>41</v>
      </c>
      <c r="W10" s="148"/>
      <c r="Y10" s="175"/>
      <c r="Z10" s="176"/>
      <c r="AD10" s="175">
        <v>4.1666666666666699E-2</v>
      </c>
      <c r="AE10" s="177">
        <f>+AD10*AB10</f>
        <v>0</v>
      </c>
    </row>
    <row r="11" spans="1:31" s="5" customFormat="1" ht="21.75" customHeight="1">
      <c r="A11" s="14">
        <v>2</v>
      </c>
      <c r="B11" s="15" t="s">
        <v>39</v>
      </c>
      <c r="C11" s="15" t="s">
        <v>42</v>
      </c>
      <c r="D11" s="14">
        <v>40</v>
      </c>
      <c r="E11" s="16">
        <v>1</v>
      </c>
      <c r="F11" s="16">
        <v>0</v>
      </c>
      <c r="G11" s="16">
        <v>73.8</v>
      </c>
      <c r="H11" s="98">
        <v>12.75</v>
      </c>
      <c r="I11" s="98">
        <v>1.89583333333576</v>
      </c>
      <c r="J11" s="98">
        <v>10.1784722222146</v>
      </c>
      <c r="K11" s="99">
        <v>0</v>
      </c>
      <c r="L11" s="100">
        <v>12.074305555550399</v>
      </c>
      <c r="M11" s="99">
        <v>30</v>
      </c>
      <c r="N11" s="100">
        <v>17.925694444449601</v>
      </c>
      <c r="O11" s="101">
        <v>59.752314814832097</v>
      </c>
      <c r="P11" s="113">
        <v>42.5</v>
      </c>
      <c r="Q11" s="59">
        <v>3158</v>
      </c>
      <c r="R11" s="60"/>
      <c r="S11" s="60"/>
      <c r="T11" s="60">
        <v>30581</v>
      </c>
      <c r="U11" s="61">
        <v>5</v>
      </c>
      <c r="V11" s="147" t="s">
        <v>43</v>
      </c>
      <c r="W11" s="148"/>
      <c r="Y11" s="175"/>
      <c r="Z11" s="176"/>
    </row>
    <row r="12" spans="1:31" s="5" customFormat="1" ht="13.5" customHeight="1">
      <c r="A12" s="14">
        <v>3</v>
      </c>
      <c r="B12" s="114" t="s">
        <v>39</v>
      </c>
      <c r="C12" s="114" t="s">
        <v>44</v>
      </c>
      <c r="D12" s="115" t="s">
        <v>45</v>
      </c>
      <c r="E12" s="116">
        <v>0</v>
      </c>
      <c r="F12" s="116">
        <v>1</v>
      </c>
      <c r="G12" s="116">
        <v>63.86</v>
      </c>
      <c r="H12" s="117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48"/>
      <c r="Y12" s="175"/>
      <c r="Z12" s="176"/>
    </row>
    <row r="13" spans="1:31" s="5" customFormat="1" ht="13.5" customHeight="1">
      <c r="A13" s="14">
        <v>4</v>
      </c>
      <c r="B13" s="114" t="s">
        <v>39</v>
      </c>
      <c r="C13" s="114" t="s">
        <v>46</v>
      </c>
      <c r="D13" s="115" t="s">
        <v>45</v>
      </c>
      <c r="E13" s="116">
        <v>0</v>
      </c>
      <c r="F13" s="116">
        <v>1</v>
      </c>
      <c r="G13" s="116">
        <v>55.08</v>
      </c>
      <c r="H13" s="117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78"/>
    </row>
    <row r="14" spans="1:31" s="5" customFormat="1" ht="13.5" customHeight="1">
      <c r="A14" s="14">
        <v>5</v>
      </c>
      <c r="B14" s="15" t="s">
        <v>39</v>
      </c>
      <c r="C14" s="15" t="s">
        <v>47</v>
      </c>
      <c r="D14" s="14">
        <v>40</v>
      </c>
      <c r="E14" s="16">
        <v>1</v>
      </c>
      <c r="F14" s="16">
        <v>0</v>
      </c>
      <c r="G14" s="16">
        <v>100</v>
      </c>
      <c r="H14" s="98">
        <v>24.9583333333333</v>
      </c>
      <c r="I14" s="98">
        <v>0.33333333332848297</v>
      </c>
      <c r="J14" s="98">
        <v>4.8611111109494197E-2</v>
      </c>
      <c r="K14" s="99">
        <v>0</v>
      </c>
      <c r="L14" s="100">
        <v>0.38194444443797698</v>
      </c>
      <c r="M14" s="99">
        <v>30</v>
      </c>
      <c r="N14" s="100">
        <v>29.618055555562002</v>
      </c>
      <c r="O14" s="101">
        <v>98.726851851873406</v>
      </c>
      <c r="P14" s="113">
        <v>83.1944444444444</v>
      </c>
      <c r="Q14" s="59">
        <v>11955</v>
      </c>
      <c r="R14" s="60"/>
      <c r="S14" s="60"/>
      <c r="T14" s="60">
        <v>34439</v>
      </c>
      <c r="U14" s="61">
        <v>1</v>
      </c>
      <c r="V14" s="149" t="s">
        <v>48</v>
      </c>
      <c r="W14" s="148"/>
      <c r="Y14" s="175"/>
      <c r="Z14" s="176"/>
    </row>
    <row r="15" spans="1:31" s="5" customFormat="1" ht="13.5" customHeight="1">
      <c r="A15" s="14">
        <v>6</v>
      </c>
      <c r="B15" s="15" t="s">
        <v>39</v>
      </c>
      <c r="C15" s="15" t="s">
        <v>49</v>
      </c>
      <c r="D15" s="14">
        <v>40</v>
      </c>
      <c r="E15" s="16">
        <v>1</v>
      </c>
      <c r="F15" s="16">
        <v>0</v>
      </c>
      <c r="G15" s="16">
        <v>100</v>
      </c>
      <c r="H15" s="98">
        <v>23.9583333333333</v>
      </c>
      <c r="I15" s="98">
        <v>0.34722222221898802</v>
      </c>
      <c r="J15" s="98">
        <v>0</v>
      </c>
      <c r="K15" s="99">
        <v>0</v>
      </c>
      <c r="L15" s="100">
        <v>0.34722222221898802</v>
      </c>
      <c r="M15" s="99">
        <v>30</v>
      </c>
      <c r="N15" s="100">
        <v>29.652777777781001</v>
      </c>
      <c r="O15" s="101">
        <v>98.842592592603395</v>
      </c>
      <c r="P15" s="113">
        <v>79.8611111111111</v>
      </c>
      <c r="Q15" s="59">
        <v>11316</v>
      </c>
      <c r="R15" s="60"/>
      <c r="S15" s="60"/>
      <c r="T15" s="60">
        <v>54042</v>
      </c>
      <c r="U15" s="61">
        <v>0</v>
      </c>
      <c r="V15" s="150"/>
      <c r="W15" s="148"/>
      <c r="Y15" s="175"/>
      <c r="Z15" s="176"/>
    </row>
    <row r="16" spans="1:31" s="4" customFormat="1" ht="13.5" customHeight="1">
      <c r="A16" s="14">
        <v>7</v>
      </c>
      <c r="B16" s="118" t="s">
        <v>50</v>
      </c>
      <c r="C16" s="197" t="s">
        <v>51</v>
      </c>
      <c r="D16" s="119">
        <v>40</v>
      </c>
      <c r="E16" s="120">
        <v>1</v>
      </c>
      <c r="F16" s="120">
        <v>0</v>
      </c>
      <c r="G16" s="120">
        <v>87.27</v>
      </c>
      <c r="H16" s="98">
        <v>0</v>
      </c>
      <c r="I16" s="98">
        <v>0</v>
      </c>
      <c r="J16" s="98">
        <v>30</v>
      </c>
      <c r="K16" s="134">
        <v>0</v>
      </c>
      <c r="L16" s="135">
        <v>30</v>
      </c>
      <c r="M16" s="134">
        <v>30</v>
      </c>
      <c r="N16" s="135">
        <v>0</v>
      </c>
      <c r="O16" s="136">
        <v>0</v>
      </c>
      <c r="P16" s="113">
        <v>0</v>
      </c>
      <c r="Q16" s="63"/>
      <c r="R16" s="64"/>
      <c r="S16" s="64"/>
      <c r="T16" s="64"/>
      <c r="U16" s="151">
        <v>1</v>
      </c>
      <c r="V16" s="152" t="s">
        <v>52</v>
      </c>
      <c r="W16" s="153"/>
      <c r="X16" s="5"/>
      <c r="Y16" s="175"/>
      <c r="Z16" s="176"/>
    </row>
    <row r="17" spans="1:32" s="5" customFormat="1" ht="13.5" customHeight="1">
      <c r="A17" s="91" t="s">
        <v>53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6"/>
      <c r="O17" s="137">
        <f>AVERAGE(O10:O16)</f>
        <v>70.629629629644739</v>
      </c>
      <c r="P17" s="137">
        <f>AVERAGE(P10:P16)</f>
        <v>55.583333333333314</v>
      </c>
      <c r="Q17" s="154">
        <f>SUM(Q10:Q16)</f>
        <v>34940</v>
      </c>
      <c r="R17" s="110"/>
      <c r="S17" s="110"/>
      <c r="T17" s="110">
        <v>118393</v>
      </c>
      <c r="U17" s="111"/>
      <c r="V17" s="155"/>
      <c r="W17" s="82"/>
    </row>
    <row r="18" spans="1:32" s="3" customFormat="1" ht="27.75" customHeight="1">
      <c r="A18" s="17">
        <v>8</v>
      </c>
      <c r="B18" s="121" t="s">
        <v>54</v>
      </c>
      <c r="C18" s="198" t="s">
        <v>55</v>
      </c>
      <c r="D18" s="17">
        <v>40</v>
      </c>
      <c r="E18" s="122">
        <v>1</v>
      </c>
      <c r="F18" s="122">
        <v>0</v>
      </c>
      <c r="G18" s="122">
        <v>75.849999999999994</v>
      </c>
      <c r="H18" s="123">
        <v>2</v>
      </c>
      <c r="I18" s="123">
        <v>0</v>
      </c>
      <c r="J18" s="123">
        <v>2.0833333335758701E-2</v>
      </c>
      <c r="K18" s="102">
        <v>0</v>
      </c>
      <c r="L18" s="103">
        <v>2.0833333335758701E-2</v>
      </c>
      <c r="M18" s="99">
        <v>30</v>
      </c>
      <c r="N18" s="103">
        <v>29.979166666664199</v>
      </c>
      <c r="O18" s="101">
        <v>99.9305555555475</v>
      </c>
      <c r="P18" s="113">
        <v>6.6666666666666696</v>
      </c>
      <c r="Q18" s="156">
        <v>30</v>
      </c>
      <c r="R18" s="157"/>
      <c r="S18" s="157"/>
      <c r="T18" s="157">
        <v>2000</v>
      </c>
      <c r="U18" s="158">
        <v>1</v>
      </c>
      <c r="V18" s="159" t="s">
        <v>56</v>
      </c>
      <c r="W18" s="82"/>
      <c r="AB18" s="3">
        <v>87049</v>
      </c>
      <c r="AC18" s="3">
        <v>87344</v>
      </c>
      <c r="AD18" s="3">
        <f t="shared" ref="AD18:AD27" si="0">AC18-AB18</f>
        <v>295</v>
      </c>
    </row>
    <row r="19" spans="1:32" s="3" customFormat="1" ht="13.5" customHeight="1">
      <c r="A19" s="17">
        <v>9</v>
      </c>
      <c r="B19" s="15" t="s">
        <v>54</v>
      </c>
      <c r="C19" s="199" t="s">
        <v>57</v>
      </c>
      <c r="D19" s="14">
        <v>40</v>
      </c>
      <c r="E19" s="16">
        <v>1</v>
      </c>
      <c r="F19" s="16">
        <v>0</v>
      </c>
      <c r="G19" s="124"/>
      <c r="H19" s="123">
        <v>12.7916666666667</v>
      </c>
      <c r="I19" s="123">
        <v>0.16666666666424099</v>
      </c>
      <c r="J19" s="123">
        <v>0.104166666678793</v>
      </c>
      <c r="K19" s="102">
        <v>0</v>
      </c>
      <c r="L19" s="103">
        <v>0.270833333343035</v>
      </c>
      <c r="M19" s="99">
        <v>30</v>
      </c>
      <c r="N19" s="103">
        <v>29.729166666657001</v>
      </c>
      <c r="O19" s="101">
        <v>99.097222222189899</v>
      </c>
      <c r="P19" s="113">
        <v>42.6388888888889</v>
      </c>
      <c r="Q19" s="156">
        <v>3359</v>
      </c>
      <c r="R19" s="157"/>
      <c r="S19" s="157"/>
      <c r="T19" s="157">
        <v>4047</v>
      </c>
      <c r="U19" s="158">
        <v>6</v>
      </c>
      <c r="V19" s="159" t="s">
        <v>58</v>
      </c>
      <c r="W19" s="82">
        <v>0</v>
      </c>
      <c r="X19" s="3">
        <v>0</v>
      </c>
      <c r="Y19" s="85">
        <v>4.1666666666666699E-2</v>
      </c>
      <c r="Z19" s="85">
        <f t="shared" ref="Z19:Z56" si="1">+Y19*X19</f>
        <v>0</v>
      </c>
      <c r="AC19" s="179"/>
      <c r="AD19" s="3">
        <f t="shared" si="0"/>
        <v>0</v>
      </c>
    </row>
    <row r="20" spans="1:32" s="3" customFormat="1" ht="13.5" customHeight="1">
      <c r="A20" s="14">
        <v>10</v>
      </c>
      <c r="B20" s="121" t="s">
        <v>54</v>
      </c>
      <c r="C20" s="198" t="s">
        <v>59</v>
      </c>
      <c r="D20" s="17">
        <v>40</v>
      </c>
      <c r="E20" s="122">
        <v>1</v>
      </c>
      <c r="F20" s="122">
        <v>0</v>
      </c>
      <c r="G20" s="122">
        <v>82.03</v>
      </c>
      <c r="H20" s="123">
        <v>14.0833333333333</v>
      </c>
      <c r="I20" s="123">
        <v>0.166666666656965</v>
      </c>
      <c r="J20" s="123">
        <v>4.1666666671517298E-2</v>
      </c>
      <c r="K20" s="102">
        <v>0</v>
      </c>
      <c r="L20" s="103">
        <v>0.208333333328483</v>
      </c>
      <c r="M20" s="99">
        <v>30</v>
      </c>
      <c r="N20" s="103">
        <v>29.7916666666715</v>
      </c>
      <c r="O20" s="101">
        <v>99.305555555571701</v>
      </c>
      <c r="P20" s="113">
        <v>46.9444444444444</v>
      </c>
      <c r="Q20" s="63">
        <v>2940</v>
      </c>
      <c r="R20" s="64"/>
      <c r="S20" s="64"/>
      <c r="T20" s="64">
        <v>5063</v>
      </c>
      <c r="U20" s="65">
        <v>1</v>
      </c>
      <c r="V20" s="147" t="s">
        <v>60</v>
      </c>
      <c r="W20" s="82">
        <v>5122</v>
      </c>
      <c r="X20" s="3">
        <v>295</v>
      </c>
      <c r="Y20" s="85">
        <v>4.1666666666666699E-2</v>
      </c>
      <c r="Z20" s="85">
        <f t="shared" si="1"/>
        <v>12.291666666666677</v>
      </c>
      <c r="AB20" s="82">
        <v>5908</v>
      </c>
      <c r="AC20" s="179">
        <v>6374</v>
      </c>
      <c r="AD20" s="3">
        <f t="shared" si="0"/>
        <v>466</v>
      </c>
    </row>
    <row r="21" spans="1:32" s="3" customFormat="1" ht="27" customHeight="1">
      <c r="A21" s="14">
        <v>11</v>
      </c>
      <c r="B21" s="15" t="s">
        <v>54</v>
      </c>
      <c r="C21" s="199" t="s">
        <v>61</v>
      </c>
      <c r="D21" s="14">
        <v>40</v>
      </c>
      <c r="E21" s="16">
        <v>1</v>
      </c>
      <c r="F21" s="16">
        <v>0</v>
      </c>
      <c r="G21" s="16">
        <v>83.86</v>
      </c>
      <c r="H21" s="98">
        <v>17.5833333333333</v>
      </c>
      <c r="I21" s="98">
        <v>0.16666666666424099</v>
      </c>
      <c r="J21" s="98">
        <v>0.97916666667151697</v>
      </c>
      <c r="K21" s="99">
        <v>0</v>
      </c>
      <c r="L21" s="100">
        <v>1.14583333333576</v>
      </c>
      <c r="M21" s="99">
        <v>30</v>
      </c>
      <c r="N21" s="103">
        <v>28.854166666664199</v>
      </c>
      <c r="O21" s="101">
        <v>96.1805555555475</v>
      </c>
      <c r="P21" s="113">
        <v>58.6111111111111</v>
      </c>
      <c r="Q21" s="63">
        <v>4812</v>
      </c>
      <c r="R21" s="64"/>
      <c r="S21" s="64"/>
      <c r="T21" s="64">
        <v>6098</v>
      </c>
      <c r="U21" s="65">
        <v>1</v>
      </c>
      <c r="V21" s="160" t="s">
        <v>62</v>
      </c>
      <c r="W21" s="82">
        <v>2444</v>
      </c>
      <c r="X21" s="3">
        <v>0</v>
      </c>
      <c r="Y21" s="85">
        <v>4.1666666666666699E-2</v>
      </c>
      <c r="Z21" s="85">
        <f t="shared" si="1"/>
        <v>0</v>
      </c>
      <c r="AB21" s="82">
        <v>4070</v>
      </c>
      <c r="AC21" s="179">
        <v>4580</v>
      </c>
      <c r="AD21" s="3">
        <f t="shared" si="0"/>
        <v>510</v>
      </c>
    </row>
    <row r="22" spans="1:32" s="3" customFormat="1" ht="13.5" customHeight="1">
      <c r="A22" s="14">
        <v>12</v>
      </c>
      <c r="B22" s="15" t="s">
        <v>54</v>
      </c>
      <c r="C22" s="199" t="s">
        <v>63</v>
      </c>
      <c r="D22" s="14">
        <v>40</v>
      </c>
      <c r="E22" s="16">
        <v>1</v>
      </c>
      <c r="F22" s="16">
        <v>0</v>
      </c>
      <c r="G22" s="16">
        <v>83.06</v>
      </c>
      <c r="H22" s="98">
        <v>15.0833333333333</v>
      </c>
      <c r="I22" s="98">
        <v>8.3333333328482695E-2</v>
      </c>
      <c r="J22" s="98">
        <v>1.18055555503815E-2</v>
      </c>
      <c r="K22" s="99">
        <v>0</v>
      </c>
      <c r="L22" s="100">
        <v>9.5138888878864195E-2</v>
      </c>
      <c r="M22" s="99">
        <v>30</v>
      </c>
      <c r="N22" s="103">
        <v>29.9048611111211</v>
      </c>
      <c r="O22" s="101">
        <v>99.682870370403805</v>
      </c>
      <c r="P22" s="113">
        <v>50.2777777777778</v>
      </c>
      <c r="Q22" s="63">
        <v>3496</v>
      </c>
      <c r="R22" s="64"/>
      <c r="S22" s="64"/>
      <c r="T22" s="64">
        <v>5027</v>
      </c>
      <c r="U22" s="65">
        <v>2</v>
      </c>
      <c r="V22" s="161" t="s">
        <v>64</v>
      </c>
      <c r="W22" s="82">
        <v>3248</v>
      </c>
      <c r="X22" s="3">
        <v>466</v>
      </c>
      <c r="Y22" s="85">
        <v>4.1666666666666699E-2</v>
      </c>
      <c r="Z22" s="85">
        <f t="shared" si="1"/>
        <v>19.416666666666682</v>
      </c>
      <c r="AB22" s="82">
        <v>4472</v>
      </c>
      <c r="AC22" s="179">
        <v>4861</v>
      </c>
      <c r="AD22" s="3">
        <f t="shared" si="0"/>
        <v>389</v>
      </c>
    </row>
    <row r="23" spans="1:32" s="3" customFormat="1" ht="13.5" customHeight="1">
      <c r="A23" s="14">
        <v>13</v>
      </c>
      <c r="B23" s="15" t="s">
        <v>54</v>
      </c>
      <c r="C23" s="199" t="s">
        <v>65</v>
      </c>
      <c r="D23" s="14">
        <v>40</v>
      </c>
      <c r="E23" s="16">
        <v>1</v>
      </c>
      <c r="F23" s="16">
        <v>0</v>
      </c>
      <c r="G23" s="122">
        <v>100</v>
      </c>
      <c r="H23" s="123">
        <v>22.5416666666667</v>
      </c>
      <c r="I23" s="98">
        <v>0.18749999999272399</v>
      </c>
      <c r="J23" s="98">
        <v>1.5416666666569701</v>
      </c>
      <c r="K23" s="99">
        <v>0</v>
      </c>
      <c r="L23" s="100">
        <v>1.7291666666496901</v>
      </c>
      <c r="M23" s="99">
        <v>30</v>
      </c>
      <c r="N23" s="103">
        <v>28.2708333333503</v>
      </c>
      <c r="O23" s="101">
        <v>94.236111111167702</v>
      </c>
      <c r="P23" s="113">
        <v>75.1388888888889</v>
      </c>
      <c r="Q23" s="63">
        <v>9462</v>
      </c>
      <c r="R23" s="64"/>
      <c r="S23" s="64"/>
      <c r="T23" s="162">
        <v>10586</v>
      </c>
      <c r="U23" s="163">
        <v>5</v>
      </c>
      <c r="V23" s="147" t="s">
        <v>66</v>
      </c>
      <c r="W23" s="3">
        <v>2430</v>
      </c>
      <c r="X23" s="5">
        <v>510</v>
      </c>
      <c r="Y23" s="85">
        <v>4.1666666666666699E-2</v>
      </c>
      <c r="Z23" s="85">
        <f t="shared" si="1"/>
        <v>21.250000000000018</v>
      </c>
      <c r="AA23" s="180"/>
      <c r="AB23" s="82">
        <v>4148</v>
      </c>
      <c r="AC23" s="181">
        <v>4759</v>
      </c>
      <c r="AD23" s="3">
        <f t="shared" si="0"/>
        <v>611</v>
      </c>
      <c r="AE23" s="86"/>
      <c r="AF23" s="182"/>
    </row>
    <row r="24" spans="1:32" s="3" customFormat="1" ht="13.5" customHeight="1">
      <c r="A24" s="14">
        <v>14</v>
      </c>
      <c r="B24" s="15" t="s">
        <v>54</v>
      </c>
      <c r="C24" s="199" t="s">
        <v>67</v>
      </c>
      <c r="D24" s="14">
        <v>40</v>
      </c>
      <c r="E24" s="16">
        <v>1</v>
      </c>
      <c r="F24" s="16">
        <v>0</v>
      </c>
      <c r="G24" s="122">
        <v>100</v>
      </c>
      <c r="H24" s="123">
        <v>17.9583333333333</v>
      </c>
      <c r="I24" s="123">
        <v>0.22916666666424099</v>
      </c>
      <c r="J24" s="123">
        <v>8.3333333328482695E-2</v>
      </c>
      <c r="K24" s="99">
        <v>0</v>
      </c>
      <c r="L24" s="100">
        <v>0.31249999999272399</v>
      </c>
      <c r="M24" s="99">
        <v>30</v>
      </c>
      <c r="N24" s="103">
        <v>29.687500000007301</v>
      </c>
      <c r="O24" s="101">
        <v>98.958333333357601</v>
      </c>
      <c r="P24" s="113">
        <v>59.8611111111111</v>
      </c>
      <c r="Q24" s="63">
        <v>6094</v>
      </c>
      <c r="R24" s="64"/>
      <c r="S24" s="64"/>
      <c r="T24" s="162">
        <v>7870</v>
      </c>
      <c r="U24" s="163">
        <v>0</v>
      </c>
      <c r="V24" s="160"/>
      <c r="W24" s="3">
        <v>2616</v>
      </c>
      <c r="X24" s="5">
        <v>389</v>
      </c>
      <c r="Y24" s="85">
        <v>4.1666666666666699E-2</v>
      </c>
      <c r="Z24" s="85">
        <f t="shared" si="1"/>
        <v>16.208333333333346</v>
      </c>
      <c r="AA24" s="180"/>
      <c r="AB24" s="3">
        <v>4227</v>
      </c>
      <c r="AC24" s="181">
        <v>4724</v>
      </c>
      <c r="AD24" s="3">
        <f t="shared" si="0"/>
        <v>497</v>
      </c>
      <c r="AE24" s="86"/>
      <c r="AF24" s="182"/>
    </row>
    <row r="25" spans="1:32" s="3" customFormat="1" ht="13.5" customHeight="1">
      <c r="A25" s="14">
        <v>15</v>
      </c>
      <c r="B25" s="15" t="s">
        <v>54</v>
      </c>
      <c r="C25" s="199" t="s">
        <v>68</v>
      </c>
      <c r="D25" s="14">
        <v>40</v>
      </c>
      <c r="E25" s="16">
        <v>1</v>
      </c>
      <c r="F25" s="16">
        <v>0</v>
      </c>
      <c r="G25" s="122">
        <v>100</v>
      </c>
      <c r="H25" s="123">
        <v>18.7083333333333</v>
      </c>
      <c r="I25" s="98">
        <v>0.166666666656965</v>
      </c>
      <c r="J25" s="98">
        <v>4.1666666664241299E-2</v>
      </c>
      <c r="K25" s="99">
        <v>0</v>
      </c>
      <c r="L25" s="100">
        <v>0.20833333332120699</v>
      </c>
      <c r="M25" s="99">
        <v>30</v>
      </c>
      <c r="N25" s="103">
        <v>29.7916666666788</v>
      </c>
      <c r="O25" s="101">
        <v>99.305555555596001</v>
      </c>
      <c r="P25" s="113">
        <v>62.3611111111111</v>
      </c>
      <c r="Q25" s="63">
        <v>6435</v>
      </c>
      <c r="R25" s="64"/>
      <c r="S25" s="64"/>
      <c r="T25" s="162">
        <v>8216</v>
      </c>
      <c r="U25" s="163">
        <v>1</v>
      </c>
      <c r="V25" s="161" t="s">
        <v>69</v>
      </c>
      <c r="W25" s="3">
        <v>2272</v>
      </c>
      <c r="X25" s="5">
        <v>611</v>
      </c>
      <c r="Y25" s="85">
        <v>4.1666666666666699E-2</v>
      </c>
      <c r="Z25" s="85">
        <f t="shared" si="1"/>
        <v>25.458333333333353</v>
      </c>
      <c r="AA25" s="180"/>
      <c r="AB25" s="3">
        <v>3685</v>
      </c>
      <c r="AC25" s="181">
        <v>4171</v>
      </c>
      <c r="AD25" s="3">
        <f t="shared" si="0"/>
        <v>486</v>
      </c>
      <c r="AE25" s="86"/>
      <c r="AF25" s="182"/>
    </row>
    <row r="26" spans="1:32" s="5" customFormat="1" ht="13.5" customHeight="1">
      <c r="A26" s="14">
        <v>16</v>
      </c>
      <c r="B26" s="15" t="s">
        <v>54</v>
      </c>
      <c r="C26" s="199" t="s">
        <v>70</v>
      </c>
      <c r="D26" s="14">
        <v>40</v>
      </c>
      <c r="E26" s="16">
        <v>1</v>
      </c>
      <c r="F26" s="16">
        <v>0</v>
      </c>
      <c r="G26" s="122">
        <v>100</v>
      </c>
      <c r="H26" s="123">
        <v>20.2083333333333</v>
      </c>
      <c r="I26" s="98">
        <v>0.166666666656965</v>
      </c>
      <c r="J26" s="98">
        <v>3.8194444445252898E-2</v>
      </c>
      <c r="K26" s="99">
        <v>0</v>
      </c>
      <c r="L26" s="100">
        <v>0.204861111102218</v>
      </c>
      <c r="M26" s="99">
        <v>30</v>
      </c>
      <c r="N26" s="103">
        <v>29.795138888897799</v>
      </c>
      <c r="O26" s="101">
        <v>99.317129629659306</v>
      </c>
      <c r="P26" s="113">
        <v>67.3611111111111</v>
      </c>
      <c r="Q26" s="63">
        <v>7946</v>
      </c>
      <c r="R26" s="64"/>
      <c r="S26" s="64"/>
      <c r="T26" s="64">
        <v>8667</v>
      </c>
      <c r="U26" s="63">
        <v>2</v>
      </c>
      <c r="V26" s="161" t="s">
        <v>64</v>
      </c>
      <c r="W26" s="3">
        <v>2288</v>
      </c>
      <c r="X26" s="5">
        <v>497</v>
      </c>
      <c r="Y26" s="85">
        <v>4.1666666666666699E-2</v>
      </c>
      <c r="Z26" s="85">
        <f t="shared" si="1"/>
        <v>20.70833333333335</v>
      </c>
      <c r="AA26" s="183"/>
      <c r="AB26" s="3">
        <v>3602</v>
      </c>
      <c r="AC26" s="184">
        <v>4044</v>
      </c>
      <c r="AD26" s="3">
        <f t="shared" si="0"/>
        <v>442</v>
      </c>
      <c r="AE26" s="86"/>
      <c r="AF26" s="185"/>
    </row>
    <row r="27" spans="1:32" s="5" customFormat="1" ht="13.5" customHeight="1">
      <c r="A27" s="91" t="s">
        <v>71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6"/>
      <c r="O27" s="137">
        <f>+AVERAGE(O18:O26)</f>
        <v>98.445987654337898</v>
      </c>
      <c r="P27" s="137">
        <f>+AVERAGE(P18:P26)</f>
        <v>52.206790123456784</v>
      </c>
      <c r="Q27" s="154">
        <f>SUM(Q18:Q26)</f>
        <v>44574</v>
      </c>
      <c r="R27" s="110"/>
      <c r="S27" s="110"/>
      <c r="T27" s="110">
        <v>55632</v>
      </c>
      <c r="U27" s="111"/>
      <c r="V27" s="164"/>
      <c r="W27" s="82"/>
      <c r="X27" s="5">
        <v>486</v>
      </c>
      <c r="Y27" s="85">
        <v>4.1666666666666699E-2</v>
      </c>
      <c r="Z27" s="85">
        <f t="shared" si="1"/>
        <v>20.250000000000014</v>
      </c>
      <c r="AB27" s="3">
        <v>2288</v>
      </c>
      <c r="AC27" s="186">
        <v>2761</v>
      </c>
      <c r="AD27" s="3">
        <f t="shared" si="0"/>
        <v>473</v>
      </c>
    </row>
    <row r="28" spans="1:32" s="4" customFormat="1" ht="13.5" customHeight="1">
      <c r="A28" s="17">
        <v>17</v>
      </c>
      <c r="B28" s="15" t="s">
        <v>72</v>
      </c>
      <c r="C28" s="199" t="s">
        <v>73</v>
      </c>
      <c r="D28" s="125">
        <v>40</v>
      </c>
      <c r="E28" s="16">
        <v>1</v>
      </c>
      <c r="F28" s="16">
        <v>0</v>
      </c>
      <c r="G28" s="16">
        <v>83.26</v>
      </c>
      <c r="H28" s="98">
        <v>13.0416666666667</v>
      </c>
      <c r="I28" s="98">
        <v>0.20833333333575901</v>
      </c>
      <c r="J28" s="98">
        <v>1.4999999999708999</v>
      </c>
      <c r="K28" s="99">
        <v>0</v>
      </c>
      <c r="L28" s="100">
        <v>1.7083333333066499</v>
      </c>
      <c r="M28" s="99">
        <v>30</v>
      </c>
      <c r="N28" s="100">
        <v>28.291666666693299</v>
      </c>
      <c r="O28" s="101">
        <v>94.305555555644503</v>
      </c>
      <c r="P28" s="113">
        <v>43.4722222222222</v>
      </c>
      <c r="Q28" s="59">
        <v>6363</v>
      </c>
      <c r="R28" s="60"/>
      <c r="S28" s="60"/>
      <c r="T28" s="60">
        <v>5039</v>
      </c>
      <c r="U28" s="61">
        <v>16</v>
      </c>
      <c r="V28" s="165" t="s">
        <v>74</v>
      </c>
      <c r="W28" s="166"/>
      <c r="X28" s="5">
        <v>442</v>
      </c>
      <c r="Y28" s="85">
        <v>4.1666666666666699E-2</v>
      </c>
      <c r="Z28" s="85">
        <f t="shared" si="1"/>
        <v>18.416666666666682</v>
      </c>
      <c r="AB28" s="187"/>
      <c r="AC28" s="188">
        <f>+AB28/20</f>
        <v>0</v>
      </c>
      <c r="AD28" s="176">
        <v>4.1666666666666699E-2</v>
      </c>
      <c r="AE28" s="176">
        <f t="shared" ref="AE28:AE34" si="2">+AD28*AC28</f>
        <v>0</v>
      </c>
    </row>
    <row r="29" spans="1:32" s="4" customFormat="1" ht="13.5" customHeight="1">
      <c r="A29" s="126">
        <v>18</v>
      </c>
      <c r="B29" s="15" t="s">
        <v>72</v>
      </c>
      <c r="C29" s="199" t="s">
        <v>75</v>
      </c>
      <c r="D29" s="125">
        <v>40</v>
      </c>
      <c r="E29" s="127">
        <v>0</v>
      </c>
      <c r="F29" s="127">
        <v>1</v>
      </c>
      <c r="G29" s="127">
        <v>79.5</v>
      </c>
      <c r="H29" s="98">
        <v>0</v>
      </c>
      <c r="I29" s="138">
        <v>0</v>
      </c>
      <c r="J29" s="138">
        <v>30</v>
      </c>
      <c r="K29" s="99">
        <v>0</v>
      </c>
      <c r="L29" s="100">
        <v>30</v>
      </c>
      <c r="M29" s="99">
        <v>30</v>
      </c>
      <c r="N29" s="100">
        <v>0</v>
      </c>
      <c r="O29" s="101">
        <v>0</v>
      </c>
      <c r="P29" s="113">
        <v>0</v>
      </c>
      <c r="Q29" s="63"/>
      <c r="R29" s="64"/>
      <c r="S29" s="64"/>
      <c r="T29" s="64"/>
      <c r="U29" s="65">
        <v>0</v>
      </c>
      <c r="V29" s="167"/>
      <c r="W29" s="90"/>
      <c r="X29" s="5">
        <v>0</v>
      </c>
      <c r="Y29" s="85">
        <v>4.1666666666666699E-2</v>
      </c>
      <c r="Z29" s="85">
        <f t="shared" si="1"/>
        <v>0</v>
      </c>
      <c r="AB29" s="189"/>
      <c r="AC29" s="188">
        <f>+AB29/20</f>
        <v>0</v>
      </c>
      <c r="AD29" s="176">
        <v>4.1666666666666699E-2</v>
      </c>
      <c r="AE29" s="176">
        <f t="shared" si="2"/>
        <v>0</v>
      </c>
    </row>
    <row r="30" spans="1:32" s="5" customFormat="1" ht="13.5" customHeight="1">
      <c r="A30" s="91" t="s">
        <v>76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6"/>
      <c r="O30" s="137">
        <f>AVERAGE(O28:O29)</f>
        <v>47.152777777822251</v>
      </c>
      <c r="P30" s="137">
        <f>AVERAGE(P28:P29)</f>
        <v>21.7361111111111</v>
      </c>
      <c r="Q30" s="154">
        <f>SUM(Q28:Q29)</f>
        <v>6363</v>
      </c>
      <c r="R30" s="110"/>
      <c r="S30" s="110"/>
      <c r="T30" s="110">
        <v>6009</v>
      </c>
      <c r="U30" s="111"/>
      <c r="V30" s="112"/>
      <c r="W30" s="82"/>
      <c r="X30" s="5">
        <v>0</v>
      </c>
      <c r="Y30" s="85">
        <v>4.1666666666666699E-2</v>
      </c>
      <c r="Z30" s="85">
        <f t="shared" si="1"/>
        <v>0</v>
      </c>
      <c r="AB30" s="190"/>
      <c r="AC30" s="190"/>
      <c r="AD30" s="176">
        <v>4.1666666666666699E-2</v>
      </c>
      <c r="AE30" s="176">
        <f t="shared" si="2"/>
        <v>0</v>
      </c>
    </row>
    <row r="31" spans="1:32" s="4" customFormat="1" ht="14.4">
      <c r="A31" s="14">
        <v>19</v>
      </c>
      <c r="B31" s="15" t="s">
        <v>77</v>
      </c>
      <c r="C31" s="199" t="s">
        <v>78</v>
      </c>
      <c r="D31" s="14">
        <v>8</v>
      </c>
      <c r="E31" s="16">
        <v>1</v>
      </c>
      <c r="F31" s="16">
        <v>0</v>
      </c>
      <c r="G31" s="16">
        <v>80.25</v>
      </c>
      <c r="H31" s="98">
        <v>0</v>
      </c>
      <c r="I31" s="98">
        <v>0</v>
      </c>
      <c r="J31" s="98">
        <v>30</v>
      </c>
      <c r="K31" s="99">
        <v>0</v>
      </c>
      <c r="L31" s="100">
        <v>30</v>
      </c>
      <c r="M31" s="99">
        <v>30</v>
      </c>
      <c r="N31" s="139">
        <v>0</v>
      </c>
      <c r="O31" s="140">
        <v>0</v>
      </c>
      <c r="P31" s="141">
        <v>0</v>
      </c>
      <c r="Q31" s="168"/>
      <c r="R31" s="169"/>
      <c r="S31" s="169"/>
      <c r="T31" s="169">
        <v>507</v>
      </c>
      <c r="U31" s="61">
        <v>1</v>
      </c>
      <c r="V31" s="170" t="s">
        <v>79</v>
      </c>
      <c r="W31" s="90"/>
      <c r="X31" s="4">
        <v>275</v>
      </c>
      <c r="Y31" s="85">
        <v>4.1666666666666699E-2</v>
      </c>
      <c r="Z31" s="85">
        <f t="shared" si="1"/>
        <v>11.458333333333343</v>
      </c>
      <c r="AB31" s="187"/>
      <c r="AC31" s="188">
        <f>+AB31/12</f>
        <v>0</v>
      </c>
      <c r="AD31" s="176">
        <v>4.1666666666666699E-2</v>
      </c>
      <c r="AE31" s="176">
        <f t="shared" si="2"/>
        <v>0</v>
      </c>
    </row>
    <row r="32" spans="1:32" s="4" customFormat="1" ht="35.25" customHeight="1">
      <c r="A32" s="128">
        <v>20</v>
      </c>
      <c r="B32" s="129" t="s">
        <v>77</v>
      </c>
      <c r="C32" s="200" t="s">
        <v>80</v>
      </c>
      <c r="D32" s="128">
        <v>9</v>
      </c>
      <c r="E32" s="130">
        <v>1</v>
      </c>
      <c r="F32" s="130">
        <v>0</v>
      </c>
      <c r="G32" s="131">
        <v>82.66</v>
      </c>
      <c r="H32" s="98">
        <v>16.25</v>
      </c>
      <c r="I32" s="142">
        <v>0.125</v>
      </c>
      <c r="J32" s="142">
        <v>1.4826388888759501</v>
      </c>
      <c r="K32" s="143">
        <v>0</v>
      </c>
      <c r="L32" s="144">
        <v>1.6076388888759501</v>
      </c>
      <c r="M32" s="99">
        <v>30</v>
      </c>
      <c r="N32" s="144">
        <v>28.392361111124</v>
      </c>
      <c r="O32" s="145">
        <v>94.641203703746797</v>
      </c>
      <c r="P32" s="146">
        <v>54.1666666666667</v>
      </c>
      <c r="Q32" s="171">
        <v>11250</v>
      </c>
      <c r="R32" s="172"/>
      <c r="S32" s="172"/>
      <c r="T32" s="172">
        <v>4615</v>
      </c>
      <c r="U32" s="65">
        <v>19</v>
      </c>
      <c r="V32" s="160" t="s">
        <v>81</v>
      </c>
      <c r="W32" s="166"/>
      <c r="X32" s="5">
        <v>203</v>
      </c>
      <c r="Y32" s="85">
        <v>4.1666666666666699E-2</v>
      </c>
      <c r="Z32" s="85">
        <f t="shared" si="1"/>
        <v>8.4583333333333393</v>
      </c>
      <c r="AB32" s="189"/>
      <c r="AC32" s="188">
        <f>+AB32/12</f>
        <v>0</v>
      </c>
      <c r="AD32" s="176">
        <v>4.1666666666666699E-2</v>
      </c>
      <c r="AE32" s="176">
        <f t="shared" si="2"/>
        <v>0</v>
      </c>
    </row>
    <row r="33" spans="1:31" s="5" customFormat="1" ht="13.5" customHeight="1">
      <c r="A33" s="91" t="s">
        <v>82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6"/>
      <c r="O33" s="137">
        <f>AVERAGE(O31:O32)</f>
        <v>47.320601851873398</v>
      </c>
      <c r="P33" s="137">
        <f>AVERAGE(P31:P32)</f>
        <v>27.08333333333335</v>
      </c>
      <c r="Q33" s="154">
        <f>SUM(Q31:Q32)</f>
        <v>11250</v>
      </c>
      <c r="R33" s="110"/>
      <c r="S33" s="110"/>
      <c r="T33" s="110">
        <v>6639</v>
      </c>
      <c r="U33" s="111"/>
      <c r="V33" s="112"/>
      <c r="W33" s="82"/>
      <c r="Y33" s="85">
        <v>4.1666666666666699E-2</v>
      </c>
      <c r="Z33" s="85">
        <f t="shared" si="1"/>
        <v>0</v>
      </c>
      <c r="AB33" s="190"/>
      <c r="AC33" s="190"/>
      <c r="AD33" s="176">
        <v>4.1666666666666699E-2</v>
      </c>
      <c r="AE33" s="176">
        <f t="shared" si="2"/>
        <v>0</v>
      </c>
    </row>
    <row r="34" spans="1:31" s="5" customFormat="1" ht="13.5" customHeight="1">
      <c r="A34" s="128">
        <v>21</v>
      </c>
      <c r="B34" s="129" t="s">
        <v>83</v>
      </c>
      <c r="C34" s="200" t="s">
        <v>84</v>
      </c>
      <c r="D34" s="128">
        <v>10</v>
      </c>
      <c r="E34" s="130">
        <v>1</v>
      </c>
      <c r="F34" s="130">
        <v>0</v>
      </c>
      <c r="G34" s="131">
        <v>87.1</v>
      </c>
      <c r="H34" s="98">
        <v>9.2083333333333304</v>
      </c>
      <c r="I34" s="142">
        <v>0</v>
      </c>
      <c r="J34" s="142">
        <v>1.64236111108039</v>
      </c>
      <c r="K34" s="143">
        <v>0</v>
      </c>
      <c r="L34" s="144">
        <v>1.64236111108039</v>
      </c>
      <c r="M34" s="99">
        <v>30</v>
      </c>
      <c r="N34" s="144">
        <v>28.357638888919599</v>
      </c>
      <c r="O34" s="101">
        <v>94.525462963065394</v>
      </c>
      <c r="P34" s="113">
        <v>30.6944444444444</v>
      </c>
      <c r="Q34" s="63">
        <v>9672</v>
      </c>
      <c r="R34" s="64"/>
      <c r="S34" s="64"/>
      <c r="T34" s="64">
        <v>1865</v>
      </c>
      <c r="U34" s="65">
        <v>15</v>
      </c>
      <c r="V34" s="173" t="s">
        <v>85</v>
      </c>
      <c r="W34" s="174"/>
      <c r="Y34" s="85">
        <v>4.1666666666666699E-2</v>
      </c>
      <c r="Z34" s="85">
        <f t="shared" si="1"/>
        <v>0</v>
      </c>
      <c r="AB34" s="191"/>
      <c r="AC34" s="188">
        <f>+AB34/6</f>
        <v>0</v>
      </c>
      <c r="AD34" s="176">
        <v>4.1666666666666699E-2</v>
      </c>
      <c r="AE34" s="176">
        <f t="shared" si="2"/>
        <v>0</v>
      </c>
    </row>
    <row r="35" spans="1:31" s="4" customFormat="1" ht="13.5" customHeight="1">
      <c r="A35" s="91" t="s">
        <v>86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6"/>
      <c r="O35" s="137">
        <f>+O34</f>
        <v>94.525462963065394</v>
      </c>
      <c r="P35" s="137">
        <f>+P34</f>
        <v>30.6944444444444</v>
      </c>
      <c r="Q35" s="154">
        <f>SUM(Q34)</f>
        <v>9672</v>
      </c>
      <c r="R35" s="110"/>
      <c r="S35" s="110"/>
      <c r="T35" s="110">
        <v>1558</v>
      </c>
      <c r="U35" s="111"/>
      <c r="V35" s="112"/>
      <c r="W35" s="90"/>
      <c r="Y35" s="85">
        <v>4.1666666666666699E-2</v>
      </c>
      <c r="Z35" s="85">
        <f t="shared" si="1"/>
        <v>0</v>
      </c>
    </row>
    <row r="36" spans="1:31" s="4" customFormat="1" ht="13.5" customHeight="1">
      <c r="A36" s="91" t="s">
        <v>87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6"/>
      <c r="O36" s="137">
        <f>(O34+O32+O31+O29+O28+O26+O25+O24+O23+O22+O21+O20+O18+O19)/14</f>
        <v>83.53472222224984</v>
      </c>
      <c r="P36" s="137">
        <f>(P34+P32+P31+P29+P28+P26+P25+P24+P23+P22+P21+P20+P18+P19)/13</f>
        <v>46.014957264957246</v>
      </c>
      <c r="Q36" s="154">
        <f>Q27+Q30+Q33+Q35</f>
        <v>71859</v>
      </c>
      <c r="R36" s="110"/>
      <c r="S36" s="110"/>
      <c r="T36" s="110"/>
      <c r="U36" s="111"/>
      <c r="V36" s="112"/>
      <c r="W36" s="90"/>
      <c r="Y36" s="85">
        <v>4.1666666666666699E-2</v>
      </c>
      <c r="Z36" s="85">
        <f t="shared" si="1"/>
        <v>0</v>
      </c>
    </row>
    <row r="37" spans="1:31" s="2" customFormat="1" ht="13.5" customHeight="1">
      <c r="A37" s="14">
        <v>22</v>
      </c>
      <c r="B37" s="15" t="s">
        <v>88</v>
      </c>
      <c r="C37" s="201" t="s">
        <v>89</v>
      </c>
      <c r="D37" s="14">
        <v>40</v>
      </c>
      <c r="E37" s="16">
        <v>1</v>
      </c>
      <c r="F37" s="16">
        <v>0</v>
      </c>
      <c r="G37" s="16">
        <v>98.9</v>
      </c>
      <c r="H37" s="98">
        <v>13.3333333333333</v>
      </c>
      <c r="I37" s="98">
        <v>0.25</v>
      </c>
      <c r="J37" s="98">
        <v>0.125</v>
      </c>
      <c r="K37" s="99">
        <v>0</v>
      </c>
      <c r="L37" s="100">
        <v>0.375</v>
      </c>
      <c r="M37" s="99">
        <v>30</v>
      </c>
      <c r="N37" s="100">
        <v>29.625</v>
      </c>
      <c r="O37" s="101">
        <v>98.75</v>
      </c>
      <c r="P37" s="113">
        <v>44.4444444444444</v>
      </c>
      <c r="Q37" s="59">
        <v>2049</v>
      </c>
      <c r="R37" s="60"/>
      <c r="S37" s="60"/>
      <c r="T37" s="60"/>
      <c r="U37" s="61">
        <v>3</v>
      </c>
      <c r="V37" s="62" t="s">
        <v>90</v>
      </c>
      <c r="W37" s="83"/>
      <c r="X37" s="84">
        <v>414</v>
      </c>
      <c r="Y37" s="85">
        <v>4.1666666666666699E-2</v>
      </c>
      <c r="Z37" s="86">
        <f t="shared" si="1"/>
        <v>17.250000000000014</v>
      </c>
    </row>
    <row r="38" spans="1:31" s="3" customFormat="1" ht="13.5" customHeight="1">
      <c r="A38" s="14">
        <v>23</v>
      </c>
      <c r="B38" s="15" t="s">
        <v>88</v>
      </c>
      <c r="C38" s="201" t="s">
        <v>91</v>
      </c>
      <c r="D38" s="14">
        <v>40</v>
      </c>
      <c r="E38" s="16">
        <v>1</v>
      </c>
      <c r="F38" s="16">
        <v>0</v>
      </c>
      <c r="G38" s="16">
        <v>98.9</v>
      </c>
      <c r="H38" s="98">
        <v>15.7916666666667</v>
      </c>
      <c r="I38" s="98">
        <v>8.3333333335758694E-2</v>
      </c>
      <c r="J38" s="98">
        <v>0</v>
      </c>
      <c r="K38" s="99">
        <v>0</v>
      </c>
      <c r="L38" s="100">
        <v>8.3333333335758694E-2</v>
      </c>
      <c r="M38" s="99">
        <v>30</v>
      </c>
      <c r="N38" s="100">
        <v>29.916666666664199</v>
      </c>
      <c r="O38" s="101">
        <v>99.7222222222141</v>
      </c>
      <c r="P38" s="113">
        <v>52.6388888888889</v>
      </c>
      <c r="Q38" s="63">
        <v>2333</v>
      </c>
      <c r="R38" s="64"/>
      <c r="S38" s="64"/>
      <c r="T38" s="64"/>
      <c r="U38" s="65">
        <v>0</v>
      </c>
      <c r="V38" s="62"/>
      <c r="W38" s="82"/>
      <c r="X38" s="88">
        <v>419</v>
      </c>
      <c r="Y38" s="85">
        <v>4.1666666666666699E-2</v>
      </c>
      <c r="Z38" s="86">
        <f t="shared" si="1"/>
        <v>17.458333333333346</v>
      </c>
    </row>
    <row r="39" spans="1:31" s="4" customFormat="1" ht="13.5" customHeight="1">
      <c r="A39" s="14">
        <v>24</v>
      </c>
      <c r="B39" s="15" t="s">
        <v>88</v>
      </c>
      <c r="C39" s="201" t="s">
        <v>92</v>
      </c>
      <c r="D39" s="14">
        <v>40</v>
      </c>
      <c r="E39" s="16">
        <v>1</v>
      </c>
      <c r="F39" s="16">
        <v>0</v>
      </c>
      <c r="G39" s="16">
        <v>98.9</v>
      </c>
      <c r="H39" s="98">
        <v>12.7916666666667</v>
      </c>
      <c r="I39" s="98">
        <v>0</v>
      </c>
      <c r="J39" s="98">
        <v>9.0277777773735607E-2</v>
      </c>
      <c r="K39" s="99">
        <v>0</v>
      </c>
      <c r="L39" s="100">
        <v>9.0277777773735607E-2</v>
      </c>
      <c r="M39" s="99">
        <v>30</v>
      </c>
      <c r="N39" s="100">
        <v>29.9097222222263</v>
      </c>
      <c r="O39" s="101">
        <v>99.699074074087505</v>
      </c>
      <c r="P39" s="113">
        <v>42.6388888888889</v>
      </c>
      <c r="Q39" s="59">
        <v>1777</v>
      </c>
      <c r="R39" s="60"/>
      <c r="S39" s="60"/>
      <c r="T39" s="60"/>
      <c r="U39" s="61">
        <v>2</v>
      </c>
      <c r="V39" s="62" t="s">
        <v>93</v>
      </c>
      <c r="W39" s="90"/>
      <c r="X39" s="84">
        <v>354</v>
      </c>
      <c r="Y39" s="85">
        <v>4.1666666666666699E-2</v>
      </c>
      <c r="Z39" s="86">
        <f t="shared" si="1"/>
        <v>14.750000000000011</v>
      </c>
    </row>
    <row r="40" spans="1:31" s="4" customFormat="1" ht="13.5" customHeight="1">
      <c r="A40" s="14">
        <v>25</v>
      </c>
      <c r="B40" s="15" t="s">
        <v>88</v>
      </c>
      <c r="C40" s="201" t="s">
        <v>94</v>
      </c>
      <c r="D40" s="14">
        <v>40</v>
      </c>
      <c r="E40" s="16">
        <v>1</v>
      </c>
      <c r="F40" s="16">
        <v>0</v>
      </c>
      <c r="G40" s="16">
        <v>98.9</v>
      </c>
      <c r="H40" s="98">
        <v>11.875</v>
      </c>
      <c r="I40" s="98">
        <v>0</v>
      </c>
      <c r="J40" s="98">
        <v>1.6111111111240499</v>
      </c>
      <c r="K40" s="99">
        <v>0</v>
      </c>
      <c r="L40" s="100">
        <v>1.6111111111240499</v>
      </c>
      <c r="M40" s="99">
        <v>30</v>
      </c>
      <c r="N40" s="100">
        <v>28.388888888876</v>
      </c>
      <c r="O40" s="101">
        <v>94.629629629586503</v>
      </c>
      <c r="P40" s="113">
        <v>39.5833333333333</v>
      </c>
      <c r="Q40" s="63">
        <v>1706</v>
      </c>
      <c r="R40" s="64"/>
      <c r="S40" s="64"/>
      <c r="T40" s="64"/>
      <c r="U40" s="65">
        <v>6</v>
      </c>
      <c r="V40" s="62" t="s">
        <v>95</v>
      </c>
      <c r="W40" s="90"/>
      <c r="X40" s="88">
        <v>368</v>
      </c>
      <c r="Y40" s="85">
        <v>4.1666666666666699E-2</v>
      </c>
      <c r="Z40" s="86">
        <f t="shared" si="1"/>
        <v>15.333333333333345</v>
      </c>
    </row>
    <row r="41" spans="1:31" s="2" customFormat="1" ht="13.5" customHeight="1">
      <c r="A41" s="14">
        <v>26</v>
      </c>
      <c r="B41" s="15" t="s">
        <v>88</v>
      </c>
      <c r="C41" s="201" t="s">
        <v>96</v>
      </c>
      <c r="D41" s="14">
        <v>40</v>
      </c>
      <c r="E41" s="16">
        <v>1</v>
      </c>
      <c r="F41" s="16">
        <v>0</v>
      </c>
      <c r="G41" s="16">
        <v>98.9</v>
      </c>
      <c r="H41" s="98">
        <v>11.5416666666667</v>
      </c>
      <c r="I41" s="98">
        <v>0.20833333333575901</v>
      </c>
      <c r="J41" s="98">
        <v>2.0972222222189898</v>
      </c>
      <c r="K41" s="99">
        <v>0</v>
      </c>
      <c r="L41" s="100">
        <v>2.3055555555547498</v>
      </c>
      <c r="M41" s="99">
        <v>30</v>
      </c>
      <c r="N41" s="100">
        <v>27.694444444445299</v>
      </c>
      <c r="O41" s="101">
        <v>92.314814814817495</v>
      </c>
      <c r="P41" s="113">
        <v>38.4722222222222</v>
      </c>
      <c r="Q41" s="59">
        <v>1758</v>
      </c>
      <c r="R41" s="60"/>
      <c r="S41" s="60"/>
      <c r="T41" s="60"/>
      <c r="U41" s="61">
        <v>4</v>
      </c>
      <c r="V41" s="62" t="s">
        <v>97</v>
      </c>
      <c r="W41" s="83"/>
      <c r="X41" s="84">
        <v>361</v>
      </c>
      <c r="Y41" s="85">
        <v>4.1666666666666699E-2</v>
      </c>
      <c r="Z41" s="86">
        <f t="shared" si="1"/>
        <v>15.041666666666679</v>
      </c>
    </row>
    <row r="42" spans="1:31" s="2" customFormat="1" ht="13.5" customHeight="1">
      <c r="A42" s="14">
        <v>27</v>
      </c>
      <c r="B42" s="15" t="s">
        <v>88</v>
      </c>
      <c r="C42" s="201" t="s">
        <v>98</v>
      </c>
      <c r="D42" s="14">
        <v>40</v>
      </c>
      <c r="E42" s="16">
        <v>1</v>
      </c>
      <c r="F42" s="16">
        <v>0</v>
      </c>
      <c r="G42" s="16">
        <v>98.9</v>
      </c>
      <c r="H42" s="98">
        <v>13.0416666666667</v>
      </c>
      <c r="I42" s="98">
        <v>0.25</v>
      </c>
      <c r="J42" s="98">
        <v>0.35416666667151703</v>
      </c>
      <c r="K42" s="99">
        <v>0</v>
      </c>
      <c r="L42" s="100">
        <v>0.60416666667151697</v>
      </c>
      <c r="M42" s="99">
        <v>30</v>
      </c>
      <c r="N42" s="100">
        <v>29.3958333333285</v>
      </c>
      <c r="O42" s="101">
        <v>97.9861111110949</v>
      </c>
      <c r="P42" s="113">
        <v>43.4722222222222</v>
      </c>
      <c r="Q42" s="63">
        <v>1911</v>
      </c>
      <c r="R42" s="64"/>
      <c r="S42" s="64"/>
      <c r="T42" s="64"/>
      <c r="U42" s="65">
        <v>4</v>
      </c>
      <c r="V42" s="62" t="s">
        <v>99</v>
      </c>
      <c r="W42" s="83"/>
      <c r="X42" s="88">
        <v>214</v>
      </c>
      <c r="Y42" s="85">
        <v>4.1666666666666699E-2</v>
      </c>
      <c r="Z42" s="86">
        <f t="shared" si="1"/>
        <v>8.9166666666666732</v>
      </c>
    </row>
    <row r="43" spans="1:31" s="2" customFormat="1" ht="13.5" customHeight="1">
      <c r="A43" s="14">
        <v>28</v>
      </c>
      <c r="B43" s="15" t="s">
        <v>88</v>
      </c>
      <c r="C43" s="201" t="s">
        <v>100</v>
      </c>
      <c r="D43" s="14">
        <v>40</v>
      </c>
      <c r="E43" s="16">
        <v>1</v>
      </c>
      <c r="F43" s="16">
        <v>0</v>
      </c>
      <c r="G43" s="16">
        <v>98.9</v>
      </c>
      <c r="H43" s="98">
        <v>5.5833333333333304</v>
      </c>
      <c r="I43" s="98">
        <v>0</v>
      </c>
      <c r="J43" s="98">
        <v>0.3125</v>
      </c>
      <c r="K43" s="99">
        <v>0</v>
      </c>
      <c r="L43" s="100">
        <v>0.3125</v>
      </c>
      <c r="M43" s="99">
        <v>30</v>
      </c>
      <c r="N43" s="100">
        <v>29.6875</v>
      </c>
      <c r="O43" s="101">
        <v>98.9583333333333</v>
      </c>
      <c r="P43" s="113">
        <v>18.6111111111111</v>
      </c>
      <c r="Q43" s="59">
        <v>776</v>
      </c>
      <c r="R43" s="60"/>
      <c r="S43" s="60"/>
      <c r="T43" s="60"/>
      <c r="U43" s="61">
        <v>6</v>
      </c>
      <c r="V43" s="66" t="s">
        <v>101</v>
      </c>
      <c r="W43" s="83"/>
      <c r="X43" s="84">
        <v>90</v>
      </c>
      <c r="Y43" s="85">
        <v>4.1666666666666699E-2</v>
      </c>
      <c r="Z43" s="86">
        <f t="shared" si="1"/>
        <v>3.7500000000000031</v>
      </c>
    </row>
    <row r="44" spans="1:31" s="2" customFormat="1" ht="13.5" customHeight="1">
      <c r="A44" s="14">
        <v>29</v>
      </c>
      <c r="B44" s="15" t="s">
        <v>88</v>
      </c>
      <c r="C44" s="201" t="s">
        <v>102</v>
      </c>
      <c r="D44" s="14">
        <v>40</v>
      </c>
      <c r="E44" s="16">
        <v>1</v>
      </c>
      <c r="F44" s="16">
        <v>0</v>
      </c>
      <c r="G44" s="16">
        <v>98.9</v>
      </c>
      <c r="H44" s="98">
        <v>14.2916666666667</v>
      </c>
      <c r="I44" s="98">
        <v>0.25</v>
      </c>
      <c r="J44" s="98">
        <v>4.8611111109494197E-2</v>
      </c>
      <c r="K44" s="99">
        <v>0</v>
      </c>
      <c r="L44" s="100">
        <v>0.29861111110949401</v>
      </c>
      <c r="M44" s="99">
        <v>30</v>
      </c>
      <c r="N44" s="100">
        <v>29.701388888890499</v>
      </c>
      <c r="O44" s="101">
        <v>99.004629629635005</v>
      </c>
      <c r="P44" s="113">
        <v>47.6388888888889</v>
      </c>
      <c r="Q44" s="63">
        <v>2310</v>
      </c>
      <c r="R44" s="64"/>
      <c r="S44" s="64"/>
      <c r="T44" s="64"/>
      <c r="U44" s="65">
        <v>3</v>
      </c>
      <c r="V44" s="67" t="s">
        <v>103</v>
      </c>
      <c r="W44" s="83"/>
      <c r="X44" s="88">
        <v>380</v>
      </c>
      <c r="Y44" s="85">
        <v>4.1666666666666699E-2</v>
      </c>
      <c r="Z44" s="86">
        <f t="shared" si="1"/>
        <v>15.833333333333346</v>
      </c>
    </row>
    <row r="45" spans="1:31" s="2" customFormat="1" ht="13.5" customHeight="1">
      <c r="A45" s="14">
        <v>30</v>
      </c>
      <c r="B45" s="15" t="s">
        <v>88</v>
      </c>
      <c r="C45" s="201" t="s">
        <v>104</v>
      </c>
      <c r="D45" s="17">
        <v>40</v>
      </c>
      <c r="E45" s="16">
        <v>1</v>
      </c>
      <c r="F45" s="16">
        <v>0</v>
      </c>
      <c r="G45" s="16">
        <v>98.9</v>
      </c>
      <c r="H45" s="98">
        <v>11.2916666666667</v>
      </c>
      <c r="I45" s="98">
        <v>0</v>
      </c>
      <c r="J45" s="98">
        <v>0.45138888888322998</v>
      </c>
      <c r="K45" s="102">
        <v>0</v>
      </c>
      <c r="L45" s="103">
        <v>0.45138888888322998</v>
      </c>
      <c r="M45" s="99">
        <v>30</v>
      </c>
      <c r="N45" s="100">
        <v>29.548611111116799</v>
      </c>
      <c r="O45" s="101">
        <v>98.495370370389196</v>
      </c>
      <c r="P45" s="113">
        <v>37.6388888888889</v>
      </c>
      <c r="Q45" s="59">
        <v>1641</v>
      </c>
      <c r="R45" s="60"/>
      <c r="S45" s="60"/>
      <c r="T45" s="60"/>
      <c r="U45" s="61">
        <v>3</v>
      </c>
      <c r="V45" s="68" t="s">
        <v>105</v>
      </c>
      <c r="W45" s="83"/>
      <c r="X45" s="84">
        <v>299</v>
      </c>
      <c r="Y45" s="85">
        <v>4.1666666666666699E-2</v>
      </c>
      <c r="Z45" s="86">
        <f t="shared" si="1"/>
        <v>12.458333333333343</v>
      </c>
    </row>
    <row r="46" spans="1:31" s="2" customFormat="1" ht="13.5" customHeight="1">
      <c r="A46" s="14">
        <v>31</v>
      </c>
      <c r="B46" s="15" t="s">
        <v>88</v>
      </c>
      <c r="C46" s="201" t="s">
        <v>106</v>
      </c>
      <c r="D46" s="14">
        <v>40</v>
      </c>
      <c r="E46" s="16">
        <v>1</v>
      </c>
      <c r="F46" s="16">
        <v>0</v>
      </c>
      <c r="G46" s="16">
        <v>98.9</v>
      </c>
      <c r="H46" s="98">
        <v>13.4583333333333</v>
      </c>
      <c r="I46" s="98">
        <v>0</v>
      </c>
      <c r="J46" s="98">
        <v>1.0416666664241301E-2</v>
      </c>
      <c r="K46" s="99">
        <v>0</v>
      </c>
      <c r="L46" s="100">
        <v>1.0416666664241301E-2</v>
      </c>
      <c r="M46" s="99">
        <v>30</v>
      </c>
      <c r="N46" s="100">
        <v>29.989583333335801</v>
      </c>
      <c r="O46" s="101">
        <v>99.9652777777859</v>
      </c>
      <c r="P46" s="113">
        <v>44.8611111111111</v>
      </c>
      <c r="Q46" s="59">
        <v>1979</v>
      </c>
      <c r="R46" s="60"/>
      <c r="S46" s="60"/>
      <c r="T46" s="60"/>
      <c r="U46" s="61">
        <v>1</v>
      </c>
      <c r="V46" s="62" t="s">
        <v>107</v>
      </c>
      <c r="W46" s="83"/>
      <c r="X46" s="88">
        <v>387</v>
      </c>
      <c r="Y46" s="85">
        <v>4.1666666666666699E-2</v>
      </c>
      <c r="Z46" s="86">
        <f t="shared" si="1"/>
        <v>16.125000000000014</v>
      </c>
    </row>
    <row r="47" spans="1:31" s="2" customFormat="1" ht="13.5" customHeight="1">
      <c r="A47" s="14">
        <v>32</v>
      </c>
      <c r="B47" s="15" t="s">
        <v>88</v>
      </c>
      <c r="C47" s="201" t="s">
        <v>108</v>
      </c>
      <c r="D47" s="14">
        <v>40</v>
      </c>
      <c r="E47" s="16">
        <v>1</v>
      </c>
      <c r="F47" s="16">
        <v>0</v>
      </c>
      <c r="G47" s="16">
        <v>98.9</v>
      </c>
      <c r="H47" s="98">
        <v>13.375</v>
      </c>
      <c r="I47" s="98">
        <v>0</v>
      </c>
      <c r="J47" s="98">
        <v>4.8611111116770203E-2</v>
      </c>
      <c r="K47" s="99">
        <v>0</v>
      </c>
      <c r="L47" s="100">
        <v>4.8611111116770203E-2</v>
      </c>
      <c r="M47" s="99">
        <v>30</v>
      </c>
      <c r="N47" s="100">
        <v>29.951388888883201</v>
      </c>
      <c r="O47" s="101">
        <v>99.837962962944104</v>
      </c>
      <c r="P47" s="113">
        <v>44.5833333333333</v>
      </c>
      <c r="Q47" s="59">
        <v>1883</v>
      </c>
      <c r="R47" s="60"/>
      <c r="S47" s="60"/>
      <c r="T47" s="60"/>
      <c r="U47" s="61">
        <v>1</v>
      </c>
      <c r="V47" s="62" t="s">
        <v>109</v>
      </c>
      <c r="W47" s="83"/>
      <c r="X47" s="84">
        <v>412</v>
      </c>
      <c r="Y47" s="85">
        <v>4.1666666666666699E-2</v>
      </c>
      <c r="Z47" s="86">
        <f t="shared" si="1"/>
        <v>17.166666666666679</v>
      </c>
    </row>
    <row r="48" spans="1:31" s="2" customFormat="1" ht="13.5" customHeight="1">
      <c r="A48" s="14">
        <v>33</v>
      </c>
      <c r="B48" s="15" t="s">
        <v>88</v>
      </c>
      <c r="C48" s="201" t="s">
        <v>110</v>
      </c>
      <c r="D48" s="14">
        <v>40</v>
      </c>
      <c r="E48" s="16">
        <v>1</v>
      </c>
      <c r="F48" s="16">
        <v>0</v>
      </c>
      <c r="G48" s="16">
        <v>98.9</v>
      </c>
      <c r="H48" s="98">
        <v>12.7916666666667</v>
      </c>
      <c r="I48" s="98">
        <v>0.229166666671517</v>
      </c>
      <c r="J48" s="98">
        <v>0.40972222221898802</v>
      </c>
      <c r="K48" s="99">
        <v>0</v>
      </c>
      <c r="L48" s="100">
        <v>0.63888888889050599</v>
      </c>
      <c r="M48" s="99">
        <v>30</v>
      </c>
      <c r="N48" s="100">
        <v>29.361111111109501</v>
      </c>
      <c r="O48" s="101">
        <v>97.870370370364995</v>
      </c>
      <c r="P48" s="113">
        <v>42.6388888888889</v>
      </c>
      <c r="Q48" s="63">
        <v>2055</v>
      </c>
      <c r="R48" s="64"/>
      <c r="S48" s="64"/>
      <c r="T48" s="64"/>
      <c r="U48" s="65">
        <v>4</v>
      </c>
      <c r="V48" s="62" t="s">
        <v>111</v>
      </c>
      <c r="W48" s="83"/>
      <c r="X48" s="88">
        <v>339</v>
      </c>
      <c r="Y48" s="85">
        <v>4.1666666666666699E-2</v>
      </c>
      <c r="Z48" s="86">
        <f t="shared" si="1"/>
        <v>14.125000000000011</v>
      </c>
    </row>
    <row r="49" spans="1:26" s="2" customFormat="1" ht="13.5" customHeight="1">
      <c r="A49" s="14">
        <v>34</v>
      </c>
      <c r="B49" s="15" t="s">
        <v>88</v>
      </c>
      <c r="C49" s="201" t="s">
        <v>112</v>
      </c>
      <c r="D49" s="14">
        <v>40</v>
      </c>
      <c r="E49" s="16">
        <v>1</v>
      </c>
      <c r="F49" s="16">
        <v>0</v>
      </c>
      <c r="G49" s="16">
        <v>98.9</v>
      </c>
      <c r="H49" s="98">
        <v>11.5</v>
      </c>
      <c r="I49" s="98">
        <v>0.20833333333575901</v>
      </c>
      <c r="J49" s="98">
        <v>4.8611111109494197E-2</v>
      </c>
      <c r="K49" s="99">
        <v>0</v>
      </c>
      <c r="L49" s="100">
        <v>0.256944444445253</v>
      </c>
      <c r="M49" s="99">
        <v>30</v>
      </c>
      <c r="N49" s="100">
        <v>29.743055555554701</v>
      </c>
      <c r="O49" s="101">
        <v>99.143518518515805</v>
      </c>
      <c r="P49" s="113">
        <v>38.3333333333333</v>
      </c>
      <c r="Q49" s="59">
        <v>1977</v>
      </c>
      <c r="R49" s="60"/>
      <c r="S49" s="60"/>
      <c r="T49" s="60"/>
      <c r="U49" s="61">
        <v>1</v>
      </c>
      <c r="V49" s="62" t="s">
        <v>113</v>
      </c>
      <c r="W49" s="83"/>
      <c r="X49" s="84">
        <v>187</v>
      </c>
      <c r="Y49" s="85">
        <v>4.1666666666666699E-2</v>
      </c>
      <c r="Z49" s="86">
        <f t="shared" si="1"/>
        <v>7.7916666666666723</v>
      </c>
    </row>
    <row r="50" spans="1:26" s="2" customFormat="1" ht="13.5" customHeight="1">
      <c r="A50" s="14">
        <v>35</v>
      </c>
      <c r="B50" s="15" t="s">
        <v>88</v>
      </c>
      <c r="C50" s="201" t="s">
        <v>114</v>
      </c>
      <c r="D50" s="14">
        <v>40</v>
      </c>
      <c r="E50" s="16">
        <v>1</v>
      </c>
      <c r="F50" s="16">
        <v>0</v>
      </c>
      <c r="G50" s="16">
        <v>98.9</v>
      </c>
      <c r="H50" s="98">
        <v>13.4166666666667</v>
      </c>
      <c r="I50" s="98">
        <v>0</v>
      </c>
      <c r="J50" s="98">
        <v>4.8611111116770203E-2</v>
      </c>
      <c r="K50" s="99">
        <v>0</v>
      </c>
      <c r="L50" s="100">
        <v>4.8611111116770203E-2</v>
      </c>
      <c r="M50" s="99">
        <v>30</v>
      </c>
      <c r="N50" s="100">
        <v>29.951388888883201</v>
      </c>
      <c r="O50" s="101">
        <v>99.837962962944104</v>
      </c>
      <c r="P50" s="113">
        <v>44.7222222222222</v>
      </c>
      <c r="Q50" s="63">
        <v>2084</v>
      </c>
      <c r="R50" s="64"/>
      <c r="S50" s="64"/>
      <c r="T50" s="64"/>
      <c r="U50" s="65">
        <v>1</v>
      </c>
      <c r="V50" s="62" t="s">
        <v>115</v>
      </c>
      <c r="W50" s="83"/>
      <c r="X50" s="88">
        <v>400</v>
      </c>
      <c r="Y50" s="85">
        <v>4.1666666666666699E-2</v>
      </c>
      <c r="Z50" s="86">
        <f t="shared" si="1"/>
        <v>16.666666666666679</v>
      </c>
    </row>
    <row r="51" spans="1:26" s="2" customFormat="1" ht="13.5" customHeight="1">
      <c r="A51" s="14">
        <v>36</v>
      </c>
      <c r="B51" s="15" t="s">
        <v>88</v>
      </c>
      <c r="C51" s="201" t="s">
        <v>116</v>
      </c>
      <c r="D51" s="14">
        <v>40</v>
      </c>
      <c r="E51" s="16">
        <v>1</v>
      </c>
      <c r="F51" s="16">
        <v>0</v>
      </c>
      <c r="G51" s="16">
        <v>98.9</v>
      </c>
      <c r="H51" s="98">
        <v>12.375</v>
      </c>
      <c r="I51" s="98">
        <v>0</v>
      </c>
      <c r="J51" s="98">
        <v>1.625</v>
      </c>
      <c r="K51" s="99">
        <v>0</v>
      </c>
      <c r="L51" s="100">
        <v>1.625</v>
      </c>
      <c r="M51" s="99">
        <v>30</v>
      </c>
      <c r="N51" s="100">
        <v>28.375</v>
      </c>
      <c r="O51" s="101">
        <v>94.5833333333333</v>
      </c>
      <c r="P51" s="113">
        <v>41.25</v>
      </c>
      <c r="Q51" s="59">
        <v>1809</v>
      </c>
      <c r="R51" s="60"/>
      <c r="S51" s="60"/>
      <c r="T51" s="60"/>
      <c r="U51" s="61">
        <v>1</v>
      </c>
      <c r="V51" s="62" t="s">
        <v>117</v>
      </c>
      <c r="W51" s="83"/>
      <c r="X51" s="84">
        <v>409</v>
      </c>
      <c r="Y51" s="85">
        <v>4.1666666666666699E-2</v>
      </c>
      <c r="Z51" s="86">
        <f t="shared" si="1"/>
        <v>17.041666666666679</v>
      </c>
    </row>
    <row r="52" spans="1:26" s="2" customFormat="1" ht="13.5" customHeight="1">
      <c r="A52" s="14">
        <v>37</v>
      </c>
      <c r="B52" s="15" t="s">
        <v>88</v>
      </c>
      <c r="C52" s="201" t="s">
        <v>118</v>
      </c>
      <c r="D52" s="14">
        <v>40</v>
      </c>
      <c r="E52" s="16">
        <v>1</v>
      </c>
      <c r="F52" s="16">
        <v>0</v>
      </c>
      <c r="G52" s="16">
        <v>98.9</v>
      </c>
      <c r="H52" s="98">
        <v>10.875</v>
      </c>
      <c r="I52" s="98">
        <v>0.20833333333575901</v>
      </c>
      <c r="J52" s="98">
        <v>1.22916666666424</v>
      </c>
      <c r="K52" s="99">
        <v>0</v>
      </c>
      <c r="L52" s="100">
        <v>1.4375</v>
      </c>
      <c r="M52" s="99">
        <v>30</v>
      </c>
      <c r="N52" s="100">
        <v>28.5625</v>
      </c>
      <c r="O52" s="101">
        <v>95.2083333333333</v>
      </c>
      <c r="P52" s="113">
        <v>36.25</v>
      </c>
      <c r="Q52" s="63">
        <v>1565</v>
      </c>
      <c r="R52" s="64"/>
      <c r="S52" s="64"/>
      <c r="T52" s="64"/>
      <c r="U52" s="65">
        <v>3</v>
      </c>
      <c r="V52" s="69" t="s">
        <v>119</v>
      </c>
      <c r="W52" s="83"/>
      <c r="X52" s="88">
        <v>388</v>
      </c>
      <c r="Y52" s="85">
        <v>4.1666666666666699E-2</v>
      </c>
      <c r="Z52" s="86">
        <f t="shared" si="1"/>
        <v>16.166666666666679</v>
      </c>
    </row>
    <row r="53" spans="1:26" s="2" customFormat="1" ht="13.5" customHeight="1">
      <c r="A53" s="14">
        <v>38</v>
      </c>
      <c r="B53" s="15" t="s">
        <v>88</v>
      </c>
      <c r="C53" s="201" t="s">
        <v>120</v>
      </c>
      <c r="D53" s="14">
        <v>40</v>
      </c>
      <c r="E53" s="16">
        <v>1</v>
      </c>
      <c r="F53" s="16">
        <v>0</v>
      </c>
      <c r="G53" s="16">
        <v>98.9</v>
      </c>
      <c r="H53" s="98">
        <v>12.5416666666667</v>
      </c>
      <c r="I53" s="98">
        <v>0.20833333333575901</v>
      </c>
      <c r="J53" s="98">
        <v>0.14583333333575901</v>
      </c>
      <c r="K53" s="99">
        <v>0</v>
      </c>
      <c r="L53" s="100">
        <v>0.35416666667151703</v>
      </c>
      <c r="M53" s="99">
        <v>30</v>
      </c>
      <c r="N53" s="100">
        <v>29.6458333333285</v>
      </c>
      <c r="O53" s="101">
        <v>98.819444444428299</v>
      </c>
      <c r="P53" s="113">
        <v>41.8055555555556</v>
      </c>
      <c r="Q53" s="63">
        <v>1926</v>
      </c>
      <c r="R53" s="64"/>
      <c r="S53" s="64"/>
      <c r="T53" s="64"/>
      <c r="U53" s="65">
        <v>2</v>
      </c>
      <c r="V53" s="69" t="s">
        <v>121</v>
      </c>
      <c r="W53" s="83"/>
      <c r="X53" s="84">
        <v>246</v>
      </c>
      <c r="Y53" s="85">
        <v>4.1666666666666699E-2</v>
      </c>
      <c r="Z53" s="86">
        <f t="shared" si="1"/>
        <v>10.250000000000007</v>
      </c>
    </row>
    <row r="54" spans="1:26" s="2" customFormat="1" ht="13.5" customHeight="1">
      <c r="A54" s="14">
        <v>39</v>
      </c>
      <c r="B54" s="15" t="s">
        <v>88</v>
      </c>
      <c r="C54" s="201" t="s">
        <v>122</v>
      </c>
      <c r="D54" s="14">
        <v>40</v>
      </c>
      <c r="E54" s="16">
        <v>1</v>
      </c>
      <c r="F54" s="16">
        <v>0</v>
      </c>
      <c r="G54" s="124">
        <v>98.9</v>
      </c>
      <c r="H54" s="132">
        <v>10.3333333333333</v>
      </c>
      <c r="I54" s="98">
        <v>0.145833333328483</v>
      </c>
      <c r="J54" s="98">
        <v>5.2083333328482702E-2</v>
      </c>
      <c r="K54" s="99">
        <v>0</v>
      </c>
      <c r="L54" s="100">
        <v>0.197916666656965</v>
      </c>
      <c r="M54" s="99">
        <v>30</v>
      </c>
      <c r="N54" s="100">
        <v>29.802083333342999</v>
      </c>
      <c r="O54" s="101">
        <v>99.340277777810101</v>
      </c>
      <c r="P54" s="113">
        <v>34.4444444444444</v>
      </c>
      <c r="Q54" s="63">
        <v>1577</v>
      </c>
      <c r="R54" s="64"/>
      <c r="S54" s="64"/>
      <c r="T54" s="64"/>
      <c r="U54" s="65">
        <v>2</v>
      </c>
      <c r="V54" s="69" t="s">
        <v>123</v>
      </c>
      <c r="W54" s="83"/>
      <c r="X54" s="84">
        <v>376</v>
      </c>
      <c r="Y54" s="85">
        <v>4.1666666666666699E-2</v>
      </c>
      <c r="Z54" s="86">
        <f t="shared" si="1"/>
        <v>15.666666666666679</v>
      </c>
    </row>
    <row r="55" spans="1:26" s="2" customFormat="1" ht="13.5" customHeight="1">
      <c r="A55" s="14">
        <v>40</v>
      </c>
      <c r="B55" s="15" t="s">
        <v>88</v>
      </c>
      <c r="C55" s="201" t="s">
        <v>124</v>
      </c>
      <c r="D55" s="14">
        <v>40</v>
      </c>
      <c r="E55" s="16">
        <v>1</v>
      </c>
      <c r="F55" s="16">
        <v>0</v>
      </c>
      <c r="G55" s="16">
        <v>98.9</v>
      </c>
      <c r="H55" s="98">
        <v>13.2916666666667</v>
      </c>
      <c r="I55" s="98">
        <v>0.125</v>
      </c>
      <c r="J55" s="98">
        <v>0.39583333333575899</v>
      </c>
      <c r="K55" s="99">
        <v>0</v>
      </c>
      <c r="L55" s="100">
        <v>0.52083333333575899</v>
      </c>
      <c r="M55" s="99">
        <v>30</v>
      </c>
      <c r="N55" s="100">
        <v>29.479166666664199</v>
      </c>
      <c r="O55" s="101">
        <v>98.2638888888808</v>
      </c>
      <c r="P55" s="113">
        <v>44.3055555555556</v>
      </c>
      <c r="Q55" s="63">
        <v>2007</v>
      </c>
      <c r="R55" s="64"/>
      <c r="S55" s="64"/>
      <c r="T55" s="64"/>
      <c r="U55" s="65">
        <v>4</v>
      </c>
      <c r="V55" s="69" t="s">
        <v>125</v>
      </c>
      <c r="W55" s="83"/>
      <c r="X55" s="84">
        <v>347</v>
      </c>
      <c r="Y55" s="85">
        <v>4.1666666666666699E-2</v>
      </c>
      <c r="Z55" s="86">
        <f t="shared" si="1"/>
        <v>14.458333333333345</v>
      </c>
    </row>
    <row r="56" spans="1:26" s="2" customFormat="1" ht="13.5" customHeight="1">
      <c r="A56" s="14">
        <v>41</v>
      </c>
      <c r="B56" s="15" t="s">
        <v>88</v>
      </c>
      <c r="C56" s="201" t="s">
        <v>126</v>
      </c>
      <c r="D56" s="14">
        <v>40</v>
      </c>
      <c r="E56" s="16">
        <v>1</v>
      </c>
      <c r="F56" s="16">
        <v>0</v>
      </c>
      <c r="G56" s="16">
        <v>98.9</v>
      </c>
      <c r="H56" s="98">
        <v>9.5416666666666696</v>
      </c>
      <c r="I56" s="98">
        <v>0.16666666666424099</v>
      </c>
      <c r="J56" s="98">
        <v>9.0277777781011495E-2</v>
      </c>
      <c r="K56" s="99">
        <v>0</v>
      </c>
      <c r="L56" s="100">
        <v>0.256944444445253</v>
      </c>
      <c r="M56" s="99">
        <v>30</v>
      </c>
      <c r="N56" s="100">
        <v>29.743055555554701</v>
      </c>
      <c r="O56" s="101">
        <v>99.143518518515805</v>
      </c>
      <c r="P56" s="113">
        <v>31.8055555555556</v>
      </c>
      <c r="Q56" s="63">
        <v>1607</v>
      </c>
      <c r="R56" s="64"/>
      <c r="S56" s="64"/>
      <c r="T56" s="64"/>
      <c r="U56" s="65">
        <v>2</v>
      </c>
      <c r="V56" s="69" t="s">
        <v>127</v>
      </c>
      <c r="W56" s="83"/>
      <c r="X56" s="88">
        <v>386</v>
      </c>
      <c r="Y56" s="85">
        <v>4.1666666666666699E-2</v>
      </c>
      <c r="Z56" s="86">
        <f t="shared" si="1"/>
        <v>16.083333333333346</v>
      </c>
    </row>
    <row r="57" spans="1:26" s="5" customFormat="1" ht="13.5" customHeight="1">
      <c r="A57" s="91" t="s">
        <v>128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6"/>
      <c r="O57" s="137">
        <f>AVERAGE(O37:O56)</f>
        <v>98.078703703700711</v>
      </c>
      <c r="P57" s="137">
        <f>AVERAGE(P37:P56)</f>
        <v>40.506944444444443</v>
      </c>
      <c r="Q57" s="154">
        <f>SUM(Q37:Q56)</f>
        <v>36730</v>
      </c>
      <c r="R57" s="110"/>
      <c r="S57" s="110"/>
      <c r="T57" s="110"/>
      <c r="U57" s="111"/>
      <c r="V57" s="155"/>
      <c r="W57" s="82"/>
    </row>
    <row r="58" spans="1:26" s="4" customFormat="1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04"/>
      <c r="M58" s="21"/>
      <c r="N58" s="21"/>
      <c r="O58" s="43"/>
      <c r="P58" s="43"/>
      <c r="Q58" s="70"/>
      <c r="R58" s="43"/>
      <c r="S58" s="43"/>
      <c r="T58" s="43"/>
      <c r="U58" s="71"/>
      <c r="V58" s="72"/>
    </row>
    <row r="59" spans="1:26" s="4" customFormat="1">
      <c r="A59" s="22" t="s">
        <v>129</v>
      </c>
      <c r="B59" s="93"/>
      <c r="C59" s="22"/>
      <c r="D59" s="23"/>
      <c r="E59" s="24"/>
      <c r="F59" s="24"/>
      <c r="G59" s="24"/>
      <c r="H59" s="24"/>
      <c r="I59" s="44"/>
      <c r="J59" s="44"/>
      <c r="K59" s="44"/>
      <c r="L59" s="105"/>
      <c r="M59" s="44"/>
      <c r="N59" s="45"/>
      <c r="O59" s="46"/>
      <c r="P59" s="74"/>
      <c r="Q59" s="73"/>
      <c r="R59" s="74"/>
      <c r="S59" s="74"/>
      <c r="T59" s="74"/>
      <c r="U59" s="75"/>
      <c r="V59" s="76" t="s">
        <v>130</v>
      </c>
    </row>
    <row r="60" spans="1:26" s="4" customFormat="1">
      <c r="A60" s="94" t="s">
        <v>131</v>
      </c>
      <c r="B60" s="93" t="s">
        <v>132</v>
      </c>
      <c r="C60" s="22"/>
      <c r="D60" s="23"/>
      <c r="E60" s="24"/>
      <c r="F60" s="24"/>
      <c r="G60" s="24"/>
      <c r="H60" s="24"/>
      <c r="I60" s="44"/>
      <c r="J60" s="44"/>
      <c r="K60" s="44"/>
      <c r="L60" s="45"/>
      <c r="M60" s="44"/>
      <c r="N60" s="45"/>
      <c r="O60" s="46"/>
      <c r="P60" s="74"/>
      <c r="Q60" s="73"/>
      <c r="R60" s="74"/>
      <c r="S60" s="74"/>
      <c r="T60" s="74"/>
      <c r="U60" s="75"/>
      <c r="V60" s="77" t="s">
        <v>133</v>
      </c>
    </row>
    <row r="61" spans="1:26">
      <c r="A61" s="94" t="s">
        <v>131</v>
      </c>
      <c r="B61" s="93" t="s">
        <v>134</v>
      </c>
      <c r="C61" s="25"/>
      <c r="D61" s="25"/>
      <c r="E61" s="25"/>
      <c r="F61" s="25"/>
      <c r="G61" s="25"/>
      <c r="H61" s="25"/>
      <c r="I61" s="77"/>
      <c r="J61" s="77"/>
      <c r="K61" s="106"/>
      <c r="L61" s="77"/>
      <c r="M61" s="25"/>
      <c r="N61" s="25"/>
      <c r="O61" s="47"/>
      <c r="P61" s="47"/>
      <c r="Q61" s="78"/>
      <c r="R61" s="47"/>
      <c r="S61" s="47"/>
      <c r="T61" s="79"/>
      <c r="U61" s="77"/>
      <c r="V61" s="77"/>
      <c r="X61" s="86">
        <f t="shared" ref="X61:X68" si="3">+W61*V62</f>
        <v>0</v>
      </c>
    </row>
    <row r="62" spans="1:26">
      <c r="A62" s="202" t="s">
        <v>131</v>
      </c>
      <c r="B62" s="93" t="s">
        <v>135</v>
      </c>
      <c r="C62" s="25"/>
      <c r="D62" s="25"/>
      <c r="E62" s="25"/>
      <c r="F62" s="25"/>
      <c r="G62" s="25"/>
      <c r="H62" s="25"/>
      <c r="I62" s="77"/>
      <c r="J62" s="93"/>
      <c r="K62" s="25"/>
      <c r="L62" s="25"/>
      <c r="M62" s="25"/>
      <c r="N62" s="25"/>
      <c r="O62" s="25"/>
      <c r="P62" s="47"/>
      <c r="Q62" s="78"/>
      <c r="R62" s="47"/>
      <c r="S62" s="47"/>
      <c r="T62" s="79"/>
      <c r="U62" s="77"/>
      <c r="V62" s="77"/>
      <c r="X62" s="86">
        <f t="shared" si="3"/>
        <v>0</v>
      </c>
    </row>
    <row r="63" spans="1:26" ht="12.75" hidden="1" customHeight="1">
      <c r="A63" s="202" t="s">
        <v>131</v>
      </c>
      <c r="B63" s="93" t="s">
        <v>136</v>
      </c>
      <c r="C63" s="25"/>
      <c r="D63" s="25"/>
      <c r="E63" s="25"/>
      <c r="F63" s="25"/>
      <c r="G63" s="25"/>
      <c r="H63" s="25"/>
      <c r="I63" s="77"/>
      <c r="J63" s="77"/>
      <c r="K63" s="106"/>
      <c r="L63" s="77"/>
      <c r="M63" s="25"/>
      <c r="N63" s="25"/>
      <c r="O63" s="47"/>
      <c r="P63" s="47"/>
      <c r="Q63" s="78"/>
      <c r="R63" s="47"/>
      <c r="S63" s="47"/>
      <c r="T63" s="79"/>
      <c r="U63" s="77"/>
      <c r="V63" s="77"/>
      <c r="X63" s="86">
        <f t="shared" si="3"/>
        <v>0</v>
      </c>
    </row>
    <row r="64" spans="1:26" ht="12.75" hidden="1" customHeight="1">
      <c r="A64" s="202" t="s">
        <v>131</v>
      </c>
      <c r="B64" s="93" t="s">
        <v>137</v>
      </c>
      <c r="C64" s="25"/>
      <c r="D64" s="25"/>
      <c r="E64" s="25"/>
      <c r="F64" s="25"/>
      <c r="G64" s="25"/>
      <c r="H64" s="25"/>
      <c r="I64" s="77"/>
      <c r="J64" s="77"/>
      <c r="K64" s="106"/>
      <c r="L64" s="77"/>
      <c r="M64" s="25"/>
      <c r="N64" s="25"/>
      <c r="O64" s="47"/>
      <c r="P64" s="47"/>
      <c r="Q64" s="78"/>
      <c r="R64" s="47"/>
      <c r="S64" s="47"/>
      <c r="T64" s="79"/>
      <c r="U64" s="77"/>
      <c r="V64" s="77"/>
      <c r="X64" s="86">
        <f t="shared" si="3"/>
        <v>0</v>
      </c>
    </row>
    <row r="65" spans="1:24" ht="12.75" hidden="1" customHeight="1">
      <c r="A65" s="202" t="s">
        <v>131</v>
      </c>
      <c r="B65" s="93" t="s">
        <v>138</v>
      </c>
      <c r="C65" s="25"/>
      <c r="D65" s="25"/>
      <c r="E65" s="25"/>
      <c r="F65" s="25"/>
      <c r="G65" s="25"/>
      <c r="H65" s="25"/>
      <c r="I65" s="77"/>
      <c r="J65" s="77"/>
      <c r="K65" s="106"/>
      <c r="L65" s="77"/>
      <c r="M65" s="25"/>
      <c r="N65" s="25"/>
      <c r="O65" s="47"/>
      <c r="P65" s="47"/>
      <c r="Q65" s="78"/>
      <c r="R65" s="47"/>
      <c r="S65" s="47"/>
      <c r="T65" s="79"/>
      <c r="U65" s="77"/>
      <c r="V65" s="77"/>
      <c r="X65" s="86">
        <f t="shared" si="3"/>
        <v>0</v>
      </c>
    </row>
    <row r="66" spans="1:24">
      <c r="A66" s="202" t="s">
        <v>131</v>
      </c>
      <c r="B66" s="93" t="s">
        <v>139</v>
      </c>
      <c r="C66" s="25"/>
      <c r="D66" s="25"/>
      <c r="E66" s="25"/>
      <c r="F66" s="25"/>
      <c r="G66" s="25"/>
      <c r="H66" s="25"/>
      <c r="I66" s="77"/>
      <c r="J66" s="77"/>
      <c r="K66" s="106"/>
      <c r="L66" s="77"/>
      <c r="M66" s="25"/>
      <c r="N66" s="25"/>
      <c r="O66" s="47"/>
      <c r="P66" s="47"/>
      <c r="Q66" s="78"/>
      <c r="R66" s="47"/>
      <c r="S66" s="47"/>
      <c r="T66" s="79"/>
      <c r="U66" s="77"/>
      <c r="V66" s="77"/>
      <c r="X66" s="86">
        <f t="shared" si="3"/>
        <v>0</v>
      </c>
    </row>
    <row r="67" spans="1:24">
      <c r="A67" s="202" t="s">
        <v>131</v>
      </c>
      <c r="B67" s="93" t="s">
        <v>140</v>
      </c>
      <c r="C67" s="25"/>
      <c r="D67" s="25"/>
      <c r="E67" s="26"/>
      <c r="F67" s="26"/>
      <c r="G67" s="26"/>
      <c r="H67" s="26"/>
      <c r="I67" s="107"/>
      <c r="J67" s="107"/>
      <c r="K67" s="107"/>
      <c r="L67" s="107"/>
      <c r="M67" s="26"/>
      <c r="N67" s="26"/>
      <c r="O67" s="48"/>
      <c r="P67" s="48"/>
      <c r="Q67" s="80"/>
      <c r="R67" s="48"/>
      <c r="S67" s="48"/>
      <c r="T67" s="81"/>
      <c r="U67" s="26"/>
      <c r="V67" s="48"/>
      <c r="X67" s="86">
        <f t="shared" si="3"/>
        <v>0</v>
      </c>
    </row>
    <row r="68" spans="1:24" ht="12.75" hidden="1" customHeight="1">
      <c r="A68" s="202" t="s">
        <v>131</v>
      </c>
      <c r="B68" s="93" t="s">
        <v>139</v>
      </c>
      <c r="C68" s="26"/>
      <c r="D68" s="26"/>
      <c r="E68" s="26"/>
      <c r="F68" s="26"/>
      <c r="G68" s="26"/>
      <c r="H68" s="26"/>
      <c r="I68" s="107"/>
      <c r="J68" s="107"/>
      <c r="K68" s="107"/>
      <c r="L68" s="107"/>
      <c r="M68" s="26"/>
      <c r="N68" s="26"/>
      <c r="O68" s="48"/>
      <c r="P68" s="48"/>
      <c r="Q68" s="80"/>
      <c r="R68" s="48"/>
      <c r="S68" s="48"/>
      <c r="T68" s="81"/>
      <c r="U68" s="26"/>
      <c r="V68" s="26"/>
      <c r="X68" s="86">
        <f t="shared" si="3"/>
        <v>0</v>
      </c>
    </row>
    <row r="69" spans="1:24" s="5" customFormat="1" ht="12.75" hidden="1" customHeight="1">
      <c r="A69" s="202" t="s">
        <v>131</v>
      </c>
      <c r="B69" s="93" t="s">
        <v>140</v>
      </c>
      <c r="C69" s="26"/>
      <c r="D69" s="26"/>
      <c r="E69" s="26"/>
      <c r="F69" s="26"/>
      <c r="G69" s="26"/>
      <c r="H69" s="26"/>
      <c r="I69" s="107"/>
      <c r="J69" s="107"/>
      <c r="K69" s="107"/>
      <c r="L69" s="107"/>
      <c r="M69" s="26"/>
      <c r="N69" s="26"/>
      <c r="O69" s="48"/>
      <c r="P69" s="48"/>
      <c r="Q69" s="80"/>
      <c r="R69" s="48"/>
      <c r="S69" s="48"/>
      <c r="T69" s="81"/>
      <c r="U69" s="26"/>
      <c r="V69" s="26"/>
      <c r="W69" s="1"/>
      <c r="X69" s="86" t="e">
        <f>+W69*V71</f>
        <v>#VALUE!</v>
      </c>
    </row>
    <row r="70" spans="1:24" s="5" customFormat="1">
      <c r="A70" s="202" t="s">
        <v>131</v>
      </c>
      <c r="B70" s="93" t="s">
        <v>141</v>
      </c>
      <c r="C70" s="26"/>
      <c r="D70" s="26"/>
      <c r="E70" s="26"/>
      <c r="F70" s="26"/>
      <c r="G70" s="26"/>
      <c r="H70" s="26"/>
      <c r="I70" s="107"/>
      <c r="J70" s="107"/>
      <c r="K70" s="107"/>
      <c r="L70" s="107"/>
      <c r="M70" s="26"/>
      <c r="N70" s="26"/>
      <c r="O70" s="48"/>
      <c r="P70" s="48"/>
      <c r="Q70" s="80"/>
      <c r="R70" s="48"/>
      <c r="S70" s="48"/>
      <c r="T70" s="81"/>
      <c r="U70" s="26"/>
      <c r="V70" s="26"/>
      <c r="W70" s="1"/>
      <c r="X70" s="86"/>
    </row>
    <row r="71" spans="1:24" s="5" customFormat="1">
      <c r="A71" s="26"/>
      <c r="B71" s="26"/>
      <c r="C71" s="26"/>
      <c r="D71" s="26"/>
      <c r="E71" s="26"/>
      <c r="F71" s="26"/>
      <c r="G71" s="26"/>
      <c r="H71" s="26"/>
      <c r="I71" s="107"/>
      <c r="J71" s="107"/>
      <c r="K71" s="107"/>
      <c r="L71" s="107"/>
      <c r="M71" s="26"/>
      <c r="N71" s="26"/>
      <c r="O71" s="48"/>
      <c r="P71" s="48"/>
      <c r="Q71" s="80"/>
      <c r="R71" s="48"/>
      <c r="S71" s="48"/>
      <c r="T71" s="81"/>
      <c r="U71" s="26"/>
      <c r="V71" s="77" t="s">
        <v>142</v>
      </c>
      <c r="W71" s="1"/>
      <c r="X71" s="86">
        <f t="shared" ref="X71:X81" si="4">+W71*V72</f>
        <v>0</v>
      </c>
    </row>
    <row r="72" spans="1:24">
      <c r="V72" s="1"/>
      <c r="X72" s="86">
        <f t="shared" si="4"/>
        <v>0</v>
      </c>
    </row>
    <row r="73" spans="1:24">
      <c r="X73" s="86">
        <f t="shared" si="4"/>
        <v>0</v>
      </c>
    </row>
    <row r="74" spans="1:24">
      <c r="X74" s="86">
        <f t="shared" si="4"/>
        <v>0</v>
      </c>
    </row>
    <row r="75" spans="1:24">
      <c r="L75" s="49"/>
      <c r="X75" s="86">
        <f t="shared" si="4"/>
        <v>0</v>
      </c>
    </row>
    <row r="76" spans="1:24">
      <c r="X76" s="86">
        <f t="shared" si="4"/>
        <v>0</v>
      </c>
    </row>
    <row r="77" spans="1:24">
      <c r="K77" s="49"/>
      <c r="P77" s="1">
        <f>676/5</f>
        <v>135.19999999999999</v>
      </c>
      <c r="X77" s="86">
        <f t="shared" si="4"/>
        <v>0</v>
      </c>
    </row>
    <row r="78" spans="1:24">
      <c r="X78" s="86">
        <f t="shared" si="4"/>
        <v>0</v>
      </c>
    </row>
    <row r="79" spans="1:24">
      <c r="X79" s="86">
        <f t="shared" si="4"/>
        <v>0</v>
      </c>
    </row>
    <row r="80" spans="1:24">
      <c r="X80" s="86">
        <f t="shared" si="4"/>
        <v>0</v>
      </c>
    </row>
    <row r="81" spans="12:24">
      <c r="L81" s="49"/>
      <c r="X81" s="86">
        <f t="shared" si="4"/>
        <v>0</v>
      </c>
    </row>
    <row r="82" spans="12:24">
      <c r="P82" s="8"/>
      <c r="R82" s="8"/>
      <c r="S82" s="8"/>
    </row>
  </sheetData>
  <mergeCells count="18">
    <mergeCell ref="R6:R7"/>
    <mergeCell ref="T6:T7"/>
    <mergeCell ref="U6:U7"/>
    <mergeCell ref="V6:V8"/>
    <mergeCell ref="A3:V3"/>
    <mergeCell ref="A4:V4"/>
    <mergeCell ref="A5:V5"/>
    <mergeCell ref="E6:F6"/>
    <mergeCell ref="I6:L6"/>
    <mergeCell ref="N6:O6"/>
    <mergeCell ref="A6:A8"/>
    <mergeCell ref="B6:B8"/>
    <mergeCell ref="C6:C8"/>
    <mergeCell ref="D6:D7"/>
    <mergeCell ref="G6:G7"/>
    <mergeCell ref="H6:H7"/>
    <mergeCell ref="M6:M7"/>
    <mergeCell ref="Q6:Q7"/>
  </mergeCells>
  <printOptions horizontalCentered="1" verticalCentered="1"/>
  <pageMargins left="0" right="0" top="0" bottom="0" header="0" footer="0"/>
  <pageSetup paperSize="9" scale="5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43"/>
  <sheetViews>
    <sheetView tabSelected="1" zoomScaleNormal="100" zoomScaleSheetLayoutView="100" workbookViewId="0">
      <selection activeCell="K20" sqref="K20"/>
    </sheetView>
  </sheetViews>
  <sheetFormatPr defaultColWidth="7.8984375" defaultRowHeight="13.2"/>
  <cols>
    <col min="1" max="1" width="3.59765625" style="5" customWidth="1"/>
    <col min="2" max="2" width="25.8984375" style="5" customWidth="1"/>
    <col min="3" max="3" width="11.5" style="5" hidden="1" customWidth="1"/>
    <col min="4" max="4" width="8.09765625" style="5" hidden="1" customWidth="1"/>
    <col min="5" max="6" width="11" style="5" hidden="1" customWidth="1"/>
    <col min="7" max="7" width="9" style="5" hidden="1" customWidth="1"/>
    <col min="8" max="8" width="9.5" style="5" hidden="1" customWidth="1"/>
    <col min="9" max="9" width="14.69921875" style="5" hidden="1" customWidth="1"/>
    <col min="10" max="10" width="12" style="6" customWidth="1"/>
    <col min="11" max="11" width="9.8984375" style="6" customWidth="1"/>
    <col min="12" max="13" width="7.59765625" style="6" customWidth="1"/>
    <col min="14" max="14" width="12.3984375" style="5" customWidth="1"/>
    <col min="15" max="15" width="8" style="5" customWidth="1"/>
    <col min="16" max="16" width="7.3984375" style="1" bestFit="1" customWidth="1"/>
    <col min="17" max="18" width="9.5" style="1" customWidth="1"/>
    <col min="19" max="19" width="9.5" style="7" customWidth="1"/>
    <col min="20" max="21" width="9.5" style="1" customWidth="1"/>
    <col min="22" max="22" width="9.5" style="8" customWidth="1"/>
    <col min="23" max="23" width="9.796875" style="5" customWidth="1"/>
    <col min="24" max="24" width="62.8984375" style="5" customWidth="1"/>
    <col min="25" max="25" width="10.69921875" style="1" customWidth="1"/>
    <col min="26" max="26" width="11.19921875" style="1" customWidth="1"/>
    <col min="27" max="27" width="8.8984375" style="1" customWidth="1"/>
    <col min="28" max="28" width="11.19921875" style="1" customWidth="1"/>
    <col min="29" max="29" width="7.8984375" style="1"/>
    <col min="30" max="31" width="13.5" style="1" customWidth="1"/>
    <col min="32" max="32" width="7.8984375" style="1"/>
    <col min="33" max="33" width="9" style="1" customWidth="1"/>
    <col min="34" max="16384" width="7.8984375" style="1"/>
  </cols>
  <sheetData>
    <row r="1" spans="1: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50"/>
      <c r="R1" s="50"/>
      <c r="S1" s="51"/>
      <c r="T1" s="50"/>
      <c r="U1" s="50"/>
      <c r="V1" s="50"/>
      <c r="W1" s="50"/>
      <c r="X1" s="52"/>
    </row>
    <row r="2" spans="1: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3"/>
      <c r="R2" s="33"/>
      <c r="S2" s="53"/>
      <c r="T2" s="33"/>
      <c r="U2" s="54"/>
      <c r="V2" s="52"/>
      <c r="W2" s="9"/>
      <c r="X2" s="9"/>
    </row>
    <row r="3" spans="1: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3"/>
      <c r="R3" s="33"/>
      <c r="S3" s="53"/>
      <c r="T3" s="33"/>
      <c r="U3" s="54"/>
      <c r="V3" s="52"/>
      <c r="W3" s="9"/>
      <c r="X3" s="9"/>
    </row>
    <row r="4" spans="1: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3"/>
      <c r="R4" s="33"/>
      <c r="S4" s="53"/>
      <c r="T4" s="33"/>
      <c r="U4" s="54"/>
      <c r="V4" s="52"/>
      <c r="W4" s="9"/>
      <c r="X4" s="9"/>
    </row>
    <row r="5" spans="1:30">
      <c r="A5" s="302" t="s">
        <v>145</v>
      </c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</row>
    <row r="6" spans="1:30">
      <c r="A6" s="302" t="s">
        <v>211</v>
      </c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</row>
    <row r="7" spans="1:30">
      <c r="A7" s="302"/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</row>
    <row r="8" spans="1:30" ht="21" customHeight="1">
      <c r="A8" s="306" t="s">
        <v>4</v>
      </c>
      <c r="B8" s="306" t="s">
        <v>5</v>
      </c>
      <c r="C8" s="306" t="s">
        <v>6</v>
      </c>
      <c r="D8" s="309" t="s">
        <v>7</v>
      </c>
      <c r="E8" s="303" t="s">
        <v>8</v>
      </c>
      <c r="F8" s="303"/>
      <c r="G8" s="310" t="s">
        <v>9</v>
      </c>
      <c r="H8" s="303" t="s">
        <v>146</v>
      </c>
      <c r="I8" s="318" t="s">
        <v>147</v>
      </c>
      <c r="J8" s="304" t="s">
        <v>11</v>
      </c>
      <c r="K8" s="304"/>
      <c r="L8" s="304"/>
      <c r="M8" s="305"/>
      <c r="N8" s="303" t="s">
        <v>12</v>
      </c>
      <c r="O8" s="314" t="s">
        <v>13</v>
      </c>
      <c r="P8" s="315"/>
      <c r="Q8" s="310" t="s">
        <v>186</v>
      </c>
      <c r="R8" s="206" t="s">
        <v>14</v>
      </c>
      <c r="S8" s="310" t="s">
        <v>15</v>
      </c>
      <c r="T8" s="310" t="s">
        <v>16</v>
      </c>
      <c r="U8" s="55" t="s">
        <v>17</v>
      </c>
      <c r="V8" s="312" t="s">
        <v>18</v>
      </c>
      <c r="W8" s="298" t="s">
        <v>19</v>
      </c>
      <c r="X8" s="299" t="s">
        <v>20</v>
      </c>
      <c r="Y8" s="82"/>
    </row>
    <row r="9" spans="1:30" ht="24.9" customHeight="1">
      <c r="A9" s="307"/>
      <c r="B9" s="307"/>
      <c r="C9" s="307"/>
      <c r="D9" s="309"/>
      <c r="E9" s="12" t="s">
        <v>21</v>
      </c>
      <c r="F9" s="12" t="s">
        <v>22</v>
      </c>
      <c r="G9" s="311"/>
      <c r="H9" s="303"/>
      <c r="I9" s="319"/>
      <c r="J9" s="276" t="s">
        <v>23</v>
      </c>
      <c r="K9" s="276" t="s">
        <v>24</v>
      </c>
      <c r="L9" s="276" t="s">
        <v>25</v>
      </c>
      <c r="M9" s="36" t="s">
        <v>196</v>
      </c>
      <c r="N9" s="303"/>
      <c r="O9" s="316"/>
      <c r="P9" s="317"/>
      <c r="Q9" s="323"/>
      <c r="R9" s="207" t="s">
        <v>168</v>
      </c>
      <c r="S9" s="311"/>
      <c r="T9" s="311"/>
      <c r="U9" s="195" t="s">
        <v>30</v>
      </c>
      <c r="V9" s="313"/>
      <c r="W9" s="298"/>
      <c r="X9" s="300"/>
      <c r="Y9" s="82"/>
    </row>
    <row r="10" spans="1:30">
      <c r="A10" s="308"/>
      <c r="B10" s="308"/>
      <c r="C10" s="308"/>
      <c r="D10" s="11" t="s">
        <v>31</v>
      </c>
      <c r="E10" s="12" t="s">
        <v>32</v>
      </c>
      <c r="F10" s="12" t="s">
        <v>32</v>
      </c>
      <c r="G10" s="12" t="s">
        <v>33</v>
      </c>
      <c r="H10" s="12" t="s">
        <v>34</v>
      </c>
      <c r="I10" s="320"/>
      <c r="J10" s="37" t="s">
        <v>34</v>
      </c>
      <c r="K10" s="38" t="s">
        <v>34</v>
      </c>
      <c r="L10" s="38" t="s">
        <v>34</v>
      </c>
      <c r="M10" s="38" t="s">
        <v>34</v>
      </c>
      <c r="N10" s="38" t="s">
        <v>34</v>
      </c>
      <c r="O10" s="12" t="s">
        <v>34</v>
      </c>
      <c r="P10" s="194" t="s">
        <v>33</v>
      </c>
      <c r="Q10" s="208" t="s">
        <v>34</v>
      </c>
      <c r="R10" s="205" t="s">
        <v>33</v>
      </c>
      <c r="S10" s="254" t="s">
        <v>190</v>
      </c>
      <c r="T10" s="195" t="s">
        <v>36</v>
      </c>
      <c r="U10" s="195" t="s">
        <v>36</v>
      </c>
      <c r="V10" s="196" t="s">
        <v>37</v>
      </c>
      <c r="W10" s="55" t="s">
        <v>38</v>
      </c>
      <c r="X10" s="301"/>
      <c r="Y10" s="82"/>
      <c r="AA10" s="1">
        <f>2113/6</f>
        <v>352.16666666666669</v>
      </c>
    </row>
    <row r="11" spans="1:30">
      <c r="A11" s="13">
        <v>1</v>
      </c>
      <c r="B11" s="13">
        <v>2</v>
      </c>
      <c r="C11" s="13">
        <v>2</v>
      </c>
      <c r="D11" s="13">
        <v>3</v>
      </c>
      <c r="E11" s="13">
        <v>4</v>
      </c>
      <c r="F11" s="13">
        <v>5</v>
      </c>
      <c r="G11" s="13">
        <v>6</v>
      </c>
      <c r="H11" s="13">
        <v>7</v>
      </c>
      <c r="I11" s="39">
        <v>8</v>
      </c>
      <c r="J11" s="40">
        <v>3</v>
      </c>
      <c r="K11" s="13">
        <v>4</v>
      </c>
      <c r="L11" s="13">
        <v>5</v>
      </c>
      <c r="M11" s="13">
        <v>6</v>
      </c>
      <c r="N11" s="13">
        <v>7</v>
      </c>
      <c r="O11" s="13" t="s">
        <v>198</v>
      </c>
      <c r="P11" s="13" t="s">
        <v>199</v>
      </c>
      <c r="Q11" s="13">
        <v>10</v>
      </c>
      <c r="R11" s="57" t="s">
        <v>200</v>
      </c>
      <c r="S11" s="56">
        <v>16</v>
      </c>
      <c r="T11" s="57">
        <v>17</v>
      </c>
      <c r="U11" s="57">
        <v>18</v>
      </c>
      <c r="V11" s="108">
        <v>19</v>
      </c>
      <c r="W11" s="57">
        <v>11</v>
      </c>
      <c r="X11" s="58">
        <v>12</v>
      </c>
      <c r="Y11" s="82"/>
    </row>
    <row r="12" spans="1:30" s="4" customFormat="1" ht="13.5" customHeight="1">
      <c r="A12" s="91" t="s">
        <v>176</v>
      </c>
      <c r="B12" s="92"/>
      <c r="C12" s="92"/>
      <c r="D12" s="92"/>
      <c r="E12" s="92"/>
      <c r="F12" s="92"/>
      <c r="G12" s="92"/>
      <c r="H12" s="92"/>
      <c r="I12" s="95"/>
      <c r="J12" s="92"/>
      <c r="K12" s="92"/>
      <c r="L12" s="92"/>
      <c r="M12" s="92"/>
      <c r="N12" s="92"/>
      <c r="O12" s="96"/>
      <c r="P12" s="97"/>
      <c r="Q12" s="97"/>
      <c r="R12" s="110"/>
      <c r="S12" s="109"/>
      <c r="T12" s="110"/>
      <c r="U12" s="110"/>
      <c r="V12" s="110"/>
      <c r="W12" s="111"/>
      <c r="X12" s="112"/>
      <c r="Y12" s="90"/>
      <c r="AA12" s="85">
        <v>4.1666666666666699E-2</v>
      </c>
      <c r="AB12" s="85">
        <f t="shared" ref="AB12:AB16" si="0">+AA12*Z12</f>
        <v>0</v>
      </c>
    </row>
    <row r="13" spans="1:30" s="2" customFormat="1" ht="13.5" customHeight="1">
      <c r="A13" s="14">
        <v>1</v>
      </c>
      <c r="B13" s="15" t="s">
        <v>181</v>
      </c>
      <c r="C13" s="14" t="s">
        <v>148</v>
      </c>
      <c r="D13" s="14">
        <v>40</v>
      </c>
      <c r="E13" s="16">
        <v>0</v>
      </c>
      <c r="F13" s="16">
        <v>1</v>
      </c>
      <c r="G13" s="16">
        <v>100</v>
      </c>
      <c r="H13" s="16">
        <v>69</v>
      </c>
      <c r="I13" s="41"/>
      <c r="J13" s="275">
        <f>'Daily STS 01 Utilisasi'!J45</f>
        <v>0.29166666666666669</v>
      </c>
      <c r="K13" s="99">
        <f>'Daily STS 01 Utilisasi'!K45</f>
        <v>0</v>
      </c>
      <c r="L13" s="99">
        <f>'Daily STS 01 Utilisasi'!L45</f>
        <v>0</v>
      </c>
      <c r="M13" s="100">
        <f>J13+K13+L13</f>
        <v>0.29166666666666669</v>
      </c>
      <c r="N13" s="99">
        <f>'Daily STS 01 Utilisasi'!N45</f>
        <v>31</v>
      </c>
      <c r="O13" s="100">
        <f>'Daily STS 01 Utilisasi'!O45</f>
        <v>29.708333333333332</v>
      </c>
      <c r="P13" s="277">
        <f>1</f>
        <v>1</v>
      </c>
      <c r="Q13" s="99">
        <f>'Daily STS 01 Utilisasi'!Q45</f>
        <v>4.9243055555555557</v>
      </c>
      <c r="R13" s="278">
        <f>'Daily STS 01 Utilisasi'!R46</f>
        <v>0.15884856630824373</v>
      </c>
      <c r="S13" s="59">
        <v>874</v>
      </c>
      <c r="T13" s="60"/>
      <c r="U13" s="60"/>
      <c r="V13" s="60"/>
      <c r="W13" s="61">
        <v>1</v>
      </c>
      <c r="X13" s="62" t="s">
        <v>208</v>
      </c>
      <c r="Y13" s="83"/>
      <c r="Z13" s="84">
        <v>414</v>
      </c>
      <c r="AA13" s="85">
        <v>4.1666666666666699E-2</v>
      </c>
      <c r="AB13" s="86">
        <f t="shared" si="0"/>
        <v>17.250000000000014</v>
      </c>
      <c r="AD13" s="87">
        <v>69</v>
      </c>
    </row>
    <row r="14" spans="1:30" s="3" customFormat="1" ht="13.5" customHeight="1">
      <c r="A14" s="14">
        <v>2</v>
      </c>
      <c r="B14" s="15" t="s">
        <v>182</v>
      </c>
      <c r="C14" s="14" t="s">
        <v>149</v>
      </c>
      <c r="D14" s="14">
        <v>40</v>
      </c>
      <c r="E14" s="16">
        <v>0</v>
      </c>
      <c r="F14" s="16">
        <v>1</v>
      </c>
      <c r="G14" s="16">
        <v>100</v>
      </c>
      <c r="H14" s="16">
        <v>94</v>
      </c>
      <c r="I14" s="41"/>
      <c r="J14" s="275">
        <f>'Daily STS 02 Utiliasasi'!J45</f>
        <v>0.25</v>
      </c>
      <c r="K14" s="99">
        <f>'Daily STS 02 Utiliasasi'!K45</f>
        <v>0</v>
      </c>
      <c r="L14" s="99">
        <f>'Daily STS 02 Utiliasasi'!L45</f>
        <v>0.18611111111111112</v>
      </c>
      <c r="M14" s="100">
        <f>'Daily STS 02 Utiliasasi'!M45</f>
        <v>0.43611111111111112</v>
      </c>
      <c r="N14" s="99">
        <f>'Daily STS 02 Utiliasasi'!N45</f>
        <v>31</v>
      </c>
      <c r="O14" s="100">
        <f>'Daily STS 02 Utiliasasi'!O45</f>
        <v>30.56388888888889</v>
      </c>
      <c r="P14" s="277">
        <f>'Daily STS 02 Utiliasasi'!P46</f>
        <v>0.97819444444444448</v>
      </c>
      <c r="Q14" s="99">
        <f>'Daily STS 02 Utiliasasi'!Q45</f>
        <v>7.2611111111111111</v>
      </c>
      <c r="R14" s="278">
        <f>'Daily STS 02 Utiliasasi'!R46</f>
        <v>0.2366382201589457</v>
      </c>
      <c r="S14" s="63">
        <v>1456</v>
      </c>
      <c r="T14" s="64"/>
      <c r="U14" s="64"/>
      <c r="V14" s="64"/>
      <c r="W14" s="65">
        <v>0</v>
      </c>
      <c r="X14" s="62"/>
      <c r="Y14" s="82"/>
      <c r="Z14" s="88">
        <v>419</v>
      </c>
      <c r="AA14" s="85">
        <v>4.1666666666666699E-2</v>
      </c>
      <c r="AB14" s="86">
        <f t="shared" si="0"/>
        <v>17.458333333333346</v>
      </c>
      <c r="AD14" s="89">
        <v>94</v>
      </c>
    </row>
    <row r="15" spans="1:30" s="4" customFormat="1" ht="13.5" customHeight="1">
      <c r="A15" s="14">
        <v>3</v>
      </c>
      <c r="B15" s="15" t="s">
        <v>183</v>
      </c>
      <c r="C15" s="14" t="s">
        <v>150</v>
      </c>
      <c r="D15" s="14">
        <v>40</v>
      </c>
      <c r="E15" s="16">
        <v>0</v>
      </c>
      <c r="F15" s="16">
        <v>1</v>
      </c>
      <c r="G15" s="16">
        <v>100</v>
      </c>
      <c r="H15" s="16">
        <v>88</v>
      </c>
      <c r="I15" s="41"/>
      <c r="J15" s="275">
        <f>'Daily STS 03 Utiliasasi'!J45</f>
        <v>0.29166666666666669</v>
      </c>
      <c r="K15" s="99">
        <f>'Daily STS 03 Utiliasasi'!K45</f>
        <v>0</v>
      </c>
      <c r="L15" s="99">
        <f>'Daily STS 03 Utiliasasi'!L45</f>
        <v>6.3194444444444442E-2</v>
      </c>
      <c r="M15" s="100">
        <f>'Daily STS 03 Utiliasasi'!M45</f>
        <v>0.35486111111111113</v>
      </c>
      <c r="N15" s="99">
        <f>'Daily STS 03 Utiliasasi'!N45</f>
        <v>31</v>
      </c>
      <c r="O15" s="100">
        <f>'Daily STS 03 Utiliasasi'!O45</f>
        <v>29.645138888888887</v>
      </c>
      <c r="P15" s="277">
        <f>'Daily STS 03 Utiliasasi'!P46</f>
        <v>0.99684027777777773</v>
      </c>
      <c r="Q15" s="99">
        <f>'Daily STS 03 Utiliasasi'!Q45</f>
        <v>5.7659722222222225</v>
      </c>
      <c r="R15" s="278">
        <f>'Daily STS 03 Utiliasasi'!R46</f>
        <v>0.18599910394265234</v>
      </c>
      <c r="S15" s="59">
        <v>986</v>
      </c>
      <c r="T15" s="60"/>
      <c r="U15" s="60"/>
      <c r="V15" s="60"/>
      <c r="W15" s="61">
        <v>0</v>
      </c>
      <c r="X15" s="62"/>
      <c r="Y15" s="90"/>
      <c r="Z15" s="84">
        <v>354</v>
      </c>
      <c r="AA15" s="85">
        <v>4.1666666666666699E-2</v>
      </c>
      <c r="AB15" s="86">
        <f t="shared" si="0"/>
        <v>14.750000000000011</v>
      </c>
      <c r="AD15" s="89">
        <v>88</v>
      </c>
    </row>
    <row r="16" spans="1:30" s="4" customFormat="1" ht="13.5" customHeight="1">
      <c r="A16" s="209">
        <v>4</v>
      </c>
      <c r="B16" s="226" t="s">
        <v>184</v>
      </c>
      <c r="C16" s="209" t="s">
        <v>151</v>
      </c>
      <c r="D16" s="209">
        <v>40</v>
      </c>
      <c r="E16" s="131">
        <v>0</v>
      </c>
      <c r="F16" s="131">
        <v>1</v>
      </c>
      <c r="G16" s="131">
        <v>100</v>
      </c>
      <c r="H16" s="131">
        <v>53</v>
      </c>
      <c r="I16" s="210"/>
      <c r="J16" s="275">
        <f>'Daily STS 04 Utiliasasi'!J45</f>
        <v>0.16666666666666666</v>
      </c>
      <c r="K16" s="99">
        <f>'Daily STS 02 Utiliasasi'!K47</f>
        <v>0</v>
      </c>
      <c r="L16" s="99">
        <f>'Daily STS 04 Utiliasasi'!L45</f>
        <v>1.0416666666666666E-2</v>
      </c>
      <c r="M16" s="100">
        <f>'Daily STS 04 Utiliasasi'!M45</f>
        <v>0.17708333333333331</v>
      </c>
      <c r="N16" s="99">
        <f>'Daily STS 04 Utiliasasi'!N45</f>
        <v>31</v>
      </c>
      <c r="O16" s="100">
        <f>'Daily STS 04 Utiliasasi'!O45</f>
        <v>30.822916666666668</v>
      </c>
      <c r="P16" s="277">
        <f>'Daily STS 04 Utiliasasi'!P46</f>
        <v>0.99114583333333339</v>
      </c>
      <c r="Q16" s="99">
        <f>'Daily STS 04 Utiliasasi'!Q45</f>
        <v>8.3291666666666675</v>
      </c>
      <c r="R16" s="278">
        <f>'Daily STS 04 Utiliasasi'!R46</f>
        <v>0.26924825504621774</v>
      </c>
      <c r="S16" s="171">
        <v>1322</v>
      </c>
      <c r="T16" s="172"/>
      <c r="U16" s="172"/>
      <c r="V16" s="172"/>
      <c r="W16" s="279">
        <v>0</v>
      </c>
      <c r="X16" s="280"/>
      <c r="Y16" s="90"/>
      <c r="Z16" s="88">
        <v>368</v>
      </c>
      <c r="AA16" s="85">
        <v>4.1666666666666699E-2</v>
      </c>
      <c r="AB16" s="86">
        <f t="shared" si="0"/>
        <v>15.333333333333345</v>
      </c>
      <c r="AD16" s="89">
        <v>53</v>
      </c>
    </row>
    <row r="17" spans="1:26" s="4" customFormat="1" ht="18" customHeight="1">
      <c r="A17" s="324" t="s">
        <v>188</v>
      </c>
      <c r="B17" s="324"/>
      <c r="C17" s="324"/>
      <c r="D17" s="324"/>
      <c r="E17" s="324"/>
      <c r="F17" s="324"/>
      <c r="G17" s="324"/>
      <c r="H17" s="324"/>
      <c r="I17" s="324"/>
      <c r="J17" s="324"/>
      <c r="K17" s="324"/>
      <c r="L17" s="324"/>
      <c r="M17" s="285">
        <f t="shared" ref="M17:R17" si="1">AVERAGE(M13:M16)</f>
        <v>0.31493055555555555</v>
      </c>
      <c r="N17" s="286">
        <f t="shared" si="1"/>
        <v>31</v>
      </c>
      <c r="O17" s="287">
        <f t="shared" si="1"/>
        <v>30.185069444444448</v>
      </c>
      <c r="P17" s="288">
        <f>AVERAGE(P13:P16)</f>
        <v>0.99154513888888896</v>
      </c>
      <c r="Q17" s="286">
        <f t="shared" si="1"/>
        <v>6.5701388888888896</v>
      </c>
      <c r="R17" s="289">
        <f t="shared" si="1"/>
        <v>0.21268353636401488</v>
      </c>
      <c r="S17" s="281">
        <f>SUM(S13:S16)</f>
        <v>4638</v>
      </c>
      <c r="T17" s="282"/>
      <c r="U17" s="282"/>
      <c r="V17" s="282"/>
      <c r="W17" s="283"/>
      <c r="X17" s="284"/>
    </row>
    <row r="18" spans="1:26" s="4" customFormat="1" ht="18" customHeight="1">
      <c r="A18" s="253"/>
      <c r="B18" s="253"/>
      <c r="C18" s="22"/>
      <c r="D18" s="23"/>
      <c r="E18" s="24"/>
      <c r="F18" s="24"/>
      <c r="G18" s="24"/>
      <c r="H18" s="24"/>
      <c r="I18" s="24"/>
      <c r="J18" s="247"/>
      <c r="K18" s="247"/>
      <c r="L18" s="247"/>
      <c r="M18" s="248"/>
      <c r="N18" s="247"/>
      <c r="O18" s="249"/>
      <c r="P18" s="250"/>
      <c r="Q18" s="252"/>
      <c r="R18" s="251"/>
      <c r="S18" s="73"/>
      <c r="T18" s="74"/>
      <c r="U18" s="74"/>
      <c r="V18" s="74"/>
      <c r="W18" s="75"/>
      <c r="X18" s="246"/>
    </row>
    <row r="19" spans="1:26" s="4" customFormat="1" ht="18" customHeight="1">
      <c r="A19" s="253"/>
      <c r="B19" s="253"/>
      <c r="C19" s="22"/>
      <c r="D19" s="23"/>
      <c r="E19" s="24"/>
      <c r="F19" s="24"/>
      <c r="G19" s="24"/>
      <c r="H19" s="24"/>
      <c r="I19" s="24"/>
      <c r="J19" s="247"/>
      <c r="K19" s="247"/>
      <c r="L19" s="247"/>
      <c r="M19" s="248"/>
      <c r="N19" s="247"/>
      <c r="O19" s="249"/>
      <c r="P19" s="250"/>
      <c r="Q19" s="252"/>
      <c r="R19" s="251"/>
      <c r="S19" s="73"/>
      <c r="T19" s="74"/>
      <c r="U19" s="74"/>
      <c r="V19" s="74"/>
      <c r="W19" s="75"/>
      <c r="X19" s="246"/>
    </row>
    <row r="20" spans="1:26" s="4" customFormat="1" ht="18" customHeight="1">
      <c r="A20" s="253"/>
      <c r="B20" s="253"/>
      <c r="C20" s="22"/>
      <c r="D20" s="23"/>
      <c r="E20" s="24"/>
      <c r="F20" s="24"/>
      <c r="G20" s="24"/>
      <c r="H20" s="24"/>
      <c r="I20" s="24"/>
      <c r="J20" s="247"/>
      <c r="K20" s="247"/>
      <c r="L20" s="247"/>
      <c r="M20" s="248"/>
      <c r="N20" s="247"/>
      <c r="O20" s="249"/>
      <c r="P20" s="250"/>
      <c r="Q20" s="252"/>
      <c r="R20" s="251"/>
      <c r="S20" s="73"/>
      <c r="T20" s="74"/>
      <c r="U20" s="74"/>
      <c r="V20" s="74"/>
      <c r="W20" s="75"/>
      <c r="X20" s="76" t="s">
        <v>210</v>
      </c>
    </row>
    <row r="21" spans="1:26" s="4" customFormat="1">
      <c r="A21" s="94"/>
      <c r="B21" s="321" t="s">
        <v>204</v>
      </c>
      <c r="C21" s="321"/>
      <c r="D21" s="321"/>
      <c r="E21" s="321"/>
      <c r="F21" s="321"/>
      <c r="G21" s="321"/>
      <c r="H21" s="321"/>
      <c r="I21" s="321"/>
      <c r="J21" s="321"/>
      <c r="K21" s="44"/>
      <c r="L21" s="44"/>
      <c r="M21" s="45"/>
      <c r="N21" s="44"/>
      <c r="O21" s="45"/>
      <c r="P21" s="46"/>
      <c r="Q21" s="74"/>
      <c r="R21" s="74"/>
      <c r="S21" s="73"/>
      <c r="T21" s="74"/>
      <c r="U21" s="74"/>
      <c r="V21" s="74"/>
      <c r="W21" s="75"/>
      <c r="X21" s="77" t="s">
        <v>206</v>
      </c>
    </row>
    <row r="22" spans="1:26">
      <c r="A22" s="94"/>
      <c r="B22" s="321" t="s">
        <v>205</v>
      </c>
      <c r="C22" s="321"/>
      <c r="D22" s="321"/>
      <c r="E22" s="321"/>
      <c r="F22" s="321"/>
      <c r="G22" s="321"/>
      <c r="H22" s="321"/>
      <c r="I22" s="321"/>
      <c r="J22" s="321"/>
      <c r="K22" s="77"/>
      <c r="L22" s="106"/>
      <c r="M22" s="77"/>
      <c r="N22" s="25"/>
      <c r="O22" s="25"/>
      <c r="P22" s="47"/>
      <c r="Q22" s="47"/>
      <c r="R22" s="47"/>
      <c r="S22" s="78"/>
      <c r="T22" s="47"/>
      <c r="U22" s="47"/>
      <c r="V22" s="79"/>
      <c r="W22" s="77"/>
      <c r="X22" s="77" t="s">
        <v>207</v>
      </c>
      <c r="Z22" s="86">
        <f t="shared" ref="Z22:Z29" si="2">+Y22*X23</f>
        <v>0</v>
      </c>
    </row>
    <row r="23" spans="1:26">
      <c r="A23" s="94"/>
      <c r="B23" s="93"/>
      <c r="C23" s="25"/>
      <c r="D23" s="25"/>
      <c r="E23" s="25"/>
      <c r="F23" s="25"/>
      <c r="G23" s="25"/>
      <c r="H23" s="25"/>
      <c r="I23" s="25"/>
      <c r="J23" s="77"/>
      <c r="K23" s="93"/>
      <c r="L23" s="25"/>
      <c r="M23" s="25"/>
      <c r="N23" s="25"/>
      <c r="O23" s="25"/>
      <c r="P23" s="25"/>
      <c r="Q23" s="47"/>
      <c r="R23" s="47"/>
      <c r="S23" s="78"/>
      <c r="T23" s="47"/>
      <c r="U23" s="47"/>
      <c r="V23" s="79"/>
      <c r="W23" s="77"/>
      <c r="X23" s="77"/>
      <c r="Z23" s="86">
        <f t="shared" si="2"/>
        <v>0</v>
      </c>
    </row>
    <row r="24" spans="1:26" ht="12.75" hidden="1" customHeight="1">
      <c r="A24" s="94"/>
      <c r="B24" s="93"/>
      <c r="C24" s="25"/>
      <c r="D24" s="25"/>
      <c r="E24" s="25"/>
      <c r="F24" s="25"/>
      <c r="G24" s="25"/>
      <c r="H24" s="25"/>
      <c r="I24" s="25"/>
      <c r="J24" s="77"/>
      <c r="K24" s="77"/>
      <c r="L24" s="106"/>
      <c r="M24" s="77"/>
      <c r="N24" s="25"/>
      <c r="O24" s="25"/>
      <c r="P24" s="47"/>
      <c r="Q24" s="47"/>
      <c r="R24" s="47"/>
      <c r="S24" s="78"/>
      <c r="T24" s="47"/>
      <c r="U24" s="47"/>
      <c r="V24" s="79"/>
      <c r="W24" s="77"/>
      <c r="X24" s="77"/>
      <c r="Z24" s="86">
        <f t="shared" si="2"/>
        <v>0</v>
      </c>
    </row>
    <row r="25" spans="1:26" ht="12.75" hidden="1" customHeight="1">
      <c r="A25" s="94"/>
      <c r="B25" s="93"/>
      <c r="C25" s="25"/>
      <c r="D25" s="25"/>
      <c r="E25" s="25"/>
      <c r="F25" s="25"/>
      <c r="G25" s="25"/>
      <c r="H25" s="25"/>
      <c r="I25" s="25"/>
      <c r="J25" s="77"/>
      <c r="K25" s="77"/>
      <c r="L25" s="106"/>
      <c r="M25" s="77"/>
      <c r="N25" s="25"/>
      <c r="O25" s="25"/>
      <c r="P25" s="47"/>
      <c r="Q25" s="47"/>
      <c r="R25" s="47"/>
      <c r="S25" s="78"/>
      <c r="T25" s="47"/>
      <c r="U25" s="47"/>
      <c r="V25" s="79"/>
      <c r="W25" s="77"/>
      <c r="X25" s="77"/>
      <c r="Z25" s="86">
        <f t="shared" si="2"/>
        <v>0</v>
      </c>
    </row>
    <row r="26" spans="1:26" ht="12.75" hidden="1" customHeight="1">
      <c r="A26" s="94"/>
      <c r="B26" s="93"/>
      <c r="C26" s="25"/>
      <c r="D26" s="25"/>
      <c r="E26" s="25"/>
      <c r="F26" s="25"/>
      <c r="G26" s="25"/>
      <c r="H26" s="25"/>
      <c r="I26" s="25"/>
      <c r="J26" s="77"/>
      <c r="K26" s="77"/>
      <c r="L26" s="106"/>
      <c r="M26" s="77"/>
      <c r="N26" s="25"/>
      <c r="O26" s="25"/>
      <c r="P26" s="47"/>
      <c r="Q26" s="47"/>
      <c r="R26" s="47"/>
      <c r="S26" s="78"/>
      <c r="T26" s="47"/>
      <c r="U26" s="47"/>
      <c r="V26" s="79"/>
      <c r="W26" s="77"/>
      <c r="X26" s="77"/>
      <c r="Z26" s="86">
        <f t="shared" si="2"/>
        <v>0</v>
      </c>
    </row>
    <row r="27" spans="1:26">
      <c r="A27" s="94"/>
      <c r="B27" s="93"/>
      <c r="C27" s="25"/>
      <c r="D27" s="25"/>
      <c r="E27" s="25"/>
      <c r="F27" s="25"/>
      <c r="G27" s="25"/>
      <c r="H27" s="25"/>
      <c r="I27" s="25"/>
      <c r="J27" s="77"/>
      <c r="K27" s="77"/>
      <c r="L27" s="106"/>
      <c r="M27" s="77"/>
      <c r="N27" s="25"/>
      <c r="O27" s="25"/>
      <c r="P27" s="47"/>
      <c r="Q27" s="47"/>
      <c r="R27" s="47"/>
      <c r="S27" s="78"/>
      <c r="T27" s="47"/>
      <c r="U27" s="47"/>
      <c r="V27" s="79"/>
      <c r="W27" s="77"/>
      <c r="X27" s="77"/>
      <c r="Z27" s="86">
        <f t="shared" si="2"/>
        <v>0</v>
      </c>
    </row>
    <row r="28" spans="1:26">
      <c r="A28" s="94"/>
      <c r="B28" s="93"/>
      <c r="C28" s="25"/>
      <c r="D28" s="25"/>
      <c r="E28" s="26"/>
      <c r="F28" s="26"/>
      <c r="G28" s="26"/>
      <c r="H28" s="26"/>
      <c r="I28" s="26"/>
      <c r="J28" s="107"/>
      <c r="K28" s="107"/>
      <c r="L28" s="107"/>
      <c r="M28" s="107"/>
      <c r="N28" s="26"/>
      <c r="O28" s="26"/>
      <c r="P28" s="48"/>
      <c r="Q28" s="48"/>
      <c r="R28" s="48"/>
      <c r="S28" s="80"/>
      <c r="T28" s="48"/>
      <c r="U28" s="48"/>
      <c r="V28" s="81"/>
      <c r="W28" s="26"/>
      <c r="X28" s="48"/>
      <c r="Z28" s="86">
        <f t="shared" si="2"/>
        <v>0</v>
      </c>
    </row>
    <row r="29" spans="1:26" ht="12.75" hidden="1" customHeight="1">
      <c r="A29" s="94"/>
      <c r="B29" s="93"/>
      <c r="C29" s="26"/>
      <c r="D29" s="26"/>
      <c r="E29" s="26"/>
      <c r="F29" s="26"/>
      <c r="G29" s="26"/>
      <c r="H29" s="26"/>
      <c r="I29" s="26"/>
      <c r="J29" s="107"/>
      <c r="K29" s="107"/>
      <c r="L29" s="107"/>
      <c r="M29" s="107"/>
      <c r="N29" s="26"/>
      <c r="O29" s="26"/>
      <c r="P29" s="48"/>
      <c r="Q29" s="48"/>
      <c r="R29" s="48"/>
      <c r="S29" s="80"/>
      <c r="T29" s="48"/>
      <c r="U29" s="48"/>
      <c r="V29" s="81"/>
      <c r="W29" s="26"/>
      <c r="X29" s="26"/>
      <c r="Z29" s="86">
        <f t="shared" si="2"/>
        <v>0</v>
      </c>
    </row>
    <row r="30" spans="1:26" s="5" customFormat="1" ht="12.75" hidden="1" customHeight="1">
      <c r="A30" s="94"/>
      <c r="B30" s="93"/>
      <c r="C30" s="26"/>
      <c r="D30" s="26"/>
      <c r="E30" s="26"/>
      <c r="F30" s="26"/>
      <c r="G30" s="26"/>
      <c r="H30" s="26"/>
      <c r="I30" s="26"/>
      <c r="J30" s="107"/>
      <c r="K30" s="107"/>
      <c r="L30" s="107"/>
      <c r="M30" s="107"/>
      <c r="N30" s="26"/>
      <c r="O30" s="26"/>
      <c r="P30" s="48"/>
      <c r="Q30" s="48"/>
      <c r="R30" s="48"/>
      <c r="S30" s="80"/>
      <c r="T30" s="48"/>
      <c r="U30" s="48"/>
      <c r="V30" s="81"/>
      <c r="W30" s="26"/>
      <c r="X30" s="26"/>
      <c r="Y30" s="1"/>
      <c r="Z30" s="86" t="e">
        <f>+Y30*X32</f>
        <v>#VALUE!</v>
      </c>
    </row>
    <row r="31" spans="1:26" s="5" customFormat="1">
      <c r="A31" s="94"/>
      <c r="B31" s="93"/>
      <c r="C31" s="26"/>
      <c r="D31" s="26"/>
      <c r="E31" s="26"/>
      <c r="F31" s="26"/>
      <c r="G31" s="26"/>
      <c r="H31" s="26"/>
      <c r="I31" s="26"/>
      <c r="J31" s="107"/>
      <c r="K31" s="107"/>
      <c r="L31" s="107"/>
      <c r="M31" s="107"/>
      <c r="N31" s="26"/>
      <c r="O31" s="26"/>
      <c r="P31" s="48"/>
      <c r="Q31" s="48"/>
      <c r="R31" s="48"/>
      <c r="S31" s="80"/>
      <c r="T31" s="48"/>
      <c r="U31" s="48"/>
      <c r="V31" s="81"/>
      <c r="W31" s="26"/>
      <c r="X31" s="26"/>
      <c r="Y31" s="1"/>
      <c r="Z31" s="86"/>
    </row>
    <row r="32" spans="1:26" s="5" customFormat="1">
      <c r="A32" s="26"/>
      <c r="B32" s="322" t="s">
        <v>189</v>
      </c>
      <c r="C32" s="321"/>
      <c r="D32" s="321"/>
      <c r="E32" s="321"/>
      <c r="F32" s="321"/>
      <c r="G32" s="321"/>
      <c r="H32" s="321"/>
      <c r="I32" s="321"/>
      <c r="J32" s="321"/>
      <c r="K32" s="107"/>
      <c r="L32" s="107"/>
      <c r="M32" s="107"/>
      <c r="N32" s="26"/>
      <c r="O32" s="26"/>
      <c r="P32" s="48"/>
      <c r="Q32" s="48"/>
      <c r="R32" s="48"/>
      <c r="S32" s="80"/>
      <c r="T32" s="48"/>
      <c r="U32" s="48"/>
      <c r="V32" s="81"/>
      <c r="W32" s="26"/>
      <c r="X32" s="77" t="s">
        <v>185</v>
      </c>
      <c r="Y32" s="1"/>
      <c r="Z32" s="86">
        <f t="shared" ref="Z32:Z42" si="3">+Y32*X33</f>
        <v>0</v>
      </c>
    </row>
    <row r="33" spans="12:26">
      <c r="X33" s="1"/>
      <c r="Z33" s="86">
        <f t="shared" si="3"/>
        <v>0</v>
      </c>
    </row>
    <row r="34" spans="12:26">
      <c r="Z34" s="86">
        <f t="shared" si="3"/>
        <v>0</v>
      </c>
    </row>
    <row r="35" spans="12:26">
      <c r="Z35" s="86">
        <f t="shared" si="3"/>
        <v>0</v>
      </c>
    </row>
    <row r="36" spans="12:26">
      <c r="M36" s="49"/>
      <c r="Z36" s="86">
        <f t="shared" si="3"/>
        <v>0</v>
      </c>
    </row>
    <row r="37" spans="12:26">
      <c r="Z37" s="86">
        <f t="shared" si="3"/>
        <v>0</v>
      </c>
    </row>
    <row r="38" spans="12:26">
      <c r="L38" s="49"/>
      <c r="Q38" s="1">
        <f>676/5</f>
        <v>135.19999999999999</v>
      </c>
      <c r="Z38" s="86">
        <f t="shared" si="3"/>
        <v>0</v>
      </c>
    </row>
    <row r="39" spans="12:26">
      <c r="Z39" s="86">
        <f t="shared" si="3"/>
        <v>0</v>
      </c>
    </row>
    <row r="40" spans="12:26">
      <c r="Z40" s="86">
        <f t="shared" si="3"/>
        <v>0</v>
      </c>
    </row>
    <row r="41" spans="12:26">
      <c r="Z41" s="86">
        <f t="shared" si="3"/>
        <v>0</v>
      </c>
    </row>
    <row r="42" spans="12:26">
      <c r="M42" s="49"/>
      <c r="Z42" s="86">
        <f t="shared" si="3"/>
        <v>0</v>
      </c>
    </row>
    <row r="43" spans="12:26">
      <c r="Q43" s="8"/>
      <c r="R43" s="8"/>
      <c r="T43" s="8"/>
      <c r="U43" s="8"/>
    </row>
  </sheetData>
  <mergeCells count="24">
    <mergeCell ref="B21:J21"/>
    <mergeCell ref="B32:J32"/>
    <mergeCell ref="W8:W9"/>
    <mergeCell ref="T8:T9"/>
    <mergeCell ref="V8:V9"/>
    <mergeCell ref="Q8:Q9"/>
    <mergeCell ref="O8:P9"/>
    <mergeCell ref="A17:L17"/>
    <mergeCell ref="B22:J22"/>
    <mergeCell ref="X8:X10"/>
    <mergeCell ref="A5:X5"/>
    <mergeCell ref="A6:X6"/>
    <mergeCell ref="A7:X7"/>
    <mergeCell ref="E8:F8"/>
    <mergeCell ref="J8:M8"/>
    <mergeCell ref="A8:A10"/>
    <mergeCell ref="B8:B10"/>
    <mergeCell ref="C8:C10"/>
    <mergeCell ref="D8:D9"/>
    <mergeCell ref="G8:G9"/>
    <mergeCell ref="H8:H9"/>
    <mergeCell ref="I8:I10"/>
    <mergeCell ref="N8:N9"/>
    <mergeCell ref="S8:S9"/>
  </mergeCells>
  <printOptions horizontalCentered="1"/>
  <pageMargins left="0.35433070866141736" right="0.27559055118110237" top="0.98425196850393704" bottom="0.98425196850393704" header="0.51181102362204722" footer="0.51181102362204722"/>
  <pageSetup paperSize="9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W55"/>
  <sheetViews>
    <sheetView topLeftCell="A18" zoomScale="90" zoomScaleNormal="90" workbookViewId="0">
      <selection activeCell="Z40" sqref="Z40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10.19921875" style="6" customWidth="1"/>
    <col min="11" max="11" width="9.19921875" style="6" customWidth="1"/>
    <col min="12" max="13" width="8.19921875" style="6" customWidth="1"/>
    <col min="14" max="14" width="13.19921875" style="5" customWidth="1"/>
    <col min="15" max="15" width="10.5" style="5" customWidth="1"/>
    <col min="16" max="17" width="10.796875" style="1" customWidth="1"/>
    <col min="18" max="18" width="8.8984375" style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75" width="7.8984375" style="227"/>
    <col min="76" max="16384" width="7.8984375" style="1"/>
  </cols>
  <sheetData>
    <row r="1" spans="1:75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75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75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75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75" ht="19.8" customHeight="1">
      <c r="A5" s="349" t="s">
        <v>145</v>
      </c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</row>
    <row r="6" spans="1:75">
      <c r="A6" s="302"/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</row>
    <row r="7" spans="1:75">
      <c r="A7" s="268" t="s">
        <v>201</v>
      </c>
      <c r="B7" s="270" t="s">
        <v>202</v>
      </c>
      <c r="C7" s="268"/>
      <c r="D7" s="268"/>
      <c r="E7" s="268"/>
      <c r="F7" s="268"/>
      <c r="G7" s="268"/>
      <c r="H7" s="268"/>
      <c r="I7" s="268"/>
      <c r="J7" s="268" t="s">
        <v>177</v>
      </c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BW7" s="1"/>
    </row>
    <row r="8" spans="1:75">
      <c r="A8" s="268" t="s">
        <v>203</v>
      </c>
      <c r="B8" s="270" t="s">
        <v>202</v>
      </c>
      <c r="C8" s="269"/>
      <c r="D8" s="269"/>
      <c r="E8" s="269"/>
      <c r="F8" s="269"/>
      <c r="G8" s="269"/>
      <c r="H8" s="269"/>
      <c r="I8" s="269"/>
      <c r="J8" s="291" t="s">
        <v>209</v>
      </c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BW8" s="1"/>
    </row>
    <row r="9" spans="1:75">
      <c r="A9" s="290"/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BW9" s="1"/>
    </row>
    <row r="10" spans="1:75" ht="26.4">
      <c r="A10" s="328" t="s">
        <v>191</v>
      </c>
      <c r="B10" s="328" t="s">
        <v>192</v>
      </c>
      <c r="C10" s="328" t="s">
        <v>6</v>
      </c>
      <c r="D10" s="331" t="s">
        <v>7</v>
      </c>
      <c r="E10" s="325" t="s">
        <v>8</v>
      </c>
      <c r="F10" s="325"/>
      <c r="G10" s="332" t="s">
        <v>9</v>
      </c>
      <c r="H10" s="325" t="s">
        <v>146</v>
      </c>
      <c r="I10" s="334" t="s">
        <v>147</v>
      </c>
      <c r="J10" s="326" t="s">
        <v>11</v>
      </c>
      <c r="K10" s="326"/>
      <c r="L10" s="326"/>
      <c r="M10" s="327"/>
      <c r="N10" s="325" t="s">
        <v>12</v>
      </c>
      <c r="O10" s="337" t="s">
        <v>13</v>
      </c>
      <c r="P10" s="338"/>
      <c r="Q10" s="332" t="s">
        <v>186</v>
      </c>
      <c r="R10" s="332" t="s">
        <v>14</v>
      </c>
      <c r="S10" s="332" t="s">
        <v>15</v>
      </c>
      <c r="T10" s="332" t="s">
        <v>16</v>
      </c>
      <c r="U10" s="274" t="s">
        <v>17</v>
      </c>
      <c r="V10" s="342" t="s">
        <v>18</v>
      </c>
      <c r="W10" s="344" t="s">
        <v>19</v>
      </c>
      <c r="X10" s="345" t="s">
        <v>20</v>
      </c>
      <c r="BW10" s="1"/>
    </row>
    <row r="11" spans="1:75" ht="27" customHeight="1">
      <c r="A11" s="329"/>
      <c r="B11" s="329"/>
      <c r="C11" s="329"/>
      <c r="D11" s="331"/>
      <c r="E11" s="271" t="s">
        <v>21</v>
      </c>
      <c r="F11" s="271" t="s">
        <v>22</v>
      </c>
      <c r="G11" s="333"/>
      <c r="H11" s="325"/>
      <c r="I11" s="335"/>
      <c r="J11" s="255" t="s">
        <v>193</v>
      </c>
      <c r="K11" s="256" t="s">
        <v>194</v>
      </c>
      <c r="L11" s="256" t="s">
        <v>195</v>
      </c>
      <c r="M11" s="256" t="s">
        <v>196</v>
      </c>
      <c r="N11" s="325"/>
      <c r="O11" s="339"/>
      <c r="P11" s="340"/>
      <c r="Q11" s="348"/>
      <c r="R11" s="333"/>
      <c r="S11" s="333"/>
      <c r="T11" s="333"/>
      <c r="U11" s="257" t="s">
        <v>30</v>
      </c>
      <c r="V11" s="343"/>
      <c r="W11" s="344"/>
      <c r="X11" s="346"/>
      <c r="BW11" s="1"/>
    </row>
    <row r="12" spans="1:75" ht="18" customHeight="1">
      <c r="A12" s="330"/>
      <c r="B12" s="330"/>
      <c r="C12" s="330"/>
      <c r="D12" s="272" t="s">
        <v>31</v>
      </c>
      <c r="E12" s="271" t="s">
        <v>32</v>
      </c>
      <c r="F12" s="271" t="s">
        <v>32</v>
      </c>
      <c r="G12" s="271" t="s">
        <v>33</v>
      </c>
      <c r="H12" s="271" t="s">
        <v>34</v>
      </c>
      <c r="I12" s="336"/>
      <c r="J12" s="258" t="s">
        <v>34</v>
      </c>
      <c r="K12" s="259" t="s">
        <v>34</v>
      </c>
      <c r="L12" s="259" t="s">
        <v>34</v>
      </c>
      <c r="M12" s="259" t="s">
        <v>34</v>
      </c>
      <c r="N12" s="259" t="s">
        <v>34</v>
      </c>
      <c r="O12" s="271" t="s">
        <v>34</v>
      </c>
      <c r="P12" s="260" t="s">
        <v>33</v>
      </c>
      <c r="Q12" s="273" t="s">
        <v>34</v>
      </c>
      <c r="R12" s="260" t="s">
        <v>33</v>
      </c>
      <c r="S12" s="257" t="s">
        <v>35</v>
      </c>
      <c r="T12" s="257" t="s">
        <v>36</v>
      </c>
      <c r="U12" s="257" t="s">
        <v>36</v>
      </c>
      <c r="V12" s="261" t="s">
        <v>37</v>
      </c>
      <c r="W12" s="274" t="s">
        <v>38</v>
      </c>
      <c r="X12" s="347"/>
      <c r="BW12" s="1"/>
    </row>
    <row r="13" spans="1:75" ht="16.05" customHeight="1">
      <c r="A13" s="262">
        <v>1</v>
      </c>
      <c r="B13" s="262">
        <v>2</v>
      </c>
      <c r="C13" s="262">
        <v>2</v>
      </c>
      <c r="D13" s="262">
        <v>3</v>
      </c>
      <c r="E13" s="262">
        <v>4</v>
      </c>
      <c r="F13" s="262">
        <v>5</v>
      </c>
      <c r="G13" s="262">
        <v>6</v>
      </c>
      <c r="H13" s="262">
        <v>7</v>
      </c>
      <c r="I13" s="263">
        <v>8</v>
      </c>
      <c r="J13" s="264">
        <v>3</v>
      </c>
      <c r="K13" s="262">
        <v>4</v>
      </c>
      <c r="L13" s="262">
        <v>5</v>
      </c>
      <c r="M13" s="262" t="s">
        <v>197</v>
      </c>
      <c r="N13" s="262">
        <v>7</v>
      </c>
      <c r="O13" s="262" t="s">
        <v>198</v>
      </c>
      <c r="P13" s="262" t="s">
        <v>199</v>
      </c>
      <c r="Q13" s="262">
        <v>10</v>
      </c>
      <c r="R13" s="262" t="s">
        <v>200</v>
      </c>
      <c r="S13" s="265">
        <v>11</v>
      </c>
      <c r="T13" s="266">
        <v>17</v>
      </c>
      <c r="U13" s="266">
        <v>18</v>
      </c>
      <c r="V13" s="266">
        <v>18</v>
      </c>
      <c r="W13" s="266">
        <v>19</v>
      </c>
      <c r="X13" s="267">
        <v>12</v>
      </c>
      <c r="BW13" s="1"/>
    </row>
    <row r="14" spans="1:75" s="2" customFormat="1" ht="13.5" customHeight="1">
      <c r="A14" s="14">
        <v>1</v>
      </c>
      <c r="B14" s="15" t="s">
        <v>170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25">
        <v>0.29166666666666669</v>
      </c>
      <c r="K14" s="225">
        <v>0</v>
      </c>
      <c r="L14" s="225">
        <v>0</v>
      </c>
      <c r="M14" s="225">
        <f>SUM(J14:L14)</f>
        <v>0.29166666666666669</v>
      </c>
      <c r="N14" s="225">
        <v>1</v>
      </c>
      <c r="O14" s="225">
        <f t="shared" ref="O14:O44" si="0">N14-M14</f>
        <v>0.70833333333333326</v>
      </c>
      <c r="P14" s="277">
        <f t="shared" ref="P14:P44" si="1">O14/N14</f>
        <v>0.70833333333333326</v>
      </c>
      <c r="Q14" s="225">
        <v>0</v>
      </c>
      <c r="R14" s="292">
        <f t="shared" ref="R14:R44" si="2">(Q14)/(N14-M14)</f>
        <v>0</v>
      </c>
      <c r="S14" s="59"/>
      <c r="T14" s="60"/>
      <c r="U14" s="60"/>
      <c r="V14" s="60"/>
      <c r="W14" s="61">
        <v>0</v>
      </c>
      <c r="X14" s="62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28"/>
      <c r="BS14" s="228"/>
      <c r="BT14" s="228"/>
      <c r="BU14" s="228"/>
      <c r="BV14" s="228"/>
      <c r="BW14" s="228"/>
    </row>
    <row r="15" spans="1:75" s="3" customFormat="1" ht="13.5" customHeight="1">
      <c r="A15" s="14">
        <v>2</v>
      </c>
      <c r="B15" s="15" t="s">
        <v>171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25">
        <v>0</v>
      </c>
      <c r="K15" s="225">
        <v>0</v>
      </c>
      <c r="L15" s="225">
        <v>0</v>
      </c>
      <c r="M15" s="225">
        <f t="shared" ref="M14:M44" si="3">SUM(J15:L15)</f>
        <v>0</v>
      </c>
      <c r="N15" s="225">
        <v>1</v>
      </c>
      <c r="O15" s="225">
        <f t="shared" si="0"/>
        <v>1</v>
      </c>
      <c r="P15" s="277">
        <f t="shared" si="1"/>
        <v>1</v>
      </c>
      <c r="Q15" s="225">
        <v>0</v>
      </c>
      <c r="R15" s="292">
        <f t="shared" si="2"/>
        <v>0</v>
      </c>
      <c r="S15" s="63"/>
      <c r="T15" s="64"/>
      <c r="U15" s="64"/>
      <c r="V15" s="64"/>
      <c r="W15" s="65"/>
      <c r="X15" s="62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28"/>
      <c r="BS15" s="228"/>
      <c r="BT15" s="228"/>
      <c r="BU15" s="228"/>
      <c r="BV15" s="228"/>
      <c r="BW15" s="228"/>
    </row>
    <row r="16" spans="1:75" s="4" customFormat="1" ht="13.5" customHeight="1">
      <c r="A16" s="14">
        <v>3</v>
      </c>
      <c r="B16" s="15" t="s">
        <v>172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25">
        <v>0</v>
      </c>
      <c r="K16" s="225">
        <v>0</v>
      </c>
      <c r="L16" s="225">
        <v>0</v>
      </c>
      <c r="M16" s="225">
        <f t="shared" si="3"/>
        <v>0</v>
      </c>
      <c r="N16" s="225">
        <v>1</v>
      </c>
      <c r="O16" s="225">
        <f t="shared" si="0"/>
        <v>1</v>
      </c>
      <c r="P16" s="277">
        <f t="shared" si="1"/>
        <v>1</v>
      </c>
      <c r="Q16" s="225">
        <v>0</v>
      </c>
      <c r="R16" s="292">
        <f t="shared" si="2"/>
        <v>0</v>
      </c>
      <c r="S16" s="59"/>
      <c r="T16" s="60"/>
      <c r="U16" s="60"/>
      <c r="V16" s="60"/>
      <c r="W16" s="61"/>
      <c r="X16" s="62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</row>
    <row r="17" spans="1:75" s="4" customFormat="1" ht="13.5" customHeight="1">
      <c r="A17" s="14">
        <v>4</v>
      </c>
      <c r="B17" s="15" t="s">
        <v>173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25">
        <v>0</v>
      </c>
      <c r="K17" s="225">
        <v>0</v>
      </c>
      <c r="L17" s="225">
        <v>0</v>
      </c>
      <c r="M17" s="225">
        <f t="shared" si="3"/>
        <v>0</v>
      </c>
      <c r="N17" s="225">
        <v>1</v>
      </c>
      <c r="O17" s="225">
        <f t="shared" si="0"/>
        <v>1</v>
      </c>
      <c r="P17" s="277">
        <f t="shared" si="1"/>
        <v>1</v>
      </c>
      <c r="Q17" s="225">
        <v>0</v>
      </c>
      <c r="R17" s="292">
        <f t="shared" si="2"/>
        <v>0</v>
      </c>
      <c r="S17" s="63"/>
      <c r="T17" s="64"/>
      <c r="U17" s="64"/>
      <c r="V17" s="64"/>
      <c r="W17" s="65"/>
      <c r="X17" s="62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</row>
    <row r="18" spans="1:75" s="2" customFormat="1" ht="13.5" customHeight="1">
      <c r="A18" s="14">
        <v>5</v>
      </c>
      <c r="B18" s="15" t="s">
        <v>174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25">
        <v>0</v>
      </c>
      <c r="K18" s="225">
        <v>0</v>
      </c>
      <c r="L18" s="225">
        <v>0</v>
      </c>
      <c r="M18" s="225">
        <f t="shared" si="3"/>
        <v>0</v>
      </c>
      <c r="N18" s="225">
        <v>1</v>
      </c>
      <c r="O18" s="225">
        <f t="shared" si="0"/>
        <v>1</v>
      </c>
      <c r="P18" s="277">
        <f t="shared" si="1"/>
        <v>1</v>
      </c>
      <c r="Q18" s="225">
        <v>0</v>
      </c>
      <c r="R18" s="292">
        <f t="shared" si="2"/>
        <v>0</v>
      </c>
      <c r="S18" s="59"/>
      <c r="T18" s="60"/>
      <c r="U18" s="60"/>
      <c r="V18" s="60"/>
      <c r="W18" s="61"/>
      <c r="X18" s="62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28"/>
      <c r="BS18" s="228"/>
      <c r="BT18" s="228"/>
      <c r="BU18" s="228"/>
      <c r="BV18" s="228"/>
      <c r="BW18" s="228"/>
    </row>
    <row r="19" spans="1:75" s="2" customFormat="1" ht="13.5" customHeight="1">
      <c r="A19" s="14">
        <v>6</v>
      </c>
      <c r="B19" s="15" t="s">
        <v>175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25">
        <v>0</v>
      </c>
      <c r="K19" s="225">
        <v>0</v>
      </c>
      <c r="L19" s="225">
        <v>0</v>
      </c>
      <c r="M19" s="225">
        <f t="shared" si="3"/>
        <v>0</v>
      </c>
      <c r="N19" s="225">
        <v>1</v>
      </c>
      <c r="O19" s="225">
        <f t="shared" si="0"/>
        <v>1</v>
      </c>
      <c r="P19" s="277">
        <f t="shared" si="1"/>
        <v>1</v>
      </c>
      <c r="Q19" s="225">
        <v>0</v>
      </c>
      <c r="R19" s="292">
        <f t="shared" si="2"/>
        <v>0</v>
      </c>
      <c r="S19" s="63"/>
      <c r="T19" s="64"/>
      <c r="U19" s="64"/>
      <c r="V19" s="64"/>
      <c r="W19" s="65"/>
      <c r="X19" s="62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28"/>
      <c r="BS19" s="228"/>
      <c r="BT19" s="228"/>
      <c r="BU19" s="228"/>
      <c r="BV19" s="228"/>
      <c r="BW19" s="228"/>
    </row>
    <row r="20" spans="1:75" s="2" customFormat="1" ht="13.5" customHeight="1">
      <c r="A20" s="14">
        <v>7</v>
      </c>
      <c r="B20" s="15" t="s">
        <v>169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25">
        <v>0</v>
      </c>
      <c r="K20" s="225">
        <v>0</v>
      </c>
      <c r="L20" s="225">
        <v>0</v>
      </c>
      <c r="M20" s="225">
        <f t="shared" si="3"/>
        <v>0</v>
      </c>
      <c r="N20" s="225">
        <v>1</v>
      </c>
      <c r="O20" s="225">
        <f t="shared" si="0"/>
        <v>1</v>
      </c>
      <c r="P20" s="277">
        <f t="shared" si="1"/>
        <v>1</v>
      </c>
      <c r="Q20" s="225">
        <v>0</v>
      </c>
      <c r="R20" s="292">
        <f>(Q20)/(N20-M20)</f>
        <v>0</v>
      </c>
      <c r="S20" s="59"/>
      <c r="T20" s="60"/>
      <c r="U20" s="60"/>
      <c r="V20" s="60"/>
      <c r="W20" s="61"/>
      <c r="X20" s="66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28"/>
      <c r="BS20" s="228"/>
      <c r="BT20" s="228"/>
      <c r="BU20" s="228"/>
      <c r="BV20" s="228"/>
      <c r="BW20" s="228"/>
    </row>
    <row r="21" spans="1:75" s="2" customFormat="1" ht="13.5" customHeight="1">
      <c r="A21" s="14">
        <v>8</v>
      </c>
      <c r="B21" s="15" t="s">
        <v>170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25">
        <v>0</v>
      </c>
      <c r="K21" s="225">
        <v>0</v>
      </c>
      <c r="L21" s="225">
        <v>0</v>
      </c>
      <c r="M21" s="225">
        <f t="shared" si="3"/>
        <v>0</v>
      </c>
      <c r="N21" s="225">
        <v>1</v>
      </c>
      <c r="O21" s="225">
        <f t="shared" si="0"/>
        <v>1</v>
      </c>
      <c r="P21" s="277">
        <f t="shared" si="1"/>
        <v>1</v>
      </c>
      <c r="Q21" s="225">
        <v>0</v>
      </c>
      <c r="R21" s="292">
        <f t="shared" si="2"/>
        <v>0</v>
      </c>
      <c r="S21" s="63"/>
      <c r="T21" s="64"/>
      <c r="U21" s="64"/>
      <c r="V21" s="64"/>
      <c r="W21" s="65"/>
      <c r="X21" s="67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28"/>
      <c r="BS21" s="228"/>
      <c r="BT21" s="228"/>
      <c r="BU21" s="228"/>
      <c r="BV21" s="228"/>
      <c r="BW21" s="228"/>
    </row>
    <row r="22" spans="1:75" s="2" customFormat="1" ht="13.5" customHeight="1">
      <c r="A22" s="14">
        <v>9</v>
      </c>
      <c r="B22" s="15" t="s">
        <v>171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25">
        <v>0</v>
      </c>
      <c r="K22" s="225">
        <v>0</v>
      </c>
      <c r="L22" s="225">
        <v>0</v>
      </c>
      <c r="M22" s="225">
        <f t="shared" si="3"/>
        <v>0</v>
      </c>
      <c r="N22" s="225">
        <v>1</v>
      </c>
      <c r="O22" s="225">
        <f t="shared" si="0"/>
        <v>1</v>
      </c>
      <c r="P22" s="277">
        <f t="shared" si="1"/>
        <v>1</v>
      </c>
      <c r="Q22" s="225">
        <v>0</v>
      </c>
      <c r="R22" s="292">
        <f t="shared" si="2"/>
        <v>0</v>
      </c>
      <c r="S22" s="59"/>
      <c r="T22" s="60"/>
      <c r="U22" s="60"/>
      <c r="V22" s="60"/>
      <c r="W22" s="61"/>
      <c r="X22" s="6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8"/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28"/>
      <c r="BS22" s="228"/>
      <c r="BT22" s="228"/>
      <c r="BU22" s="228"/>
      <c r="BV22" s="228"/>
      <c r="BW22" s="228"/>
    </row>
    <row r="23" spans="1:75" s="2" customFormat="1" ht="13.5" customHeight="1">
      <c r="A23" s="14">
        <v>10</v>
      </c>
      <c r="B23" s="15" t="s">
        <v>172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25">
        <v>0</v>
      </c>
      <c r="K23" s="225">
        <v>0</v>
      </c>
      <c r="L23" s="225">
        <v>0</v>
      </c>
      <c r="M23" s="225">
        <f t="shared" si="3"/>
        <v>0</v>
      </c>
      <c r="N23" s="225">
        <v>1</v>
      </c>
      <c r="O23" s="225">
        <f t="shared" si="0"/>
        <v>1</v>
      </c>
      <c r="P23" s="277">
        <f t="shared" si="1"/>
        <v>1</v>
      </c>
      <c r="Q23" s="225">
        <v>0</v>
      </c>
      <c r="R23" s="292">
        <f t="shared" si="2"/>
        <v>0</v>
      </c>
      <c r="S23" s="59"/>
      <c r="T23" s="60"/>
      <c r="U23" s="60"/>
      <c r="V23" s="60"/>
      <c r="W23" s="61"/>
      <c r="X23" s="62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28"/>
      <c r="BS23" s="228"/>
      <c r="BT23" s="228"/>
      <c r="BU23" s="228"/>
      <c r="BV23" s="228"/>
      <c r="BW23" s="228"/>
    </row>
    <row r="24" spans="1:75" s="2" customFormat="1" ht="13.5" customHeight="1">
      <c r="A24" s="14">
        <v>11</v>
      </c>
      <c r="B24" s="15" t="s">
        <v>173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25">
        <v>0</v>
      </c>
      <c r="K24" s="225">
        <v>0</v>
      </c>
      <c r="L24" s="225">
        <v>0</v>
      </c>
      <c r="M24" s="225">
        <f t="shared" si="3"/>
        <v>0</v>
      </c>
      <c r="N24" s="225">
        <v>1</v>
      </c>
      <c r="O24" s="225">
        <f t="shared" si="0"/>
        <v>1</v>
      </c>
      <c r="P24" s="277">
        <f t="shared" si="1"/>
        <v>1</v>
      </c>
      <c r="Q24" s="225">
        <v>0</v>
      </c>
      <c r="R24" s="292">
        <f t="shared" si="2"/>
        <v>0</v>
      </c>
      <c r="S24" s="59"/>
      <c r="T24" s="60"/>
      <c r="U24" s="60"/>
      <c r="V24" s="60"/>
      <c r="W24" s="61"/>
      <c r="X24" s="62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28"/>
      <c r="BS24" s="228"/>
      <c r="BT24" s="228"/>
      <c r="BU24" s="228"/>
      <c r="BV24" s="228"/>
      <c r="BW24" s="228"/>
    </row>
    <row r="25" spans="1:75" s="2" customFormat="1" ht="13.5" customHeight="1">
      <c r="A25" s="14">
        <v>12</v>
      </c>
      <c r="B25" s="15" t="s">
        <v>174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25">
        <v>0</v>
      </c>
      <c r="K25" s="225">
        <v>0</v>
      </c>
      <c r="L25" s="225">
        <v>0</v>
      </c>
      <c r="M25" s="225">
        <f t="shared" si="3"/>
        <v>0</v>
      </c>
      <c r="N25" s="225">
        <v>1</v>
      </c>
      <c r="O25" s="225">
        <f t="shared" si="0"/>
        <v>1</v>
      </c>
      <c r="P25" s="277">
        <f t="shared" si="1"/>
        <v>1</v>
      </c>
      <c r="Q25" s="225">
        <v>0</v>
      </c>
      <c r="R25" s="292">
        <f t="shared" si="2"/>
        <v>0</v>
      </c>
      <c r="S25" s="63"/>
      <c r="T25" s="64"/>
      <c r="U25" s="64"/>
      <c r="V25" s="64"/>
      <c r="W25" s="65"/>
      <c r="X25" s="62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28"/>
      <c r="BS25" s="228"/>
      <c r="BT25" s="228"/>
      <c r="BU25" s="228"/>
      <c r="BV25" s="228"/>
      <c r="BW25" s="228"/>
    </row>
    <row r="26" spans="1:75" s="2" customFormat="1" ht="13.5" customHeight="1">
      <c r="A26" s="14">
        <v>13</v>
      </c>
      <c r="B26" s="15" t="s">
        <v>175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25">
        <v>0</v>
      </c>
      <c r="K26" s="225">
        <v>0</v>
      </c>
      <c r="L26" s="225">
        <v>0</v>
      </c>
      <c r="M26" s="225">
        <f t="shared" si="3"/>
        <v>0</v>
      </c>
      <c r="N26" s="225">
        <v>1</v>
      </c>
      <c r="O26" s="225">
        <f t="shared" si="0"/>
        <v>1</v>
      </c>
      <c r="P26" s="277">
        <f t="shared" si="1"/>
        <v>1</v>
      </c>
      <c r="Q26" s="225">
        <v>0</v>
      </c>
      <c r="R26" s="292">
        <f t="shared" si="2"/>
        <v>0</v>
      </c>
      <c r="S26" s="59"/>
      <c r="T26" s="60"/>
      <c r="U26" s="60"/>
      <c r="V26" s="60"/>
      <c r="W26" s="61"/>
      <c r="X26" s="62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28"/>
      <c r="BS26" s="228"/>
      <c r="BT26" s="228"/>
      <c r="BU26" s="228"/>
      <c r="BV26" s="228"/>
      <c r="BW26" s="228"/>
    </row>
    <row r="27" spans="1:75" s="2" customFormat="1" ht="13.5" customHeight="1">
      <c r="A27" s="14">
        <v>14</v>
      </c>
      <c r="B27" s="15" t="s">
        <v>169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25">
        <v>0</v>
      </c>
      <c r="K27" s="225">
        <v>0</v>
      </c>
      <c r="L27" s="225">
        <v>0</v>
      </c>
      <c r="M27" s="225">
        <f t="shared" si="3"/>
        <v>0</v>
      </c>
      <c r="N27" s="225">
        <v>1</v>
      </c>
      <c r="O27" s="225">
        <f t="shared" si="0"/>
        <v>1</v>
      </c>
      <c r="P27" s="277">
        <f t="shared" si="1"/>
        <v>1</v>
      </c>
      <c r="Q27" s="225">
        <v>5.4166666666666669E-2</v>
      </c>
      <c r="R27" s="292">
        <f t="shared" si="2"/>
        <v>5.4166666666666669E-2</v>
      </c>
      <c r="S27" s="63"/>
      <c r="T27" s="64"/>
      <c r="U27" s="64"/>
      <c r="V27" s="64"/>
      <c r="W27" s="65"/>
      <c r="X27" s="62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28"/>
      <c r="BS27" s="228"/>
      <c r="BT27" s="228"/>
      <c r="BU27" s="228"/>
      <c r="BV27" s="228"/>
      <c r="BW27" s="228"/>
    </row>
    <row r="28" spans="1:75" s="2" customFormat="1" ht="13.5" customHeight="1">
      <c r="A28" s="14">
        <v>15</v>
      </c>
      <c r="B28" s="15" t="s">
        <v>170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25">
        <v>0</v>
      </c>
      <c r="K28" s="225">
        <v>0</v>
      </c>
      <c r="L28" s="225">
        <v>0</v>
      </c>
      <c r="M28" s="225">
        <f t="shared" si="3"/>
        <v>0</v>
      </c>
      <c r="N28" s="225">
        <v>1</v>
      </c>
      <c r="O28" s="225">
        <f t="shared" si="0"/>
        <v>1</v>
      </c>
      <c r="P28" s="277">
        <f t="shared" si="1"/>
        <v>1</v>
      </c>
      <c r="Q28" s="225">
        <v>7.6388888888888895E-2</v>
      </c>
      <c r="R28" s="292">
        <f t="shared" si="2"/>
        <v>7.6388888888888895E-2</v>
      </c>
      <c r="S28" s="59"/>
      <c r="T28" s="60"/>
      <c r="U28" s="60"/>
      <c r="V28" s="60"/>
      <c r="W28" s="61"/>
      <c r="X28" s="62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</row>
    <row r="29" spans="1:75" s="2" customFormat="1" ht="13.5" customHeight="1">
      <c r="A29" s="14">
        <v>16</v>
      </c>
      <c r="B29" s="15" t="s">
        <v>171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25">
        <v>0</v>
      </c>
      <c r="K29" s="225">
        <v>0</v>
      </c>
      <c r="L29" s="225">
        <v>0</v>
      </c>
      <c r="M29" s="225">
        <f t="shared" si="3"/>
        <v>0</v>
      </c>
      <c r="N29" s="225">
        <v>1</v>
      </c>
      <c r="O29" s="225">
        <f t="shared" si="0"/>
        <v>1</v>
      </c>
      <c r="P29" s="277">
        <f t="shared" si="1"/>
        <v>1</v>
      </c>
      <c r="Q29" s="225">
        <v>0</v>
      </c>
      <c r="R29" s="292">
        <f t="shared" si="2"/>
        <v>0</v>
      </c>
      <c r="S29" s="63"/>
      <c r="T29" s="64"/>
      <c r="U29" s="64"/>
      <c r="V29" s="64"/>
      <c r="W29" s="65"/>
      <c r="X29" s="69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28"/>
      <c r="BS29" s="228"/>
      <c r="BT29" s="228"/>
      <c r="BU29" s="228"/>
      <c r="BV29" s="228"/>
      <c r="BW29" s="228"/>
    </row>
    <row r="30" spans="1:75" s="2" customFormat="1" ht="13.5" customHeight="1">
      <c r="A30" s="14">
        <v>17</v>
      </c>
      <c r="B30" s="15" t="s">
        <v>172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25">
        <v>0</v>
      </c>
      <c r="K30" s="225">
        <v>0</v>
      </c>
      <c r="L30" s="225">
        <v>0</v>
      </c>
      <c r="M30" s="225">
        <f t="shared" si="3"/>
        <v>0</v>
      </c>
      <c r="N30" s="225">
        <v>1</v>
      </c>
      <c r="O30" s="225">
        <f t="shared" si="0"/>
        <v>1</v>
      </c>
      <c r="P30" s="277">
        <f t="shared" si="1"/>
        <v>1</v>
      </c>
      <c r="Q30" s="225">
        <v>0</v>
      </c>
      <c r="R30" s="292">
        <f t="shared" si="2"/>
        <v>0</v>
      </c>
      <c r="S30" s="63"/>
      <c r="T30" s="64"/>
      <c r="U30" s="64"/>
      <c r="V30" s="64"/>
      <c r="W30" s="65"/>
      <c r="X30" s="69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28"/>
      <c r="BS30" s="228"/>
      <c r="BT30" s="228"/>
      <c r="BU30" s="228"/>
      <c r="BV30" s="228"/>
      <c r="BW30" s="228"/>
    </row>
    <row r="31" spans="1:75" s="2" customFormat="1" ht="13.5" customHeight="1">
      <c r="A31" s="14">
        <v>18</v>
      </c>
      <c r="B31" s="15" t="s">
        <v>173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25">
        <v>0</v>
      </c>
      <c r="K31" s="225">
        <v>0</v>
      </c>
      <c r="L31" s="225">
        <v>0</v>
      </c>
      <c r="M31" s="225">
        <f t="shared" si="3"/>
        <v>0</v>
      </c>
      <c r="N31" s="225">
        <v>1</v>
      </c>
      <c r="O31" s="225">
        <f t="shared" si="0"/>
        <v>1</v>
      </c>
      <c r="P31" s="277">
        <f t="shared" si="1"/>
        <v>1</v>
      </c>
      <c r="Q31" s="225">
        <v>0.7909722222222223</v>
      </c>
      <c r="R31" s="292">
        <f t="shared" si="2"/>
        <v>0.7909722222222223</v>
      </c>
      <c r="S31" s="63"/>
      <c r="T31" s="64"/>
      <c r="U31" s="64"/>
      <c r="V31" s="64"/>
      <c r="W31" s="65"/>
      <c r="X31" s="69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</row>
    <row r="32" spans="1:75" s="2" customFormat="1" ht="13.5" customHeight="1">
      <c r="A32" s="14">
        <v>19</v>
      </c>
      <c r="B32" s="15" t="s">
        <v>174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25">
        <v>0</v>
      </c>
      <c r="K32" s="225">
        <v>0</v>
      </c>
      <c r="L32" s="225">
        <v>0</v>
      </c>
      <c r="M32" s="225">
        <f t="shared" si="3"/>
        <v>0</v>
      </c>
      <c r="N32" s="225">
        <v>1</v>
      </c>
      <c r="O32" s="225">
        <f t="shared" si="0"/>
        <v>1</v>
      </c>
      <c r="P32" s="277">
        <f t="shared" si="1"/>
        <v>1</v>
      </c>
      <c r="Q32" s="225">
        <v>0.54305555555555551</v>
      </c>
      <c r="R32" s="292">
        <f t="shared" si="2"/>
        <v>0.54305555555555551</v>
      </c>
      <c r="S32" s="63"/>
      <c r="T32" s="64"/>
      <c r="U32" s="64"/>
      <c r="V32" s="64"/>
      <c r="W32" s="65"/>
      <c r="X32" s="69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28"/>
      <c r="BS32" s="228"/>
      <c r="BT32" s="228"/>
      <c r="BU32" s="228"/>
      <c r="BV32" s="228"/>
      <c r="BW32" s="228"/>
    </row>
    <row r="33" spans="1:75" s="2" customFormat="1" ht="13.5" customHeight="1">
      <c r="A33" s="18">
        <v>20</v>
      </c>
      <c r="B33" s="15" t="s">
        <v>175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25">
        <v>0</v>
      </c>
      <c r="K33" s="225">
        <v>0</v>
      </c>
      <c r="L33" s="225">
        <v>0</v>
      </c>
      <c r="M33" s="225">
        <f t="shared" si="3"/>
        <v>0</v>
      </c>
      <c r="N33" s="225">
        <v>1</v>
      </c>
      <c r="O33" s="225">
        <f t="shared" si="0"/>
        <v>1</v>
      </c>
      <c r="P33" s="277">
        <f t="shared" si="1"/>
        <v>1</v>
      </c>
      <c r="Q33" s="225">
        <v>0.91180555555555554</v>
      </c>
      <c r="R33" s="292">
        <f t="shared" si="2"/>
        <v>0.91180555555555554</v>
      </c>
      <c r="S33" s="63"/>
      <c r="T33" s="64"/>
      <c r="U33" s="64"/>
      <c r="V33" s="64"/>
      <c r="W33" s="65"/>
      <c r="X33" s="69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28"/>
      <c r="BS33" s="228"/>
      <c r="BT33" s="228"/>
      <c r="BU33" s="228"/>
      <c r="BV33" s="228"/>
      <c r="BW33" s="228"/>
    </row>
    <row r="34" spans="1:75" s="4" customFormat="1" ht="13.5" customHeight="1">
      <c r="A34" s="17">
        <v>21</v>
      </c>
      <c r="B34" s="15" t="s">
        <v>169</v>
      </c>
      <c r="C34" s="21"/>
      <c r="D34" s="21"/>
      <c r="E34" s="21"/>
      <c r="F34" s="21"/>
      <c r="G34" s="21"/>
      <c r="H34" s="21"/>
      <c r="I34" s="21"/>
      <c r="J34" s="225">
        <v>0</v>
      </c>
      <c r="K34" s="225">
        <v>0</v>
      </c>
      <c r="L34" s="225">
        <v>0</v>
      </c>
      <c r="M34" s="225">
        <f t="shared" si="3"/>
        <v>0</v>
      </c>
      <c r="N34" s="225">
        <v>1</v>
      </c>
      <c r="O34" s="225">
        <f t="shared" si="0"/>
        <v>1</v>
      </c>
      <c r="P34" s="277">
        <f t="shared" si="1"/>
        <v>1</v>
      </c>
      <c r="Q34" s="225">
        <v>0.50347222222222221</v>
      </c>
      <c r="R34" s="292">
        <f t="shared" si="2"/>
        <v>0.50347222222222221</v>
      </c>
      <c r="S34" s="221"/>
      <c r="T34" s="211"/>
      <c r="U34" s="211"/>
      <c r="V34" s="211"/>
      <c r="W34" s="212"/>
      <c r="X34" s="229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28"/>
      <c r="BS34" s="228"/>
      <c r="BT34" s="228"/>
      <c r="BU34" s="228"/>
      <c r="BV34" s="228"/>
      <c r="BW34" s="228"/>
    </row>
    <row r="35" spans="1:75" s="4" customFormat="1">
      <c r="A35" s="14">
        <v>22</v>
      </c>
      <c r="B35" s="15" t="s">
        <v>170</v>
      </c>
      <c r="C35" s="22"/>
      <c r="D35" s="23"/>
      <c r="E35" s="24"/>
      <c r="F35" s="24"/>
      <c r="G35" s="24"/>
      <c r="H35" s="24"/>
      <c r="I35" s="24"/>
      <c r="J35" s="225">
        <v>0</v>
      </c>
      <c r="K35" s="225">
        <v>0</v>
      </c>
      <c r="L35" s="225">
        <v>0</v>
      </c>
      <c r="M35" s="225">
        <f t="shared" si="3"/>
        <v>0</v>
      </c>
      <c r="N35" s="225">
        <v>1</v>
      </c>
      <c r="O35" s="225">
        <f t="shared" si="0"/>
        <v>1</v>
      </c>
      <c r="P35" s="277">
        <f t="shared" si="1"/>
        <v>1</v>
      </c>
      <c r="Q35" s="225">
        <v>0</v>
      </c>
      <c r="R35" s="292">
        <f t="shared" si="2"/>
        <v>0</v>
      </c>
      <c r="S35" s="222"/>
      <c r="T35" s="213"/>
      <c r="U35" s="213"/>
      <c r="V35" s="213"/>
      <c r="W35" s="214"/>
      <c r="X35" s="230"/>
      <c r="Y35" s="228"/>
      <c r="Z35" s="228"/>
      <c r="AA35" s="228"/>
      <c r="AB35" s="228"/>
      <c r="AC35" s="228"/>
      <c r="AD35" s="228"/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28"/>
      <c r="BS35" s="228"/>
      <c r="BT35" s="228"/>
      <c r="BU35" s="228"/>
      <c r="BV35" s="228"/>
      <c r="BW35" s="228"/>
    </row>
    <row r="36" spans="1:75" s="4" customFormat="1">
      <c r="A36" s="14">
        <v>23</v>
      </c>
      <c r="B36" s="15" t="s">
        <v>171</v>
      </c>
      <c r="C36" s="22"/>
      <c r="D36" s="23"/>
      <c r="E36" s="24"/>
      <c r="F36" s="24"/>
      <c r="G36" s="24"/>
      <c r="H36" s="24"/>
      <c r="I36" s="24"/>
      <c r="J36" s="225">
        <v>0</v>
      </c>
      <c r="K36" s="225">
        <v>0</v>
      </c>
      <c r="L36" s="225">
        <v>0</v>
      </c>
      <c r="M36" s="225">
        <f t="shared" si="3"/>
        <v>0</v>
      </c>
      <c r="N36" s="225">
        <v>1</v>
      </c>
      <c r="O36" s="225">
        <f t="shared" si="0"/>
        <v>1</v>
      </c>
      <c r="P36" s="277">
        <f t="shared" si="1"/>
        <v>1</v>
      </c>
      <c r="Q36" s="225">
        <v>0</v>
      </c>
      <c r="R36" s="292">
        <f t="shared" si="2"/>
        <v>0</v>
      </c>
      <c r="S36" s="222"/>
      <c r="T36" s="213"/>
      <c r="U36" s="213"/>
      <c r="V36" s="213"/>
      <c r="W36" s="214"/>
      <c r="X36" s="231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  <c r="BN36" s="228"/>
      <c r="BO36" s="228"/>
      <c r="BP36" s="228"/>
      <c r="BQ36" s="228"/>
      <c r="BR36" s="228"/>
      <c r="BS36" s="228"/>
      <c r="BT36" s="228"/>
      <c r="BU36" s="228"/>
      <c r="BV36" s="228"/>
      <c r="BW36" s="228"/>
    </row>
    <row r="37" spans="1:75">
      <c r="A37" s="14">
        <v>24</v>
      </c>
      <c r="B37" s="15" t="s">
        <v>172</v>
      </c>
      <c r="C37" s="25"/>
      <c r="D37" s="25"/>
      <c r="E37" s="25"/>
      <c r="F37" s="25"/>
      <c r="G37" s="25"/>
      <c r="H37" s="25"/>
      <c r="I37" s="25"/>
      <c r="J37" s="225">
        <v>0</v>
      </c>
      <c r="K37" s="225">
        <v>0</v>
      </c>
      <c r="L37" s="225">
        <v>0</v>
      </c>
      <c r="M37" s="225">
        <f t="shared" si="3"/>
        <v>0</v>
      </c>
      <c r="N37" s="225">
        <v>1</v>
      </c>
      <c r="O37" s="225">
        <f t="shared" si="0"/>
        <v>1</v>
      </c>
      <c r="P37" s="277">
        <f t="shared" si="1"/>
        <v>1</v>
      </c>
      <c r="Q37" s="225">
        <v>0.1673611111111111</v>
      </c>
      <c r="R37" s="292">
        <f t="shared" si="2"/>
        <v>0.1673611111111111</v>
      </c>
      <c r="S37" s="223"/>
      <c r="T37" s="215"/>
      <c r="U37" s="215"/>
      <c r="V37" s="216"/>
      <c r="W37" s="217"/>
      <c r="X37" s="231"/>
    </row>
    <row r="38" spans="1:75">
      <c r="A38" s="14">
        <v>25</v>
      </c>
      <c r="B38" s="15" t="s">
        <v>173</v>
      </c>
      <c r="C38" s="25"/>
      <c r="D38" s="25"/>
      <c r="E38" s="25"/>
      <c r="F38" s="25"/>
      <c r="G38" s="25"/>
      <c r="H38" s="25"/>
      <c r="I38" s="25"/>
      <c r="J38" s="225">
        <v>0</v>
      </c>
      <c r="K38" s="225">
        <v>0</v>
      </c>
      <c r="L38" s="225">
        <v>0</v>
      </c>
      <c r="M38" s="225">
        <f t="shared" si="3"/>
        <v>0</v>
      </c>
      <c r="N38" s="225">
        <v>1</v>
      </c>
      <c r="O38" s="225">
        <f t="shared" si="0"/>
        <v>1</v>
      </c>
      <c r="P38" s="277">
        <f t="shared" si="1"/>
        <v>1</v>
      </c>
      <c r="Q38" s="225">
        <v>1</v>
      </c>
      <c r="R38" s="292">
        <f t="shared" si="2"/>
        <v>1</v>
      </c>
      <c r="S38" s="223"/>
      <c r="T38" s="215"/>
      <c r="U38" s="215"/>
      <c r="V38" s="216"/>
      <c r="W38" s="217"/>
      <c r="X38" s="231"/>
    </row>
    <row r="39" spans="1:75" ht="12.75" customHeight="1">
      <c r="A39" s="14">
        <v>26</v>
      </c>
      <c r="B39" s="15" t="s">
        <v>174</v>
      </c>
      <c r="C39" s="25"/>
      <c r="D39" s="25"/>
      <c r="E39" s="25"/>
      <c r="F39" s="25"/>
      <c r="G39" s="25"/>
      <c r="H39" s="25"/>
      <c r="I39" s="25"/>
      <c r="J39" s="225">
        <v>0</v>
      </c>
      <c r="K39" s="225">
        <v>0</v>
      </c>
      <c r="L39" s="225">
        <v>0</v>
      </c>
      <c r="M39" s="225">
        <f t="shared" si="3"/>
        <v>0</v>
      </c>
      <c r="N39" s="225">
        <v>1</v>
      </c>
      <c r="O39" s="225">
        <f t="shared" si="0"/>
        <v>1</v>
      </c>
      <c r="P39" s="277">
        <f t="shared" si="1"/>
        <v>1</v>
      </c>
      <c r="Q39" s="225">
        <v>0.65138888888888891</v>
      </c>
      <c r="R39" s="292">
        <f t="shared" si="2"/>
        <v>0.65138888888888891</v>
      </c>
      <c r="S39" s="223"/>
      <c r="T39" s="215"/>
      <c r="U39" s="215"/>
      <c r="V39" s="216"/>
      <c r="W39" s="217"/>
      <c r="X39" s="231"/>
    </row>
    <row r="40" spans="1:75" ht="12.75" customHeight="1">
      <c r="A40" s="14">
        <v>27</v>
      </c>
      <c r="B40" s="15" t="s">
        <v>175</v>
      </c>
      <c r="C40" s="25"/>
      <c r="D40" s="25"/>
      <c r="E40" s="25"/>
      <c r="F40" s="25"/>
      <c r="G40" s="25"/>
      <c r="H40" s="25"/>
      <c r="I40" s="25"/>
      <c r="J40" s="225">
        <v>0</v>
      </c>
      <c r="K40" s="225">
        <v>0</v>
      </c>
      <c r="L40" s="225">
        <v>0</v>
      </c>
      <c r="M40" s="225">
        <f t="shared" si="3"/>
        <v>0</v>
      </c>
      <c r="N40" s="225">
        <v>1</v>
      </c>
      <c r="O40" s="225">
        <f t="shared" si="0"/>
        <v>1</v>
      </c>
      <c r="P40" s="277">
        <f t="shared" si="1"/>
        <v>1</v>
      </c>
      <c r="Q40" s="225">
        <v>5.5555555555555558E-3</v>
      </c>
      <c r="R40" s="292">
        <f t="shared" si="2"/>
        <v>5.5555555555555558E-3</v>
      </c>
      <c r="S40" s="223"/>
      <c r="T40" s="215"/>
      <c r="U40" s="215"/>
      <c r="V40" s="216"/>
      <c r="W40" s="217"/>
      <c r="X40" s="231"/>
    </row>
    <row r="41" spans="1:75" ht="12.75" customHeight="1">
      <c r="A41" s="14">
        <v>28</v>
      </c>
      <c r="B41" s="15" t="s">
        <v>169</v>
      </c>
      <c r="C41" s="25"/>
      <c r="D41" s="25"/>
      <c r="E41" s="25"/>
      <c r="F41" s="25"/>
      <c r="G41" s="25"/>
      <c r="H41" s="25"/>
      <c r="I41" s="25"/>
      <c r="J41" s="225">
        <v>0</v>
      </c>
      <c r="K41" s="225">
        <v>0</v>
      </c>
      <c r="L41" s="225">
        <v>0</v>
      </c>
      <c r="M41" s="225">
        <f t="shared" si="3"/>
        <v>0</v>
      </c>
      <c r="N41" s="225">
        <v>1</v>
      </c>
      <c r="O41" s="225">
        <f t="shared" si="0"/>
        <v>1</v>
      </c>
      <c r="P41" s="277">
        <f t="shared" si="1"/>
        <v>1</v>
      </c>
      <c r="Q41" s="225">
        <v>0.22013888888888888</v>
      </c>
      <c r="R41" s="292">
        <f t="shared" si="2"/>
        <v>0.22013888888888888</v>
      </c>
      <c r="S41" s="223"/>
      <c r="T41" s="215"/>
      <c r="U41" s="215"/>
      <c r="V41" s="216"/>
      <c r="W41" s="217"/>
      <c r="X41" s="231"/>
    </row>
    <row r="42" spans="1:75">
      <c r="A42" s="14">
        <v>29</v>
      </c>
      <c r="B42" s="15" t="s">
        <v>170</v>
      </c>
      <c r="C42" s="25"/>
      <c r="D42" s="25"/>
      <c r="E42" s="25"/>
      <c r="F42" s="25"/>
      <c r="G42" s="25"/>
      <c r="H42" s="25"/>
      <c r="I42" s="25"/>
      <c r="J42" s="225">
        <v>0</v>
      </c>
      <c r="K42" s="225">
        <v>0</v>
      </c>
      <c r="L42" s="225">
        <v>0</v>
      </c>
      <c r="M42" s="225">
        <f t="shared" si="3"/>
        <v>0</v>
      </c>
      <c r="N42" s="225">
        <v>1</v>
      </c>
      <c r="O42" s="225">
        <f t="shared" si="0"/>
        <v>1</v>
      </c>
      <c r="P42" s="277">
        <f t="shared" si="1"/>
        <v>1</v>
      </c>
      <c r="Q42" s="225">
        <v>0</v>
      </c>
      <c r="R42" s="292">
        <f t="shared" si="2"/>
        <v>0</v>
      </c>
      <c r="S42" s="223"/>
      <c r="T42" s="215"/>
      <c r="U42" s="215"/>
      <c r="V42" s="216"/>
      <c r="W42" s="217"/>
      <c r="X42" s="231"/>
    </row>
    <row r="43" spans="1:75">
      <c r="A43" s="14">
        <v>30</v>
      </c>
      <c r="B43" s="15" t="s">
        <v>171</v>
      </c>
      <c r="C43" s="25"/>
      <c r="D43" s="25"/>
      <c r="E43" s="26"/>
      <c r="F43" s="26"/>
      <c r="G43" s="26"/>
      <c r="H43" s="26"/>
      <c r="I43" s="26"/>
      <c r="J43" s="225">
        <v>0</v>
      </c>
      <c r="K43" s="225">
        <v>0</v>
      </c>
      <c r="L43" s="225">
        <v>0</v>
      </c>
      <c r="M43" s="225">
        <f t="shared" si="3"/>
        <v>0</v>
      </c>
      <c r="N43" s="225">
        <v>1</v>
      </c>
      <c r="O43" s="225">
        <f t="shared" si="0"/>
        <v>1</v>
      </c>
      <c r="P43" s="277">
        <f t="shared" si="1"/>
        <v>1</v>
      </c>
      <c r="Q43" s="225">
        <v>0</v>
      </c>
      <c r="R43" s="292">
        <f t="shared" si="2"/>
        <v>0</v>
      </c>
      <c r="S43" s="224"/>
      <c r="T43" s="218"/>
      <c r="U43" s="218"/>
      <c r="V43" s="219"/>
      <c r="W43" s="220"/>
      <c r="X43" s="232"/>
    </row>
    <row r="44" spans="1:75">
      <c r="A44" s="14">
        <v>31</v>
      </c>
      <c r="B44" s="350" t="s">
        <v>172</v>
      </c>
      <c r="C44" s="25"/>
      <c r="D44" s="25"/>
      <c r="E44" s="26"/>
      <c r="F44" s="26"/>
      <c r="G44" s="26"/>
      <c r="H44" s="26"/>
      <c r="I44" s="26"/>
      <c r="J44" s="225">
        <v>0</v>
      </c>
      <c r="K44" s="225">
        <v>0</v>
      </c>
      <c r="L44" s="225">
        <v>0</v>
      </c>
      <c r="M44" s="225">
        <f>SUM(J44:L44)</f>
        <v>0</v>
      </c>
      <c r="N44" s="225">
        <v>1</v>
      </c>
      <c r="O44" s="225">
        <f t="shared" si="0"/>
        <v>1</v>
      </c>
      <c r="P44" s="277">
        <f t="shared" si="1"/>
        <v>1</v>
      </c>
      <c r="Q44" s="225">
        <v>0</v>
      </c>
      <c r="R44" s="351">
        <f t="shared" si="2"/>
        <v>0</v>
      </c>
      <c r="S44" s="352"/>
      <c r="T44" s="353"/>
      <c r="U44" s="353"/>
      <c r="V44" s="354"/>
      <c r="W44" s="355"/>
      <c r="X44" s="356"/>
    </row>
    <row r="45" spans="1:75" ht="27.6" customHeight="1">
      <c r="A45" s="341" t="s">
        <v>187</v>
      </c>
      <c r="B45" s="341"/>
      <c r="C45" s="237"/>
      <c r="D45" s="237"/>
      <c r="E45" s="237"/>
      <c r="F45" s="237"/>
      <c r="G45" s="237"/>
      <c r="H45" s="237"/>
      <c r="I45" s="237"/>
      <c r="J45" s="238">
        <f>SUM(J14:J43)</f>
        <v>0.29166666666666669</v>
      </c>
      <c r="K45" s="238">
        <f t="shared" ref="K45:R45" si="4">SUM(K14:K43)</f>
        <v>0</v>
      </c>
      <c r="L45" s="238">
        <f t="shared" si="4"/>
        <v>0</v>
      </c>
      <c r="M45" s="238">
        <f t="shared" si="4"/>
        <v>0.29166666666666669</v>
      </c>
      <c r="N45" s="238">
        <f>SUM(N14:N44)</f>
        <v>31</v>
      </c>
      <c r="O45" s="238">
        <f t="shared" si="4"/>
        <v>29.708333333333332</v>
      </c>
      <c r="P45" s="239">
        <f>SUM(P14:P44)</f>
        <v>30.708333333333332</v>
      </c>
      <c r="Q45" s="240">
        <f>SUM(Q14:Q44)</f>
        <v>4.9243055555555557</v>
      </c>
      <c r="R45" s="241">
        <f>SUM(R14:R44)</f>
        <v>4.9243055555555557</v>
      </c>
      <c r="S45" s="234"/>
      <c r="T45" s="235"/>
      <c r="U45" s="235"/>
      <c r="V45" s="236"/>
      <c r="W45" s="233"/>
      <c r="X45" s="242"/>
    </row>
    <row r="46" spans="1:75" ht="27.6" customHeight="1">
      <c r="A46" s="341" t="s">
        <v>188</v>
      </c>
      <c r="B46" s="341"/>
      <c r="C46" s="237"/>
      <c r="D46" s="237"/>
      <c r="E46" s="237"/>
      <c r="F46" s="237"/>
      <c r="G46" s="237"/>
      <c r="H46" s="237"/>
      <c r="I46" s="237"/>
      <c r="J46" s="238">
        <f>AVERAGE(J14:J33)</f>
        <v>1.4583333333333334E-2</v>
      </c>
      <c r="K46" s="238">
        <f>AVERAGE(K14:K33)</f>
        <v>0</v>
      </c>
      <c r="L46" s="243">
        <f t="shared" ref="L46:Q46" si="5">AVERAGE(L14:L33)</f>
        <v>0</v>
      </c>
      <c r="M46" s="238">
        <f t="shared" si="5"/>
        <v>1.4583333333333334E-2</v>
      </c>
      <c r="N46" s="238">
        <f>AVERAGE(N14:N44)</f>
        <v>1</v>
      </c>
      <c r="O46" s="238">
        <f>AVERAGE(O14:O44)</f>
        <v>0.99059139784946237</v>
      </c>
      <c r="P46" s="244">
        <f>AVERAGE(P14:P44)</f>
        <v>0.99059139784946237</v>
      </c>
      <c r="Q46" s="238">
        <f>AVERAGE(Q14:Q44)</f>
        <v>0.15884856630824373</v>
      </c>
      <c r="R46" s="241">
        <f>AVERAGE(R14:R44)</f>
        <v>0.15884856630824373</v>
      </c>
      <c r="S46" s="234"/>
      <c r="T46" s="235"/>
      <c r="U46" s="235"/>
      <c r="V46" s="236"/>
      <c r="W46" s="233"/>
      <c r="X46" s="245"/>
    </row>
    <row r="48" spans="1:75">
      <c r="M48" s="49"/>
    </row>
    <row r="50" spans="12:21">
      <c r="L50" s="49"/>
      <c r="R50" s="1">
        <f>676/5</f>
        <v>135.19999999999999</v>
      </c>
    </row>
    <row r="54" spans="12:21">
      <c r="M54" s="49"/>
    </row>
    <row r="55" spans="12:21">
      <c r="R55" s="8"/>
      <c r="T55" s="8"/>
      <c r="U55" s="8"/>
    </row>
  </sheetData>
  <mergeCells count="22">
    <mergeCell ref="A45:B45"/>
    <mergeCell ref="A46:B46"/>
    <mergeCell ref="V10:V11"/>
    <mergeCell ref="W10:W11"/>
    <mergeCell ref="X10:X12"/>
    <mergeCell ref="T10:T11"/>
    <mergeCell ref="Q10:Q11"/>
    <mergeCell ref="R10:R11"/>
    <mergeCell ref="A5:X5"/>
    <mergeCell ref="A6:X6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</mergeCells>
  <pageMargins left="0.25" right="0.25" top="0.75" bottom="0.75" header="0.3" footer="0.3"/>
  <pageSetup scale="8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C924-D765-4900-B67A-013CBA5595ED}">
  <sheetPr>
    <pageSetUpPr fitToPage="1"/>
  </sheetPr>
  <dimension ref="A1:BW55"/>
  <sheetViews>
    <sheetView topLeftCell="A20" workbookViewId="0">
      <selection activeCell="M46" sqref="M46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10.19921875" style="6" customWidth="1"/>
    <col min="11" max="11" width="9.19921875" style="6" customWidth="1"/>
    <col min="12" max="13" width="8.19921875" style="6" customWidth="1"/>
    <col min="14" max="14" width="13.19921875" style="5" customWidth="1"/>
    <col min="15" max="15" width="10.796875" style="5" customWidth="1"/>
    <col min="16" max="17" width="10.796875" style="1" customWidth="1"/>
    <col min="18" max="18" width="8.8984375" style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75" width="7.8984375" style="227"/>
    <col min="76" max="16384" width="7.8984375" style="1"/>
  </cols>
  <sheetData>
    <row r="1" spans="1:75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75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75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75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75" ht="19.8" customHeight="1">
      <c r="A5" s="349" t="s">
        <v>145</v>
      </c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</row>
    <row r="6" spans="1:75">
      <c r="A6" s="302"/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</row>
    <row r="7" spans="1:75">
      <c r="A7" s="268" t="s">
        <v>201</v>
      </c>
      <c r="B7" s="270" t="s">
        <v>202</v>
      </c>
      <c r="C7" s="268"/>
      <c r="D7" s="268"/>
      <c r="E7" s="268"/>
      <c r="F7" s="268"/>
      <c r="G7" s="268"/>
      <c r="H7" s="268"/>
      <c r="I7" s="268"/>
      <c r="J7" s="268" t="s">
        <v>178</v>
      </c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BW7" s="1"/>
    </row>
    <row r="8" spans="1:75">
      <c r="A8" s="268" t="s">
        <v>203</v>
      </c>
      <c r="B8" s="270" t="s">
        <v>202</v>
      </c>
      <c r="C8" s="269"/>
      <c r="D8" s="269"/>
      <c r="E8" s="269"/>
      <c r="F8" s="269"/>
      <c r="G8" s="269"/>
      <c r="H8" s="269"/>
      <c r="I8" s="269"/>
      <c r="J8" s="291" t="s">
        <v>209</v>
      </c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BW8" s="1"/>
    </row>
    <row r="9" spans="1:75">
      <c r="A9" s="290"/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BW9" s="1"/>
    </row>
    <row r="10" spans="1:75" ht="26.4">
      <c r="A10" s="328" t="s">
        <v>191</v>
      </c>
      <c r="B10" s="328" t="s">
        <v>192</v>
      </c>
      <c r="C10" s="328" t="s">
        <v>6</v>
      </c>
      <c r="D10" s="331" t="s">
        <v>7</v>
      </c>
      <c r="E10" s="325" t="s">
        <v>8</v>
      </c>
      <c r="F10" s="325"/>
      <c r="G10" s="332" t="s">
        <v>9</v>
      </c>
      <c r="H10" s="325" t="s">
        <v>146</v>
      </c>
      <c r="I10" s="334" t="s">
        <v>147</v>
      </c>
      <c r="J10" s="326" t="s">
        <v>11</v>
      </c>
      <c r="K10" s="326"/>
      <c r="L10" s="326"/>
      <c r="M10" s="327"/>
      <c r="N10" s="325" t="s">
        <v>12</v>
      </c>
      <c r="O10" s="337" t="s">
        <v>13</v>
      </c>
      <c r="P10" s="338"/>
      <c r="Q10" s="332" t="s">
        <v>186</v>
      </c>
      <c r="R10" s="332" t="s">
        <v>14</v>
      </c>
      <c r="S10" s="332" t="s">
        <v>15</v>
      </c>
      <c r="T10" s="332" t="s">
        <v>16</v>
      </c>
      <c r="U10" s="294" t="s">
        <v>17</v>
      </c>
      <c r="V10" s="342" t="s">
        <v>18</v>
      </c>
      <c r="W10" s="344" t="s">
        <v>19</v>
      </c>
      <c r="X10" s="345" t="s">
        <v>20</v>
      </c>
      <c r="BW10" s="1"/>
    </row>
    <row r="11" spans="1:75" ht="27" customHeight="1">
      <c r="A11" s="329"/>
      <c r="B11" s="329"/>
      <c r="C11" s="329"/>
      <c r="D11" s="331"/>
      <c r="E11" s="296" t="s">
        <v>21</v>
      </c>
      <c r="F11" s="296" t="s">
        <v>22</v>
      </c>
      <c r="G11" s="333"/>
      <c r="H11" s="325"/>
      <c r="I11" s="335"/>
      <c r="J11" s="255" t="s">
        <v>193</v>
      </c>
      <c r="K11" s="256" t="s">
        <v>194</v>
      </c>
      <c r="L11" s="256" t="s">
        <v>195</v>
      </c>
      <c r="M11" s="256" t="s">
        <v>196</v>
      </c>
      <c r="N11" s="325"/>
      <c r="O11" s="339"/>
      <c r="P11" s="340"/>
      <c r="Q11" s="348"/>
      <c r="R11" s="333"/>
      <c r="S11" s="333"/>
      <c r="T11" s="333"/>
      <c r="U11" s="257" t="s">
        <v>30</v>
      </c>
      <c r="V11" s="343"/>
      <c r="W11" s="344"/>
      <c r="X11" s="346"/>
      <c r="BW11" s="1"/>
    </row>
    <row r="12" spans="1:75" ht="18" customHeight="1">
      <c r="A12" s="330"/>
      <c r="B12" s="330"/>
      <c r="C12" s="330"/>
      <c r="D12" s="297" t="s">
        <v>31</v>
      </c>
      <c r="E12" s="296" t="s">
        <v>32</v>
      </c>
      <c r="F12" s="296" t="s">
        <v>32</v>
      </c>
      <c r="G12" s="296" t="s">
        <v>33</v>
      </c>
      <c r="H12" s="296" t="s">
        <v>34</v>
      </c>
      <c r="I12" s="336"/>
      <c r="J12" s="258" t="s">
        <v>34</v>
      </c>
      <c r="K12" s="259" t="s">
        <v>34</v>
      </c>
      <c r="L12" s="259" t="s">
        <v>34</v>
      </c>
      <c r="M12" s="259" t="s">
        <v>34</v>
      </c>
      <c r="N12" s="259" t="s">
        <v>34</v>
      </c>
      <c r="O12" s="296" t="s">
        <v>34</v>
      </c>
      <c r="P12" s="260" t="s">
        <v>33</v>
      </c>
      <c r="Q12" s="295" t="s">
        <v>34</v>
      </c>
      <c r="R12" s="260" t="s">
        <v>33</v>
      </c>
      <c r="S12" s="257" t="s">
        <v>35</v>
      </c>
      <c r="T12" s="257" t="s">
        <v>36</v>
      </c>
      <c r="U12" s="257" t="s">
        <v>36</v>
      </c>
      <c r="V12" s="261" t="s">
        <v>37</v>
      </c>
      <c r="W12" s="294" t="s">
        <v>38</v>
      </c>
      <c r="X12" s="347"/>
      <c r="BW12" s="1"/>
    </row>
    <row r="13" spans="1:75" ht="16.05" customHeight="1">
      <c r="A13" s="262">
        <v>1</v>
      </c>
      <c r="B13" s="262">
        <v>2</v>
      </c>
      <c r="C13" s="262">
        <v>2</v>
      </c>
      <c r="D13" s="262">
        <v>3</v>
      </c>
      <c r="E13" s="262">
        <v>4</v>
      </c>
      <c r="F13" s="262">
        <v>5</v>
      </c>
      <c r="G13" s="262">
        <v>6</v>
      </c>
      <c r="H13" s="262">
        <v>7</v>
      </c>
      <c r="I13" s="263">
        <v>8</v>
      </c>
      <c r="J13" s="264">
        <v>3</v>
      </c>
      <c r="K13" s="262">
        <v>4</v>
      </c>
      <c r="L13" s="262">
        <v>5</v>
      </c>
      <c r="M13" s="262" t="s">
        <v>197</v>
      </c>
      <c r="N13" s="262">
        <v>7</v>
      </c>
      <c r="O13" s="262" t="s">
        <v>198</v>
      </c>
      <c r="P13" s="262" t="s">
        <v>199</v>
      </c>
      <c r="Q13" s="262">
        <v>10</v>
      </c>
      <c r="R13" s="262" t="s">
        <v>200</v>
      </c>
      <c r="S13" s="265">
        <v>11</v>
      </c>
      <c r="T13" s="266">
        <v>17</v>
      </c>
      <c r="U13" s="266">
        <v>18</v>
      </c>
      <c r="V13" s="266">
        <v>18</v>
      </c>
      <c r="W13" s="266">
        <v>19</v>
      </c>
      <c r="X13" s="267">
        <v>12</v>
      </c>
      <c r="BW13" s="1"/>
    </row>
    <row r="14" spans="1:75" s="2" customFormat="1" ht="13.5" customHeight="1">
      <c r="A14" s="14">
        <v>1</v>
      </c>
      <c r="B14" s="15" t="s">
        <v>170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25">
        <v>0</v>
      </c>
      <c r="K14" s="225">
        <v>0</v>
      </c>
      <c r="L14" s="225">
        <v>0</v>
      </c>
      <c r="M14" s="225">
        <f t="shared" ref="M14:M44" si="0">SUM(J14:L14)</f>
        <v>0</v>
      </c>
      <c r="N14" s="225">
        <v>1</v>
      </c>
      <c r="O14" s="225">
        <f t="shared" ref="O14:O44" si="1">N14-M14</f>
        <v>1</v>
      </c>
      <c r="P14" s="277">
        <f t="shared" ref="P14:P44" si="2">O14/N14</f>
        <v>1</v>
      </c>
      <c r="Q14" s="225">
        <v>2.7777777777777776E-2</v>
      </c>
      <c r="R14" s="292">
        <f t="shared" ref="R14:R44" si="3">(Q14)/(N14-M14)</f>
        <v>2.7777777777777776E-2</v>
      </c>
      <c r="S14" s="59"/>
      <c r="T14" s="60"/>
      <c r="U14" s="60"/>
      <c r="V14" s="60"/>
      <c r="W14" s="61">
        <v>0</v>
      </c>
      <c r="X14" s="62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28"/>
      <c r="BS14" s="228"/>
      <c r="BT14" s="228"/>
      <c r="BU14" s="228"/>
      <c r="BV14" s="228"/>
      <c r="BW14" s="228"/>
    </row>
    <row r="15" spans="1:75" s="3" customFormat="1" ht="13.5" customHeight="1">
      <c r="A15" s="14">
        <v>2</v>
      </c>
      <c r="B15" s="15" t="s">
        <v>171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25">
        <v>0</v>
      </c>
      <c r="K15" s="225">
        <v>0</v>
      </c>
      <c r="L15" s="225">
        <v>0</v>
      </c>
      <c r="M15" s="225">
        <f t="shared" si="0"/>
        <v>0</v>
      </c>
      <c r="N15" s="225">
        <v>1</v>
      </c>
      <c r="O15" s="225">
        <f t="shared" si="1"/>
        <v>1</v>
      </c>
      <c r="P15" s="277">
        <f t="shared" si="2"/>
        <v>1</v>
      </c>
      <c r="Q15" s="225">
        <v>5.2083333333333336E-2</v>
      </c>
      <c r="R15" s="292">
        <f t="shared" si="3"/>
        <v>5.2083333333333336E-2</v>
      </c>
      <c r="S15" s="63"/>
      <c r="T15" s="64"/>
      <c r="U15" s="64"/>
      <c r="V15" s="64"/>
      <c r="W15" s="65"/>
      <c r="X15" s="62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28"/>
      <c r="BS15" s="228"/>
      <c r="BT15" s="228"/>
      <c r="BU15" s="228"/>
      <c r="BV15" s="228"/>
      <c r="BW15" s="228"/>
    </row>
    <row r="16" spans="1:75" s="4" customFormat="1" ht="13.5" customHeight="1">
      <c r="A16" s="14">
        <v>3</v>
      </c>
      <c r="B16" s="15" t="s">
        <v>172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25">
        <v>0</v>
      </c>
      <c r="K16" s="225">
        <v>0</v>
      </c>
      <c r="L16" s="225">
        <v>0</v>
      </c>
      <c r="M16" s="225">
        <f t="shared" si="0"/>
        <v>0</v>
      </c>
      <c r="N16" s="225">
        <v>1</v>
      </c>
      <c r="O16" s="225">
        <f t="shared" si="1"/>
        <v>1</v>
      </c>
      <c r="P16" s="277">
        <f t="shared" si="2"/>
        <v>1</v>
      </c>
      <c r="Q16" s="225">
        <v>0.9194444444444444</v>
      </c>
      <c r="R16" s="292">
        <f t="shared" si="3"/>
        <v>0.9194444444444444</v>
      </c>
      <c r="S16" s="59"/>
      <c r="T16" s="60"/>
      <c r="U16" s="60"/>
      <c r="V16" s="60"/>
      <c r="W16" s="61"/>
      <c r="X16" s="62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</row>
    <row r="17" spans="1:75" s="4" customFormat="1" ht="13.5" customHeight="1">
      <c r="A17" s="14">
        <v>4</v>
      </c>
      <c r="B17" s="15" t="s">
        <v>173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25">
        <v>0</v>
      </c>
      <c r="K17" s="225">
        <v>0</v>
      </c>
      <c r="L17" s="225">
        <v>0</v>
      </c>
      <c r="M17" s="225">
        <f t="shared" si="0"/>
        <v>0</v>
      </c>
      <c r="N17" s="225">
        <v>1</v>
      </c>
      <c r="O17" s="225">
        <f t="shared" si="1"/>
        <v>1</v>
      </c>
      <c r="P17" s="277">
        <f t="shared" si="2"/>
        <v>1</v>
      </c>
      <c r="Q17" s="225">
        <v>8.3333333333333329E-2</v>
      </c>
      <c r="R17" s="292">
        <f t="shared" si="3"/>
        <v>8.3333333333333329E-2</v>
      </c>
      <c r="S17" s="63"/>
      <c r="T17" s="64"/>
      <c r="U17" s="64"/>
      <c r="V17" s="64"/>
      <c r="W17" s="65"/>
      <c r="X17" s="62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</row>
    <row r="18" spans="1:75" s="2" customFormat="1" ht="13.5" customHeight="1">
      <c r="A18" s="14">
        <v>5</v>
      </c>
      <c r="B18" s="15" t="s">
        <v>174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25">
        <v>0</v>
      </c>
      <c r="K18" s="225">
        <v>0</v>
      </c>
      <c r="L18" s="225">
        <v>0</v>
      </c>
      <c r="M18" s="225">
        <f t="shared" si="0"/>
        <v>0</v>
      </c>
      <c r="N18" s="225">
        <v>1</v>
      </c>
      <c r="O18" s="225">
        <f t="shared" si="1"/>
        <v>1</v>
      </c>
      <c r="P18" s="277">
        <f t="shared" si="2"/>
        <v>1</v>
      </c>
      <c r="Q18" s="225">
        <v>0.28333333333333333</v>
      </c>
      <c r="R18" s="292">
        <f t="shared" si="3"/>
        <v>0.28333333333333333</v>
      </c>
      <c r="S18" s="59"/>
      <c r="T18" s="60"/>
      <c r="U18" s="60"/>
      <c r="V18" s="60"/>
      <c r="W18" s="61"/>
      <c r="X18" s="62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28"/>
      <c r="BS18" s="228"/>
      <c r="BT18" s="228"/>
      <c r="BU18" s="228"/>
      <c r="BV18" s="228"/>
      <c r="BW18" s="228"/>
    </row>
    <row r="19" spans="1:75" s="2" customFormat="1" ht="13.5" customHeight="1">
      <c r="A19" s="14">
        <v>6</v>
      </c>
      <c r="B19" s="15" t="s">
        <v>175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25">
        <v>0</v>
      </c>
      <c r="K19" s="225">
        <v>0</v>
      </c>
      <c r="L19" s="225">
        <v>0</v>
      </c>
      <c r="M19" s="225">
        <f t="shared" si="0"/>
        <v>0</v>
      </c>
      <c r="N19" s="225">
        <v>1</v>
      </c>
      <c r="O19" s="225">
        <f t="shared" si="1"/>
        <v>1</v>
      </c>
      <c r="P19" s="277">
        <f t="shared" si="2"/>
        <v>1</v>
      </c>
      <c r="Q19" s="225">
        <v>6.9444444444444434E-2</v>
      </c>
      <c r="R19" s="292">
        <f t="shared" si="3"/>
        <v>6.9444444444444434E-2</v>
      </c>
      <c r="S19" s="63"/>
      <c r="T19" s="64"/>
      <c r="U19" s="64"/>
      <c r="V19" s="64"/>
      <c r="W19" s="65"/>
      <c r="X19" s="62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28"/>
      <c r="BS19" s="228"/>
      <c r="BT19" s="228"/>
      <c r="BU19" s="228"/>
      <c r="BV19" s="228"/>
      <c r="BW19" s="228"/>
    </row>
    <row r="20" spans="1:75" s="2" customFormat="1" ht="13.5" customHeight="1">
      <c r="A20" s="14">
        <v>7</v>
      </c>
      <c r="B20" s="15" t="s">
        <v>169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25">
        <v>0</v>
      </c>
      <c r="K20" s="225">
        <v>0</v>
      </c>
      <c r="L20" s="225">
        <v>0</v>
      </c>
      <c r="M20" s="225">
        <f t="shared" si="0"/>
        <v>0</v>
      </c>
      <c r="N20" s="225">
        <v>1</v>
      </c>
      <c r="O20" s="225">
        <f t="shared" si="1"/>
        <v>1</v>
      </c>
      <c r="P20" s="277">
        <f t="shared" si="2"/>
        <v>1</v>
      </c>
      <c r="Q20" s="225">
        <v>8.1944444444444445E-2</v>
      </c>
      <c r="R20" s="292">
        <f>(Q20)/(N20-M20)</f>
        <v>8.1944444444444445E-2</v>
      </c>
      <c r="S20" s="59"/>
      <c r="T20" s="60"/>
      <c r="U20" s="60"/>
      <c r="V20" s="60"/>
      <c r="W20" s="61"/>
      <c r="X20" s="66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28"/>
      <c r="BS20" s="228"/>
      <c r="BT20" s="228"/>
      <c r="BU20" s="228"/>
      <c r="BV20" s="228"/>
      <c r="BW20" s="228"/>
    </row>
    <row r="21" spans="1:75" s="2" customFormat="1" ht="13.5" customHeight="1">
      <c r="A21" s="14">
        <v>8</v>
      </c>
      <c r="B21" s="15" t="s">
        <v>170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25">
        <v>0.25</v>
      </c>
      <c r="K21" s="225">
        <v>0</v>
      </c>
      <c r="L21" s="225">
        <v>0</v>
      </c>
      <c r="M21" s="225">
        <f t="shared" si="0"/>
        <v>0.25</v>
      </c>
      <c r="N21" s="225">
        <v>1</v>
      </c>
      <c r="O21" s="225">
        <f t="shared" si="1"/>
        <v>0.75</v>
      </c>
      <c r="P21" s="277">
        <f t="shared" si="2"/>
        <v>0.75</v>
      </c>
      <c r="Q21" s="225">
        <v>5.347222222222222E-2</v>
      </c>
      <c r="R21" s="292">
        <f t="shared" si="3"/>
        <v>7.1296296296296288E-2</v>
      </c>
      <c r="S21" s="63"/>
      <c r="T21" s="64"/>
      <c r="U21" s="64"/>
      <c r="V21" s="64"/>
      <c r="W21" s="65"/>
      <c r="X21" s="67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28"/>
      <c r="BS21" s="228"/>
      <c r="BT21" s="228"/>
      <c r="BU21" s="228"/>
      <c r="BV21" s="228"/>
      <c r="BW21" s="228"/>
    </row>
    <row r="22" spans="1:75" s="2" customFormat="1" ht="13.5" customHeight="1">
      <c r="A22" s="14">
        <v>9</v>
      </c>
      <c r="B22" s="15" t="s">
        <v>171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25">
        <v>0</v>
      </c>
      <c r="K22" s="225">
        <v>0</v>
      </c>
      <c r="L22" s="225">
        <v>0</v>
      </c>
      <c r="M22" s="225">
        <f t="shared" si="0"/>
        <v>0</v>
      </c>
      <c r="N22" s="225">
        <v>1</v>
      </c>
      <c r="O22" s="225">
        <f t="shared" si="1"/>
        <v>1</v>
      </c>
      <c r="P22" s="277">
        <f t="shared" si="2"/>
        <v>1</v>
      </c>
      <c r="Q22" s="225">
        <v>0</v>
      </c>
      <c r="R22" s="292">
        <f t="shared" si="3"/>
        <v>0</v>
      </c>
      <c r="S22" s="59"/>
      <c r="T22" s="60"/>
      <c r="U22" s="60"/>
      <c r="V22" s="60"/>
      <c r="W22" s="61"/>
      <c r="X22" s="6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8"/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28"/>
      <c r="BS22" s="228"/>
      <c r="BT22" s="228"/>
      <c r="BU22" s="228"/>
      <c r="BV22" s="228"/>
      <c r="BW22" s="228"/>
    </row>
    <row r="23" spans="1:75" s="2" customFormat="1" ht="13.5" customHeight="1">
      <c r="A23" s="14">
        <v>10</v>
      </c>
      <c r="B23" s="15" t="s">
        <v>172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25">
        <v>0</v>
      </c>
      <c r="K23" s="225">
        <v>0</v>
      </c>
      <c r="L23" s="225">
        <v>0.18611111111111112</v>
      </c>
      <c r="M23" s="225">
        <f t="shared" si="0"/>
        <v>0.18611111111111112</v>
      </c>
      <c r="N23" s="225">
        <v>1</v>
      </c>
      <c r="O23" s="225">
        <f t="shared" si="1"/>
        <v>0.81388888888888888</v>
      </c>
      <c r="P23" s="277">
        <f t="shared" si="2"/>
        <v>0.81388888888888888</v>
      </c>
      <c r="Q23" s="225">
        <v>0.24861111111111112</v>
      </c>
      <c r="R23" s="292">
        <f t="shared" si="3"/>
        <v>0.30546075085324231</v>
      </c>
      <c r="S23" s="59"/>
      <c r="T23" s="60"/>
      <c r="U23" s="60"/>
      <c r="V23" s="60"/>
      <c r="W23" s="61"/>
      <c r="X23" s="62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28"/>
      <c r="BS23" s="228"/>
      <c r="BT23" s="228"/>
      <c r="BU23" s="228"/>
      <c r="BV23" s="228"/>
      <c r="BW23" s="228"/>
    </row>
    <row r="24" spans="1:75" s="2" customFormat="1" ht="13.5" customHeight="1">
      <c r="A24" s="14">
        <v>11</v>
      </c>
      <c r="B24" s="15" t="s">
        <v>173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25">
        <v>0</v>
      </c>
      <c r="K24" s="225">
        <v>0</v>
      </c>
      <c r="L24" s="225">
        <v>0</v>
      </c>
      <c r="M24" s="225">
        <f t="shared" si="0"/>
        <v>0</v>
      </c>
      <c r="N24" s="225">
        <v>1</v>
      </c>
      <c r="O24" s="225">
        <f t="shared" si="1"/>
        <v>1</v>
      </c>
      <c r="P24" s="277">
        <f t="shared" si="2"/>
        <v>1</v>
      </c>
      <c r="Q24" s="225">
        <v>0</v>
      </c>
      <c r="R24" s="292">
        <f t="shared" si="3"/>
        <v>0</v>
      </c>
      <c r="S24" s="59"/>
      <c r="T24" s="60"/>
      <c r="U24" s="60"/>
      <c r="V24" s="60"/>
      <c r="W24" s="61"/>
      <c r="X24" s="62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28"/>
      <c r="BS24" s="228"/>
      <c r="BT24" s="228"/>
      <c r="BU24" s="228"/>
      <c r="BV24" s="228"/>
      <c r="BW24" s="228"/>
    </row>
    <row r="25" spans="1:75" s="2" customFormat="1" ht="13.5" customHeight="1">
      <c r="A25" s="14">
        <v>12</v>
      </c>
      <c r="B25" s="15" t="s">
        <v>174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25">
        <v>0</v>
      </c>
      <c r="K25" s="225">
        <v>0</v>
      </c>
      <c r="L25" s="225">
        <v>0</v>
      </c>
      <c r="M25" s="225">
        <f t="shared" si="0"/>
        <v>0</v>
      </c>
      <c r="N25" s="225">
        <v>1</v>
      </c>
      <c r="O25" s="225">
        <f t="shared" si="1"/>
        <v>1</v>
      </c>
      <c r="P25" s="277">
        <f t="shared" si="2"/>
        <v>1</v>
      </c>
      <c r="Q25" s="225">
        <v>0.78055555555555556</v>
      </c>
      <c r="R25" s="292">
        <f t="shared" si="3"/>
        <v>0.78055555555555556</v>
      </c>
      <c r="S25" s="63"/>
      <c r="T25" s="64"/>
      <c r="U25" s="64"/>
      <c r="V25" s="64"/>
      <c r="W25" s="65"/>
      <c r="X25" s="62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28"/>
      <c r="BS25" s="228"/>
      <c r="BT25" s="228"/>
      <c r="BU25" s="228"/>
      <c r="BV25" s="228"/>
      <c r="BW25" s="228"/>
    </row>
    <row r="26" spans="1:75" s="2" customFormat="1" ht="13.5" customHeight="1">
      <c r="A26" s="14">
        <v>13</v>
      </c>
      <c r="B26" s="15" t="s">
        <v>175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25">
        <v>0</v>
      </c>
      <c r="K26" s="225">
        <v>0</v>
      </c>
      <c r="L26" s="225">
        <v>0</v>
      </c>
      <c r="M26" s="225">
        <f t="shared" si="0"/>
        <v>0</v>
      </c>
      <c r="N26" s="225">
        <v>1</v>
      </c>
      <c r="O26" s="225">
        <f t="shared" si="1"/>
        <v>1</v>
      </c>
      <c r="P26" s="277">
        <f t="shared" si="2"/>
        <v>1</v>
      </c>
      <c r="Q26" s="225">
        <v>0.67083333333333339</v>
      </c>
      <c r="R26" s="292">
        <f t="shared" si="3"/>
        <v>0.67083333333333339</v>
      </c>
      <c r="S26" s="59"/>
      <c r="T26" s="60"/>
      <c r="U26" s="60"/>
      <c r="V26" s="60"/>
      <c r="W26" s="61"/>
      <c r="X26" s="62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28"/>
      <c r="BS26" s="228"/>
      <c r="BT26" s="228"/>
      <c r="BU26" s="228"/>
      <c r="BV26" s="228"/>
      <c r="BW26" s="228"/>
    </row>
    <row r="27" spans="1:75" s="2" customFormat="1" ht="13.5" customHeight="1">
      <c r="A27" s="14">
        <v>14</v>
      </c>
      <c r="B27" s="15" t="s">
        <v>169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25">
        <v>0</v>
      </c>
      <c r="K27" s="225">
        <v>0</v>
      </c>
      <c r="L27" s="225">
        <v>0</v>
      </c>
      <c r="M27" s="225">
        <f t="shared" si="0"/>
        <v>0</v>
      </c>
      <c r="N27" s="225">
        <v>1</v>
      </c>
      <c r="O27" s="225">
        <f t="shared" si="1"/>
        <v>1</v>
      </c>
      <c r="P27" s="277">
        <f t="shared" si="2"/>
        <v>1</v>
      </c>
      <c r="Q27" s="225">
        <v>0.8979166666666667</v>
      </c>
      <c r="R27" s="292">
        <f t="shared" si="3"/>
        <v>0.8979166666666667</v>
      </c>
      <c r="S27" s="63"/>
      <c r="T27" s="64"/>
      <c r="U27" s="64"/>
      <c r="V27" s="64"/>
      <c r="W27" s="65"/>
      <c r="X27" s="62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28"/>
      <c r="BS27" s="228"/>
      <c r="BT27" s="228"/>
      <c r="BU27" s="228"/>
      <c r="BV27" s="228"/>
      <c r="BW27" s="228"/>
    </row>
    <row r="28" spans="1:75" s="2" customFormat="1" ht="13.5" customHeight="1">
      <c r="A28" s="14">
        <v>15</v>
      </c>
      <c r="B28" s="15" t="s">
        <v>170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25">
        <v>0</v>
      </c>
      <c r="K28" s="225">
        <v>0</v>
      </c>
      <c r="L28" s="225">
        <v>0</v>
      </c>
      <c r="M28" s="225">
        <f t="shared" si="0"/>
        <v>0</v>
      </c>
      <c r="N28" s="225">
        <v>1</v>
      </c>
      <c r="O28" s="225">
        <f t="shared" si="1"/>
        <v>1</v>
      </c>
      <c r="P28" s="277">
        <f t="shared" si="2"/>
        <v>1</v>
      </c>
      <c r="Q28" s="225">
        <v>1</v>
      </c>
      <c r="R28" s="292">
        <f t="shared" si="3"/>
        <v>1</v>
      </c>
      <c r="S28" s="59"/>
      <c r="T28" s="60"/>
      <c r="U28" s="60"/>
      <c r="V28" s="60"/>
      <c r="W28" s="61"/>
      <c r="X28" s="62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</row>
    <row r="29" spans="1:75" s="2" customFormat="1" ht="13.5" customHeight="1">
      <c r="A29" s="14">
        <v>16</v>
      </c>
      <c r="B29" s="15" t="s">
        <v>171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25">
        <v>0</v>
      </c>
      <c r="K29" s="225">
        <v>0</v>
      </c>
      <c r="L29" s="225">
        <v>0</v>
      </c>
      <c r="M29" s="225">
        <f t="shared" si="0"/>
        <v>0</v>
      </c>
      <c r="N29" s="225">
        <v>1</v>
      </c>
      <c r="O29" s="225">
        <f t="shared" si="1"/>
        <v>1</v>
      </c>
      <c r="P29" s="277">
        <f t="shared" si="2"/>
        <v>1</v>
      </c>
      <c r="Q29" s="225">
        <v>0.33749999999999997</v>
      </c>
      <c r="R29" s="292">
        <f t="shared" si="3"/>
        <v>0.33749999999999997</v>
      </c>
      <c r="S29" s="63"/>
      <c r="T29" s="64"/>
      <c r="U29" s="64"/>
      <c r="V29" s="64"/>
      <c r="W29" s="65"/>
      <c r="X29" s="69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28"/>
      <c r="BS29" s="228"/>
      <c r="BT29" s="228"/>
      <c r="BU29" s="228"/>
      <c r="BV29" s="228"/>
      <c r="BW29" s="228"/>
    </row>
    <row r="30" spans="1:75" s="2" customFormat="1" ht="13.5" customHeight="1">
      <c r="A30" s="14">
        <v>17</v>
      </c>
      <c r="B30" s="15" t="s">
        <v>172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25">
        <v>0</v>
      </c>
      <c r="K30" s="225">
        <v>0</v>
      </c>
      <c r="L30" s="225">
        <v>0</v>
      </c>
      <c r="M30" s="225">
        <f t="shared" si="0"/>
        <v>0</v>
      </c>
      <c r="N30" s="225">
        <v>1</v>
      </c>
      <c r="O30" s="225">
        <f t="shared" si="1"/>
        <v>1</v>
      </c>
      <c r="P30" s="277">
        <f t="shared" si="2"/>
        <v>1</v>
      </c>
      <c r="Q30" s="225">
        <v>4.8611111111111112E-3</v>
      </c>
      <c r="R30" s="292">
        <f t="shared" si="3"/>
        <v>4.8611111111111112E-3</v>
      </c>
      <c r="S30" s="63"/>
      <c r="T30" s="64"/>
      <c r="U30" s="64"/>
      <c r="V30" s="64"/>
      <c r="W30" s="65"/>
      <c r="X30" s="69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28"/>
      <c r="BS30" s="228"/>
      <c r="BT30" s="228"/>
      <c r="BU30" s="228"/>
      <c r="BV30" s="228"/>
      <c r="BW30" s="228"/>
    </row>
    <row r="31" spans="1:75" s="2" customFormat="1" ht="13.5" customHeight="1">
      <c r="A31" s="14">
        <v>18</v>
      </c>
      <c r="B31" s="15" t="s">
        <v>173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25">
        <v>0</v>
      </c>
      <c r="K31" s="225">
        <v>0</v>
      </c>
      <c r="L31" s="225">
        <v>0</v>
      </c>
      <c r="M31" s="225">
        <f t="shared" si="0"/>
        <v>0</v>
      </c>
      <c r="N31" s="225">
        <v>1</v>
      </c>
      <c r="O31" s="225">
        <f t="shared" si="1"/>
        <v>1</v>
      </c>
      <c r="P31" s="277">
        <f t="shared" si="2"/>
        <v>1</v>
      </c>
      <c r="Q31" s="225">
        <v>0.15763888888888888</v>
      </c>
      <c r="R31" s="292">
        <f t="shared" si="3"/>
        <v>0.15763888888888888</v>
      </c>
      <c r="S31" s="63"/>
      <c r="T31" s="64"/>
      <c r="U31" s="64"/>
      <c r="V31" s="64"/>
      <c r="W31" s="65"/>
      <c r="X31" s="69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</row>
    <row r="32" spans="1:75" s="2" customFormat="1" ht="13.5" customHeight="1">
      <c r="A32" s="14">
        <v>19</v>
      </c>
      <c r="B32" s="15" t="s">
        <v>174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25">
        <v>0</v>
      </c>
      <c r="K32" s="225">
        <v>0</v>
      </c>
      <c r="L32" s="225">
        <v>0</v>
      </c>
      <c r="M32" s="225">
        <f t="shared" si="0"/>
        <v>0</v>
      </c>
      <c r="N32" s="225">
        <v>1</v>
      </c>
      <c r="O32" s="225">
        <f t="shared" si="1"/>
        <v>1</v>
      </c>
      <c r="P32" s="277">
        <f t="shared" si="2"/>
        <v>1</v>
      </c>
      <c r="Q32" s="225">
        <v>1</v>
      </c>
      <c r="R32" s="292">
        <f t="shared" si="3"/>
        <v>1</v>
      </c>
      <c r="S32" s="63"/>
      <c r="T32" s="64"/>
      <c r="U32" s="64"/>
      <c r="V32" s="64"/>
      <c r="W32" s="65"/>
      <c r="X32" s="69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28"/>
      <c r="BS32" s="228"/>
      <c r="BT32" s="228"/>
      <c r="BU32" s="228"/>
      <c r="BV32" s="228"/>
      <c r="BW32" s="228"/>
    </row>
    <row r="33" spans="1:75" s="2" customFormat="1" ht="13.5" customHeight="1">
      <c r="A33" s="18">
        <v>20</v>
      </c>
      <c r="B33" s="15" t="s">
        <v>175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25">
        <v>0</v>
      </c>
      <c r="K33" s="225">
        <v>0</v>
      </c>
      <c r="L33" s="225">
        <v>0</v>
      </c>
      <c r="M33" s="225">
        <f t="shared" si="0"/>
        <v>0</v>
      </c>
      <c r="N33" s="225">
        <v>1</v>
      </c>
      <c r="O33" s="225">
        <f t="shared" si="1"/>
        <v>1</v>
      </c>
      <c r="P33" s="277">
        <f t="shared" si="2"/>
        <v>1</v>
      </c>
      <c r="Q33" s="225">
        <v>0.59236111111111112</v>
      </c>
      <c r="R33" s="292">
        <f t="shared" si="3"/>
        <v>0.59236111111111112</v>
      </c>
      <c r="S33" s="63"/>
      <c r="T33" s="64"/>
      <c r="U33" s="64"/>
      <c r="V33" s="64"/>
      <c r="W33" s="65"/>
      <c r="X33" s="69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28"/>
      <c r="BS33" s="228"/>
      <c r="BT33" s="228"/>
      <c r="BU33" s="228"/>
      <c r="BV33" s="228"/>
      <c r="BW33" s="228"/>
    </row>
    <row r="34" spans="1:75" s="4" customFormat="1" ht="13.5" customHeight="1">
      <c r="A34" s="17">
        <v>21</v>
      </c>
      <c r="B34" s="15" t="s">
        <v>169</v>
      </c>
      <c r="C34" s="21"/>
      <c r="D34" s="21"/>
      <c r="E34" s="21"/>
      <c r="F34" s="21"/>
      <c r="G34" s="21"/>
      <c r="H34" s="21"/>
      <c r="I34" s="21"/>
      <c r="J34" s="225">
        <v>0</v>
      </c>
      <c r="K34" s="225">
        <v>0</v>
      </c>
      <c r="L34" s="225">
        <v>0</v>
      </c>
      <c r="M34" s="225">
        <f t="shared" si="0"/>
        <v>0</v>
      </c>
      <c r="N34" s="225">
        <v>1</v>
      </c>
      <c r="O34" s="225">
        <f t="shared" si="1"/>
        <v>1</v>
      </c>
      <c r="P34" s="277">
        <f t="shared" si="2"/>
        <v>1</v>
      </c>
      <c r="Q34" s="225">
        <v>0</v>
      </c>
      <c r="R34" s="292">
        <f t="shared" si="3"/>
        <v>0</v>
      </c>
      <c r="S34" s="221"/>
      <c r="T34" s="211"/>
      <c r="U34" s="211"/>
      <c r="V34" s="211"/>
      <c r="W34" s="212"/>
      <c r="X34" s="229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28"/>
      <c r="BS34" s="228"/>
      <c r="BT34" s="228"/>
      <c r="BU34" s="228"/>
      <c r="BV34" s="228"/>
      <c r="BW34" s="228"/>
    </row>
    <row r="35" spans="1:75" s="4" customFormat="1">
      <c r="A35" s="14">
        <v>22</v>
      </c>
      <c r="B35" s="15" t="s">
        <v>170</v>
      </c>
      <c r="C35" s="22"/>
      <c r="D35" s="293"/>
      <c r="E35" s="24"/>
      <c r="F35" s="24"/>
      <c r="G35" s="24"/>
      <c r="H35" s="24"/>
      <c r="I35" s="24"/>
      <c r="J35" s="225">
        <v>0</v>
      </c>
      <c r="K35" s="225">
        <v>0</v>
      </c>
      <c r="L35" s="225">
        <v>0</v>
      </c>
      <c r="M35" s="225">
        <f t="shared" si="0"/>
        <v>0</v>
      </c>
      <c r="N35" s="225">
        <v>1</v>
      </c>
      <c r="O35" s="225">
        <f t="shared" si="1"/>
        <v>1</v>
      </c>
      <c r="P35" s="277">
        <f t="shared" si="2"/>
        <v>1</v>
      </c>
      <c r="Q35" s="225">
        <v>0</v>
      </c>
      <c r="R35" s="292">
        <f t="shared" si="3"/>
        <v>0</v>
      </c>
      <c r="S35" s="222"/>
      <c r="T35" s="213"/>
      <c r="U35" s="213"/>
      <c r="V35" s="213"/>
      <c r="W35" s="214"/>
      <c r="X35" s="230"/>
      <c r="Y35" s="228"/>
      <c r="Z35" s="228"/>
      <c r="AA35" s="228"/>
      <c r="AB35" s="228"/>
      <c r="AC35" s="228"/>
      <c r="AD35" s="228"/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28"/>
      <c r="BS35" s="228"/>
      <c r="BT35" s="228"/>
      <c r="BU35" s="228"/>
      <c r="BV35" s="228"/>
      <c r="BW35" s="228"/>
    </row>
    <row r="36" spans="1:75" s="4" customFormat="1">
      <c r="A36" s="14">
        <v>23</v>
      </c>
      <c r="B36" s="15" t="s">
        <v>171</v>
      </c>
      <c r="C36" s="22"/>
      <c r="D36" s="293"/>
      <c r="E36" s="24"/>
      <c r="F36" s="24"/>
      <c r="G36" s="24"/>
      <c r="H36" s="24"/>
      <c r="I36" s="24"/>
      <c r="J36" s="225">
        <v>0</v>
      </c>
      <c r="K36" s="225">
        <v>0</v>
      </c>
      <c r="L36" s="225">
        <v>0</v>
      </c>
      <c r="M36" s="225">
        <f t="shared" si="0"/>
        <v>0</v>
      </c>
      <c r="N36" s="225">
        <v>1</v>
      </c>
      <c r="O36" s="225">
        <f t="shared" si="1"/>
        <v>1</v>
      </c>
      <c r="P36" s="277">
        <f t="shared" si="2"/>
        <v>1</v>
      </c>
      <c r="Q36" s="225">
        <v>0</v>
      </c>
      <c r="R36" s="292">
        <f t="shared" si="3"/>
        <v>0</v>
      </c>
      <c r="S36" s="222"/>
      <c r="T36" s="213"/>
      <c r="U36" s="213"/>
      <c r="V36" s="213"/>
      <c r="W36" s="214"/>
      <c r="X36" s="231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  <c r="BN36" s="228"/>
      <c r="BO36" s="228"/>
      <c r="BP36" s="228"/>
      <c r="BQ36" s="228"/>
      <c r="BR36" s="228"/>
      <c r="BS36" s="228"/>
      <c r="BT36" s="228"/>
      <c r="BU36" s="228"/>
      <c r="BV36" s="228"/>
      <c r="BW36" s="228"/>
    </row>
    <row r="37" spans="1:75">
      <c r="A37" s="14">
        <v>24</v>
      </c>
      <c r="B37" s="15" t="s">
        <v>172</v>
      </c>
      <c r="C37" s="25"/>
      <c r="D37" s="25"/>
      <c r="E37" s="25"/>
      <c r="F37" s="25"/>
      <c r="G37" s="25"/>
      <c r="H37" s="25"/>
      <c r="I37" s="25"/>
      <c r="J37" s="225">
        <v>0</v>
      </c>
      <c r="K37" s="225">
        <v>0</v>
      </c>
      <c r="L37" s="225">
        <v>0</v>
      </c>
      <c r="M37" s="225">
        <f t="shared" si="0"/>
        <v>0</v>
      </c>
      <c r="N37" s="225">
        <v>1</v>
      </c>
      <c r="O37" s="225">
        <f t="shared" si="1"/>
        <v>1</v>
      </c>
      <c r="P37" s="277">
        <f t="shared" si="2"/>
        <v>1</v>
      </c>
      <c r="Q37" s="225">
        <v>0</v>
      </c>
      <c r="R37" s="292">
        <f t="shared" si="3"/>
        <v>0</v>
      </c>
      <c r="S37" s="223"/>
      <c r="T37" s="215"/>
      <c r="U37" s="215"/>
      <c r="V37" s="216"/>
      <c r="W37" s="217"/>
      <c r="X37" s="231"/>
    </row>
    <row r="38" spans="1:75">
      <c r="A38" s="14">
        <v>25</v>
      </c>
      <c r="B38" s="15" t="s">
        <v>173</v>
      </c>
      <c r="C38" s="25"/>
      <c r="D38" s="25"/>
      <c r="E38" s="25"/>
      <c r="F38" s="25"/>
      <c r="G38" s="25"/>
      <c r="H38" s="25"/>
      <c r="I38" s="25"/>
      <c r="J38" s="225">
        <v>0</v>
      </c>
      <c r="K38" s="225">
        <v>0</v>
      </c>
      <c r="L38" s="225">
        <v>0</v>
      </c>
      <c r="M38" s="225">
        <f t="shared" si="0"/>
        <v>0</v>
      </c>
      <c r="N38" s="225">
        <v>1</v>
      </c>
      <c r="O38" s="225">
        <f t="shared" si="1"/>
        <v>1</v>
      </c>
      <c r="P38" s="277">
        <f t="shared" si="2"/>
        <v>1</v>
      </c>
      <c r="Q38" s="225">
        <v>0</v>
      </c>
      <c r="R38" s="292">
        <f t="shared" si="3"/>
        <v>0</v>
      </c>
      <c r="S38" s="223"/>
      <c r="T38" s="215"/>
      <c r="U38" s="215"/>
      <c r="V38" s="216"/>
      <c r="W38" s="217"/>
      <c r="X38" s="231"/>
    </row>
    <row r="39" spans="1:75" ht="12.75" customHeight="1">
      <c r="A39" s="14">
        <v>26</v>
      </c>
      <c r="B39" s="15" t="s">
        <v>174</v>
      </c>
      <c r="C39" s="25"/>
      <c r="D39" s="25"/>
      <c r="E39" s="25"/>
      <c r="F39" s="25"/>
      <c r="G39" s="25"/>
      <c r="H39" s="25"/>
      <c r="I39" s="25"/>
      <c r="J39" s="225">
        <v>0</v>
      </c>
      <c r="K39" s="225">
        <v>0</v>
      </c>
      <c r="L39" s="225">
        <v>0</v>
      </c>
      <c r="M39" s="225">
        <f t="shared" si="0"/>
        <v>0</v>
      </c>
      <c r="N39" s="225">
        <v>1</v>
      </c>
      <c r="O39" s="225">
        <f t="shared" si="1"/>
        <v>1</v>
      </c>
      <c r="P39" s="277">
        <f t="shared" si="2"/>
        <v>1</v>
      </c>
      <c r="Q39" s="225">
        <v>0</v>
      </c>
      <c r="R39" s="292">
        <f t="shared" si="3"/>
        <v>0</v>
      </c>
      <c r="S39" s="223"/>
      <c r="T39" s="215"/>
      <c r="U39" s="215"/>
      <c r="V39" s="216"/>
      <c r="W39" s="217"/>
      <c r="X39" s="231"/>
    </row>
    <row r="40" spans="1:75" ht="12.75" customHeight="1">
      <c r="A40" s="14">
        <v>27</v>
      </c>
      <c r="B40" s="15" t="s">
        <v>175</v>
      </c>
      <c r="C40" s="25"/>
      <c r="D40" s="25"/>
      <c r="E40" s="25"/>
      <c r="F40" s="25"/>
      <c r="G40" s="25"/>
      <c r="H40" s="25"/>
      <c r="I40" s="25"/>
      <c r="J40" s="225">
        <v>0</v>
      </c>
      <c r="K40" s="225">
        <v>0</v>
      </c>
      <c r="L40" s="225">
        <v>0</v>
      </c>
      <c r="M40" s="225">
        <f t="shared" si="0"/>
        <v>0</v>
      </c>
      <c r="N40" s="225">
        <v>1</v>
      </c>
      <c r="O40" s="225">
        <f t="shared" si="1"/>
        <v>1</v>
      </c>
      <c r="P40" s="277">
        <f t="shared" si="2"/>
        <v>1</v>
      </c>
      <c r="Q40" s="225">
        <v>0</v>
      </c>
      <c r="R40" s="292">
        <f t="shared" si="3"/>
        <v>0</v>
      </c>
      <c r="S40" s="223"/>
      <c r="T40" s="215"/>
      <c r="U40" s="215"/>
      <c r="V40" s="216"/>
      <c r="W40" s="217"/>
      <c r="X40" s="231"/>
    </row>
    <row r="41" spans="1:75" ht="12.75" customHeight="1">
      <c r="A41" s="14">
        <v>28</v>
      </c>
      <c r="B41" s="15" t="s">
        <v>169</v>
      </c>
      <c r="C41" s="25"/>
      <c r="D41" s="25"/>
      <c r="E41" s="25"/>
      <c r="F41" s="25"/>
      <c r="G41" s="25"/>
      <c r="H41" s="25"/>
      <c r="I41" s="25"/>
      <c r="J41" s="225">
        <v>0</v>
      </c>
      <c r="K41" s="225">
        <v>0</v>
      </c>
      <c r="L41" s="225">
        <v>0</v>
      </c>
      <c r="M41" s="225">
        <f t="shared" si="0"/>
        <v>0</v>
      </c>
      <c r="N41" s="225">
        <v>1</v>
      </c>
      <c r="O41" s="225">
        <f t="shared" si="1"/>
        <v>1</v>
      </c>
      <c r="P41" s="277">
        <f t="shared" si="2"/>
        <v>1</v>
      </c>
      <c r="Q41" s="225">
        <v>0</v>
      </c>
      <c r="R41" s="292">
        <f t="shared" si="3"/>
        <v>0</v>
      </c>
      <c r="S41" s="223"/>
      <c r="T41" s="215"/>
      <c r="U41" s="215"/>
      <c r="V41" s="216"/>
      <c r="W41" s="217"/>
      <c r="X41" s="231"/>
    </row>
    <row r="42" spans="1:75">
      <c r="A42" s="14">
        <v>29</v>
      </c>
      <c r="B42" s="15" t="s">
        <v>170</v>
      </c>
      <c r="C42" s="25"/>
      <c r="D42" s="25"/>
      <c r="E42" s="25"/>
      <c r="F42" s="25"/>
      <c r="G42" s="25"/>
      <c r="H42" s="25"/>
      <c r="I42" s="25"/>
      <c r="J42" s="225">
        <v>0</v>
      </c>
      <c r="K42" s="225">
        <v>0</v>
      </c>
      <c r="L42" s="225">
        <v>0</v>
      </c>
      <c r="M42" s="225">
        <f t="shared" si="0"/>
        <v>0</v>
      </c>
      <c r="N42" s="225">
        <v>1</v>
      </c>
      <c r="O42" s="225">
        <f t="shared" si="1"/>
        <v>1</v>
      </c>
      <c r="P42" s="277">
        <f t="shared" si="2"/>
        <v>1</v>
      </c>
      <c r="Q42" s="225">
        <v>0</v>
      </c>
      <c r="R42" s="292">
        <f t="shared" si="3"/>
        <v>0</v>
      </c>
      <c r="S42" s="223"/>
      <c r="T42" s="215"/>
      <c r="U42" s="215"/>
      <c r="V42" s="216"/>
      <c r="W42" s="217"/>
      <c r="X42" s="231"/>
    </row>
    <row r="43" spans="1:75">
      <c r="A43" s="14">
        <v>30</v>
      </c>
      <c r="B43" s="15" t="s">
        <v>171</v>
      </c>
      <c r="C43" s="25"/>
      <c r="D43" s="25"/>
      <c r="E43" s="26"/>
      <c r="F43" s="26"/>
      <c r="G43" s="26"/>
      <c r="H43" s="26"/>
      <c r="I43" s="26"/>
      <c r="J43" s="225">
        <v>0</v>
      </c>
      <c r="K43" s="225">
        <v>0</v>
      </c>
      <c r="L43" s="225">
        <v>0</v>
      </c>
      <c r="M43" s="225">
        <f t="shared" si="0"/>
        <v>0</v>
      </c>
      <c r="N43" s="225">
        <v>1</v>
      </c>
      <c r="O43" s="225">
        <f t="shared" si="1"/>
        <v>1</v>
      </c>
      <c r="P43" s="277">
        <f t="shared" si="2"/>
        <v>1</v>
      </c>
      <c r="Q43" s="225">
        <v>0</v>
      </c>
      <c r="R43" s="292">
        <f t="shared" si="3"/>
        <v>0</v>
      </c>
      <c r="S43" s="224"/>
      <c r="T43" s="218"/>
      <c r="U43" s="218"/>
      <c r="V43" s="219"/>
      <c r="W43" s="220"/>
      <c r="X43" s="232"/>
    </row>
    <row r="44" spans="1:75">
      <c r="A44" s="14">
        <v>31</v>
      </c>
      <c r="B44" s="350" t="s">
        <v>172</v>
      </c>
      <c r="C44" s="25"/>
      <c r="D44" s="25"/>
      <c r="E44" s="26"/>
      <c r="F44" s="26"/>
      <c r="G44" s="26"/>
      <c r="H44" s="26"/>
      <c r="I44" s="26"/>
      <c r="J44" s="225">
        <v>0</v>
      </c>
      <c r="K44" s="225">
        <v>0</v>
      </c>
      <c r="L44" s="225">
        <v>0</v>
      </c>
      <c r="M44" s="225">
        <f>SUM(J44:L44)</f>
        <v>0</v>
      </c>
      <c r="N44" s="225">
        <v>1</v>
      </c>
      <c r="O44" s="225">
        <f t="shared" si="1"/>
        <v>1</v>
      </c>
      <c r="P44" s="277">
        <f t="shared" si="2"/>
        <v>1</v>
      </c>
      <c r="Q44" s="225">
        <v>0</v>
      </c>
      <c r="R44" s="351">
        <f t="shared" si="3"/>
        <v>0</v>
      </c>
      <c r="S44" s="352"/>
      <c r="T44" s="353"/>
      <c r="U44" s="353"/>
      <c r="V44" s="354"/>
      <c r="W44" s="355"/>
      <c r="X44" s="356"/>
    </row>
    <row r="45" spans="1:75" ht="27.6" customHeight="1">
      <c r="A45" s="341" t="s">
        <v>187</v>
      </c>
      <c r="B45" s="341"/>
      <c r="C45" s="237"/>
      <c r="D45" s="237"/>
      <c r="E45" s="237"/>
      <c r="F45" s="237"/>
      <c r="G45" s="237"/>
      <c r="H45" s="237"/>
      <c r="I45" s="237"/>
      <c r="J45" s="238">
        <f>SUM(J14:J43)</f>
        <v>0.25</v>
      </c>
      <c r="K45" s="238">
        <f t="shared" ref="K45:R45" si="4">SUM(K14:K43)</f>
        <v>0</v>
      </c>
      <c r="L45" s="238">
        <f t="shared" si="4"/>
        <v>0.18611111111111112</v>
      </c>
      <c r="M45" s="238">
        <f>SUM(M14:M44)</f>
        <v>0.43611111111111112</v>
      </c>
      <c r="N45" s="238">
        <f>SUM(N14:N44)</f>
        <v>31</v>
      </c>
      <c r="O45" s="238">
        <f>SUM(O14:O44)</f>
        <v>30.56388888888889</v>
      </c>
      <c r="P45" s="239">
        <f>SUM(P14:P44)</f>
        <v>30.56388888888889</v>
      </c>
      <c r="Q45" s="240">
        <f>SUM(Q14:Q44)</f>
        <v>7.2611111111111111</v>
      </c>
      <c r="R45" s="241">
        <f>SUM(R14:R44)</f>
        <v>7.335784824927317</v>
      </c>
      <c r="S45" s="234"/>
      <c r="T45" s="235"/>
      <c r="U45" s="235"/>
      <c r="V45" s="236"/>
      <c r="W45" s="233"/>
      <c r="X45" s="242"/>
    </row>
    <row r="46" spans="1:75" ht="27.6" customHeight="1">
      <c r="A46" s="341" t="s">
        <v>188</v>
      </c>
      <c r="B46" s="341"/>
      <c r="C46" s="237"/>
      <c r="D46" s="237"/>
      <c r="E46" s="237"/>
      <c r="F46" s="237"/>
      <c r="G46" s="237"/>
      <c r="H46" s="237"/>
      <c r="I46" s="237"/>
      <c r="J46" s="238">
        <f>AVERAGE(J14:J33)</f>
        <v>1.2500000000000001E-2</v>
      </c>
      <c r="K46" s="238">
        <f>AVERAGE(K14:K33)</f>
        <v>0</v>
      </c>
      <c r="L46" s="243">
        <f t="shared" ref="L46:Q46" si="5">AVERAGE(L14:L33)</f>
        <v>9.3055555555555565E-3</v>
      </c>
      <c r="M46" s="238">
        <f t="shared" si="5"/>
        <v>2.1805555555555557E-2</v>
      </c>
      <c r="N46" s="238">
        <f t="shared" si="5"/>
        <v>1</v>
      </c>
      <c r="O46" s="238">
        <f t="shared" si="5"/>
        <v>0.97819444444444448</v>
      </c>
      <c r="P46" s="244">
        <f t="shared" si="5"/>
        <v>0.97819444444444448</v>
      </c>
      <c r="Q46" s="238">
        <f t="shared" si="5"/>
        <v>0.36305555555555558</v>
      </c>
      <c r="R46" s="241">
        <f>AVERAGE(R14:R44)</f>
        <v>0.2366382201589457</v>
      </c>
      <c r="S46" s="234"/>
      <c r="T46" s="235"/>
      <c r="U46" s="235"/>
      <c r="V46" s="236"/>
      <c r="W46" s="233"/>
      <c r="X46" s="245"/>
    </row>
    <row r="48" spans="1:75">
      <c r="M48" s="49"/>
    </row>
    <row r="50" spans="12:21">
      <c r="L50" s="49"/>
      <c r="R50" s="1">
        <f>676/5</f>
        <v>135.19999999999999</v>
      </c>
    </row>
    <row r="54" spans="12:21">
      <c r="M54" s="49"/>
    </row>
    <row r="55" spans="12:21">
      <c r="R55" s="8"/>
      <c r="T55" s="8"/>
      <c r="U55" s="8"/>
    </row>
  </sheetData>
  <mergeCells count="22">
    <mergeCell ref="T10:T11"/>
    <mergeCell ref="V10:V11"/>
    <mergeCell ref="W10:W11"/>
    <mergeCell ref="X10:X12"/>
    <mergeCell ref="A45:B45"/>
    <mergeCell ref="A46:B46"/>
    <mergeCell ref="J10:M10"/>
    <mergeCell ref="N10:N11"/>
    <mergeCell ref="O10:P11"/>
    <mergeCell ref="Q10:Q11"/>
    <mergeCell ref="R10:R11"/>
    <mergeCell ref="S10:S11"/>
    <mergeCell ref="A5:X5"/>
    <mergeCell ref="A6:X6"/>
    <mergeCell ref="A10:A12"/>
    <mergeCell ref="B10:B12"/>
    <mergeCell ref="C10:C12"/>
    <mergeCell ref="D10:D11"/>
    <mergeCell ref="E10:F10"/>
    <mergeCell ref="G10:G11"/>
    <mergeCell ref="H10:H11"/>
    <mergeCell ref="I10:I12"/>
  </mergeCells>
  <pageMargins left="0.25" right="0.25" top="0.75" bottom="0.75" header="0.3" footer="0.3"/>
  <pageSetup scale="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DA66-1969-41E5-B0DD-A8F84A187866}">
  <sheetPr>
    <pageSetUpPr fitToPage="1"/>
  </sheetPr>
  <dimension ref="A1:BW55"/>
  <sheetViews>
    <sheetView topLeftCell="A24" workbookViewId="0">
      <selection activeCell="N47" sqref="N47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10.19921875" style="6" customWidth="1"/>
    <col min="11" max="11" width="9.19921875" style="6" customWidth="1"/>
    <col min="12" max="13" width="8.19921875" style="6" customWidth="1"/>
    <col min="14" max="14" width="13.19921875" style="5" customWidth="1"/>
    <col min="15" max="15" width="10.796875" style="5" customWidth="1"/>
    <col min="16" max="17" width="10.796875" style="1" customWidth="1"/>
    <col min="18" max="18" width="8.8984375" style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75" width="7.8984375" style="227"/>
    <col min="76" max="16384" width="7.8984375" style="1"/>
  </cols>
  <sheetData>
    <row r="1" spans="1:75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75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75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75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75" ht="19.8" customHeight="1">
      <c r="A5" s="349" t="s">
        <v>145</v>
      </c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</row>
    <row r="6" spans="1:75">
      <c r="A6" s="302"/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</row>
    <row r="7" spans="1:75">
      <c r="A7" s="268" t="s">
        <v>201</v>
      </c>
      <c r="B7" s="270" t="s">
        <v>202</v>
      </c>
      <c r="C7" s="268"/>
      <c r="D7" s="268"/>
      <c r="E7" s="268"/>
      <c r="F7" s="268"/>
      <c r="G7" s="268"/>
      <c r="H7" s="268"/>
      <c r="I7" s="268"/>
      <c r="J7" s="268" t="s">
        <v>179</v>
      </c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BW7" s="1"/>
    </row>
    <row r="8" spans="1:75">
      <c r="A8" s="268" t="s">
        <v>203</v>
      </c>
      <c r="B8" s="270" t="s">
        <v>202</v>
      </c>
      <c r="C8" s="269"/>
      <c r="D8" s="269"/>
      <c r="E8" s="269"/>
      <c r="F8" s="269"/>
      <c r="G8" s="269"/>
      <c r="H8" s="269"/>
      <c r="I8" s="269"/>
      <c r="J8" s="291" t="s">
        <v>209</v>
      </c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BW8" s="1"/>
    </row>
    <row r="9" spans="1:75">
      <c r="A9" s="290"/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BW9" s="1"/>
    </row>
    <row r="10" spans="1:75" ht="26.4">
      <c r="A10" s="328" t="s">
        <v>191</v>
      </c>
      <c r="B10" s="328" t="s">
        <v>192</v>
      </c>
      <c r="C10" s="328" t="s">
        <v>6</v>
      </c>
      <c r="D10" s="331" t="s">
        <v>7</v>
      </c>
      <c r="E10" s="325" t="s">
        <v>8</v>
      </c>
      <c r="F10" s="325"/>
      <c r="G10" s="332" t="s">
        <v>9</v>
      </c>
      <c r="H10" s="325" t="s">
        <v>146</v>
      </c>
      <c r="I10" s="334" t="s">
        <v>147</v>
      </c>
      <c r="J10" s="326" t="s">
        <v>11</v>
      </c>
      <c r="K10" s="326"/>
      <c r="L10" s="326"/>
      <c r="M10" s="327"/>
      <c r="N10" s="325" t="s">
        <v>12</v>
      </c>
      <c r="O10" s="337" t="s">
        <v>13</v>
      </c>
      <c r="P10" s="338"/>
      <c r="Q10" s="332" t="s">
        <v>186</v>
      </c>
      <c r="R10" s="332" t="s">
        <v>14</v>
      </c>
      <c r="S10" s="332" t="s">
        <v>15</v>
      </c>
      <c r="T10" s="332" t="s">
        <v>16</v>
      </c>
      <c r="U10" s="294" t="s">
        <v>17</v>
      </c>
      <c r="V10" s="342" t="s">
        <v>18</v>
      </c>
      <c r="W10" s="344" t="s">
        <v>19</v>
      </c>
      <c r="X10" s="345" t="s">
        <v>20</v>
      </c>
      <c r="BW10" s="1"/>
    </row>
    <row r="11" spans="1:75" ht="27" customHeight="1">
      <c r="A11" s="329"/>
      <c r="B11" s="329"/>
      <c r="C11" s="329"/>
      <c r="D11" s="331"/>
      <c r="E11" s="296" t="s">
        <v>21</v>
      </c>
      <c r="F11" s="296" t="s">
        <v>22</v>
      </c>
      <c r="G11" s="333"/>
      <c r="H11" s="325"/>
      <c r="I11" s="335"/>
      <c r="J11" s="255" t="s">
        <v>193</v>
      </c>
      <c r="K11" s="256" t="s">
        <v>194</v>
      </c>
      <c r="L11" s="256" t="s">
        <v>195</v>
      </c>
      <c r="M11" s="256" t="s">
        <v>196</v>
      </c>
      <c r="N11" s="325"/>
      <c r="O11" s="339"/>
      <c r="P11" s="340"/>
      <c r="Q11" s="348"/>
      <c r="R11" s="333"/>
      <c r="S11" s="333"/>
      <c r="T11" s="333"/>
      <c r="U11" s="257" t="s">
        <v>30</v>
      </c>
      <c r="V11" s="343"/>
      <c r="W11" s="344"/>
      <c r="X11" s="346"/>
      <c r="BW11" s="1"/>
    </row>
    <row r="12" spans="1:75" ht="18" customHeight="1">
      <c r="A12" s="330"/>
      <c r="B12" s="330"/>
      <c r="C12" s="330"/>
      <c r="D12" s="297" t="s">
        <v>31</v>
      </c>
      <c r="E12" s="296" t="s">
        <v>32</v>
      </c>
      <c r="F12" s="296" t="s">
        <v>32</v>
      </c>
      <c r="G12" s="296" t="s">
        <v>33</v>
      </c>
      <c r="H12" s="296" t="s">
        <v>34</v>
      </c>
      <c r="I12" s="336"/>
      <c r="J12" s="258" t="s">
        <v>34</v>
      </c>
      <c r="K12" s="259" t="s">
        <v>34</v>
      </c>
      <c r="L12" s="259" t="s">
        <v>34</v>
      </c>
      <c r="M12" s="259" t="s">
        <v>34</v>
      </c>
      <c r="N12" s="259" t="s">
        <v>34</v>
      </c>
      <c r="O12" s="296" t="s">
        <v>34</v>
      </c>
      <c r="P12" s="260" t="s">
        <v>33</v>
      </c>
      <c r="Q12" s="295" t="s">
        <v>34</v>
      </c>
      <c r="R12" s="260" t="s">
        <v>33</v>
      </c>
      <c r="S12" s="257" t="s">
        <v>35</v>
      </c>
      <c r="T12" s="257" t="s">
        <v>36</v>
      </c>
      <c r="U12" s="257" t="s">
        <v>36</v>
      </c>
      <c r="V12" s="261" t="s">
        <v>37</v>
      </c>
      <c r="W12" s="294" t="s">
        <v>38</v>
      </c>
      <c r="X12" s="347"/>
      <c r="BW12" s="1"/>
    </row>
    <row r="13" spans="1:75" ht="16.05" customHeight="1">
      <c r="A13" s="262">
        <v>1</v>
      </c>
      <c r="B13" s="262">
        <v>2</v>
      </c>
      <c r="C13" s="262">
        <v>2</v>
      </c>
      <c r="D13" s="262">
        <v>3</v>
      </c>
      <c r="E13" s="262">
        <v>4</v>
      </c>
      <c r="F13" s="262">
        <v>5</v>
      </c>
      <c r="G13" s="262">
        <v>6</v>
      </c>
      <c r="H13" s="262">
        <v>7</v>
      </c>
      <c r="I13" s="263">
        <v>8</v>
      </c>
      <c r="J13" s="264">
        <v>3</v>
      </c>
      <c r="K13" s="262">
        <v>4</v>
      </c>
      <c r="L13" s="262">
        <v>5</v>
      </c>
      <c r="M13" s="262" t="s">
        <v>197</v>
      </c>
      <c r="N13" s="262">
        <v>7</v>
      </c>
      <c r="O13" s="262" t="s">
        <v>198</v>
      </c>
      <c r="P13" s="262" t="s">
        <v>199</v>
      </c>
      <c r="Q13" s="262">
        <v>10</v>
      </c>
      <c r="R13" s="262" t="s">
        <v>200</v>
      </c>
      <c r="S13" s="265">
        <v>11</v>
      </c>
      <c r="T13" s="266">
        <v>17</v>
      </c>
      <c r="U13" s="266">
        <v>18</v>
      </c>
      <c r="V13" s="266">
        <v>18</v>
      </c>
      <c r="W13" s="266">
        <v>19</v>
      </c>
      <c r="X13" s="267">
        <v>12</v>
      </c>
      <c r="BW13" s="1"/>
    </row>
    <row r="14" spans="1:75" s="2" customFormat="1" ht="13.5" customHeight="1">
      <c r="A14" s="14">
        <v>1</v>
      </c>
      <c r="B14" s="15" t="s">
        <v>170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25">
        <v>0</v>
      </c>
      <c r="K14" s="225">
        <v>0</v>
      </c>
      <c r="L14" s="225">
        <v>0</v>
      </c>
      <c r="M14" s="225">
        <f t="shared" ref="M14:M44" si="0">SUM(J14:L14)</f>
        <v>0</v>
      </c>
      <c r="N14" s="225">
        <v>1</v>
      </c>
      <c r="O14" s="225">
        <f t="shared" ref="O14:O44" si="1">N14-M14</f>
        <v>1</v>
      </c>
      <c r="P14" s="277">
        <f t="shared" ref="P14:P44" si="2">O14/N14</f>
        <v>1</v>
      </c>
      <c r="Q14" s="225">
        <v>0.18402777777777779</v>
      </c>
      <c r="R14" s="292">
        <f t="shared" ref="R14:R44" si="3">(Q14)/(N14-M14)</f>
        <v>0.18402777777777779</v>
      </c>
      <c r="S14" s="59"/>
      <c r="T14" s="60"/>
      <c r="U14" s="60"/>
      <c r="V14" s="60"/>
      <c r="W14" s="61">
        <v>0</v>
      </c>
      <c r="X14" s="62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28"/>
      <c r="BS14" s="228"/>
      <c r="BT14" s="228"/>
      <c r="BU14" s="228"/>
      <c r="BV14" s="228"/>
      <c r="BW14" s="228"/>
    </row>
    <row r="15" spans="1:75" s="3" customFormat="1" ht="13.5" customHeight="1">
      <c r="A15" s="14">
        <v>2</v>
      </c>
      <c r="B15" s="15" t="s">
        <v>171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25">
        <v>0</v>
      </c>
      <c r="K15" s="225">
        <v>0</v>
      </c>
      <c r="L15" s="225">
        <v>0</v>
      </c>
      <c r="M15" s="225">
        <f t="shared" si="0"/>
        <v>0</v>
      </c>
      <c r="N15" s="225">
        <v>1</v>
      </c>
      <c r="O15" s="225">
        <f t="shared" si="1"/>
        <v>1</v>
      </c>
      <c r="P15" s="277">
        <f t="shared" si="2"/>
        <v>1</v>
      </c>
      <c r="Q15" s="225">
        <v>0</v>
      </c>
      <c r="R15" s="292">
        <f t="shared" si="3"/>
        <v>0</v>
      </c>
      <c r="S15" s="63"/>
      <c r="T15" s="64"/>
      <c r="U15" s="64"/>
      <c r="V15" s="64"/>
      <c r="W15" s="65"/>
      <c r="X15" s="62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28"/>
      <c r="BS15" s="228"/>
      <c r="BT15" s="228"/>
      <c r="BU15" s="228"/>
      <c r="BV15" s="228"/>
      <c r="BW15" s="228"/>
    </row>
    <row r="16" spans="1:75" s="4" customFormat="1" ht="13.5" customHeight="1">
      <c r="A16" s="14">
        <v>3</v>
      </c>
      <c r="B16" s="15" t="s">
        <v>172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25">
        <v>0</v>
      </c>
      <c r="K16" s="225">
        <v>0</v>
      </c>
      <c r="L16" s="225">
        <v>0</v>
      </c>
      <c r="M16" s="225">
        <f t="shared" si="0"/>
        <v>0</v>
      </c>
      <c r="N16" s="225">
        <v>1</v>
      </c>
      <c r="O16" s="225">
        <f t="shared" si="1"/>
        <v>1</v>
      </c>
      <c r="P16" s="277">
        <f t="shared" si="2"/>
        <v>1</v>
      </c>
      <c r="Q16" s="225">
        <v>0</v>
      </c>
      <c r="R16" s="292">
        <f t="shared" si="3"/>
        <v>0</v>
      </c>
      <c r="S16" s="59"/>
      <c r="T16" s="60"/>
      <c r="U16" s="60"/>
      <c r="V16" s="60"/>
      <c r="W16" s="61"/>
      <c r="X16" s="62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</row>
    <row r="17" spans="1:75" s="4" customFormat="1" ht="13.5" customHeight="1">
      <c r="A17" s="14">
        <v>4</v>
      </c>
      <c r="B17" s="15" t="s">
        <v>173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25">
        <v>0</v>
      </c>
      <c r="K17" s="225">
        <v>0</v>
      </c>
      <c r="L17" s="225">
        <v>0</v>
      </c>
      <c r="M17" s="225">
        <f t="shared" si="0"/>
        <v>0</v>
      </c>
      <c r="N17" s="225">
        <v>1</v>
      </c>
      <c r="O17" s="225">
        <f t="shared" si="1"/>
        <v>1</v>
      </c>
      <c r="P17" s="277">
        <f t="shared" si="2"/>
        <v>1</v>
      </c>
      <c r="Q17" s="225">
        <v>0</v>
      </c>
      <c r="R17" s="292">
        <f t="shared" si="3"/>
        <v>0</v>
      </c>
      <c r="S17" s="63"/>
      <c r="T17" s="64"/>
      <c r="U17" s="64"/>
      <c r="V17" s="64"/>
      <c r="W17" s="65"/>
      <c r="X17" s="62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</row>
    <row r="18" spans="1:75" s="2" customFormat="1" ht="13.5" customHeight="1">
      <c r="A18" s="14">
        <v>5</v>
      </c>
      <c r="B18" s="15" t="s">
        <v>174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25">
        <v>0</v>
      </c>
      <c r="K18" s="225">
        <v>0</v>
      </c>
      <c r="L18" s="225">
        <v>0</v>
      </c>
      <c r="M18" s="225">
        <f t="shared" si="0"/>
        <v>0</v>
      </c>
      <c r="N18" s="225">
        <v>1</v>
      </c>
      <c r="O18" s="225">
        <f t="shared" si="1"/>
        <v>1</v>
      </c>
      <c r="P18" s="277">
        <f t="shared" si="2"/>
        <v>1</v>
      </c>
      <c r="Q18" s="225">
        <v>0</v>
      </c>
      <c r="R18" s="292">
        <f t="shared" si="3"/>
        <v>0</v>
      </c>
      <c r="S18" s="59"/>
      <c r="T18" s="60"/>
      <c r="U18" s="60"/>
      <c r="V18" s="60"/>
      <c r="W18" s="61"/>
      <c r="X18" s="62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28"/>
      <c r="BS18" s="228"/>
      <c r="BT18" s="228"/>
      <c r="BU18" s="228"/>
      <c r="BV18" s="228"/>
      <c r="BW18" s="228"/>
    </row>
    <row r="19" spans="1:75" s="2" customFormat="1" ht="13.5" customHeight="1">
      <c r="A19" s="14">
        <v>6</v>
      </c>
      <c r="B19" s="15" t="s">
        <v>175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25">
        <v>0</v>
      </c>
      <c r="K19" s="225">
        <v>0</v>
      </c>
      <c r="L19" s="225">
        <v>0</v>
      </c>
      <c r="M19" s="225">
        <f t="shared" si="0"/>
        <v>0</v>
      </c>
      <c r="N19" s="225">
        <v>1</v>
      </c>
      <c r="O19" s="225">
        <f t="shared" si="1"/>
        <v>1</v>
      </c>
      <c r="P19" s="277">
        <f t="shared" si="2"/>
        <v>1</v>
      </c>
      <c r="Q19" s="225">
        <v>0</v>
      </c>
      <c r="R19" s="292">
        <f t="shared" si="3"/>
        <v>0</v>
      </c>
      <c r="S19" s="63"/>
      <c r="T19" s="64"/>
      <c r="U19" s="64"/>
      <c r="V19" s="64"/>
      <c r="W19" s="65"/>
      <c r="X19" s="62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28"/>
      <c r="BS19" s="228"/>
      <c r="BT19" s="228"/>
      <c r="BU19" s="228"/>
      <c r="BV19" s="228"/>
      <c r="BW19" s="228"/>
    </row>
    <row r="20" spans="1:75" s="2" customFormat="1" ht="13.5" customHeight="1">
      <c r="A20" s="14">
        <v>7</v>
      </c>
      <c r="B20" s="15" t="s">
        <v>169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25">
        <v>0</v>
      </c>
      <c r="K20" s="225">
        <v>0</v>
      </c>
      <c r="L20" s="225">
        <v>0</v>
      </c>
      <c r="M20" s="225">
        <f t="shared" si="0"/>
        <v>0</v>
      </c>
      <c r="N20" s="225">
        <v>1</v>
      </c>
      <c r="O20" s="225">
        <f t="shared" si="1"/>
        <v>1</v>
      </c>
      <c r="P20" s="277">
        <f t="shared" si="2"/>
        <v>1</v>
      </c>
      <c r="Q20" s="225">
        <v>0</v>
      </c>
      <c r="R20" s="292">
        <f>(Q20)/(N20-M20)</f>
        <v>0</v>
      </c>
      <c r="S20" s="59"/>
      <c r="T20" s="60"/>
      <c r="U20" s="60"/>
      <c r="V20" s="60"/>
      <c r="W20" s="61"/>
      <c r="X20" s="66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28"/>
      <c r="BS20" s="228"/>
      <c r="BT20" s="228"/>
      <c r="BU20" s="228"/>
      <c r="BV20" s="228"/>
      <c r="BW20" s="228"/>
    </row>
    <row r="21" spans="1:75" s="2" customFormat="1" ht="13.5" customHeight="1">
      <c r="A21" s="14">
        <v>8</v>
      </c>
      <c r="B21" s="15" t="s">
        <v>170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25">
        <v>0</v>
      </c>
      <c r="K21" s="225">
        <v>0</v>
      </c>
      <c r="L21" s="225">
        <v>0</v>
      </c>
      <c r="M21" s="225">
        <f t="shared" si="0"/>
        <v>0</v>
      </c>
      <c r="N21" s="225">
        <v>1</v>
      </c>
      <c r="O21" s="225">
        <f t="shared" si="1"/>
        <v>1</v>
      </c>
      <c r="P21" s="277">
        <f t="shared" si="2"/>
        <v>1</v>
      </c>
      <c r="Q21" s="225">
        <v>0</v>
      </c>
      <c r="R21" s="292">
        <f t="shared" si="3"/>
        <v>0</v>
      </c>
      <c r="S21" s="63"/>
      <c r="T21" s="64"/>
      <c r="U21" s="64"/>
      <c r="V21" s="64"/>
      <c r="W21" s="65"/>
      <c r="X21" s="67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28"/>
      <c r="BS21" s="228"/>
      <c r="BT21" s="228"/>
      <c r="BU21" s="228"/>
      <c r="BV21" s="228"/>
      <c r="BW21" s="228"/>
    </row>
    <row r="22" spans="1:75" s="2" customFormat="1" ht="13.5" customHeight="1">
      <c r="A22" s="14">
        <v>9</v>
      </c>
      <c r="B22" s="15" t="s">
        <v>171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25">
        <v>0</v>
      </c>
      <c r="K22" s="225">
        <v>0</v>
      </c>
      <c r="L22" s="225">
        <v>0</v>
      </c>
      <c r="M22" s="225">
        <f t="shared" si="0"/>
        <v>0</v>
      </c>
      <c r="N22" s="225">
        <v>1</v>
      </c>
      <c r="O22" s="225">
        <f t="shared" si="1"/>
        <v>1</v>
      </c>
      <c r="P22" s="277">
        <f t="shared" si="2"/>
        <v>1</v>
      </c>
      <c r="Q22" s="225">
        <v>0</v>
      </c>
      <c r="R22" s="292">
        <f t="shared" si="3"/>
        <v>0</v>
      </c>
      <c r="S22" s="59"/>
      <c r="T22" s="60"/>
      <c r="U22" s="60"/>
      <c r="V22" s="60"/>
      <c r="W22" s="61"/>
      <c r="X22" s="6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8"/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28"/>
      <c r="BS22" s="228"/>
      <c r="BT22" s="228"/>
      <c r="BU22" s="228"/>
      <c r="BV22" s="228"/>
      <c r="BW22" s="228"/>
    </row>
    <row r="23" spans="1:75" s="2" customFormat="1" ht="13.5" customHeight="1">
      <c r="A23" s="14">
        <v>10</v>
      </c>
      <c r="B23" s="15" t="s">
        <v>172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25">
        <v>0</v>
      </c>
      <c r="K23" s="225">
        <v>0</v>
      </c>
      <c r="L23" s="225">
        <v>6.3194444444444442E-2</v>
      </c>
      <c r="M23" s="225">
        <f t="shared" si="0"/>
        <v>6.3194444444444442E-2</v>
      </c>
      <c r="N23" s="225">
        <v>1</v>
      </c>
      <c r="O23" s="225">
        <f t="shared" si="1"/>
        <v>0.93680555555555556</v>
      </c>
      <c r="P23" s="277">
        <f t="shared" si="2"/>
        <v>0.93680555555555556</v>
      </c>
      <c r="Q23" s="225">
        <v>0</v>
      </c>
      <c r="R23" s="292">
        <f t="shared" si="3"/>
        <v>0</v>
      </c>
      <c r="S23" s="59"/>
      <c r="T23" s="60"/>
      <c r="U23" s="60"/>
      <c r="V23" s="60"/>
      <c r="W23" s="61"/>
      <c r="X23" s="62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28"/>
      <c r="BS23" s="228"/>
      <c r="BT23" s="228"/>
      <c r="BU23" s="228"/>
      <c r="BV23" s="228"/>
      <c r="BW23" s="228"/>
    </row>
    <row r="24" spans="1:75" s="2" customFormat="1" ht="13.5" customHeight="1">
      <c r="A24" s="14">
        <v>11</v>
      </c>
      <c r="B24" s="15" t="s">
        <v>173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25">
        <v>0</v>
      </c>
      <c r="K24" s="225">
        <v>0</v>
      </c>
      <c r="L24" s="225">
        <v>0</v>
      </c>
      <c r="M24" s="225">
        <f t="shared" si="0"/>
        <v>0</v>
      </c>
      <c r="N24" s="225">
        <v>1</v>
      </c>
      <c r="O24" s="225">
        <f t="shared" si="1"/>
        <v>1</v>
      </c>
      <c r="P24" s="277">
        <f t="shared" si="2"/>
        <v>1</v>
      </c>
      <c r="Q24" s="225">
        <v>0</v>
      </c>
      <c r="R24" s="292">
        <f t="shared" si="3"/>
        <v>0</v>
      </c>
      <c r="S24" s="59"/>
      <c r="T24" s="60"/>
      <c r="U24" s="60"/>
      <c r="V24" s="60"/>
      <c r="W24" s="61"/>
      <c r="X24" s="62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28"/>
      <c r="BS24" s="228"/>
      <c r="BT24" s="228"/>
      <c r="BU24" s="228"/>
      <c r="BV24" s="228"/>
      <c r="BW24" s="228"/>
    </row>
    <row r="25" spans="1:75" s="2" customFormat="1" ht="13.5" customHeight="1">
      <c r="A25" s="14">
        <v>12</v>
      </c>
      <c r="B25" s="15" t="s">
        <v>174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25">
        <v>0</v>
      </c>
      <c r="K25" s="225">
        <v>0</v>
      </c>
      <c r="L25" s="225">
        <v>0</v>
      </c>
      <c r="M25" s="225">
        <f t="shared" si="0"/>
        <v>0</v>
      </c>
      <c r="N25" s="225">
        <v>1</v>
      </c>
      <c r="O25" s="225">
        <f t="shared" si="1"/>
        <v>1</v>
      </c>
      <c r="P25" s="277">
        <f t="shared" si="2"/>
        <v>1</v>
      </c>
      <c r="Q25" s="225">
        <v>0</v>
      </c>
      <c r="R25" s="292">
        <f t="shared" si="3"/>
        <v>0</v>
      </c>
      <c r="S25" s="63"/>
      <c r="T25" s="64"/>
      <c r="U25" s="64"/>
      <c r="V25" s="64"/>
      <c r="W25" s="65"/>
      <c r="X25" s="62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28"/>
      <c r="BS25" s="228"/>
      <c r="BT25" s="228"/>
      <c r="BU25" s="228"/>
      <c r="BV25" s="228"/>
      <c r="BW25" s="228"/>
    </row>
    <row r="26" spans="1:75" s="2" customFormat="1" ht="13.5" customHeight="1">
      <c r="A26" s="14">
        <v>13</v>
      </c>
      <c r="B26" s="15" t="s">
        <v>175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25">
        <v>0</v>
      </c>
      <c r="K26" s="225">
        <v>0</v>
      </c>
      <c r="L26" s="225">
        <v>0</v>
      </c>
      <c r="M26" s="225">
        <f t="shared" si="0"/>
        <v>0</v>
      </c>
      <c r="N26" s="225">
        <v>1</v>
      </c>
      <c r="O26" s="225">
        <f t="shared" si="1"/>
        <v>1</v>
      </c>
      <c r="P26" s="277">
        <f t="shared" si="2"/>
        <v>1</v>
      </c>
      <c r="Q26" s="225">
        <v>0</v>
      </c>
      <c r="R26" s="292">
        <f t="shared" si="3"/>
        <v>0</v>
      </c>
      <c r="S26" s="59"/>
      <c r="T26" s="60"/>
      <c r="U26" s="60"/>
      <c r="V26" s="60"/>
      <c r="W26" s="61"/>
      <c r="X26" s="62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28"/>
      <c r="BS26" s="228"/>
      <c r="BT26" s="228"/>
      <c r="BU26" s="228"/>
      <c r="BV26" s="228"/>
      <c r="BW26" s="228"/>
    </row>
    <row r="27" spans="1:75" s="2" customFormat="1" ht="13.5" customHeight="1">
      <c r="A27" s="14">
        <v>14</v>
      </c>
      <c r="B27" s="15" t="s">
        <v>169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25">
        <v>0</v>
      </c>
      <c r="K27" s="225">
        <v>0</v>
      </c>
      <c r="L27" s="225">
        <v>0</v>
      </c>
      <c r="M27" s="225">
        <f t="shared" si="0"/>
        <v>0</v>
      </c>
      <c r="N27" s="225">
        <v>1</v>
      </c>
      <c r="O27" s="225">
        <f t="shared" si="1"/>
        <v>1</v>
      </c>
      <c r="P27" s="277">
        <f t="shared" si="2"/>
        <v>1</v>
      </c>
      <c r="Q27" s="225">
        <v>0</v>
      </c>
      <c r="R27" s="292">
        <f t="shared" si="3"/>
        <v>0</v>
      </c>
      <c r="S27" s="63"/>
      <c r="T27" s="64"/>
      <c r="U27" s="64"/>
      <c r="V27" s="64"/>
      <c r="W27" s="65"/>
      <c r="X27" s="62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28"/>
      <c r="BS27" s="228"/>
      <c r="BT27" s="228"/>
      <c r="BU27" s="228"/>
      <c r="BV27" s="228"/>
      <c r="BW27" s="228"/>
    </row>
    <row r="28" spans="1:75" s="2" customFormat="1" ht="13.5" customHeight="1">
      <c r="A28" s="14">
        <v>15</v>
      </c>
      <c r="B28" s="15" t="s">
        <v>170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25">
        <v>0</v>
      </c>
      <c r="K28" s="225">
        <v>0</v>
      </c>
      <c r="L28" s="225">
        <v>0</v>
      </c>
      <c r="M28" s="225">
        <f t="shared" si="0"/>
        <v>0</v>
      </c>
      <c r="N28" s="225">
        <v>1</v>
      </c>
      <c r="O28" s="225">
        <f t="shared" si="1"/>
        <v>1</v>
      </c>
      <c r="P28" s="277">
        <f t="shared" si="2"/>
        <v>1</v>
      </c>
      <c r="Q28" s="225">
        <v>0</v>
      </c>
      <c r="R28" s="292">
        <f t="shared" si="3"/>
        <v>0</v>
      </c>
      <c r="S28" s="59"/>
      <c r="T28" s="60"/>
      <c r="U28" s="60"/>
      <c r="V28" s="60"/>
      <c r="W28" s="61"/>
      <c r="X28" s="62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</row>
    <row r="29" spans="1:75" s="2" customFormat="1" ht="13.5" customHeight="1">
      <c r="A29" s="14">
        <v>16</v>
      </c>
      <c r="B29" s="15" t="s">
        <v>171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25">
        <v>0</v>
      </c>
      <c r="K29" s="225">
        <v>0</v>
      </c>
      <c r="L29" s="225">
        <v>0</v>
      </c>
      <c r="M29" s="225">
        <f t="shared" si="0"/>
        <v>0</v>
      </c>
      <c r="N29" s="225">
        <v>1</v>
      </c>
      <c r="O29" s="225">
        <f t="shared" si="1"/>
        <v>1</v>
      </c>
      <c r="P29" s="277">
        <f t="shared" si="2"/>
        <v>1</v>
      </c>
      <c r="Q29" s="225">
        <v>0</v>
      </c>
      <c r="R29" s="292">
        <f t="shared" si="3"/>
        <v>0</v>
      </c>
      <c r="S29" s="63"/>
      <c r="T29" s="64"/>
      <c r="U29" s="64"/>
      <c r="V29" s="64"/>
      <c r="W29" s="65"/>
      <c r="X29" s="69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28"/>
      <c r="BS29" s="228"/>
      <c r="BT29" s="228"/>
      <c r="BU29" s="228"/>
      <c r="BV29" s="228"/>
      <c r="BW29" s="228"/>
    </row>
    <row r="30" spans="1:75" s="2" customFormat="1" ht="13.5" customHeight="1">
      <c r="A30" s="14">
        <v>17</v>
      </c>
      <c r="B30" s="15" t="s">
        <v>172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25">
        <v>0</v>
      </c>
      <c r="K30" s="225">
        <v>0</v>
      </c>
      <c r="L30" s="225">
        <v>0</v>
      </c>
      <c r="M30" s="225">
        <f t="shared" si="0"/>
        <v>0</v>
      </c>
      <c r="N30" s="225">
        <v>1</v>
      </c>
      <c r="O30" s="225">
        <f t="shared" si="1"/>
        <v>1</v>
      </c>
      <c r="P30" s="277">
        <f t="shared" si="2"/>
        <v>1</v>
      </c>
      <c r="Q30" s="225">
        <v>0</v>
      </c>
      <c r="R30" s="292">
        <f t="shared" si="3"/>
        <v>0</v>
      </c>
      <c r="S30" s="63"/>
      <c r="T30" s="64"/>
      <c r="U30" s="64"/>
      <c r="V30" s="64"/>
      <c r="W30" s="65"/>
      <c r="X30" s="69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28"/>
      <c r="BS30" s="228"/>
      <c r="BT30" s="228"/>
      <c r="BU30" s="228"/>
      <c r="BV30" s="228"/>
      <c r="BW30" s="228"/>
    </row>
    <row r="31" spans="1:75" s="2" customFormat="1" ht="13.5" customHeight="1">
      <c r="A31" s="14">
        <v>18</v>
      </c>
      <c r="B31" s="15" t="s">
        <v>173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25">
        <v>0</v>
      </c>
      <c r="K31" s="225">
        <v>0</v>
      </c>
      <c r="L31" s="225">
        <v>0</v>
      </c>
      <c r="M31" s="225">
        <f t="shared" si="0"/>
        <v>0</v>
      </c>
      <c r="N31" s="225">
        <v>1</v>
      </c>
      <c r="O31" s="225">
        <f t="shared" si="1"/>
        <v>1</v>
      </c>
      <c r="P31" s="277">
        <f t="shared" si="2"/>
        <v>1</v>
      </c>
      <c r="Q31" s="225">
        <v>0</v>
      </c>
      <c r="R31" s="292">
        <f t="shared" si="3"/>
        <v>0</v>
      </c>
      <c r="S31" s="63"/>
      <c r="T31" s="64"/>
      <c r="U31" s="64"/>
      <c r="V31" s="64"/>
      <c r="W31" s="65"/>
      <c r="X31" s="69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</row>
    <row r="32" spans="1:75" s="2" customFormat="1" ht="13.5" customHeight="1">
      <c r="A32" s="14">
        <v>19</v>
      </c>
      <c r="B32" s="15" t="s">
        <v>174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25">
        <v>0</v>
      </c>
      <c r="K32" s="225">
        <v>0</v>
      </c>
      <c r="L32" s="225">
        <v>0</v>
      </c>
      <c r="M32" s="225">
        <f t="shared" si="0"/>
        <v>0</v>
      </c>
      <c r="N32" s="225">
        <v>1</v>
      </c>
      <c r="O32" s="225">
        <f t="shared" si="1"/>
        <v>1</v>
      </c>
      <c r="P32" s="277">
        <f t="shared" si="2"/>
        <v>1</v>
      </c>
      <c r="Q32" s="225">
        <v>0.47291666666666665</v>
      </c>
      <c r="R32" s="292">
        <f t="shared" si="3"/>
        <v>0.47291666666666665</v>
      </c>
      <c r="S32" s="63"/>
      <c r="T32" s="64"/>
      <c r="U32" s="64"/>
      <c r="V32" s="64"/>
      <c r="W32" s="65"/>
      <c r="X32" s="69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28"/>
      <c r="BS32" s="228"/>
      <c r="BT32" s="228"/>
      <c r="BU32" s="228"/>
      <c r="BV32" s="228"/>
      <c r="BW32" s="228"/>
    </row>
    <row r="33" spans="1:75" s="2" customFormat="1" ht="13.5" customHeight="1">
      <c r="A33" s="18">
        <v>20</v>
      </c>
      <c r="B33" s="15" t="s">
        <v>175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25">
        <v>0</v>
      </c>
      <c r="K33" s="225">
        <v>0</v>
      </c>
      <c r="L33" s="225">
        <v>0</v>
      </c>
      <c r="M33" s="225">
        <f t="shared" si="0"/>
        <v>0</v>
      </c>
      <c r="N33" s="225">
        <v>1</v>
      </c>
      <c r="O33" s="225">
        <f t="shared" si="1"/>
        <v>1</v>
      </c>
      <c r="P33" s="277">
        <f t="shared" si="2"/>
        <v>1</v>
      </c>
      <c r="Q33" s="225">
        <v>0.64444444444444449</v>
      </c>
      <c r="R33" s="292">
        <f t="shared" si="3"/>
        <v>0.64444444444444449</v>
      </c>
      <c r="S33" s="63"/>
      <c r="T33" s="64"/>
      <c r="U33" s="64"/>
      <c r="V33" s="64"/>
      <c r="W33" s="65"/>
      <c r="X33" s="69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28"/>
      <c r="BS33" s="228"/>
      <c r="BT33" s="228"/>
      <c r="BU33" s="228"/>
      <c r="BV33" s="228"/>
      <c r="BW33" s="228"/>
    </row>
    <row r="34" spans="1:75" s="4" customFormat="1" ht="13.5" customHeight="1">
      <c r="A34" s="17">
        <v>21</v>
      </c>
      <c r="B34" s="15" t="s">
        <v>169</v>
      </c>
      <c r="C34" s="21"/>
      <c r="D34" s="21"/>
      <c r="E34" s="21"/>
      <c r="F34" s="21"/>
      <c r="G34" s="21"/>
      <c r="H34" s="21"/>
      <c r="I34" s="21"/>
      <c r="J34" s="225">
        <v>0</v>
      </c>
      <c r="K34" s="225">
        <v>0</v>
      </c>
      <c r="L34" s="225">
        <v>0</v>
      </c>
      <c r="M34" s="225">
        <f t="shared" si="0"/>
        <v>0</v>
      </c>
      <c r="N34" s="225">
        <v>1</v>
      </c>
      <c r="O34" s="225">
        <f t="shared" si="1"/>
        <v>1</v>
      </c>
      <c r="P34" s="277">
        <f t="shared" si="2"/>
        <v>1</v>
      </c>
      <c r="Q34" s="225">
        <v>0.6743055555555556</v>
      </c>
      <c r="R34" s="292">
        <f t="shared" si="3"/>
        <v>0.6743055555555556</v>
      </c>
      <c r="S34" s="221"/>
      <c r="T34" s="211"/>
      <c r="U34" s="211"/>
      <c r="V34" s="211"/>
      <c r="W34" s="212"/>
      <c r="X34" s="229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28"/>
      <c r="BS34" s="228"/>
      <c r="BT34" s="228"/>
      <c r="BU34" s="228"/>
      <c r="BV34" s="228"/>
      <c r="BW34" s="228"/>
    </row>
    <row r="35" spans="1:75" s="4" customFormat="1">
      <c r="A35" s="14">
        <v>22</v>
      </c>
      <c r="B35" s="15" t="s">
        <v>170</v>
      </c>
      <c r="C35" s="22"/>
      <c r="D35" s="293"/>
      <c r="E35" s="24"/>
      <c r="F35" s="24"/>
      <c r="G35" s="24"/>
      <c r="H35" s="24"/>
      <c r="I35" s="24"/>
      <c r="J35" s="225">
        <v>0</v>
      </c>
      <c r="K35" s="225">
        <v>0</v>
      </c>
      <c r="L35" s="225">
        <v>0</v>
      </c>
      <c r="M35" s="225">
        <f t="shared" si="0"/>
        <v>0</v>
      </c>
      <c r="N35" s="225">
        <v>1</v>
      </c>
      <c r="O35" s="225">
        <f t="shared" si="1"/>
        <v>1</v>
      </c>
      <c r="P35" s="277">
        <f t="shared" si="2"/>
        <v>1</v>
      </c>
      <c r="Q35" s="225">
        <v>0.74861111111111101</v>
      </c>
      <c r="R35" s="292">
        <f t="shared" si="3"/>
        <v>0.74861111111111101</v>
      </c>
      <c r="S35" s="222"/>
      <c r="T35" s="213"/>
      <c r="U35" s="213"/>
      <c r="V35" s="213"/>
      <c r="W35" s="214"/>
      <c r="X35" s="230"/>
      <c r="Y35" s="228"/>
      <c r="Z35" s="228"/>
      <c r="AA35" s="228"/>
      <c r="AB35" s="228"/>
      <c r="AC35" s="228"/>
      <c r="AD35" s="228"/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28"/>
      <c r="BS35" s="228"/>
      <c r="BT35" s="228"/>
      <c r="BU35" s="228"/>
      <c r="BV35" s="228"/>
      <c r="BW35" s="228"/>
    </row>
    <row r="36" spans="1:75" s="4" customFormat="1">
      <c r="A36" s="14">
        <v>23</v>
      </c>
      <c r="B36" s="15" t="s">
        <v>171</v>
      </c>
      <c r="C36" s="22"/>
      <c r="D36" s="293"/>
      <c r="E36" s="24"/>
      <c r="F36" s="24"/>
      <c r="G36" s="24"/>
      <c r="H36" s="24"/>
      <c r="I36" s="24"/>
      <c r="J36" s="225">
        <v>0</v>
      </c>
      <c r="K36" s="225">
        <v>0</v>
      </c>
      <c r="L36" s="225">
        <v>0</v>
      </c>
      <c r="M36" s="225">
        <f t="shared" si="0"/>
        <v>0</v>
      </c>
      <c r="N36" s="225">
        <v>1</v>
      </c>
      <c r="O36" s="225">
        <f t="shared" si="1"/>
        <v>1</v>
      </c>
      <c r="P36" s="277">
        <f t="shared" si="2"/>
        <v>1</v>
      </c>
      <c r="Q36" s="225">
        <v>0</v>
      </c>
      <c r="R36" s="292">
        <f t="shared" si="3"/>
        <v>0</v>
      </c>
      <c r="S36" s="222"/>
      <c r="T36" s="213"/>
      <c r="U36" s="213"/>
      <c r="V36" s="213"/>
      <c r="W36" s="214"/>
      <c r="X36" s="231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  <c r="BN36" s="228"/>
      <c r="BO36" s="228"/>
      <c r="BP36" s="228"/>
      <c r="BQ36" s="228"/>
      <c r="BR36" s="228"/>
      <c r="BS36" s="228"/>
      <c r="BT36" s="228"/>
      <c r="BU36" s="228"/>
      <c r="BV36" s="228"/>
      <c r="BW36" s="228"/>
    </row>
    <row r="37" spans="1:75">
      <c r="A37" s="14">
        <v>24</v>
      </c>
      <c r="B37" s="15" t="s">
        <v>172</v>
      </c>
      <c r="C37" s="25"/>
      <c r="D37" s="25"/>
      <c r="E37" s="25"/>
      <c r="F37" s="25"/>
      <c r="G37" s="25"/>
      <c r="H37" s="25"/>
      <c r="I37" s="25"/>
      <c r="J37" s="225">
        <v>0</v>
      </c>
      <c r="K37" s="225">
        <v>0</v>
      </c>
      <c r="L37" s="225">
        <v>0</v>
      </c>
      <c r="M37" s="225">
        <f t="shared" si="0"/>
        <v>0</v>
      </c>
      <c r="N37" s="225">
        <v>1</v>
      </c>
      <c r="O37" s="225">
        <f t="shared" si="1"/>
        <v>1</v>
      </c>
      <c r="P37" s="277">
        <f t="shared" si="2"/>
        <v>1</v>
      </c>
      <c r="Q37" s="225">
        <v>0.16111111111111112</v>
      </c>
      <c r="R37" s="292">
        <f t="shared" si="3"/>
        <v>0.16111111111111112</v>
      </c>
      <c r="S37" s="223"/>
      <c r="T37" s="215"/>
      <c r="U37" s="215"/>
      <c r="V37" s="216"/>
      <c r="W37" s="217"/>
      <c r="X37" s="231"/>
    </row>
    <row r="38" spans="1:75">
      <c r="A38" s="14">
        <v>25</v>
      </c>
      <c r="B38" s="15" t="s">
        <v>173</v>
      </c>
      <c r="C38" s="25"/>
      <c r="D38" s="25"/>
      <c r="E38" s="25"/>
      <c r="F38" s="25"/>
      <c r="G38" s="25"/>
      <c r="H38" s="25"/>
      <c r="I38" s="25"/>
      <c r="J38" s="225">
        <v>0</v>
      </c>
      <c r="K38" s="225">
        <v>0</v>
      </c>
      <c r="L38" s="225">
        <v>0</v>
      </c>
      <c r="M38" s="225">
        <f t="shared" si="0"/>
        <v>0</v>
      </c>
      <c r="N38" s="225">
        <v>1</v>
      </c>
      <c r="O38" s="225">
        <f t="shared" si="1"/>
        <v>1</v>
      </c>
      <c r="P38" s="277">
        <f t="shared" si="2"/>
        <v>1</v>
      </c>
      <c r="Q38" s="225">
        <v>0.98263888888888884</v>
      </c>
      <c r="R38" s="292">
        <f t="shared" si="3"/>
        <v>0.98263888888888884</v>
      </c>
      <c r="S38" s="223"/>
      <c r="T38" s="215"/>
      <c r="U38" s="215"/>
      <c r="V38" s="216"/>
      <c r="W38" s="217"/>
      <c r="X38" s="231"/>
    </row>
    <row r="39" spans="1:75" ht="12.75" customHeight="1">
      <c r="A39" s="14">
        <v>26</v>
      </c>
      <c r="B39" s="15" t="s">
        <v>174</v>
      </c>
      <c r="C39" s="25"/>
      <c r="D39" s="25"/>
      <c r="E39" s="25"/>
      <c r="F39" s="25"/>
      <c r="G39" s="25"/>
      <c r="H39" s="25"/>
      <c r="I39" s="25"/>
      <c r="J39" s="225">
        <v>0</v>
      </c>
      <c r="K39" s="225">
        <v>0</v>
      </c>
      <c r="L39" s="225">
        <v>0</v>
      </c>
      <c r="M39" s="225">
        <f t="shared" si="0"/>
        <v>0</v>
      </c>
      <c r="N39" s="225">
        <v>1</v>
      </c>
      <c r="O39" s="225">
        <f t="shared" si="1"/>
        <v>1</v>
      </c>
      <c r="P39" s="277">
        <f t="shared" si="2"/>
        <v>1</v>
      </c>
      <c r="Q39" s="225">
        <v>0.52222222222222225</v>
      </c>
      <c r="R39" s="292">
        <f t="shared" si="3"/>
        <v>0.52222222222222225</v>
      </c>
      <c r="S39" s="223"/>
      <c r="T39" s="215"/>
      <c r="U39" s="215"/>
      <c r="V39" s="216"/>
      <c r="W39" s="217"/>
      <c r="X39" s="231"/>
    </row>
    <row r="40" spans="1:75" ht="12.75" customHeight="1">
      <c r="A40" s="14">
        <v>27</v>
      </c>
      <c r="B40" s="15" t="s">
        <v>175</v>
      </c>
      <c r="C40" s="25"/>
      <c r="D40" s="25"/>
      <c r="E40" s="25"/>
      <c r="F40" s="25"/>
      <c r="G40" s="25"/>
      <c r="H40" s="25"/>
      <c r="I40" s="25"/>
      <c r="J40" s="225">
        <v>0</v>
      </c>
      <c r="K40" s="225">
        <v>0</v>
      </c>
      <c r="L40" s="225">
        <v>0</v>
      </c>
      <c r="M40" s="225">
        <f t="shared" si="0"/>
        <v>0</v>
      </c>
      <c r="N40" s="225">
        <v>1</v>
      </c>
      <c r="O40" s="225">
        <f t="shared" si="1"/>
        <v>1</v>
      </c>
      <c r="P40" s="277">
        <f t="shared" si="2"/>
        <v>1</v>
      </c>
      <c r="Q40" s="225">
        <v>0.45694444444444443</v>
      </c>
      <c r="R40" s="292">
        <f t="shared" si="3"/>
        <v>0.45694444444444443</v>
      </c>
      <c r="S40" s="223"/>
      <c r="T40" s="215"/>
      <c r="U40" s="215"/>
      <c r="V40" s="216"/>
      <c r="W40" s="217"/>
      <c r="X40" s="231"/>
    </row>
    <row r="41" spans="1:75" ht="12.75" customHeight="1">
      <c r="A41" s="14">
        <v>28</v>
      </c>
      <c r="B41" s="15" t="s">
        <v>169</v>
      </c>
      <c r="C41" s="25"/>
      <c r="D41" s="25"/>
      <c r="E41" s="25"/>
      <c r="F41" s="25"/>
      <c r="G41" s="25"/>
      <c r="H41" s="25"/>
      <c r="I41" s="25"/>
      <c r="J41" s="225">
        <v>0.29166666666666669</v>
      </c>
      <c r="K41" s="225">
        <v>0</v>
      </c>
      <c r="L41" s="225">
        <v>0</v>
      </c>
      <c r="M41" s="225">
        <f t="shared" si="0"/>
        <v>0.29166666666666669</v>
      </c>
      <c r="N41" s="225">
        <v>1</v>
      </c>
      <c r="O41" s="225">
        <f t="shared" si="1"/>
        <v>0.70833333333333326</v>
      </c>
      <c r="P41" s="277">
        <f t="shared" si="2"/>
        <v>0.70833333333333326</v>
      </c>
      <c r="Q41" s="225">
        <v>0</v>
      </c>
      <c r="R41" s="292">
        <f t="shared" si="3"/>
        <v>0</v>
      </c>
      <c r="S41" s="223"/>
      <c r="T41" s="215"/>
      <c r="U41" s="215"/>
      <c r="V41" s="216"/>
      <c r="W41" s="217"/>
      <c r="X41" s="231"/>
    </row>
    <row r="42" spans="1:75">
      <c r="A42" s="14">
        <v>29</v>
      </c>
      <c r="B42" s="15" t="s">
        <v>170</v>
      </c>
      <c r="C42" s="25"/>
      <c r="D42" s="25"/>
      <c r="E42" s="25"/>
      <c r="F42" s="25"/>
      <c r="G42" s="25"/>
      <c r="H42" s="25"/>
      <c r="I42" s="25"/>
      <c r="J42" s="225">
        <v>0</v>
      </c>
      <c r="K42" s="225">
        <v>0</v>
      </c>
      <c r="L42" s="225">
        <v>0</v>
      </c>
      <c r="M42" s="225">
        <f t="shared" si="0"/>
        <v>0</v>
      </c>
      <c r="N42" s="225">
        <v>1</v>
      </c>
      <c r="O42" s="225">
        <f t="shared" si="1"/>
        <v>1</v>
      </c>
      <c r="P42" s="277">
        <f t="shared" si="2"/>
        <v>1</v>
      </c>
      <c r="Q42" s="225">
        <v>0</v>
      </c>
      <c r="R42" s="292">
        <f t="shared" si="3"/>
        <v>0</v>
      </c>
      <c r="S42" s="223"/>
      <c r="T42" s="215"/>
      <c r="U42" s="215"/>
      <c r="V42" s="216"/>
      <c r="W42" s="217"/>
      <c r="X42" s="231"/>
    </row>
    <row r="43" spans="1:75">
      <c r="A43" s="14">
        <v>30</v>
      </c>
      <c r="B43" s="15" t="s">
        <v>171</v>
      </c>
      <c r="C43" s="25"/>
      <c r="D43" s="25"/>
      <c r="E43" s="26"/>
      <c r="F43" s="26"/>
      <c r="G43" s="26"/>
      <c r="H43" s="26"/>
      <c r="I43" s="26"/>
      <c r="J43" s="225">
        <v>0</v>
      </c>
      <c r="K43" s="225">
        <v>0</v>
      </c>
      <c r="L43" s="225">
        <v>0</v>
      </c>
      <c r="M43" s="225">
        <f t="shared" si="0"/>
        <v>0</v>
      </c>
      <c r="N43" s="225">
        <v>1</v>
      </c>
      <c r="O43" s="225">
        <f t="shared" si="1"/>
        <v>1</v>
      </c>
      <c r="P43" s="277">
        <f t="shared" si="2"/>
        <v>1</v>
      </c>
      <c r="Q43" s="225">
        <v>0</v>
      </c>
      <c r="R43" s="292">
        <f t="shared" si="3"/>
        <v>0</v>
      </c>
      <c r="S43" s="224"/>
      <c r="T43" s="218"/>
      <c r="U43" s="218"/>
      <c r="V43" s="219"/>
      <c r="W43" s="220"/>
      <c r="X43" s="232"/>
    </row>
    <row r="44" spans="1:75">
      <c r="A44" s="14">
        <v>31</v>
      </c>
      <c r="B44" s="350" t="s">
        <v>172</v>
      </c>
      <c r="C44" s="25"/>
      <c r="D44" s="25"/>
      <c r="E44" s="26"/>
      <c r="F44" s="26"/>
      <c r="G44" s="26"/>
      <c r="H44" s="26"/>
      <c r="I44" s="26"/>
      <c r="J44" s="225">
        <v>0</v>
      </c>
      <c r="K44" s="225">
        <v>0</v>
      </c>
      <c r="L44" s="225">
        <v>0</v>
      </c>
      <c r="M44" s="225">
        <f t="shared" si="0"/>
        <v>0</v>
      </c>
      <c r="N44" s="225">
        <v>1</v>
      </c>
      <c r="O44" s="225">
        <f t="shared" si="1"/>
        <v>1</v>
      </c>
      <c r="P44" s="277">
        <f t="shared" si="2"/>
        <v>1</v>
      </c>
      <c r="Q44" s="225">
        <v>0.91875000000000007</v>
      </c>
      <c r="R44" s="351">
        <f t="shared" si="3"/>
        <v>0.91875000000000007</v>
      </c>
      <c r="S44" s="352"/>
      <c r="T44" s="353"/>
      <c r="U44" s="353"/>
      <c r="V44" s="354"/>
      <c r="W44" s="355"/>
      <c r="X44" s="356"/>
    </row>
    <row r="45" spans="1:75" ht="27.6" customHeight="1">
      <c r="A45" s="341" t="s">
        <v>187</v>
      </c>
      <c r="B45" s="341"/>
      <c r="C45" s="237"/>
      <c r="D45" s="237"/>
      <c r="E45" s="237"/>
      <c r="F45" s="237"/>
      <c r="G45" s="237"/>
      <c r="H45" s="237"/>
      <c r="I45" s="237"/>
      <c r="J45" s="238">
        <f>SUM(J14:J43)</f>
        <v>0.29166666666666669</v>
      </c>
      <c r="K45" s="238">
        <f t="shared" ref="K45:R45" si="4">SUM(K14:K43)</f>
        <v>0</v>
      </c>
      <c r="L45" s="238">
        <f t="shared" si="4"/>
        <v>6.3194444444444442E-2</v>
      </c>
      <c r="M45" s="238">
        <f t="shared" si="4"/>
        <v>0.35486111111111113</v>
      </c>
      <c r="N45" s="238">
        <f>SUM(N14:N44)</f>
        <v>31</v>
      </c>
      <c r="O45" s="238">
        <f t="shared" si="4"/>
        <v>29.645138888888887</v>
      </c>
      <c r="P45" s="239">
        <f t="shared" si="4"/>
        <v>29.645138888888887</v>
      </c>
      <c r="Q45" s="240">
        <f>SUM(Q14:Q44)</f>
        <v>5.7659722222222225</v>
      </c>
      <c r="R45" s="241">
        <f>SUM(R14:R44)</f>
        <v>5.7659722222222225</v>
      </c>
      <c r="S45" s="234"/>
      <c r="T45" s="235"/>
      <c r="U45" s="235"/>
      <c r="V45" s="236"/>
      <c r="W45" s="233"/>
      <c r="X45" s="242"/>
    </row>
    <row r="46" spans="1:75" ht="27.6" customHeight="1">
      <c r="A46" s="341" t="s">
        <v>188</v>
      </c>
      <c r="B46" s="341"/>
      <c r="C46" s="237"/>
      <c r="D46" s="237"/>
      <c r="E46" s="237"/>
      <c r="F46" s="237"/>
      <c r="G46" s="237"/>
      <c r="H46" s="237"/>
      <c r="I46" s="237"/>
      <c r="J46" s="238">
        <f>AVERAGE(J14:J33)</f>
        <v>0</v>
      </c>
      <c r="K46" s="238">
        <f>AVERAGE(K14:K33)</f>
        <v>0</v>
      </c>
      <c r="L46" s="243">
        <f t="shared" ref="L46:Q46" si="5">AVERAGE(L14:L33)</f>
        <v>3.1597222222222222E-3</v>
      </c>
      <c r="M46" s="238">
        <f t="shared" si="5"/>
        <v>3.1597222222222222E-3</v>
      </c>
      <c r="N46" s="238">
        <f>AVERAGE(N14:N44)</f>
        <v>1</v>
      </c>
      <c r="O46" s="238">
        <f t="shared" si="5"/>
        <v>0.99684027777777773</v>
      </c>
      <c r="P46" s="244">
        <f t="shared" si="5"/>
        <v>0.99684027777777773</v>
      </c>
      <c r="Q46" s="238">
        <f>AVERAGE(Q14:Q44)</f>
        <v>0.18599910394265234</v>
      </c>
      <c r="R46" s="241">
        <f>AVERAGE(R14:R44)</f>
        <v>0.18599910394265234</v>
      </c>
      <c r="S46" s="234"/>
      <c r="T46" s="235"/>
      <c r="U46" s="235"/>
      <c r="V46" s="236"/>
      <c r="W46" s="233"/>
      <c r="X46" s="245"/>
    </row>
    <row r="48" spans="1:75">
      <c r="M48" s="49"/>
    </row>
    <row r="50" spans="12:21">
      <c r="L50" s="49"/>
      <c r="R50" s="1">
        <f>676/5</f>
        <v>135.19999999999999</v>
      </c>
    </row>
    <row r="54" spans="12:21">
      <c r="M54" s="49"/>
    </row>
    <row r="55" spans="12:21">
      <c r="R55" s="8"/>
      <c r="T55" s="8"/>
      <c r="U55" s="8"/>
    </row>
  </sheetData>
  <mergeCells count="22">
    <mergeCell ref="T10:T11"/>
    <mergeCell ref="V10:V11"/>
    <mergeCell ref="W10:W11"/>
    <mergeCell ref="X10:X12"/>
    <mergeCell ref="A45:B45"/>
    <mergeCell ref="A46:B46"/>
    <mergeCell ref="J10:M10"/>
    <mergeCell ref="N10:N11"/>
    <mergeCell ref="O10:P11"/>
    <mergeCell ref="Q10:Q11"/>
    <mergeCell ref="R10:R11"/>
    <mergeCell ref="S10:S11"/>
    <mergeCell ref="A5:X5"/>
    <mergeCell ref="A6:X6"/>
    <mergeCell ref="A10:A12"/>
    <mergeCell ref="B10:B12"/>
    <mergeCell ref="C10:C12"/>
    <mergeCell ref="D10:D11"/>
    <mergeCell ref="E10:F10"/>
    <mergeCell ref="G10:G11"/>
    <mergeCell ref="H10:H11"/>
    <mergeCell ref="I10:I12"/>
  </mergeCells>
  <pageMargins left="0.25" right="0.25" top="0.75" bottom="0.75" header="0.3" footer="0.3"/>
  <pageSetup scale="8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5BE3-C3B5-4DE0-8159-2CE0CB3F096B}">
  <sheetPr>
    <pageSetUpPr fitToPage="1"/>
  </sheetPr>
  <dimension ref="A1:BW55"/>
  <sheetViews>
    <sheetView topLeftCell="A22" workbookViewId="0">
      <selection activeCell="R47" sqref="R47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10.19921875" style="6" customWidth="1"/>
    <col min="11" max="11" width="9.19921875" style="6" customWidth="1"/>
    <col min="12" max="13" width="8.19921875" style="6" customWidth="1"/>
    <col min="14" max="14" width="13.19921875" style="5" customWidth="1"/>
    <col min="15" max="15" width="10.796875" style="5" customWidth="1"/>
    <col min="16" max="17" width="10.796875" style="1" customWidth="1"/>
    <col min="18" max="18" width="8.8984375" style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75" width="7.8984375" style="227"/>
    <col min="76" max="16384" width="7.8984375" style="1"/>
  </cols>
  <sheetData>
    <row r="1" spans="1:75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75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75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75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75" ht="19.8" customHeight="1">
      <c r="A5" s="349" t="s">
        <v>145</v>
      </c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</row>
    <row r="6" spans="1:75">
      <c r="A6" s="302"/>
      <c r="B6" s="302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</row>
    <row r="7" spans="1:75">
      <c r="A7" s="268" t="s">
        <v>201</v>
      </c>
      <c r="B7" s="270" t="s">
        <v>202</v>
      </c>
      <c r="C7" s="268"/>
      <c r="D7" s="268"/>
      <c r="E7" s="268"/>
      <c r="F7" s="268"/>
      <c r="G7" s="268"/>
      <c r="H7" s="268"/>
      <c r="I7" s="268"/>
      <c r="J7" s="268" t="s">
        <v>180</v>
      </c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BW7" s="1"/>
    </row>
    <row r="8" spans="1:75">
      <c r="A8" s="268" t="s">
        <v>203</v>
      </c>
      <c r="B8" s="270" t="s">
        <v>202</v>
      </c>
      <c r="C8" s="269"/>
      <c r="D8" s="269"/>
      <c r="E8" s="269"/>
      <c r="F8" s="269"/>
      <c r="G8" s="269"/>
      <c r="H8" s="269"/>
      <c r="I8" s="269"/>
      <c r="J8" s="291" t="s">
        <v>209</v>
      </c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BW8" s="1"/>
    </row>
    <row r="9" spans="1:75">
      <c r="A9" s="290"/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BW9" s="1"/>
    </row>
    <row r="10" spans="1:75" ht="26.4">
      <c r="A10" s="328" t="s">
        <v>191</v>
      </c>
      <c r="B10" s="328" t="s">
        <v>192</v>
      </c>
      <c r="C10" s="328" t="s">
        <v>6</v>
      </c>
      <c r="D10" s="331" t="s">
        <v>7</v>
      </c>
      <c r="E10" s="325" t="s">
        <v>8</v>
      </c>
      <c r="F10" s="325"/>
      <c r="G10" s="332" t="s">
        <v>9</v>
      </c>
      <c r="H10" s="325" t="s">
        <v>146</v>
      </c>
      <c r="I10" s="334" t="s">
        <v>147</v>
      </c>
      <c r="J10" s="326" t="s">
        <v>11</v>
      </c>
      <c r="K10" s="326"/>
      <c r="L10" s="326"/>
      <c r="M10" s="327"/>
      <c r="N10" s="325" t="s">
        <v>12</v>
      </c>
      <c r="O10" s="337" t="s">
        <v>13</v>
      </c>
      <c r="P10" s="338"/>
      <c r="Q10" s="332" t="s">
        <v>186</v>
      </c>
      <c r="R10" s="332" t="s">
        <v>14</v>
      </c>
      <c r="S10" s="332" t="s">
        <v>15</v>
      </c>
      <c r="T10" s="332" t="s">
        <v>16</v>
      </c>
      <c r="U10" s="294" t="s">
        <v>17</v>
      </c>
      <c r="V10" s="342" t="s">
        <v>18</v>
      </c>
      <c r="W10" s="344" t="s">
        <v>19</v>
      </c>
      <c r="X10" s="345" t="s">
        <v>20</v>
      </c>
      <c r="BW10" s="1"/>
    </row>
    <row r="11" spans="1:75" ht="27" customHeight="1">
      <c r="A11" s="329"/>
      <c r="B11" s="329"/>
      <c r="C11" s="329"/>
      <c r="D11" s="331"/>
      <c r="E11" s="296" t="s">
        <v>21</v>
      </c>
      <c r="F11" s="296" t="s">
        <v>22</v>
      </c>
      <c r="G11" s="333"/>
      <c r="H11" s="325"/>
      <c r="I11" s="335"/>
      <c r="J11" s="255" t="s">
        <v>193</v>
      </c>
      <c r="K11" s="256" t="s">
        <v>194</v>
      </c>
      <c r="L11" s="256" t="s">
        <v>195</v>
      </c>
      <c r="M11" s="256" t="s">
        <v>196</v>
      </c>
      <c r="N11" s="325"/>
      <c r="O11" s="339"/>
      <c r="P11" s="340"/>
      <c r="Q11" s="348"/>
      <c r="R11" s="333"/>
      <c r="S11" s="333"/>
      <c r="T11" s="333"/>
      <c r="U11" s="257" t="s">
        <v>30</v>
      </c>
      <c r="V11" s="343"/>
      <c r="W11" s="344"/>
      <c r="X11" s="346"/>
      <c r="BW11" s="1"/>
    </row>
    <row r="12" spans="1:75" ht="18" customHeight="1">
      <c r="A12" s="330"/>
      <c r="B12" s="330"/>
      <c r="C12" s="330"/>
      <c r="D12" s="297" t="s">
        <v>31</v>
      </c>
      <c r="E12" s="296" t="s">
        <v>32</v>
      </c>
      <c r="F12" s="296" t="s">
        <v>32</v>
      </c>
      <c r="G12" s="296" t="s">
        <v>33</v>
      </c>
      <c r="H12" s="296" t="s">
        <v>34</v>
      </c>
      <c r="I12" s="336"/>
      <c r="J12" s="258" t="s">
        <v>34</v>
      </c>
      <c r="K12" s="259" t="s">
        <v>34</v>
      </c>
      <c r="L12" s="259" t="s">
        <v>34</v>
      </c>
      <c r="M12" s="259" t="s">
        <v>34</v>
      </c>
      <c r="N12" s="259" t="s">
        <v>34</v>
      </c>
      <c r="O12" s="296" t="s">
        <v>34</v>
      </c>
      <c r="P12" s="260" t="s">
        <v>33</v>
      </c>
      <c r="Q12" s="295" t="s">
        <v>34</v>
      </c>
      <c r="R12" s="260" t="s">
        <v>33</v>
      </c>
      <c r="S12" s="257" t="s">
        <v>35</v>
      </c>
      <c r="T12" s="257" t="s">
        <v>36</v>
      </c>
      <c r="U12" s="257" t="s">
        <v>36</v>
      </c>
      <c r="V12" s="261" t="s">
        <v>37</v>
      </c>
      <c r="W12" s="294" t="s">
        <v>38</v>
      </c>
      <c r="X12" s="347"/>
      <c r="BW12" s="1"/>
    </row>
    <row r="13" spans="1:75" ht="16.05" customHeight="1">
      <c r="A13" s="262">
        <v>1</v>
      </c>
      <c r="B13" s="262">
        <v>2</v>
      </c>
      <c r="C13" s="262">
        <v>2</v>
      </c>
      <c r="D13" s="262">
        <v>3</v>
      </c>
      <c r="E13" s="262">
        <v>4</v>
      </c>
      <c r="F13" s="262">
        <v>5</v>
      </c>
      <c r="G13" s="262">
        <v>6</v>
      </c>
      <c r="H13" s="262">
        <v>7</v>
      </c>
      <c r="I13" s="263">
        <v>8</v>
      </c>
      <c r="J13" s="264">
        <v>3</v>
      </c>
      <c r="K13" s="262">
        <v>4</v>
      </c>
      <c r="L13" s="262">
        <v>5</v>
      </c>
      <c r="M13" s="262" t="s">
        <v>197</v>
      </c>
      <c r="N13" s="262">
        <v>7</v>
      </c>
      <c r="O13" s="262" t="s">
        <v>198</v>
      </c>
      <c r="P13" s="262" t="s">
        <v>199</v>
      </c>
      <c r="Q13" s="262">
        <v>10</v>
      </c>
      <c r="R13" s="262" t="s">
        <v>200</v>
      </c>
      <c r="S13" s="265">
        <v>11</v>
      </c>
      <c r="T13" s="266">
        <v>17</v>
      </c>
      <c r="U13" s="266">
        <v>18</v>
      </c>
      <c r="V13" s="266">
        <v>18</v>
      </c>
      <c r="W13" s="266">
        <v>19</v>
      </c>
      <c r="X13" s="267">
        <v>12</v>
      </c>
      <c r="BW13" s="1"/>
    </row>
    <row r="14" spans="1:75" s="2" customFormat="1" ht="13.5" customHeight="1">
      <c r="A14" s="14">
        <v>1</v>
      </c>
      <c r="B14" s="15" t="s">
        <v>170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25">
        <v>0</v>
      </c>
      <c r="K14" s="225">
        <v>0</v>
      </c>
      <c r="L14" s="225">
        <v>0</v>
      </c>
      <c r="M14" s="225">
        <f t="shared" ref="M14:M44" si="0">SUM(J14:L14)</f>
        <v>0</v>
      </c>
      <c r="N14" s="225">
        <v>1</v>
      </c>
      <c r="O14" s="225">
        <f t="shared" ref="O14:O44" si="1">N14-M14</f>
        <v>1</v>
      </c>
      <c r="P14" s="277">
        <f t="shared" ref="P14:P44" si="2">O14/N14</f>
        <v>1</v>
      </c>
      <c r="Q14" s="225">
        <v>0.52013888888888882</v>
      </c>
      <c r="R14" s="292">
        <f t="shared" ref="R14:R44" si="3">(Q14)/(N14-M14)</f>
        <v>0.52013888888888882</v>
      </c>
      <c r="S14" s="59"/>
      <c r="T14" s="60"/>
      <c r="U14" s="60"/>
      <c r="V14" s="60"/>
      <c r="W14" s="61">
        <v>0</v>
      </c>
      <c r="X14" s="62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28"/>
      <c r="BS14" s="228"/>
      <c r="BT14" s="228"/>
      <c r="BU14" s="228"/>
      <c r="BV14" s="228"/>
      <c r="BW14" s="228"/>
    </row>
    <row r="15" spans="1:75" s="3" customFormat="1" ht="13.5" customHeight="1">
      <c r="A15" s="14">
        <v>2</v>
      </c>
      <c r="B15" s="15" t="s">
        <v>171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25">
        <v>0.16666666666666666</v>
      </c>
      <c r="K15" s="225">
        <v>0</v>
      </c>
      <c r="L15" s="225">
        <v>0</v>
      </c>
      <c r="M15" s="225">
        <f t="shared" si="0"/>
        <v>0.16666666666666666</v>
      </c>
      <c r="N15" s="225">
        <v>1</v>
      </c>
      <c r="O15" s="225">
        <f t="shared" si="1"/>
        <v>0.83333333333333337</v>
      </c>
      <c r="P15" s="277">
        <f t="shared" si="2"/>
        <v>0.83333333333333337</v>
      </c>
      <c r="Q15" s="225">
        <v>6.8749999999999992E-2</v>
      </c>
      <c r="R15" s="292">
        <f t="shared" si="3"/>
        <v>8.249999999999999E-2</v>
      </c>
      <c r="S15" s="63"/>
      <c r="T15" s="64"/>
      <c r="U15" s="64"/>
      <c r="V15" s="64"/>
      <c r="W15" s="65"/>
      <c r="X15" s="62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28"/>
      <c r="BS15" s="228"/>
      <c r="BT15" s="228"/>
      <c r="BU15" s="228"/>
      <c r="BV15" s="228"/>
      <c r="BW15" s="228"/>
    </row>
    <row r="16" spans="1:75" s="4" customFormat="1" ht="13.5" customHeight="1">
      <c r="A16" s="14">
        <v>3</v>
      </c>
      <c r="B16" s="15" t="s">
        <v>172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25">
        <v>0</v>
      </c>
      <c r="K16" s="225">
        <v>0</v>
      </c>
      <c r="L16" s="225">
        <v>0</v>
      </c>
      <c r="M16" s="225">
        <f t="shared" si="0"/>
        <v>0</v>
      </c>
      <c r="N16" s="225">
        <v>1</v>
      </c>
      <c r="O16" s="225">
        <f t="shared" si="1"/>
        <v>1</v>
      </c>
      <c r="P16" s="277">
        <f t="shared" si="2"/>
        <v>1</v>
      </c>
      <c r="Q16" s="225">
        <v>0.38611111111111113</v>
      </c>
      <c r="R16" s="292">
        <f t="shared" si="3"/>
        <v>0.38611111111111113</v>
      </c>
      <c r="S16" s="59"/>
      <c r="T16" s="60"/>
      <c r="U16" s="60"/>
      <c r="V16" s="60"/>
      <c r="W16" s="61"/>
      <c r="X16" s="62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28"/>
      <c r="BS16" s="228"/>
      <c r="BT16" s="228"/>
      <c r="BU16" s="228"/>
      <c r="BV16" s="228"/>
      <c r="BW16" s="228"/>
    </row>
    <row r="17" spans="1:75" s="4" customFormat="1" ht="13.5" customHeight="1">
      <c r="A17" s="14">
        <v>4</v>
      </c>
      <c r="B17" s="15" t="s">
        <v>173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25">
        <v>0</v>
      </c>
      <c r="K17" s="225">
        <v>0</v>
      </c>
      <c r="L17" s="225">
        <v>0</v>
      </c>
      <c r="M17" s="225">
        <f t="shared" si="0"/>
        <v>0</v>
      </c>
      <c r="N17" s="225">
        <v>1</v>
      </c>
      <c r="O17" s="225">
        <f t="shared" si="1"/>
        <v>1</v>
      </c>
      <c r="P17" s="277">
        <f t="shared" si="2"/>
        <v>1</v>
      </c>
      <c r="Q17" s="225">
        <v>1</v>
      </c>
      <c r="R17" s="292">
        <f t="shared" si="3"/>
        <v>1</v>
      </c>
      <c r="S17" s="63"/>
      <c r="T17" s="64"/>
      <c r="U17" s="64"/>
      <c r="V17" s="64"/>
      <c r="W17" s="65"/>
      <c r="X17" s="62"/>
      <c r="Y17" s="228"/>
      <c r="Z17" s="228"/>
      <c r="AA17" s="228"/>
      <c r="AB17" s="228"/>
      <c r="AC17" s="228"/>
      <c r="AD17" s="2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28"/>
      <c r="BS17" s="228"/>
      <c r="BT17" s="228"/>
      <c r="BU17" s="228"/>
      <c r="BV17" s="228"/>
      <c r="BW17" s="228"/>
    </row>
    <row r="18" spans="1:75" s="2" customFormat="1" ht="13.5" customHeight="1">
      <c r="A18" s="14">
        <v>5</v>
      </c>
      <c r="B18" s="15" t="s">
        <v>174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25">
        <v>0</v>
      </c>
      <c r="K18" s="225">
        <v>0</v>
      </c>
      <c r="L18" s="225">
        <v>1.0416666666666666E-2</v>
      </c>
      <c r="M18" s="225">
        <f t="shared" si="0"/>
        <v>1.0416666666666666E-2</v>
      </c>
      <c r="N18" s="225">
        <v>1</v>
      </c>
      <c r="O18" s="225">
        <f t="shared" si="1"/>
        <v>0.98958333333333337</v>
      </c>
      <c r="P18" s="277">
        <f t="shared" si="2"/>
        <v>0.98958333333333337</v>
      </c>
      <c r="Q18" s="225">
        <v>0.35902777777777778</v>
      </c>
      <c r="R18" s="292">
        <f t="shared" si="3"/>
        <v>0.36280701754385963</v>
      </c>
      <c r="S18" s="59"/>
      <c r="T18" s="60"/>
      <c r="U18" s="60"/>
      <c r="V18" s="60"/>
      <c r="W18" s="61"/>
      <c r="X18" s="62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28"/>
      <c r="BS18" s="228"/>
      <c r="BT18" s="228"/>
      <c r="BU18" s="228"/>
      <c r="BV18" s="228"/>
      <c r="BW18" s="228"/>
    </row>
    <row r="19" spans="1:75" s="2" customFormat="1" ht="13.5" customHeight="1">
      <c r="A19" s="14">
        <v>6</v>
      </c>
      <c r="B19" s="15" t="s">
        <v>175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25">
        <v>0</v>
      </c>
      <c r="K19" s="225">
        <v>0</v>
      </c>
      <c r="L19" s="225">
        <v>0</v>
      </c>
      <c r="M19" s="225">
        <f t="shared" si="0"/>
        <v>0</v>
      </c>
      <c r="N19" s="225">
        <v>1</v>
      </c>
      <c r="O19" s="225">
        <f t="shared" si="1"/>
        <v>1</v>
      </c>
      <c r="P19" s="277">
        <f t="shared" si="2"/>
        <v>1</v>
      </c>
      <c r="Q19" s="225">
        <v>0</v>
      </c>
      <c r="R19" s="292">
        <f t="shared" si="3"/>
        <v>0</v>
      </c>
      <c r="S19" s="63"/>
      <c r="T19" s="64"/>
      <c r="U19" s="64"/>
      <c r="V19" s="64"/>
      <c r="W19" s="65"/>
      <c r="X19" s="62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28"/>
      <c r="BS19" s="228"/>
      <c r="BT19" s="228"/>
      <c r="BU19" s="228"/>
      <c r="BV19" s="228"/>
      <c r="BW19" s="228"/>
    </row>
    <row r="20" spans="1:75" s="2" customFormat="1" ht="13.5" customHeight="1">
      <c r="A20" s="14">
        <v>7</v>
      </c>
      <c r="B20" s="15" t="s">
        <v>169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25">
        <v>0</v>
      </c>
      <c r="K20" s="225">
        <v>0</v>
      </c>
      <c r="L20" s="225">
        <v>0</v>
      </c>
      <c r="M20" s="225">
        <f t="shared" si="0"/>
        <v>0</v>
      </c>
      <c r="N20" s="225">
        <v>1</v>
      </c>
      <c r="O20" s="225">
        <f t="shared" si="1"/>
        <v>1</v>
      </c>
      <c r="P20" s="277">
        <f t="shared" si="2"/>
        <v>1</v>
      </c>
      <c r="Q20" s="225">
        <v>0</v>
      </c>
      <c r="R20" s="292">
        <f>(Q20)/(N20-M20)</f>
        <v>0</v>
      </c>
      <c r="S20" s="59"/>
      <c r="T20" s="60"/>
      <c r="U20" s="60"/>
      <c r="V20" s="60"/>
      <c r="W20" s="61"/>
      <c r="X20" s="66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28"/>
      <c r="BS20" s="228"/>
      <c r="BT20" s="228"/>
      <c r="BU20" s="228"/>
      <c r="BV20" s="228"/>
      <c r="BW20" s="228"/>
    </row>
    <row r="21" spans="1:75" s="2" customFormat="1" ht="13.5" customHeight="1">
      <c r="A21" s="14">
        <v>8</v>
      </c>
      <c r="B21" s="15" t="s">
        <v>170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25">
        <v>0</v>
      </c>
      <c r="K21" s="225">
        <v>0</v>
      </c>
      <c r="L21" s="225">
        <v>0</v>
      </c>
      <c r="M21" s="225">
        <f t="shared" si="0"/>
        <v>0</v>
      </c>
      <c r="N21" s="225">
        <v>1</v>
      </c>
      <c r="O21" s="225">
        <f t="shared" si="1"/>
        <v>1</v>
      </c>
      <c r="P21" s="277">
        <f t="shared" si="2"/>
        <v>1</v>
      </c>
      <c r="Q21" s="225">
        <v>5.8333333333333327E-2</v>
      </c>
      <c r="R21" s="292">
        <f t="shared" si="3"/>
        <v>5.8333333333333327E-2</v>
      </c>
      <c r="S21" s="63"/>
      <c r="T21" s="64"/>
      <c r="U21" s="64"/>
      <c r="V21" s="64"/>
      <c r="W21" s="65"/>
      <c r="X21" s="67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28"/>
      <c r="BS21" s="228"/>
      <c r="BT21" s="228"/>
      <c r="BU21" s="228"/>
      <c r="BV21" s="228"/>
      <c r="BW21" s="228"/>
    </row>
    <row r="22" spans="1:75" s="2" customFormat="1" ht="13.5" customHeight="1">
      <c r="A22" s="14">
        <v>9</v>
      </c>
      <c r="B22" s="15" t="s">
        <v>171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25">
        <v>0</v>
      </c>
      <c r="K22" s="225">
        <v>0</v>
      </c>
      <c r="L22" s="225">
        <v>0</v>
      </c>
      <c r="M22" s="225">
        <f t="shared" si="0"/>
        <v>0</v>
      </c>
      <c r="N22" s="225">
        <v>1</v>
      </c>
      <c r="O22" s="225">
        <f t="shared" si="1"/>
        <v>1</v>
      </c>
      <c r="P22" s="277">
        <f t="shared" si="2"/>
        <v>1</v>
      </c>
      <c r="Q22" s="225">
        <v>0.54652777777777783</v>
      </c>
      <c r="R22" s="292">
        <f t="shared" si="3"/>
        <v>0.54652777777777783</v>
      </c>
      <c r="S22" s="59"/>
      <c r="T22" s="60"/>
      <c r="U22" s="60"/>
      <c r="V22" s="60"/>
      <c r="W22" s="61"/>
      <c r="X22" s="6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8"/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28"/>
      <c r="BS22" s="228"/>
      <c r="BT22" s="228"/>
      <c r="BU22" s="228"/>
      <c r="BV22" s="228"/>
      <c r="BW22" s="228"/>
    </row>
    <row r="23" spans="1:75" s="2" customFormat="1" ht="13.5" customHeight="1">
      <c r="A23" s="14">
        <v>10</v>
      </c>
      <c r="B23" s="15" t="s">
        <v>172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25">
        <v>0</v>
      </c>
      <c r="K23" s="225">
        <v>0</v>
      </c>
      <c r="L23" s="225">
        <v>0</v>
      </c>
      <c r="M23" s="225">
        <f t="shared" si="0"/>
        <v>0</v>
      </c>
      <c r="N23" s="225">
        <v>1</v>
      </c>
      <c r="O23" s="225">
        <f t="shared" si="1"/>
        <v>1</v>
      </c>
      <c r="P23" s="277">
        <f t="shared" si="2"/>
        <v>1</v>
      </c>
      <c r="Q23" s="225">
        <v>0.26250000000000001</v>
      </c>
      <c r="R23" s="292">
        <f t="shared" si="3"/>
        <v>0.26250000000000001</v>
      </c>
      <c r="S23" s="59"/>
      <c r="T23" s="60"/>
      <c r="U23" s="60"/>
      <c r="V23" s="60"/>
      <c r="W23" s="61"/>
      <c r="X23" s="62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28"/>
      <c r="BS23" s="228"/>
      <c r="BT23" s="228"/>
      <c r="BU23" s="228"/>
      <c r="BV23" s="228"/>
      <c r="BW23" s="228"/>
    </row>
    <row r="24" spans="1:75" s="2" customFormat="1" ht="13.5" customHeight="1">
      <c r="A24" s="14">
        <v>11</v>
      </c>
      <c r="B24" s="15" t="s">
        <v>173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25">
        <v>0</v>
      </c>
      <c r="K24" s="225">
        <v>0</v>
      </c>
      <c r="L24" s="225">
        <v>0</v>
      </c>
      <c r="M24" s="225">
        <f t="shared" si="0"/>
        <v>0</v>
      </c>
      <c r="N24" s="225">
        <v>1</v>
      </c>
      <c r="O24" s="225">
        <f t="shared" si="1"/>
        <v>1</v>
      </c>
      <c r="P24" s="277">
        <f t="shared" si="2"/>
        <v>1</v>
      </c>
      <c r="Q24" s="225">
        <v>0</v>
      </c>
      <c r="R24" s="292">
        <f t="shared" si="3"/>
        <v>0</v>
      </c>
      <c r="S24" s="59"/>
      <c r="T24" s="60"/>
      <c r="U24" s="60"/>
      <c r="V24" s="60"/>
      <c r="W24" s="61"/>
      <c r="X24" s="62"/>
      <c r="Y24" s="228"/>
      <c r="Z24" s="228"/>
      <c r="AA24" s="228"/>
      <c r="AB24" s="228"/>
      <c r="AC24" s="228"/>
      <c r="AD24" s="228"/>
      <c r="AE24" s="228"/>
      <c r="AF24" s="228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28"/>
      <c r="BS24" s="228"/>
      <c r="BT24" s="228"/>
      <c r="BU24" s="228"/>
      <c r="BV24" s="228"/>
      <c r="BW24" s="228"/>
    </row>
    <row r="25" spans="1:75" s="2" customFormat="1" ht="13.5" customHeight="1">
      <c r="A25" s="14">
        <v>12</v>
      </c>
      <c r="B25" s="15" t="s">
        <v>174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25">
        <v>0</v>
      </c>
      <c r="K25" s="225">
        <v>0</v>
      </c>
      <c r="L25" s="225">
        <v>0</v>
      </c>
      <c r="M25" s="225">
        <f t="shared" si="0"/>
        <v>0</v>
      </c>
      <c r="N25" s="225">
        <v>1</v>
      </c>
      <c r="O25" s="225">
        <f t="shared" si="1"/>
        <v>1</v>
      </c>
      <c r="P25" s="277">
        <f t="shared" si="2"/>
        <v>1</v>
      </c>
      <c r="Q25" s="225">
        <v>0</v>
      </c>
      <c r="R25" s="292">
        <f t="shared" si="3"/>
        <v>0</v>
      </c>
      <c r="S25" s="63"/>
      <c r="T25" s="64"/>
      <c r="U25" s="64"/>
      <c r="V25" s="64"/>
      <c r="W25" s="65"/>
      <c r="X25" s="62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28"/>
      <c r="BS25" s="228"/>
      <c r="BT25" s="228"/>
      <c r="BU25" s="228"/>
      <c r="BV25" s="228"/>
      <c r="BW25" s="228"/>
    </row>
    <row r="26" spans="1:75" s="2" customFormat="1" ht="13.5" customHeight="1">
      <c r="A26" s="14">
        <v>13</v>
      </c>
      <c r="B26" s="15" t="s">
        <v>175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25">
        <v>0</v>
      </c>
      <c r="K26" s="225">
        <v>0</v>
      </c>
      <c r="L26" s="225">
        <v>0</v>
      </c>
      <c r="M26" s="225">
        <f t="shared" si="0"/>
        <v>0</v>
      </c>
      <c r="N26" s="225">
        <v>1</v>
      </c>
      <c r="O26" s="225">
        <f t="shared" si="1"/>
        <v>1</v>
      </c>
      <c r="P26" s="277">
        <f t="shared" si="2"/>
        <v>1</v>
      </c>
      <c r="Q26" s="225">
        <v>0</v>
      </c>
      <c r="R26" s="292">
        <f t="shared" si="3"/>
        <v>0</v>
      </c>
      <c r="S26" s="59"/>
      <c r="T26" s="60"/>
      <c r="U26" s="60"/>
      <c r="V26" s="60"/>
      <c r="W26" s="61"/>
      <c r="X26" s="62"/>
      <c r="Y26" s="228"/>
      <c r="Z26" s="228"/>
      <c r="AA26" s="228"/>
      <c r="AB26" s="228"/>
      <c r="AC26" s="228"/>
      <c r="AD26" s="228"/>
      <c r="AE26" s="228"/>
      <c r="AF26" s="228"/>
      <c r="AG26" s="228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28"/>
      <c r="BS26" s="228"/>
      <c r="BT26" s="228"/>
      <c r="BU26" s="228"/>
      <c r="BV26" s="228"/>
      <c r="BW26" s="228"/>
    </row>
    <row r="27" spans="1:75" s="2" customFormat="1" ht="13.5" customHeight="1">
      <c r="A27" s="14">
        <v>14</v>
      </c>
      <c r="B27" s="15" t="s">
        <v>169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25">
        <v>0</v>
      </c>
      <c r="K27" s="225">
        <v>0</v>
      </c>
      <c r="L27" s="225">
        <v>0</v>
      </c>
      <c r="M27" s="225">
        <f t="shared" si="0"/>
        <v>0</v>
      </c>
      <c r="N27" s="225">
        <v>1</v>
      </c>
      <c r="O27" s="225">
        <f t="shared" si="1"/>
        <v>1</v>
      </c>
      <c r="P27" s="277">
        <f t="shared" si="2"/>
        <v>1</v>
      </c>
      <c r="Q27" s="225">
        <v>0</v>
      </c>
      <c r="R27" s="292">
        <f t="shared" si="3"/>
        <v>0</v>
      </c>
      <c r="S27" s="63"/>
      <c r="T27" s="64"/>
      <c r="U27" s="64"/>
      <c r="V27" s="64"/>
      <c r="W27" s="65"/>
      <c r="X27" s="62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28"/>
      <c r="BS27" s="228"/>
      <c r="BT27" s="228"/>
      <c r="BU27" s="228"/>
      <c r="BV27" s="228"/>
      <c r="BW27" s="228"/>
    </row>
    <row r="28" spans="1:75" s="2" customFormat="1" ht="13.5" customHeight="1">
      <c r="A28" s="14">
        <v>15</v>
      </c>
      <c r="B28" s="15" t="s">
        <v>170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25">
        <v>0</v>
      </c>
      <c r="K28" s="225">
        <v>0</v>
      </c>
      <c r="L28" s="225">
        <v>0</v>
      </c>
      <c r="M28" s="225">
        <f t="shared" si="0"/>
        <v>0</v>
      </c>
      <c r="N28" s="225">
        <v>1</v>
      </c>
      <c r="O28" s="225">
        <f t="shared" si="1"/>
        <v>1</v>
      </c>
      <c r="P28" s="277">
        <f t="shared" si="2"/>
        <v>1</v>
      </c>
      <c r="Q28" s="225">
        <v>0</v>
      </c>
      <c r="R28" s="292">
        <f t="shared" si="3"/>
        <v>0</v>
      </c>
      <c r="S28" s="59"/>
      <c r="T28" s="60"/>
      <c r="U28" s="60"/>
      <c r="V28" s="60"/>
      <c r="W28" s="61"/>
      <c r="X28" s="62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</row>
    <row r="29" spans="1:75" s="2" customFormat="1" ht="13.5" customHeight="1">
      <c r="A29" s="14">
        <v>16</v>
      </c>
      <c r="B29" s="15" t="s">
        <v>171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25">
        <v>0</v>
      </c>
      <c r="K29" s="225">
        <v>0</v>
      </c>
      <c r="L29" s="225">
        <v>0</v>
      </c>
      <c r="M29" s="225">
        <f t="shared" si="0"/>
        <v>0</v>
      </c>
      <c r="N29" s="225">
        <v>1</v>
      </c>
      <c r="O29" s="225">
        <f t="shared" si="1"/>
        <v>1</v>
      </c>
      <c r="P29" s="277">
        <f t="shared" si="2"/>
        <v>1</v>
      </c>
      <c r="Q29" s="225">
        <v>0</v>
      </c>
      <c r="R29" s="292">
        <f t="shared" si="3"/>
        <v>0</v>
      </c>
      <c r="S29" s="63"/>
      <c r="T29" s="64"/>
      <c r="U29" s="64"/>
      <c r="V29" s="64"/>
      <c r="W29" s="65"/>
      <c r="X29" s="69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28"/>
      <c r="BS29" s="228"/>
      <c r="BT29" s="228"/>
      <c r="BU29" s="228"/>
      <c r="BV29" s="228"/>
      <c r="BW29" s="228"/>
    </row>
    <row r="30" spans="1:75" s="2" customFormat="1" ht="13.5" customHeight="1">
      <c r="A30" s="14">
        <v>17</v>
      </c>
      <c r="B30" s="15" t="s">
        <v>172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25">
        <v>0</v>
      </c>
      <c r="K30" s="225">
        <v>0</v>
      </c>
      <c r="L30" s="225">
        <v>0</v>
      </c>
      <c r="M30" s="225">
        <f t="shared" si="0"/>
        <v>0</v>
      </c>
      <c r="N30" s="225">
        <v>1</v>
      </c>
      <c r="O30" s="225">
        <f t="shared" si="1"/>
        <v>1</v>
      </c>
      <c r="P30" s="277">
        <f t="shared" si="2"/>
        <v>1</v>
      </c>
      <c r="Q30" s="225">
        <v>0</v>
      </c>
      <c r="R30" s="292">
        <f t="shared" si="3"/>
        <v>0</v>
      </c>
      <c r="S30" s="63"/>
      <c r="T30" s="64"/>
      <c r="U30" s="64"/>
      <c r="V30" s="64"/>
      <c r="W30" s="65"/>
      <c r="X30" s="69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28"/>
      <c r="BS30" s="228"/>
      <c r="BT30" s="228"/>
      <c r="BU30" s="228"/>
      <c r="BV30" s="228"/>
      <c r="BW30" s="228"/>
    </row>
    <row r="31" spans="1:75" s="2" customFormat="1" ht="13.5" customHeight="1">
      <c r="A31" s="14">
        <v>18</v>
      </c>
      <c r="B31" s="15" t="s">
        <v>173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25">
        <v>0</v>
      </c>
      <c r="K31" s="225">
        <v>0</v>
      </c>
      <c r="L31" s="225">
        <v>0</v>
      </c>
      <c r="M31" s="225">
        <f t="shared" si="0"/>
        <v>0</v>
      </c>
      <c r="N31" s="225">
        <v>1</v>
      </c>
      <c r="O31" s="225">
        <f t="shared" si="1"/>
        <v>1</v>
      </c>
      <c r="P31" s="277">
        <f t="shared" si="2"/>
        <v>1</v>
      </c>
      <c r="Q31" s="225">
        <v>0</v>
      </c>
      <c r="R31" s="292">
        <f t="shared" si="3"/>
        <v>0</v>
      </c>
      <c r="S31" s="63"/>
      <c r="T31" s="64"/>
      <c r="U31" s="64"/>
      <c r="V31" s="64"/>
      <c r="W31" s="65"/>
      <c r="X31" s="69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28"/>
      <c r="BS31" s="228"/>
      <c r="BT31" s="228"/>
      <c r="BU31" s="228"/>
      <c r="BV31" s="228"/>
      <c r="BW31" s="228"/>
    </row>
    <row r="32" spans="1:75" s="2" customFormat="1" ht="13.5" customHeight="1">
      <c r="A32" s="14">
        <v>19</v>
      </c>
      <c r="B32" s="15" t="s">
        <v>174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25">
        <v>0</v>
      </c>
      <c r="K32" s="225">
        <v>0</v>
      </c>
      <c r="L32" s="225">
        <v>0</v>
      </c>
      <c r="M32" s="225">
        <f t="shared" si="0"/>
        <v>0</v>
      </c>
      <c r="N32" s="225">
        <v>1</v>
      </c>
      <c r="O32" s="225">
        <f t="shared" si="1"/>
        <v>1</v>
      </c>
      <c r="P32" s="277">
        <f t="shared" si="2"/>
        <v>1</v>
      </c>
      <c r="Q32" s="225">
        <v>1</v>
      </c>
      <c r="R32" s="292">
        <f t="shared" si="3"/>
        <v>1</v>
      </c>
      <c r="S32" s="63"/>
      <c r="T32" s="64"/>
      <c r="U32" s="64"/>
      <c r="V32" s="64"/>
      <c r="W32" s="65"/>
      <c r="X32" s="69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28"/>
      <c r="BS32" s="228"/>
      <c r="BT32" s="228"/>
      <c r="BU32" s="228"/>
      <c r="BV32" s="228"/>
      <c r="BW32" s="228"/>
    </row>
    <row r="33" spans="1:75" s="2" customFormat="1" ht="13.5" customHeight="1">
      <c r="A33" s="18">
        <v>20</v>
      </c>
      <c r="B33" s="15" t="s">
        <v>175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25">
        <v>0</v>
      </c>
      <c r="K33" s="225">
        <v>0</v>
      </c>
      <c r="L33" s="225">
        <v>0</v>
      </c>
      <c r="M33" s="225">
        <f t="shared" si="0"/>
        <v>0</v>
      </c>
      <c r="N33" s="225">
        <v>1</v>
      </c>
      <c r="O33" s="225">
        <f t="shared" si="1"/>
        <v>1</v>
      </c>
      <c r="P33" s="277">
        <f t="shared" si="2"/>
        <v>1</v>
      </c>
      <c r="Q33" s="225">
        <v>0.56944444444444442</v>
      </c>
      <c r="R33" s="292">
        <f t="shared" si="3"/>
        <v>0.56944444444444442</v>
      </c>
      <c r="S33" s="63"/>
      <c r="T33" s="64"/>
      <c r="U33" s="64"/>
      <c r="V33" s="64"/>
      <c r="W33" s="65"/>
      <c r="X33" s="69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28"/>
      <c r="BS33" s="228"/>
      <c r="BT33" s="228"/>
      <c r="BU33" s="228"/>
      <c r="BV33" s="228"/>
      <c r="BW33" s="228"/>
    </row>
    <row r="34" spans="1:75" s="4" customFormat="1" ht="13.5" customHeight="1">
      <c r="A34" s="17">
        <v>21</v>
      </c>
      <c r="B34" s="15" t="s">
        <v>169</v>
      </c>
      <c r="C34" s="21"/>
      <c r="D34" s="21"/>
      <c r="E34" s="21"/>
      <c r="F34" s="21"/>
      <c r="G34" s="21"/>
      <c r="H34" s="21"/>
      <c r="I34" s="21"/>
      <c r="J34" s="225">
        <v>0</v>
      </c>
      <c r="K34" s="225">
        <v>0</v>
      </c>
      <c r="L34" s="225">
        <v>0</v>
      </c>
      <c r="M34" s="225">
        <f t="shared" si="0"/>
        <v>0</v>
      </c>
      <c r="N34" s="225">
        <v>1</v>
      </c>
      <c r="O34" s="225">
        <f t="shared" si="1"/>
        <v>1</v>
      </c>
      <c r="P34" s="277">
        <f t="shared" si="2"/>
        <v>1</v>
      </c>
      <c r="Q34" s="225">
        <v>0.68333333333333324</v>
      </c>
      <c r="R34" s="292">
        <f t="shared" si="3"/>
        <v>0.68333333333333324</v>
      </c>
      <c r="S34" s="221"/>
      <c r="T34" s="211"/>
      <c r="U34" s="211"/>
      <c r="V34" s="211"/>
      <c r="W34" s="212"/>
      <c r="X34" s="229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28"/>
      <c r="BS34" s="228"/>
      <c r="BT34" s="228"/>
      <c r="BU34" s="228"/>
      <c r="BV34" s="228"/>
      <c r="BW34" s="228"/>
    </row>
    <row r="35" spans="1:75" s="4" customFormat="1">
      <c r="A35" s="14">
        <v>22</v>
      </c>
      <c r="B35" s="15" t="s">
        <v>170</v>
      </c>
      <c r="C35" s="22"/>
      <c r="D35" s="293"/>
      <c r="E35" s="24"/>
      <c r="F35" s="24"/>
      <c r="G35" s="24"/>
      <c r="H35" s="24"/>
      <c r="I35" s="24"/>
      <c r="J35" s="225">
        <v>0</v>
      </c>
      <c r="K35" s="225">
        <v>0</v>
      </c>
      <c r="L35" s="225">
        <v>0</v>
      </c>
      <c r="M35" s="225">
        <f t="shared" si="0"/>
        <v>0</v>
      </c>
      <c r="N35" s="225">
        <v>1</v>
      </c>
      <c r="O35" s="225">
        <f t="shared" si="1"/>
        <v>1</v>
      </c>
      <c r="P35" s="277">
        <f t="shared" si="2"/>
        <v>1</v>
      </c>
      <c r="Q35" s="225">
        <v>0.74236111111111114</v>
      </c>
      <c r="R35" s="292">
        <f t="shared" si="3"/>
        <v>0.74236111111111114</v>
      </c>
      <c r="S35" s="222"/>
      <c r="T35" s="213"/>
      <c r="U35" s="213"/>
      <c r="V35" s="213"/>
      <c r="W35" s="214"/>
      <c r="X35" s="230"/>
      <c r="Y35" s="228"/>
      <c r="Z35" s="228"/>
      <c r="AA35" s="228"/>
      <c r="AB35" s="228"/>
      <c r="AC35" s="228"/>
      <c r="AD35" s="228"/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28"/>
      <c r="BS35" s="228"/>
      <c r="BT35" s="228"/>
      <c r="BU35" s="228"/>
      <c r="BV35" s="228"/>
      <c r="BW35" s="228"/>
    </row>
    <row r="36" spans="1:75" s="4" customFormat="1">
      <c r="A36" s="14">
        <v>23</v>
      </c>
      <c r="B36" s="15" t="s">
        <v>171</v>
      </c>
      <c r="C36" s="22"/>
      <c r="D36" s="293"/>
      <c r="E36" s="24"/>
      <c r="F36" s="24"/>
      <c r="G36" s="24"/>
      <c r="H36" s="24"/>
      <c r="I36" s="24"/>
      <c r="J36" s="225">
        <v>0</v>
      </c>
      <c r="K36" s="225">
        <v>0</v>
      </c>
      <c r="L36" s="225">
        <v>0</v>
      </c>
      <c r="M36" s="225">
        <f t="shared" si="0"/>
        <v>0</v>
      </c>
      <c r="N36" s="225">
        <v>1</v>
      </c>
      <c r="O36" s="225">
        <f t="shared" si="1"/>
        <v>1</v>
      </c>
      <c r="P36" s="277">
        <f t="shared" si="2"/>
        <v>1</v>
      </c>
      <c r="Q36" s="225">
        <v>7.2222222222222229E-2</v>
      </c>
      <c r="R36" s="292">
        <f t="shared" si="3"/>
        <v>7.2222222222222229E-2</v>
      </c>
      <c r="S36" s="222"/>
      <c r="T36" s="213"/>
      <c r="U36" s="213"/>
      <c r="V36" s="213"/>
      <c r="W36" s="214"/>
      <c r="X36" s="231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  <c r="BN36" s="228"/>
      <c r="BO36" s="228"/>
      <c r="BP36" s="228"/>
      <c r="BQ36" s="228"/>
      <c r="BR36" s="228"/>
      <c r="BS36" s="228"/>
      <c r="BT36" s="228"/>
      <c r="BU36" s="228"/>
      <c r="BV36" s="228"/>
      <c r="BW36" s="228"/>
    </row>
    <row r="37" spans="1:75">
      <c r="A37" s="14">
        <v>24</v>
      </c>
      <c r="B37" s="15" t="s">
        <v>172</v>
      </c>
      <c r="C37" s="25"/>
      <c r="D37" s="25"/>
      <c r="E37" s="25"/>
      <c r="F37" s="25"/>
      <c r="G37" s="25"/>
      <c r="H37" s="25"/>
      <c r="I37" s="25"/>
      <c r="J37" s="225">
        <v>0</v>
      </c>
      <c r="K37" s="225">
        <v>0</v>
      </c>
      <c r="L37" s="225">
        <v>0</v>
      </c>
      <c r="M37" s="225">
        <f t="shared" si="0"/>
        <v>0</v>
      </c>
      <c r="N37" s="225">
        <v>1</v>
      </c>
      <c r="O37" s="225">
        <f t="shared" si="1"/>
        <v>1</v>
      </c>
      <c r="P37" s="277">
        <f t="shared" si="2"/>
        <v>1</v>
      </c>
      <c r="Q37" s="225">
        <v>0</v>
      </c>
      <c r="R37" s="292">
        <f t="shared" si="3"/>
        <v>0</v>
      </c>
      <c r="S37" s="223"/>
      <c r="T37" s="215"/>
      <c r="U37" s="215"/>
      <c r="V37" s="216"/>
      <c r="W37" s="217"/>
      <c r="X37" s="231"/>
    </row>
    <row r="38" spans="1:75">
      <c r="A38" s="14">
        <v>25</v>
      </c>
      <c r="B38" s="15" t="s">
        <v>173</v>
      </c>
      <c r="C38" s="25"/>
      <c r="D38" s="25"/>
      <c r="E38" s="25"/>
      <c r="F38" s="25"/>
      <c r="G38" s="25"/>
      <c r="H38" s="25"/>
      <c r="I38" s="25"/>
      <c r="J38" s="225">
        <v>0</v>
      </c>
      <c r="K38" s="225">
        <v>0</v>
      </c>
      <c r="L38" s="225">
        <v>0</v>
      </c>
      <c r="M38" s="225">
        <f t="shared" si="0"/>
        <v>0</v>
      </c>
      <c r="N38" s="225">
        <v>1</v>
      </c>
      <c r="O38" s="225">
        <f t="shared" si="1"/>
        <v>1</v>
      </c>
      <c r="P38" s="277">
        <f t="shared" si="2"/>
        <v>1</v>
      </c>
      <c r="Q38" s="225">
        <v>0</v>
      </c>
      <c r="R38" s="292">
        <f t="shared" si="3"/>
        <v>0</v>
      </c>
      <c r="S38" s="223"/>
      <c r="T38" s="215"/>
      <c r="U38" s="215"/>
      <c r="V38" s="216"/>
      <c r="W38" s="217"/>
      <c r="X38" s="231"/>
    </row>
    <row r="39" spans="1:75" ht="12.75" customHeight="1">
      <c r="A39" s="14">
        <v>26</v>
      </c>
      <c r="B39" s="15" t="s">
        <v>174</v>
      </c>
      <c r="C39" s="25"/>
      <c r="D39" s="25"/>
      <c r="E39" s="25"/>
      <c r="F39" s="25"/>
      <c r="G39" s="25"/>
      <c r="H39" s="25"/>
      <c r="I39" s="25"/>
      <c r="J39" s="225">
        <v>0</v>
      </c>
      <c r="K39" s="225">
        <v>0</v>
      </c>
      <c r="L39" s="225">
        <v>0</v>
      </c>
      <c r="M39" s="225">
        <f t="shared" si="0"/>
        <v>0</v>
      </c>
      <c r="N39" s="225">
        <v>1</v>
      </c>
      <c r="O39" s="225">
        <f t="shared" si="1"/>
        <v>1</v>
      </c>
      <c r="P39" s="277">
        <f t="shared" si="2"/>
        <v>1</v>
      </c>
      <c r="Q39" s="225">
        <v>0.69166666666666676</v>
      </c>
      <c r="R39" s="292">
        <f t="shared" si="3"/>
        <v>0.69166666666666676</v>
      </c>
      <c r="S39" s="223"/>
      <c r="T39" s="215"/>
      <c r="U39" s="215"/>
      <c r="V39" s="216"/>
      <c r="W39" s="217"/>
      <c r="X39" s="231"/>
    </row>
    <row r="40" spans="1:75" ht="12.75" customHeight="1">
      <c r="A40" s="14">
        <v>27</v>
      </c>
      <c r="B40" s="15" t="s">
        <v>175</v>
      </c>
      <c r="C40" s="25"/>
      <c r="D40" s="25"/>
      <c r="E40" s="25"/>
      <c r="F40" s="25"/>
      <c r="G40" s="25"/>
      <c r="H40" s="25"/>
      <c r="I40" s="25"/>
      <c r="J40" s="225">
        <v>0</v>
      </c>
      <c r="K40" s="225">
        <v>0</v>
      </c>
      <c r="L40" s="225">
        <v>0</v>
      </c>
      <c r="M40" s="225">
        <f t="shared" si="0"/>
        <v>0</v>
      </c>
      <c r="N40" s="225">
        <v>1</v>
      </c>
      <c r="O40" s="225">
        <f t="shared" si="1"/>
        <v>1</v>
      </c>
      <c r="P40" s="277">
        <f t="shared" si="2"/>
        <v>1</v>
      </c>
      <c r="Q40" s="225">
        <v>0.45</v>
      </c>
      <c r="R40" s="292">
        <f t="shared" si="3"/>
        <v>0.45</v>
      </c>
      <c r="S40" s="223"/>
      <c r="T40" s="215"/>
      <c r="U40" s="215"/>
      <c r="V40" s="216"/>
      <c r="W40" s="217"/>
      <c r="X40" s="231"/>
    </row>
    <row r="41" spans="1:75" ht="12.75" customHeight="1">
      <c r="A41" s="14">
        <v>28</v>
      </c>
      <c r="B41" s="15" t="s">
        <v>169</v>
      </c>
      <c r="C41" s="25"/>
      <c r="D41" s="25"/>
      <c r="E41" s="25"/>
      <c r="F41" s="25"/>
      <c r="G41" s="25"/>
      <c r="H41" s="25"/>
      <c r="I41" s="25"/>
      <c r="J41" s="225">
        <v>0</v>
      </c>
      <c r="K41" s="225">
        <v>0</v>
      </c>
      <c r="L41" s="225">
        <v>0</v>
      </c>
      <c r="M41" s="225">
        <f t="shared" si="0"/>
        <v>0</v>
      </c>
      <c r="N41" s="225">
        <v>1</v>
      </c>
      <c r="O41" s="225">
        <f t="shared" si="1"/>
        <v>1</v>
      </c>
      <c r="P41" s="277">
        <f t="shared" si="2"/>
        <v>1</v>
      </c>
      <c r="Q41" s="225">
        <v>0</v>
      </c>
      <c r="R41" s="292">
        <f t="shared" si="3"/>
        <v>0</v>
      </c>
      <c r="S41" s="223"/>
      <c r="T41" s="215"/>
      <c r="U41" s="215"/>
      <c r="V41" s="216"/>
      <c r="W41" s="217"/>
      <c r="X41" s="231"/>
    </row>
    <row r="42" spans="1:75">
      <c r="A42" s="14">
        <v>29</v>
      </c>
      <c r="B42" s="15" t="s">
        <v>170</v>
      </c>
      <c r="C42" s="25"/>
      <c r="D42" s="25"/>
      <c r="E42" s="25"/>
      <c r="F42" s="25"/>
      <c r="G42" s="25"/>
      <c r="H42" s="25"/>
      <c r="I42" s="25"/>
      <c r="J42" s="225">
        <v>0</v>
      </c>
      <c r="K42" s="225">
        <v>0</v>
      </c>
      <c r="L42" s="225">
        <v>0</v>
      </c>
      <c r="M42" s="225">
        <f t="shared" si="0"/>
        <v>0</v>
      </c>
      <c r="N42" s="225">
        <v>1</v>
      </c>
      <c r="O42" s="225">
        <f t="shared" si="1"/>
        <v>1</v>
      </c>
      <c r="P42" s="277">
        <f t="shared" si="2"/>
        <v>1</v>
      </c>
      <c r="Q42" s="225">
        <v>0</v>
      </c>
      <c r="R42" s="292">
        <f t="shared" si="3"/>
        <v>0</v>
      </c>
      <c r="S42" s="223"/>
      <c r="T42" s="215"/>
      <c r="U42" s="215"/>
      <c r="V42" s="216"/>
      <c r="W42" s="217"/>
      <c r="X42" s="231"/>
    </row>
    <row r="43" spans="1:75">
      <c r="A43" s="14">
        <v>30</v>
      </c>
      <c r="B43" s="15" t="s">
        <v>171</v>
      </c>
      <c r="C43" s="25"/>
      <c r="D43" s="25"/>
      <c r="E43" s="26"/>
      <c r="F43" s="26"/>
      <c r="G43" s="26"/>
      <c r="H43" s="26"/>
      <c r="I43" s="26"/>
      <c r="J43" s="225">
        <v>0</v>
      </c>
      <c r="K43" s="225">
        <v>0</v>
      </c>
      <c r="L43" s="225">
        <v>0</v>
      </c>
      <c r="M43" s="225">
        <f t="shared" si="0"/>
        <v>0</v>
      </c>
      <c r="N43" s="225">
        <v>1</v>
      </c>
      <c r="O43" s="225">
        <f t="shared" si="1"/>
        <v>1</v>
      </c>
      <c r="P43" s="277">
        <f t="shared" si="2"/>
        <v>1</v>
      </c>
      <c r="Q43" s="225">
        <v>0</v>
      </c>
      <c r="R43" s="292">
        <f t="shared" si="3"/>
        <v>0</v>
      </c>
      <c r="S43" s="224"/>
      <c r="T43" s="218"/>
      <c r="U43" s="218"/>
      <c r="V43" s="219"/>
      <c r="W43" s="220"/>
      <c r="X43" s="232"/>
    </row>
    <row r="44" spans="1:75">
      <c r="A44" s="14">
        <v>31</v>
      </c>
      <c r="B44" s="350" t="s">
        <v>172</v>
      </c>
      <c r="C44" s="25"/>
      <c r="D44" s="25"/>
      <c r="E44" s="26"/>
      <c r="F44" s="26"/>
      <c r="G44" s="26"/>
      <c r="H44" s="26"/>
      <c r="I44" s="26"/>
      <c r="J44" s="225">
        <v>0</v>
      </c>
      <c r="K44" s="225">
        <v>0</v>
      </c>
      <c r="L44" s="225">
        <v>0</v>
      </c>
      <c r="M44" s="225">
        <f t="shared" si="0"/>
        <v>0</v>
      </c>
      <c r="N44" s="225">
        <v>1</v>
      </c>
      <c r="O44" s="225">
        <f t="shared" si="1"/>
        <v>1</v>
      </c>
      <c r="P44" s="277">
        <f t="shared" si="2"/>
        <v>1</v>
      </c>
      <c r="Q44" s="225">
        <v>0.91875000000000007</v>
      </c>
      <c r="R44" s="351">
        <f t="shared" si="3"/>
        <v>0.91875000000000007</v>
      </c>
      <c r="S44" s="352"/>
      <c r="T44" s="353"/>
      <c r="U44" s="353"/>
      <c r="V44" s="354"/>
      <c r="W44" s="355"/>
      <c r="X44" s="356"/>
    </row>
    <row r="45" spans="1:75" ht="27.6" customHeight="1">
      <c r="A45" s="341" t="s">
        <v>187</v>
      </c>
      <c r="B45" s="341"/>
      <c r="C45" s="237"/>
      <c r="D45" s="237"/>
      <c r="E45" s="237"/>
      <c r="F45" s="237"/>
      <c r="G45" s="237"/>
      <c r="H45" s="237"/>
      <c r="I45" s="237"/>
      <c r="J45" s="238">
        <f>SUM(J14:J43)</f>
        <v>0.16666666666666666</v>
      </c>
      <c r="K45" s="238">
        <f t="shared" ref="K45:R45" si="4">SUM(K14:K43)</f>
        <v>0</v>
      </c>
      <c r="L45" s="238">
        <f t="shared" si="4"/>
        <v>1.0416666666666666E-2</v>
      </c>
      <c r="M45" s="238">
        <f t="shared" si="4"/>
        <v>0.17708333333333331</v>
      </c>
      <c r="N45" s="238">
        <f>SUM(N14:N44)</f>
        <v>31</v>
      </c>
      <c r="O45" s="238">
        <f>SUM(O14:O44)</f>
        <v>30.822916666666668</v>
      </c>
      <c r="P45" s="239">
        <f>SUM(P14:P44)</f>
        <v>30.822916666666668</v>
      </c>
      <c r="Q45" s="240">
        <f>SUM(Q14:Q44)</f>
        <v>8.3291666666666675</v>
      </c>
      <c r="R45" s="241">
        <f>SUM(R14:W44)</f>
        <v>8.3466959064327497</v>
      </c>
      <c r="S45" s="234"/>
      <c r="T45" s="235"/>
      <c r="U45" s="235"/>
      <c r="V45" s="236"/>
      <c r="W45" s="233"/>
      <c r="X45" s="242"/>
    </row>
    <row r="46" spans="1:75" ht="27.6" customHeight="1">
      <c r="A46" s="341" t="s">
        <v>188</v>
      </c>
      <c r="B46" s="341"/>
      <c r="C46" s="237"/>
      <c r="D46" s="237"/>
      <c r="E46" s="237"/>
      <c r="F46" s="237"/>
      <c r="G46" s="237"/>
      <c r="H46" s="237"/>
      <c r="I46" s="237"/>
      <c r="J46" s="238">
        <f>AVERAGE(J14:J33)</f>
        <v>8.3333333333333332E-3</v>
      </c>
      <c r="K46" s="238">
        <f>AVERAGE(K14:K33)</f>
        <v>0</v>
      </c>
      <c r="L46" s="243">
        <f t="shared" ref="L46:Q46" si="5">AVERAGE(L14:L33)</f>
        <v>5.2083333333333333E-4</v>
      </c>
      <c r="M46" s="238">
        <f t="shared" si="5"/>
        <v>8.8541666666666664E-3</v>
      </c>
      <c r="N46" s="238">
        <f>AVERAGE(N14:N44)</f>
        <v>1</v>
      </c>
      <c r="O46" s="238">
        <f>AVERAGE(O14:O44)</f>
        <v>0.99428763440860224</v>
      </c>
      <c r="P46" s="244">
        <f t="shared" si="5"/>
        <v>0.99114583333333339</v>
      </c>
      <c r="Q46" s="238">
        <f>AVERAGE(Q14:Q44)</f>
        <v>0.26868279569892478</v>
      </c>
      <c r="R46" s="241">
        <f>AVERAGE(R14:R44)</f>
        <v>0.26924825504621774</v>
      </c>
      <c r="S46" s="234"/>
      <c r="T46" s="235"/>
      <c r="U46" s="235"/>
      <c r="V46" s="236"/>
      <c r="W46" s="233"/>
      <c r="X46" s="245"/>
    </row>
    <row r="48" spans="1:75">
      <c r="M48" s="49"/>
    </row>
    <row r="50" spans="12:21">
      <c r="L50" s="49"/>
      <c r="R50" s="1">
        <f>676/5</f>
        <v>135.19999999999999</v>
      </c>
    </row>
    <row r="54" spans="12:21">
      <c r="M54" s="49"/>
    </row>
    <row r="55" spans="12:21">
      <c r="R55" s="8"/>
      <c r="T55" s="8"/>
      <c r="U55" s="8"/>
    </row>
  </sheetData>
  <mergeCells count="22">
    <mergeCell ref="T10:T11"/>
    <mergeCell ref="V10:V11"/>
    <mergeCell ref="W10:W11"/>
    <mergeCell ref="X10:X12"/>
    <mergeCell ref="A45:B45"/>
    <mergeCell ref="A46:B46"/>
    <mergeCell ref="J10:M10"/>
    <mergeCell ref="N10:N11"/>
    <mergeCell ref="O10:P11"/>
    <mergeCell ref="Q10:Q11"/>
    <mergeCell ref="R10:R11"/>
    <mergeCell ref="S10:S11"/>
    <mergeCell ref="A5:X5"/>
    <mergeCell ref="A6:X6"/>
    <mergeCell ref="A10:A12"/>
    <mergeCell ref="B10:B12"/>
    <mergeCell ref="C10:C12"/>
    <mergeCell ref="D10:D11"/>
    <mergeCell ref="E10:F10"/>
    <mergeCell ref="G10:G11"/>
    <mergeCell ref="H10:H11"/>
    <mergeCell ref="I10:I12"/>
  </mergeCells>
  <pageMargins left="0.25" right="0.25" top="0.75" bottom="0.75" header="0.3" footer="0.3"/>
  <pageSetup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UTILISASI </vt:lpstr>
      <vt:lpstr>UTILISASI PRIMA TPK</vt:lpstr>
      <vt:lpstr>Daily STS 01 Utilisasi</vt:lpstr>
      <vt:lpstr>Daily STS 02 Utiliasasi</vt:lpstr>
      <vt:lpstr>Daily STS 03 Utiliasasi</vt:lpstr>
      <vt:lpstr>Daily STS 04 Utiliasasi</vt:lpstr>
      <vt:lpstr>'Daily STS 01 Utilisasi'!Print_Area</vt:lpstr>
      <vt:lpstr>'Daily STS 02 Utiliasasi'!Print_Area</vt:lpstr>
      <vt:lpstr>'Daily STS 03 Utiliasasi'!Print_Area</vt:lpstr>
      <vt:lpstr>'Daily STS 04 Utiliasasi'!Print_Area</vt:lpstr>
      <vt:lpstr>'UTILISASI '!Print_Area</vt:lpstr>
      <vt:lpstr>'UTILISASI PRIMA TPK'!Print_Area</vt:lpstr>
      <vt:lpstr>'UTILISASI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FADLI</dc:creator>
  <cp:lastModifiedBy>USER</cp:lastModifiedBy>
  <cp:lastPrinted>2021-10-10T15:07:21Z</cp:lastPrinted>
  <dcterms:created xsi:type="dcterms:W3CDTF">2019-11-06T04:28:00Z</dcterms:created>
  <dcterms:modified xsi:type="dcterms:W3CDTF">2021-11-04T10:23:39Z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2057-11.2.0.10101</vt:lpwstr>
  </property>
</Properties>
</file>