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christanto/Library/Mobile Documents/com~apple~CloudDocs/Pelindo/Kerjasama Usaha/INA/Transaksi BNCT/Bahana/DD/tambat_tpk_2019/"/>
    </mc:Choice>
  </mc:AlternateContent>
  <xr:revisionPtr revIDLastSave="0" documentId="8_{FA954B5A-0E73-894A-8C72-3DDC20E19934}" xr6:coauthVersionLast="47" xr6:coauthVersionMax="47" xr10:uidLastSave="{00000000-0000-0000-0000-000000000000}"/>
  <bookViews>
    <workbookView xWindow="0" yWindow="0" windowWidth="33600" windowHeight="21000" xr2:uid="{AAE84853-43E5-8349-8AD8-B37AB73138BD}"/>
  </bookViews>
  <sheets>
    <sheet name="PRODUKSI IN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'PRODUKSI INT'!$C$447:$AD$504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534" i="1" l="1"/>
  <c r="AA534" i="1" s="1"/>
  <c r="Z532" i="1"/>
  <c r="Q531" i="1"/>
  <c r="Q529" i="1"/>
  <c r="Y528" i="1"/>
  <c r="AD527" i="1"/>
  <c r="AD526" i="1"/>
  <c r="AD524" i="1"/>
  <c r="Y523" i="1"/>
  <c r="U523" i="1" s="1"/>
  <c r="Y521" i="1"/>
  <c r="AD521" i="1" s="1"/>
  <c r="U521" i="1"/>
  <c r="AD515" i="1"/>
  <c r="AD514" i="1"/>
  <c r="AD513" i="1"/>
  <c r="AD512" i="1"/>
  <c r="AN504" i="1"/>
  <c r="AM504" i="1"/>
  <c r="AL504" i="1"/>
  <c r="AN503" i="1"/>
  <c r="AM503" i="1"/>
  <c r="AL503" i="1"/>
  <c r="AO502" i="1"/>
  <c r="AN502" i="1"/>
  <c r="AM502" i="1"/>
  <c r="AL502" i="1"/>
  <c r="AD502" i="1"/>
  <c r="AO501" i="1"/>
  <c r="AN501" i="1"/>
  <c r="AM501" i="1"/>
  <c r="AL501" i="1"/>
  <c r="AN500" i="1"/>
  <c r="AM500" i="1"/>
  <c r="AL500" i="1"/>
  <c r="Q499" i="1"/>
  <c r="O499" i="1"/>
  <c r="AM498" i="1"/>
  <c r="AL498" i="1"/>
  <c r="AD498" i="1"/>
  <c r="Z498" i="1"/>
  <c r="Y498" i="1"/>
  <c r="W498" i="1"/>
  <c r="Q498" i="1"/>
  <c r="AO498" i="1" s="1"/>
  <c r="O498" i="1"/>
  <c r="AN498" i="1" s="1"/>
  <c r="AM497" i="1"/>
  <c r="AL497" i="1"/>
  <c r="Y497" i="1"/>
  <c r="V497" i="1"/>
  <c r="W497" i="1" s="1"/>
  <c r="AB497" i="1" s="1"/>
  <c r="U497" i="1"/>
  <c r="Q497" i="1"/>
  <c r="AO497" i="1" s="1"/>
  <c r="O497" i="1"/>
  <c r="AN497" i="1" s="1"/>
  <c r="N497" i="1"/>
  <c r="M497" i="1"/>
  <c r="Z497" i="1" s="1"/>
  <c r="AL496" i="1"/>
  <c r="V496" i="1"/>
  <c r="U496" i="1"/>
  <c r="M496" i="1"/>
  <c r="AO495" i="1"/>
  <c r="AN495" i="1"/>
  <c r="AM495" i="1"/>
  <c r="AL495" i="1"/>
  <c r="AO494" i="1"/>
  <c r="AN494" i="1"/>
  <c r="AM494" i="1"/>
  <c r="AL494" i="1"/>
  <c r="AB494" i="1"/>
  <c r="AA494" i="1"/>
  <c r="Z494" i="1"/>
  <c r="Y494" i="1"/>
  <c r="AD494" i="1" s="1"/>
  <c r="AO493" i="1"/>
  <c r="AN493" i="1"/>
  <c r="AM493" i="1"/>
  <c r="AL493" i="1"/>
  <c r="AD493" i="1"/>
  <c r="AB493" i="1"/>
  <c r="AA493" i="1"/>
  <c r="Z493" i="1"/>
  <c r="Y493" i="1"/>
  <c r="AM492" i="1"/>
  <c r="T492" i="1"/>
  <c r="S492" i="1"/>
  <c r="R492" i="1"/>
  <c r="Q492" i="1"/>
  <c r="AO492" i="1" s="1"/>
  <c r="N492" i="1"/>
  <c r="N499" i="1" s="1"/>
  <c r="M492" i="1"/>
  <c r="M499" i="1" s="1"/>
  <c r="AL499" i="1" s="1"/>
  <c r="AO491" i="1"/>
  <c r="AN491" i="1"/>
  <c r="AM491" i="1"/>
  <c r="AL491" i="1"/>
  <c r="AA491" i="1"/>
  <c r="Z491" i="1"/>
  <c r="W491" i="1"/>
  <c r="Y491" i="1" s="1"/>
  <c r="AD491" i="1" s="1"/>
  <c r="O491" i="1"/>
  <c r="AO490" i="1"/>
  <c r="AM490" i="1"/>
  <c r="AL490" i="1"/>
  <c r="AD490" i="1"/>
  <c r="AB490" i="1"/>
  <c r="AA490" i="1"/>
  <c r="Z490" i="1"/>
  <c r="Y490" i="1"/>
  <c r="W490" i="1"/>
  <c r="O490" i="1"/>
  <c r="AN490" i="1" s="1"/>
  <c r="AO489" i="1"/>
  <c r="AN489" i="1"/>
  <c r="AM489" i="1"/>
  <c r="AL489" i="1"/>
  <c r="AA489" i="1"/>
  <c r="U489" i="1"/>
  <c r="O489" i="1"/>
  <c r="AO488" i="1"/>
  <c r="AN488" i="1"/>
  <c r="AM488" i="1"/>
  <c r="AL488" i="1"/>
  <c r="AA488" i="1"/>
  <c r="Z488" i="1"/>
  <c r="W488" i="1"/>
  <c r="O488" i="1"/>
  <c r="AO487" i="1"/>
  <c r="AM487" i="1"/>
  <c r="AL487" i="1"/>
  <c r="V487" i="1"/>
  <c r="AA487" i="1" s="1"/>
  <c r="U487" i="1"/>
  <c r="O487" i="1"/>
  <c r="AO486" i="1"/>
  <c r="AN486" i="1"/>
  <c r="AM486" i="1"/>
  <c r="AL486" i="1"/>
  <c r="AA486" i="1"/>
  <c r="Z486" i="1"/>
  <c r="W486" i="1"/>
  <c r="O486" i="1"/>
  <c r="AO485" i="1"/>
  <c r="AM485" i="1"/>
  <c r="AL485" i="1"/>
  <c r="V485" i="1"/>
  <c r="AA485" i="1" s="1"/>
  <c r="U485" i="1"/>
  <c r="O485" i="1"/>
  <c r="AO484" i="1"/>
  <c r="AN484" i="1"/>
  <c r="AM484" i="1"/>
  <c r="AL484" i="1"/>
  <c r="AB484" i="1"/>
  <c r="AA484" i="1"/>
  <c r="Z484" i="1"/>
  <c r="W484" i="1"/>
  <c r="Y484" i="1" s="1"/>
  <c r="AD484" i="1" s="1"/>
  <c r="O484" i="1"/>
  <c r="AO483" i="1"/>
  <c r="AM483" i="1"/>
  <c r="AL483" i="1"/>
  <c r="AA483" i="1"/>
  <c r="V483" i="1"/>
  <c r="U483" i="1"/>
  <c r="O483" i="1"/>
  <c r="AO482" i="1"/>
  <c r="AN482" i="1"/>
  <c r="AM482" i="1"/>
  <c r="AL482" i="1"/>
  <c r="AB482" i="1"/>
  <c r="AA482" i="1"/>
  <c r="Z482" i="1"/>
  <c r="W482" i="1"/>
  <c r="Y482" i="1" s="1"/>
  <c r="AD482" i="1" s="1"/>
  <c r="O482" i="1"/>
  <c r="AO481" i="1"/>
  <c r="AM481" i="1"/>
  <c r="AL481" i="1"/>
  <c r="AD481" i="1"/>
  <c r="AA481" i="1"/>
  <c r="Z481" i="1"/>
  <c r="W481" i="1"/>
  <c r="Y481" i="1" s="1"/>
  <c r="O481" i="1"/>
  <c r="AO480" i="1"/>
  <c r="AN480" i="1"/>
  <c r="AM480" i="1"/>
  <c r="AL480" i="1"/>
  <c r="AA480" i="1"/>
  <c r="Z480" i="1"/>
  <c r="Y480" i="1"/>
  <c r="AD480" i="1" s="1"/>
  <c r="W480" i="1"/>
  <c r="O480" i="1"/>
  <c r="AO479" i="1"/>
  <c r="AM479" i="1"/>
  <c r="AL479" i="1"/>
  <c r="AD479" i="1"/>
  <c r="AB479" i="1"/>
  <c r="AA479" i="1"/>
  <c r="Z479" i="1"/>
  <c r="Y479" i="1"/>
  <c r="W479" i="1"/>
  <c r="O479" i="1"/>
  <c r="AN479" i="1" s="1"/>
  <c r="AO478" i="1"/>
  <c r="AM478" i="1"/>
  <c r="AL478" i="1"/>
  <c r="AA478" i="1"/>
  <c r="Z478" i="1"/>
  <c r="W478" i="1"/>
  <c r="Y478" i="1" s="1"/>
  <c r="AD478" i="1" s="1"/>
  <c r="O478" i="1"/>
  <c r="AO477" i="1"/>
  <c r="AM477" i="1"/>
  <c r="AL477" i="1"/>
  <c r="AA477" i="1"/>
  <c r="Z477" i="1"/>
  <c r="Y477" i="1"/>
  <c r="AD477" i="1" s="1"/>
  <c r="W477" i="1"/>
  <c r="O477" i="1"/>
  <c r="AO476" i="1"/>
  <c r="AM476" i="1"/>
  <c r="AL476" i="1"/>
  <c r="AD476" i="1"/>
  <c r="AB476" i="1"/>
  <c r="AA476" i="1"/>
  <c r="Z476" i="1"/>
  <c r="Y476" i="1"/>
  <c r="W476" i="1"/>
  <c r="O476" i="1"/>
  <c r="AN476" i="1" s="1"/>
  <c r="AO475" i="1"/>
  <c r="AM475" i="1"/>
  <c r="AL475" i="1"/>
  <c r="AD475" i="1"/>
  <c r="AA475" i="1"/>
  <c r="Z475" i="1"/>
  <c r="W475" i="1"/>
  <c r="Y475" i="1" s="1"/>
  <c r="O475" i="1"/>
  <c r="AO474" i="1"/>
  <c r="AN474" i="1"/>
  <c r="AM474" i="1"/>
  <c r="AL474" i="1"/>
  <c r="AA474" i="1"/>
  <c r="Z474" i="1"/>
  <c r="W474" i="1"/>
  <c r="Y474" i="1" s="1"/>
  <c r="AD474" i="1" s="1"/>
  <c r="T474" i="1"/>
  <c r="O474" i="1"/>
  <c r="AO473" i="1"/>
  <c r="AN473" i="1"/>
  <c r="AM473" i="1"/>
  <c r="AL473" i="1"/>
  <c r="AB473" i="1"/>
  <c r="W473" i="1"/>
  <c r="Y473" i="1" s="1"/>
  <c r="AD473" i="1" s="1"/>
  <c r="V473" i="1"/>
  <c r="AA473" i="1" s="1"/>
  <c r="U473" i="1"/>
  <c r="Z473" i="1" s="1"/>
  <c r="O473" i="1"/>
  <c r="AO472" i="1"/>
  <c r="AM472" i="1"/>
  <c r="AL472" i="1"/>
  <c r="AF472" i="1"/>
  <c r="AA472" i="1"/>
  <c r="Z472" i="1"/>
  <c r="W472" i="1"/>
  <c r="Y472" i="1" s="1"/>
  <c r="T472" i="1"/>
  <c r="O472" i="1"/>
  <c r="AO471" i="1"/>
  <c r="AN471" i="1"/>
  <c r="AM471" i="1"/>
  <c r="AL471" i="1"/>
  <c r="AO470" i="1"/>
  <c r="AN470" i="1"/>
  <c r="AM470" i="1"/>
  <c r="AL470" i="1"/>
  <c r="AN469" i="1"/>
  <c r="AM469" i="1"/>
  <c r="AL469" i="1"/>
  <c r="AO468" i="1"/>
  <c r="AN468" i="1"/>
  <c r="AM468" i="1"/>
  <c r="AL468" i="1"/>
  <c r="AL467" i="1"/>
  <c r="U467" i="1"/>
  <c r="Z467" i="1" s="1"/>
  <c r="Q467" i="1"/>
  <c r="O467" i="1"/>
  <c r="N467" i="1"/>
  <c r="AO466" i="1"/>
  <c r="AN466" i="1"/>
  <c r="AM466" i="1"/>
  <c r="AL466" i="1"/>
  <c r="AB466" i="1"/>
  <c r="AA466" i="1"/>
  <c r="Z466" i="1"/>
  <c r="W466" i="1"/>
  <c r="Y466" i="1" s="1"/>
  <c r="AD466" i="1" s="1"/>
  <c r="AO465" i="1"/>
  <c r="AN465" i="1"/>
  <c r="AM465" i="1"/>
  <c r="AL465" i="1"/>
  <c r="AD465" i="1"/>
  <c r="AB465" i="1"/>
  <c r="AA465" i="1"/>
  <c r="Z465" i="1"/>
  <c r="W465" i="1"/>
  <c r="Y465" i="1" s="1"/>
  <c r="AO464" i="1"/>
  <c r="AN464" i="1"/>
  <c r="AM464" i="1"/>
  <c r="AL464" i="1"/>
  <c r="AB464" i="1"/>
  <c r="AA464" i="1"/>
  <c r="Z464" i="1"/>
  <c r="W464" i="1"/>
  <c r="Y464" i="1" s="1"/>
  <c r="AD464" i="1" s="1"/>
  <c r="AO463" i="1"/>
  <c r="AN463" i="1"/>
  <c r="AM463" i="1"/>
  <c r="AL463" i="1"/>
  <c r="AA463" i="1"/>
  <c r="Z463" i="1"/>
  <c r="Y463" i="1"/>
  <c r="AD463" i="1" s="1"/>
  <c r="W463" i="1"/>
  <c r="AB463" i="1" s="1"/>
  <c r="AO462" i="1"/>
  <c r="AN462" i="1"/>
  <c r="AM462" i="1"/>
  <c r="AL462" i="1"/>
  <c r="AB462" i="1"/>
  <c r="AA462" i="1"/>
  <c r="Z462" i="1"/>
  <c r="W462" i="1"/>
  <c r="Y462" i="1" s="1"/>
  <c r="AD462" i="1" s="1"/>
  <c r="AO461" i="1"/>
  <c r="AN461" i="1"/>
  <c r="AM461" i="1"/>
  <c r="AL461" i="1"/>
  <c r="AO460" i="1"/>
  <c r="AN460" i="1"/>
  <c r="AM460" i="1"/>
  <c r="AL460" i="1"/>
  <c r="AA460" i="1"/>
  <c r="Z460" i="1"/>
  <c r="W460" i="1"/>
  <c r="Y460" i="1" s="1"/>
  <c r="AD460" i="1" s="1"/>
  <c r="O460" i="1"/>
  <c r="AB460" i="1" s="1"/>
  <c r="AO459" i="1"/>
  <c r="AM459" i="1"/>
  <c r="AL459" i="1"/>
  <c r="AB459" i="1"/>
  <c r="AA459" i="1"/>
  <c r="Z459" i="1"/>
  <c r="Y459" i="1"/>
  <c r="AD459" i="1" s="1"/>
  <c r="W459" i="1"/>
  <c r="O459" i="1"/>
  <c r="AN459" i="1" s="1"/>
  <c r="AO458" i="1"/>
  <c r="AN458" i="1"/>
  <c r="AM458" i="1"/>
  <c r="AL458" i="1"/>
  <c r="AA458" i="1"/>
  <c r="Z458" i="1"/>
  <c r="W458" i="1"/>
  <c r="O458" i="1"/>
  <c r="AO457" i="1"/>
  <c r="AM457" i="1"/>
  <c r="AL457" i="1"/>
  <c r="AA457" i="1"/>
  <c r="Z457" i="1"/>
  <c r="Y457" i="1"/>
  <c r="AD457" i="1" s="1"/>
  <c r="W457" i="1"/>
  <c r="O457" i="1"/>
  <c r="AO456" i="1"/>
  <c r="AM456" i="1"/>
  <c r="AL456" i="1"/>
  <c r="AD456" i="1"/>
  <c r="AB456" i="1"/>
  <c r="AA456" i="1"/>
  <c r="Z456" i="1"/>
  <c r="V456" i="1"/>
  <c r="W456" i="1" s="1"/>
  <c r="Y456" i="1" s="1"/>
  <c r="O456" i="1"/>
  <c r="AN456" i="1" s="1"/>
  <c r="AO455" i="1"/>
  <c r="AM455" i="1"/>
  <c r="AL455" i="1"/>
  <c r="Z455" i="1"/>
  <c r="Y455" i="1"/>
  <c r="W455" i="1"/>
  <c r="V455" i="1"/>
  <c r="V467" i="1" s="1"/>
  <c r="O455" i="1"/>
  <c r="AB455" i="1" s="1"/>
  <c r="AO454" i="1"/>
  <c r="AN454" i="1"/>
  <c r="AM454" i="1"/>
  <c r="AL454" i="1"/>
  <c r="AO453" i="1"/>
  <c r="AN453" i="1"/>
  <c r="AM453" i="1"/>
  <c r="AL453" i="1"/>
  <c r="AO452" i="1"/>
  <c r="AN452" i="1"/>
  <c r="AM452" i="1"/>
  <c r="AL452" i="1"/>
  <c r="AO451" i="1"/>
  <c r="AN451" i="1"/>
  <c r="AM451" i="1"/>
  <c r="AL451" i="1"/>
  <c r="AO450" i="1"/>
  <c r="AN450" i="1"/>
  <c r="AM450" i="1"/>
  <c r="AL450" i="1"/>
  <c r="AO449" i="1"/>
  <c r="AN449" i="1"/>
  <c r="AM449" i="1"/>
  <c r="AL449" i="1"/>
  <c r="AO448" i="1"/>
  <c r="AN448" i="1"/>
  <c r="AM448" i="1"/>
  <c r="AL448" i="1"/>
  <c r="AO447" i="1"/>
  <c r="AN447" i="1"/>
  <c r="AM447" i="1"/>
  <c r="AL447" i="1"/>
  <c r="AO446" i="1"/>
  <c r="AN446" i="1"/>
  <c r="AM446" i="1"/>
  <c r="AL446" i="1"/>
  <c r="AO445" i="1"/>
  <c r="AN445" i="1"/>
  <c r="AM445" i="1"/>
  <c r="AL445" i="1"/>
  <c r="AO444" i="1"/>
  <c r="AN444" i="1"/>
  <c r="AM444" i="1"/>
  <c r="AL444" i="1"/>
  <c r="AO443" i="1"/>
  <c r="AN443" i="1"/>
  <c r="AM443" i="1"/>
  <c r="AL443" i="1"/>
  <c r="AO442" i="1"/>
  <c r="AN442" i="1"/>
  <c r="AM442" i="1"/>
  <c r="AL442" i="1"/>
  <c r="AO441" i="1"/>
  <c r="AN441" i="1"/>
  <c r="AM441" i="1"/>
  <c r="AL441" i="1"/>
  <c r="Y441" i="1"/>
  <c r="AO440" i="1"/>
  <c r="AN440" i="1"/>
  <c r="AM440" i="1"/>
  <c r="AL440" i="1"/>
  <c r="AD440" i="1"/>
  <c r="Z440" i="1"/>
  <c r="AO439" i="1"/>
  <c r="AN439" i="1"/>
  <c r="AM439" i="1"/>
  <c r="AL439" i="1"/>
  <c r="AD439" i="1"/>
  <c r="Z439" i="1"/>
  <c r="AO438" i="1"/>
  <c r="AN438" i="1"/>
  <c r="AM438" i="1"/>
  <c r="AL438" i="1"/>
  <c r="Z438" i="1"/>
  <c r="AO437" i="1"/>
  <c r="AN437" i="1"/>
  <c r="AM437" i="1"/>
  <c r="AL437" i="1"/>
  <c r="AD437" i="1"/>
  <c r="Z437" i="1"/>
  <c r="AO436" i="1"/>
  <c r="AN436" i="1"/>
  <c r="AM436" i="1"/>
  <c r="AL436" i="1"/>
  <c r="AD436" i="1"/>
  <c r="AD441" i="1" s="1"/>
  <c r="AD443" i="1" s="1"/>
  <c r="Z436" i="1"/>
  <c r="AO435" i="1"/>
  <c r="AN435" i="1"/>
  <c r="AM435" i="1"/>
  <c r="AL435" i="1"/>
  <c r="AO434" i="1"/>
  <c r="AN434" i="1"/>
  <c r="AM434" i="1"/>
  <c r="AL434" i="1"/>
  <c r="AD434" i="1"/>
  <c r="Z434" i="1"/>
  <c r="AO433" i="1"/>
  <c r="AN433" i="1"/>
  <c r="AM433" i="1"/>
  <c r="AL433" i="1"/>
  <c r="AD433" i="1"/>
  <c r="Z433" i="1"/>
  <c r="AO432" i="1"/>
  <c r="AN432" i="1"/>
  <c r="AM432" i="1"/>
  <c r="AL432" i="1"/>
  <c r="AO431" i="1"/>
  <c r="AN431" i="1"/>
  <c r="AM431" i="1"/>
  <c r="AL431" i="1"/>
  <c r="AO430" i="1"/>
  <c r="AN430" i="1"/>
  <c r="AM430" i="1"/>
  <c r="AL430" i="1"/>
  <c r="AO429" i="1"/>
  <c r="AN429" i="1"/>
  <c r="AM429" i="1"/>
  <c r="AL429" i="1"/>
  <c r="AO428" i="1"/>
  <c r="AN428" i="1"/>
  <c r="AM428" i="1"/>
  <c r="AL428" i="1"/>
  <c r="Y428" i="1"/>
  <c r="AO427" i="1"/>
  <c r="AN427" i="1"/>
  <c r="AM427" i="1"/>
  <c r="AL427" i="1"/>
  <c r="AD427" i="1"/>
  <c r="Y427" i="1"/>
  <c r="U427" i="1"/>
  <c r="AO426" i="1"/>
  <c r="AN426" i="1"/>
  <c r="AM426" i="1"/>
  <c r="AL426" i="1"/>
  <c r="AD426" i="1"/>
  <c r="Z426" i="1"/>
  <c r="AO425" i="1"/>
  <c r="AN425" i="1"/>
  <c r="AM425" i="1"/>
  <c r="AL425" i="1"/>
  <c r="AD425" i="1"/>
  <c r="Z425" i="1"/>
  <c r="Z427" i="1" s="1"/>
  <c r="AO424" i="1"/>
  <c r="AN424" i="1"/>
  <c r="AM424" i="1"/>
  <c r="AL424" i="1"/>
  <c r="Y424" i="1"/>
  <c r="W424" i="1"/>
  <c r="V424" i="1"/>
  <c r="U424" i="1"/>
  <c r="U428" i="1" s="1"/>
  <c r="AO423" i="1"/>
  <c r="AN423" i="1"/>
  <c r="AM423" i="1"/>
  <c r="AL423" i="1"/>
  <c r="AD423" i="1"/>
  <c r="AB423" i="1"/>
  <c r="AA423" i="1"/>
  <c r="Z423" i="1"/>
  <c r="W423" i="1"/>
  <c r="AO422" i="1"/>
  <c r="AN422" i="1"/>
  <c r="AM422" i="1"/>
  <c r="AL422" i="1"/>
  <c r="AD422" i="1"/>
  <c r="AD424" i="1" s="1"/>
  <c r="AD428" i="1" s="1"/>
  <c r="AB422" i="1"/>
  <c r="AA422" i="1"/>
  <c r="AA424" i="1" s="1"/>
  <c r="Z422" i="1"/>
  <c r="W422" i="1"/>
  <c r="AO421" i="1"/>
  <c r="AN421" i="1"/>
  <c r="AM421" i="1"/>
  <c r="AL421" i="1"/>
  <c r="AO420" i="1"/>
  <c r="AN420" i="1"/>
  <c r="AM420" i="1"/>
  <c r="AL420" i="1"/>
  <c r="Y420" i="1"/>
  <c r="Y442" i="1" s="1"/>
  <c r="W420" i="1"/>
  <c r="U420" i="1"/>
  <c r="AO419" i="1"/>
  <c r="AN419" i="1"/>
  <c r="AM419" i="1"/>
  <c r="AL419" i="1"/>
  <c r="AD419" i="1"/>
  <c r="AA419" i="1"/>
  <c r="Z419" i="1"/>
  <c r="W419" i="1"/>
  <c r="AB419" i="1" s="1"/>
  <c r="AO418" i="1"/>
  <c r="AN418" i="1"/>
  <c r="AM418" i="1"/>
  <c r="AL418" i="1"/>
  <c r="AD418" i="1"/>
  <c r="AB418" i="1"/>
  <c r="AA418" i="1"/>
  <c r="Z418" i="1"/>
  <c r="W418" i="1"/>
  <c r="AO417" i="1"/>
  <c r="AN417" i="1"/>
  <c r="AM417" i="1"/>
  <c r="AL417" i="1"/>
  <c r="AD417" i="1"/>
  <c r="AB417" i="1"/>
  <c r="AA417" i="1"/>
  <c r="Z417" i="1"/>
  <c r="W417" i="1"/>
  <c r="AO416" i="1"/>
  <c r="AN416" i="1"/>
  <c r="AM416" i="1"/>
  <c r="AL416" i="1"/>
  <c r="AD416" i="1"/>
  <c r="AD420" i="1" s="1"/>
  <c r="AD442" i="1" s="1"/>
  <c r="AB416" i="1"/>
  <c r="AA416" i="1"/>
  <c r="AA420" i="1" s="1"/>
  <c r="Z416" i="1"/>
  <c r="W416" i="1"/>
  <c r="AO415" i="1"/>
  <c r="AN415" i="1"/>
  <c r="AM415" i="1"/>
  <c r="AL415" i="1"/>
  <c r="AO414" i="1"/>
  <c r="AN414" i="1"/>
  <c r="AM414" i="1"/>
  <c r="AL414" i="1"/>
  <c r="Z414" i="1"/>
  <c r="Y414" i="1"/>
  <c r="AO413" i="1"/>
  <c r="AN413" i="1"/>
  <c r="AM413" i="1"/>
  <c r="AL413" i="1"/>
  <c r="AD413" i="1"/>
  <c r="AB413" i="1"/>
  <c r="AA413" i="1"/>
  <c r="AA414" i="1" s="1"/>
  <c r="Z413" i="1"/>
  <c r="W413" i="1"/>
  <c r="AO412" i="1"/>
  <c r="AN412" i="1"/>
  <c r="AM412" i="1"/>
  <c r="AL412" i="1"/>
  <c r="AD412" i="1"/>
  <c r="AB412" i="1"/>
  <c r="AA412" i="1"/>
  <c r="Z412" i="1"/>
  <c r="W412" i="1"/>
  <c r="AO411" i="1"/>
  <c r="AN411" i="1"/>
  <c r="AM411" i="1"/>
  <c r="AL411" i="1"/>
  <c r="AD411" i="1"/>
  <c r="AD414" i="1" s="1"/>
  <c r="AA411" i="1"/>
  <c r="Z411" i="1"/>
  <c r="W411" i="1"/>
  <c r="AO410" i="1"/>
  <c r="AN410" i="1"/>
  <c r="AM410" i="1"/>
  <c r="AL410" i="1"/>
  <c r="AO409" i="1"/>
  <c r="AN409" i="1"/>
  <c r="AM409" i="1"/>
  <c r="AL409" i="1"/>
  <c r="AD409" i="1"/>
  <c r="Z409" i="1"/>
  <c r="Y409" i="1"/>
  <c r="AO408" i="1"/>
  <c r="AN408" i="1"/>
  <c r="AM408" i="1"/>
  <c r="AL408" i="1"/>
  <c r="AD408" i="1"/>
  <c r="Z408" i="1"/>
  <c r="V408" i="1"/>
  <c r="AO407" i="1"/>
  <c r="AN407" i="1"/>
  <c r="AM407" i="1"/>
  <c r="AL407" i="1"/>
  <c r="AD407" i="1"/>
  <c r="Z407" i="1"/>
  <c r="V407" i="1"/>
  <c r="AO406" i="1"/>
  <c r="AN406" i="1"/>
  <c r="AM406" i="1"/>
  <c r="AL406" i="1"/>
  <c r="AO405" i="1"/>
  <c r="AN405" i="1"/>
  <c r="AM405" i="1"/>
  <c r="AL405" i="1"/>
  <c r="AO404" i="1"/>
  <c r="AN404" i="1"/>
  <c r="AM404" i="1"/>
  <c r="AL404" i="1"/>
  <c r="AO403" i="1"/>
  <c r="AN403" i="1"/>
  <c r="AM403" i="1"/>
  <c r="AL403" i="1"/>
  <c r="AO402" i="1"/>
  <c r="AN402" i="1"/>
  <c r="AM402" i="1"/>
  <c r="AL402" i="1"/>
  <c r="AO401" i="1"/>
  <c r="AN401" i="1"/>
  <c r="AM401" i="1"/>
  <c r="AL401" i="1"/>
  <c r="AO400" i="1"/>
  <c r="AN400" i="1"/>
  <c r="AM400" i="1"/>
  <c r="AL400" i="1"/>
  <c r="AO399" i="1"/>
  <c r="AN399" i="1"/>
  <c r="AM399" i="1"/>
  <c r="AL399" i="1"/>
  <c r="AO398" i="1"/>
  <c r="AN398" i="1"/>
  <c r="AM398" i="1"/>
  <c r="AL398" i="1"/>
  <c r="AN397" i="1"/>
  <c r="AM397" i="1"/>
  <c r="AL397" i="1"/>
  <c r="AO396" i="1"/>
  <c r="AN396" i="1"/>
  <c r="AM396" i="1"/>
  <c r="AL396" i="1"/>
  <c r="AC396" i="1"/>
  <c r="AC395" i="1"/>
  <c r="X395" i="1"/>
  <c r="U395" i="1"/>
  <c r="P395" i="1"/>
  <c r="N395" i="1"/>
  <c r="AM395" i="1" s="1"/>
  <c r="AC393" i="1"/>
  <c r="X393" i="1"/>
  <c r="P393" i="1"/>
  <c r="AO392" i="1"/>
  <c r="AN392" i="1"/>
  <c r="AM392" i="1"/>
  <c r="AL392" i="1"/>
  <c r="W392" i="1"/>
  <c r="V392" i="1"/>
  <c r="U392" i="1"/>
  <c r="AO391" i="1"/>
  <c r="AN391" i="1"/>
  <c r="AM391" i="1"/>
  <c r="AL391" i="1"/>
  <c r="AD391" i="1"/>
  <c r="AB391" i="1"/>
  <c r="AA391" i="1"/>
  <c r="Z391" i="1"/>
  <c r="W391" i="1"/>
  <c r="AO390" i="1"/>
  <c r="AN390" i="1"/>
  <c r="AM390" i="1"/>
  <c r="AL390" i="1"/>
  <c r="AB390" i="1"/>
  <c r="AA390" i="1"/>
  <c r="Z390" i="1"/>
  <c r="W390" i="1"/>
  <c r="AO389" i="1"/>
  <c r="AN389" i="1"/>
  <c r="AM389" i="1"/>
  <c r="AL389" i="1"/>
  <c r="AB389" i="1"/>
  <c r="Y389" i="1"/>
  <c r="W389" i="1"/>
  <c r="V389" i="1"/>
  <c r="U389" i="1"/>
  <c r="AO388" i="1"/>
  <c r="AN388" i="1"/>
  <c r="AM388" i="1"/>
  <c r="AL388" i="1"/>
  <c r="AD388" i="1"/>
  <c r="AB388" i="1"/>
  <c r="AA388" i="1"/>
  <c r="Z388" i="1"/>
  <c r="W388" i="1"/>
  <c r="AO387" i="1"/>
  <c r="AN387" i="1"/>
  <c r="AM387" i="1"/>
  <c r="AL387" i="1"/>
  <c r="AD387" i="1"/>
  <c r="AB387" i="1"/>
  <c r="AA387" i="1"/>
  <c r="Z387" i="1"/>
  <c r="W387" i="1"/>
  <c r="AO386" i="1"/>
  <c r="AN386" i="1"/>
  <c r="AM386" i="1"/>
  <c r="AL386" i="1"/>
  <c r="AD386" i="1"/>
  <c r="AB386" i="1"/>
  <c r="AA386" i="1"/>
  <c r="Z386" i="1"/>
  <c r="W386" i="1"/>
  <c r="AO385" i="1"/>
  <c r="AN385" i="1"/>
  <c r="AM385" i="1"/>
  <c r="AL385" i="1"/>
  <c r="AD385" i="1"/>
  <c r="AB385" i="1"/>
  <c r="AA385" i="1"/>
  <c r="Z385" i="1"/>
  <c r="W385" i="1"/>
  <c r="AO384" i="1"/>
  <c r="AN384" i="1"/>
  <c r="AM384" i="1"/>
  <c r="AL384" i="1"/>
  <c r="AD384" i="1"/>
  <c r="AB384" i="1"/>
  <c r="AA384" i="1"/>
  <c r="Z384" i="1"/>
  <c r="W384" i="1"/>
  <c r="AO383" i="1"/>
  <c r="AN383" i="1"/>
  <c r="AM383" i="1"/>
  <c r="AL383" i="1"/>
  <c r="AD383" i="1"/>
  <c r="AA383" i="1"/>
  <c r="Z383" i="1"/>
  <c r="Z389" i="1" s="1"/>
  <c r="W383" i="1"/>
  <c r="AB383" i="1" s="1"/>
  <c r="AO382" i="1"/>
  <c r="AN382" i="1"/>
  <c r="AM382" i="1"/>
  <c r="AL382" i="1"/>
  <c r="AM381" i="1"/>
  <c r="V381" i="1"/>
  <c r="V395" i="1" s="1"/>
  <c r="U381" i="1"/>
  <c r="S381" i="1"/>
  <c r="R381" i="1"/>
  <c r="Q381" i="1"/>
  <c r="N381" i="1"/>
  <c r="M381" i="1"/>
  <c r="AL381" i="1" s="1"/>
  <c r="AO380" i="1"/>
  <c r="AN380" i="1"/>
  <c r="AM380" i="1"/>
  <c r="AL380" i="1"/>
  <c r="AA380" i="1"/>
  <c r="W380" i="1"/>
  <c r="Y380" i="1" s="1"/>
  <c r="AD380" i="1" s="1"/>
  <c r="O380" i="1"/>
  <c r="AO379" i="1"/>
  <c r="AM379" i="1"/>
  <c r="AL379" i="1"/>
  <c r="AB379" i="1"/>
  <c r="AA379" i="1"/>
  <c r="Y379" i="1"/>
  <c r="AD379" i="1" s="1"/>
  <c r="W379" i="1"/>
  <c r="O379" i="1"/>
  <c r="AN379" i="1" s="1"/>
  <c r="AO378" i="1"/>
  <c r="AM378" i="1"/>
  <c r="AL378" i="1"/>
  <c r="AD378" i="1"/>
  <c r="AA378" i="1"/>
  <c r="Z378" i="1"/>
  <c r="Y378" i="1"/>
  <c r="W378" i="1"/>
  <c r="T378" i="1"/>
  <c r="O378" i="1"/>
  <c r="AO377" i="1"/>
  <c r="AM377" i="1"/>
  <c r="AL377" i="1"/>
  <c r="AA377" i="1"/>
  <c r="Z377" i="1"/>
  <c r="W377" i="1"/>
  <c r="Y377" i="1" s="1"/>
  <c r="AD377" i="1" s="1"/>
  <c r="T377" i="1"/>
  <c r="O377" i="1"/>
  <c r="AO376" i="1"/>
  <c r="AM376" i="1"/>
  <c r="AL376" i="1"/>
  <c r="AD376" i="1"/>
  <c r="AB376" i="1"/>
  <c r="AA376" i="1"/>
  <c r="Z376" i="1"/>
  <c r="Y376" i="1"/>
  <c r="W376" i="1"/>
  <c r="T376" i="1"/>
  <c r="O376" i="1"/>
  <c r="AN376" i="1" s="1"/>
  <c r="AO375" i="1"/>
  <c r="AN375" i="1"/>
  <c r="AM375" i="1"/>
  <c r="AL375" i="1"/>
  <c r="AA375" i="1"/>
  <c r="Z375" i="1"/>
  <c r="W375" i="1"/>
  <c r="Y375" i="1" s="1"/>
  <c r="AD375" i="1" s="1"/>
  <c r="T375" i="1"/>
  <c r="O375" i="1"/>
  <c r="AO374" i="1"/>
  <c r="AM374" i="1"/>
  <c r="AL374" i="1"/>
  <c r="AA374" i="1"/>
  <c r="Z374" i="1"/>
  <c r="Y374" i="1"/>
  <c r="AD374" i="1" s="1"/>
  <c r="W374" i="1"/>
  <c r="O374" i="1"/>
  <c r="AO373" i="1"/>
  <c r="AM373" i="1"/>
  <c r="AL373" i="1"/>
  <c r="AB373" i="1"/>
  <c r="AA373" i="1"/>
  <c r="Z373" i="1"/>
  <c r="Y373" i="1"/>
  <c r="AD373" i="1" s="1"/>
  <c r="W373" i="1"/>
  <c r="O373" i="1"/>
  <c r="AN373" i="1" s="1"/>
  <c r="AO372" i="1"/>
  <c r="AM372" i="1"/>
  <c r="AL372" i="1"/>
  <c r="AB372" i="1"/>
  <c r="AA372" i="1"/>
  <c r="Z372" i="1"/>
  <c r="W372" i="1"/>
  <c r="Y372" i="1" s="1"/>
  <c r="AD372" i="1" s="1"/>
  <c r="O372" i="1"/>
  <c r="AN372" i="1" s="1"/>
  <c r="AO371" i="1"/>
  <c r="AM371" i="1"/>
  <c r="AL371" i="1"/>
  <c r="AB371" i="1"/>
  <c r="AA371" i="1"/>
  <c r="Z371" i="1"/>
  <c r="W371" i="1"/>
  <c r="Y371" i="1" s="1"/>
  <c r="AD371" i="1" s="1"/>
  <c r="O371" i="1"/>
  <c r="AN371" i="1" s="1"/>
  <c r="AO370" i="1"/>
  <c r="AN370" i="1"/>
  <c r="AM370" i="1"/>
  <c r="AL370" i="1"/>
  <c r="AO369" i="1"/>
  <c r="AM369" i="1"/>
  <c r="AL369" i="1"/>
  <c r="AD369" i="1"/>
  <c r="AA369" i="1"/>
  <c r="Z369" i="1"/>
  <c r="Y369" i="1"/>
  <c r="W369" i="1"/>
  <c r="O369" i="1"/>
  <c r="AO368" i="1"/>
  <c r="AN368" i="1"/>
  <c r="AM368" i="1"/>
  <c r="AL368" i="1"/>
  <c r="AA368" i="1"/>
  <c r="Z368" i="1"/>
  <c r="W368" i="1"/>
  <c r="Y368" i="1" s="1"/>
  <c r="AD368" i="1" s="1"/>
  <c r="O368" i="1"/>
  <c r="AB368" i="1" s="1"/>
  <c r="AO367" i="1"/>
  <c r="AM367" i="1"/>
  <c r="AL367" i="1"/>
  <c r="AD367" i="1"/>
  <c r="AA367" i="1"/>
  <c r="Z367" i="1"/>
  <c r="W367" i="1"/>
  <c r="Y367" i="1" s="1"/>
  <c r="O367" i="1"/>
  <c r="AN367" i="1" s="1"/>
  <c r="AO366" i="1"/>
  <c r="AM366" i="1"/>
  <c r="AL366" i="1"/>
  <c r="AD366" i="1"/>
  <c r="AA366" i="1"/>
  <c r="Z366" i="1"/>
  <c r="W366" i="1"/>
  <c r="Y366" i="1" s="1"/>
  <c r="O366" i="1"/>
  <c r="AO365" i="1"/>
  <c r="AN365" i="1"/>
  <c r="AM365" i="1"/>
  <c r="AL365" i="1"/>
  <c r="AA365" i="1"/>
  <c r="Z365" i="1"/>
  <c r="W365" i="1"/>
  <c r="Y365" i="1" s="1"/>
  <c r="AD365" i="1" s="1"/>
  <c r="T365" i="1"/>
  <c r="O365" i="1"/>
  <c r="AO364" i="1"/>
  <c r="AM364" i="1"/>
  <c r="AL364" i="1"/>
  <c r="AA364" i="1"/>
  <c r="Z364" i="1"/>
  <c r="Y364" i="1"/>
  <c r="AD364" i="1" s="1"/>
  <c r="W364" i="1"/>
  <c r="T364" i="1"/>
  <c r="O364" i="1"/>
  <c r="AO363" i="1"/>
  <c r="AM363" i="1"/>
  <c r="AL363" i="1"/>
  <c r="AD363" i="1"/>
  <c r="AA363" i="1"/>
  <c r="Z363" i="1"/>
  <c r="W363" i="1"/>
  <c r="Y363" i="1" s="1"/>
  <c r="O363" i="1"/>
  <c r="AO362" i="1"/>
  <c r="AN362" i="1"/>
  <c r="AM362" i="1"/>
  <c r="AL362" i="1"/>
  <c r="AA362" i="1"/>
  <c r="Z362" i="1"/>
  <c r="W362" i="1"/>
  <c r="O362" i="1"/>
  <c r="AO361" i="1"/>
  <c r="AM361" i="1"/>
  <c r="AL361" i="1"/>
  <c r="AB361" i="1"/>
  <c r="AA361" i="1"/>
  <c r="Z361" i="1"/>
  <c r="W361" i="1"/>
  <c r="Y361" i="1" s="1"/>
  <c r="AD361" i="1" s="1"/>
  <c r="T361" i="1"/>
  <c r="O361" i="1"/>
  <c r="AN361" i="1" s="1"/>
  <c r="AO360" i="1"/>
  <c r="AN360" i="1"/>
  <c r="AM360" i="1"/>
  <c r="AL360" i="1"/>
  <c r="AA360" i="1"/>
  <c r="Z360" i="1"/>
  <c r="Y360" i="1"/>
  <c r="AD360" i="1" s="1"/>
  <c r="W360" i="1"/>
  <c r="AB360" i="1" s="1"/>
  <c r="T360" i="1"/>
  <c r="O360" i="1"/>
  <c r="AO359" i="1"/>
  <c r="AN359" i="1"/>
  <c r="AM359" i="1"/>
  <c r="AL359" i="1"/>
  <c r="AO358" i="1"/>
  <c r="AM358" i="1"/>
  <c r="AL358" i="1"/>
  <c r="AA358" i="1"/>
  <c r="Z358" i="1"/>
  <c r="W358" i="1"/>
  <c r="Y358" i="1" s="1"/>
  <c r="AD358" i="1" s="1"/>
  <c r="O358" i="1"/>
  <c r="AO357" i="1"/>
  <c r="AM357" i="1"/>
  <c r="AL357" i="1"/>
  <c r="AA357" i="1"/>
  <c r="Z357" i="1"/>
  <c r="W357" i="1"/>
  <c r="O357" i="1"/>
  <c r="AN357" i="1" s="1"/>
  <c r="AO356" i="1"/>
  <c r="AM356" i="1"/>
  <c r="AL356" i="1"/>
  <c r="AD356" i="1"/>
  <c r="AA356" i="1"/>
  <c r="Z356" i="1"/>
  <c r="W356" i="1"/>
  <c r="Y356" i="1" s="1"/>
  <c r="T356" i="1"/>
  <c r="O356" i="1"/>
  <c r="AB356" i="1" s="1"/>
  <c r="AO355" i="1"/>
  <c r="AM355" i="1"/>
  <c r="AL355" i="1"/>
  <c r="AD355" i="1"/>
  <c r="AA355" i="1"/>
  <c r="Z355" i="1"/>
  <c r="Y355" i="1"/>
  <c r="W355" i="1"/>
  <c r="O355" i="1"/>
  <c r="AO354" i="1"/>
  <c r="AN354" i="1"/>
  <c r="AM354" i="1"/>
  <c r="AL354" i="1"/>
  <c r="AA354" i="1"/>
  <c r="Z354" i="1"/>
  <c r="W354" i="1"/>
  <c r="O354" i="1"/>
  <c r="AO353" i="1"/>
  <c r="AM353" i="1"/>
  <c r="AL353" i="1"/>
  <c r="Y353" i="1"/>
  <c r="W353" i="1"/>
  <c r="O353" i="1"/>
  <c r="AN353" i="1" s="1"/>
  <c r="AO352" i="1"/>
  <c r="AM352" i="1"/>
  <c r="AL352" i="1"/>
  <c r="AB352" i="1"/>
  <c r="AA352" i="1"/>
  <c r="Z352" i="1"/>
  <c r="Y352" i="1"/>
  <c r="AD352" i="1" s="1"/>
  <c r="W352" i="1"/>
  <c r="O352" i="1"/>
  <c r="AN352" i="1" s="1"/>
  <c r="AO351" i="1"/>
  <c r="AM351" i="1"/>
  <c r="AL351" i="1"/>
  <c r="AD351" i="1"/>
  <c r="AB351" i="1"/>
  <c r="AA351" i="1"/>
  <c r="Z351" i="1"/>
  <c r="Y351" i="1"/>
  <c r="W351" i="1"/>
  <c r="O351" i="1"/>
  <c r="AN351" i="1" s="1"/>
  <c r="AO350" i="1"/>
  <c r="AN350" i="1"/>
  <c r="AM350" i="1"/>
  <c r="AL350" i="1"/>
  <c r="AA350" i="1"/>
  <c r="Z350" i="1"/>
  <c r="Y350" i="1"/>
  <c r="AD350" i="1" s="1"/>
  <c r="W350" i="1"/>
  <c r="O350" i="1"/>
  <c r="AB350" i="1" s="1"/>
  <c r="AO349" i="1"/>
  <c r="AM349" i="1"/>
  <c r="AL349" i="1"/>
  <c r="AD349" i="1"/>
  <c r="AB349" i="1"/>
  <c r="AA349" i="1"/>
  <c r="Z349" i="1"/>
  <c r="Y349" i="1"/>
  <c r="W349" i="1"/>
  <c r="O349" i="1"/>
  <c r="AN349" i="1" s="1"/>
  <c r="AO348" i="1"/>
  <c r="AN348" i="1"/>
  <c r="AM348" i="1"/>
  <c r="AL348" i="1"/>
  <c r="AA348" i="1"/>
  <c r="Z348" i="1"/>
  <c r="W348" i="1"/>
  <c r="Y348" i="1" s="1"/>
  <c r="AD348" i="1" s="1"/>
  <c r="O348" i="1"/>
  <c r="AB348" i="1" s="1"/>
  <c r="AO347" i="1"/>
  <c r="AM347" i="1"/>
  <c r="AL347" i="1"/>
  <c r="AA347" i="1"/>
  <c r="Z347" i="1"/>
  <c r="W347" i="1"/>
  <c r="Y347" i="1" s="1"/>
  <c r="AD347" i="1" s="1"/>
  <c r="T347" i="1"/>
  <c r="O347" i="1"/>
  <c r="AO346" i="1"/>
  <c r="AM346" i="1"/>
  <c r="AL346" i="1"/>
  <c r="AB346" i="1"/>
  <c r="AA346" i="1"/>
  <c r="Z346" i="1"/>
  <c r="Y346" i="1"/>
  <c r="AD346" i="1" s="1"/>
  <c r="W346" i="1"/>
  <c r="T346" i="1"/>
  <c r="O346" i="1"/>
  <c r="AN346" i="1" s="1"/>
  <c r="AO345" i="1"/>
  <c r="AM345" i="1"/>
  <c r="AL345" i="1"/>
  <c r="AD345" i="1"/>
  <c r="AA345" i="1"/>
  <c r="Z345" i="1"/>
  <c r="W345" i="1"/>
  <c r="Y345" i="1" s="1"/>
  <c r="T345" i="1"/>
  <c r="O345" i="1"/>
  <c r="AO344" i="1"/>
  <c r="AM344" i="1"/>
  <c r="AL344" i="1"/>
  <c r="AA344" i="1"/>
  <c r="Z344" i="1"/>
  <c r="Y344" i="1"/>
  <c r="AD344" i="1" s="1"/>
  <c r="W344" i="1"/>
  <c r="T344" i="1"/>
  <c r="O344" i="1"/>
  <c r="AO343" i="1"/>
  <c r="AM343" i="1"/>
  <c r="AL343" i="1"/>
  <c r="AD343" i="1"/>
  <c r="AA343" i="1"/>
  <c r="Z343" i="1"/>
  <c r="Y343" i="1"/>
  <c r="W343" i="1"/>
  <c r="T343" i="1"/>
  <c r="O343" i="1"/>
  <c r="AO342" i="1"/>
  <c r="AM342" i="1"/>
  <c r="AL342" i="1"/>
  <c r="AD342" i="1"/>
  <c r="AA342" i="1"/>
  <c r="Z342" i="1"/>
  <c r="Y342" i="1"/>
  <c r="W342" i="1"/>
  <c r="T342" i="1"/>
  <c r="O342" i="1"/>
  <c r="AO341" i="1"/>
  <c r="AN341" i="1"/>
  <c r="AM341" i="1"/>
  <c r="AL341" i="1"/>
  <c r="AA341" i="1"/>
  <c r="Z341" i="1"/>
  <c r="Y341" i="1"/>
  <c r="AD341" i="1" s="1"/>
  <c r="W341" i="1"/>
  <c r="T341" i="1"/>
  <c r="O341" i="1"/>
  <c r="AO340" i="1"/>
  <c r="AM340" i="1"/>
  <c r="AL340" i="1"/>
  <c r="AD340" i="1"/>
  <c r="AB340" i="1"/>
  <c r="AA340" i="1"/>
  <c r="Z340" i="1"/>
  <c r="Y340" i="1"/>
  <c r="W340" i="1"/>
  <c r="T340" i="1"/>
  <c r="O340" i="1"/>
  <c r="AN340" i="1" s="1"/>
  <c r="AO339" i="1"/>
  <c r="AM339" i="1"/>
  <c r="AL339" i="1"/>
  <c r="AA339" i="1"/>
  <c r="Z339" i="1"/>
  <c r="Y339" i="1"/>
  <c r="AD339" i="1" s="1"/>
  <c r="W339" i="1"/>
  <c r="T339" i="1"/>
  <c r="O339" i="1"/>
  <c r="AB339" i="1" s="1"/>
  <c r="AO338" i="1"/>
  <c r="AM338" i="1"/>
  <c r="AL338" i="1"/>
  <c r="AD338" i="1"/>
  <c r="AB338" i="1"/>
  <c r="AA338" i="1"/>
  <c r="Z338" i="1"/>
  <c r="Y338" i="1"/>
  <c r="W338" i="1"/>
  <c r="T338" i="1"/>
  <c r="O338" i="1"/>
  <c r="AN338" i="1" s="1"/>
  <c r="AO337" i="1"/>
  <c r="AM337" i="1"/>
  <c r="AL337" i="1"/>
  <c r="AD337" i="1"/>
  <c r="AA337" i="1"/>
  <c r="Z337" i="1"/>
  <c r="W337" i="1"/>
  <c r="Y337" i="1" s="1"/>
  <c r="T337" i="1"/>
  <c r="O337" i="1"/>
  <c r="AO336" i="1"/>
  <c r="AN336" i="1"/>
  <c r="AM336" i="1"/>
  <c r="AL336" i="1"/>
  <c r="AB336" i="1"/>
  <c r="AA336" i="1"/>
  <c r="Z336" i="1"/>
  <c r="Y336" i="1"/>
  <c r="AD336" i="1" s="1"/>
  <c r="W336" i="1"/>
  <c r="T336" i="1"/>
  <c r="O336" i="1"/>
  <c r="AO335" i="1"/>
  <c r="AM335" i="1"/>
  <c r="AL335" i="1"/>
  <c r="AD335" i="1"/>
  <c r="AA335" i="1"/>
  <c r="Z335" i="1"/>
  <c r="Y335" i="1"/>
  <c r="W335" i="1"/>
  <c r="T335" i="1"/>
  <c r="O335" i="1"/>
  <c r="AO334" i="1"/>
  <c r="AN334" i="1"/>
  <c r="AM334" i="1"/>
  <c r="AL334" i="1"/>
  <c r="AO333" i="1"/>
  <c r="AM333" i="1"/>
  <c r="AL333" i="1"/>
  <c r="AD333" i="1"/>
  <c r="AA333" i="1"/>
  <c r="Z333" i="1"/>
  <c r="Y333" i="1"/>
  <c r="W333" i="1"/>
  <c r="O333" i="1"/>
  <c r="K333" i="1"/>
  <c r="AO332" i="1"/>
  <c r="AM332" i="1"/>
  <c r="AL332" i="1"/>
  <c r="AD332" i="1"/>
  <c r="AA332" i="1"/>
  <c r="Z332" i="1"/>
  <c r="Y332" i="1"/>
  <c r="W332" i="1"/>
  <c r="O332" i="1"/>
  <c r="AO331" i="1"/>
  <c r="AN331" i="1"/>
  <c r="AM331" i="1"/>
  <c r="AL331" i="1"/>
  <c r="AA331" i="1"/>
  <c r="Z331" i="1"/>
  <c r="W331" i="1"/>
  <c r="Y331" i="1" s="1"/>
  <c r="AD331" i="1" s="1"/>
  <c r="O331" i="1"/>
  <c r="K331" i="1"/>
  <c r="AO330" i="1"/>
  <c r="AN330" i="1"/>
  <c r="AM330" i="1"/>
  <c r="AL330" i="1"/>
  <c r="AB330" i="1"/>
  <c r="AA330" i="1"/>
  <c r="Z330" i="1"/>
  <c r="W330" i="1"/>
  <c r="Y330" i="1" s="1"/>
  <c r="AD330" i="1" s="1"/>
  <c r="O330" i="1"/>
  <c r="K330" i="1"/>
  <c r="K332" i="1" s="1"/>
  <c r="AO329" i="1"/>
  <c r="AN329" i="1"/>
  <c r="AM329" i="1"/>
  <c r="AL329" i="1"/>
  <c r="AB329" i="1"/>
  <c r="AA329" i="1"/>
  <c r="Z329" i="1"/>
  <c r="W329" i="1"/>
  <c r="Y329" i="1" s="1"/>
  <c r="AD329" i="1" s="1"/>
  <c r="O329" i="1"/>
  <c r="K329" i="1"/>
  <c r="AO328" i="1"/>
  <c r="AN328" i="1"/>
  <c r="AM328" i="1"/>
  <c r="AL328" i="1"/>
  <c r="AB328" i="1"/>
  <c r="AA328" i="1"/>
  <c r="Z328" i="1"/>
  <c r="W328" i="1"/>
  <c r="Y328" i="1" s="1"/>
  <c r="AD328" i="1" s="1"/>
  <c r="O328" i="1"/>
  <c r="AO327" i="1"/>
  <c r="AM327" i="1"/>
  <c r="AL327" i="1"/>
  <c r="AA327" i="1"/>
  <c r="Z327" i="1"/>
  <c r="W327" i="1"/>
  <c r="Y327" i="1" s="1"/>
  <c r="AD327" i="1" s="1"/>
  <c r="O327" i="1"/>
  <c r="K327" i="1"/>
  <c r="AO326" i="1"/>
  <c r="AN326" i="1"/>
  <c r="AM326" i="1"/>
  <c r="AL326" i="1"/>
  <c r="AB326" i="1"/>
  <c r="AA326" i="1"/>
  <c r="Z326" i="1"/>
  <c r="W326" i="1"/>
  <c r="Y326" i="1" s="1"/>
  <c r="AD326" i="1" s="1"/>
  <c r="T326" i="1"/>
  <c r="O326" i="1"/>
  <c r="AO325" i="1"/>
  <c r="AM325" i="1"/>
  <c r="AL325" i="1"/>
  <c r="AA325" i="1"/>
  <c r="Z325" i="1"/>
  <c r="W325" i="1"/>
  <c r="Y325" i="1" s="1"/>
  <c r="AD325" i="1" s="1"/>
  <c r="O325" i="1"/>
  <c r="K325" i="1"/>
  <c r="K328" i="1" s="1"/>
  <c r="AO324" i="1"/>
  <c r="AM324" i="1"/>
  <c r="AL324" i="1"/>
  <c r="AA324" i="1"/>
  <c r="Z324" i="1"/>
  <c r="W324" i="1"/>
  <c r="Y324" i="1" s="1"/>
  <c r="AD324" i="1" s="1"/>
  <c r="O324" i="1"/>
  <c r="K324" i="1"/>
  <c r="AO323" i="1"/>
  <c r="AM323" i="1"/>
  <c r="AL323" i="1"/>
  <c r="AA323" i="1"/>
  <c r="Z323" i="1"/>
  <c r="W323" i="1"/>
  <c r="Y323" i="1" s="1"/>
  <c r="AD323" i="1" s="1"/>
  <c r="O323" i="1"/>
  <c r="K323" i="1"/>
  <c r="AO322" i="1"/>
  <c r="AN322" i="1"/>
  <c r="AM322" i="1"/>
  <c r="AL322" i="1"/>
  <c r="AB322" i="1"/>
  <c r="AA322" i="1"/>
  <c r="Z322" i="1"/>
  <c r="W322" i="1"/>
  <c r="Y322" i="1" s="1"/>
  <c r="T322" i="1"/>
  <c r="O322" i="1"/>
  <c r="AO321" i="1"/>
  <c r="AN321" i="1"/>
  <c r="AM321" i="1"/>
  <c r="AL321" i="1"/>
  <c r="AO320" i="1"/>
  <c r="AN320" i="1"/>
  <c r="AM320" i="1"/>
  <c r="AL320" i="1"/>
  <c r="AO319" i="1"/>
  <c r="AN319" i="1"/>
  <c r="AM319" i="1"/>
  <c r="AL319" i="1"/>
  <c r="AO318" i="1"/>
  <c r="AN318" i="1"/>
  <c r="AM318" i="1"/>
  <c r="AL318" i="1"/>
  <c r="AO317" i="1"/>
  <c r="AN317" i="1"/>
  <c r="AM317" i="1"/>
  <c r="AL317" i="1"/>
  <c r="AO316" i="1"/>
  <c r="AN316" i="1"/>
  <c r="AM316" i="1"/>
  <c r="AL316" i="1"/>
  <c r="AO315" i="1"/>
  <c r="AN315" i="1"/>
  <c r="AM315" i="1"/>
  <c r="AL315" i="1"/>
  <c r="AO314" i="1"/>
  <c r="AN314" i="1"/>
  <c r="AM314" i="1"/>
  <c r="AL314" i="1"/>
  <c r="AO313" i="1"/>
  <c r="AN313" i="1"/>
  <c r="AM313" i="1"/>
  <c r="AL313" i="1"/>
  <c r="AO312" i="1"/>
  <c r="AN312" i="1"/>
  <c r="AM312" i="1"/>
  <c r="AL312" i="1"/>
  <c r="AO311" i="1"/>
  <c r="AN311" i="1"/>
  <c r="AM311" i="1"/>
  <c r="AL311" i="1"/>
  <c r="AO310" i="1"/>
  <c r="AN310" i="1"/>
  <c r="AM310" i="1"/>
  <c r="AL310" i="1"/>
  <c r="AO309" i="1"/>
  <c r="AN309" i="1"/>
  <c r="AM309" i="1"/>
  <c r="AL309" i="1"/>
  <c r="AO308" i="1"/>
  <c r="AN308" i="1"/>
  <c r="AM308" i="1"/>
  <c r="AL308" i="1"/>
  <c r="AO307" i="1"/>
  <c r="AN307" i="1"/>
  <c r="AM307" i="1"/>
  <c r="AL307" i="1"/>
  <c r="AO306" i="1"/>
  <c r="AN306" i="1"/>
  <c r="AM306" i="1"/>
  <c r="AL306" i="1"/>
  <c r="AO305" i="1"/>
  <c r="AN305" i="1"/>
  <c r="AM305" i="1"/>
  <c r="AL305" i="1"/>
  <c r="AO303" i="1"/>
  <c r="Q303" i="1"/>
  <c r="N303" i="1"/>
  <c r="AO302" i="1"/>
  <c r="AN302" i="1"/>
  <c r="AM302" i="1"/>
  <c r="AL302" i="1"/>
  <c r="AA302" i="1"/>
  <c r="Z302" i="1"/>
  <c r="V302" i="1"/>
  <c r="U302" i="1"/>
  <c r="W302" i="1" s="1"/>
  <c r="Y302" i="1" s="1"/>
  <c r="AD302" i="1" s="1"/>
  <c r="S302" i="1"/>
  <c r="R302" i="1"/>
  <c r="R303" i="1" s="1"/>
  <c r="O302" i="1"/>
  <c r="AB302" i="1" s="1"/>
  <c r="N302" i="1"/>
  <c r="M302" i="1"/>
  <c r="AO301" i="1"/>
  <c r="AM301" i="1"/>
  <c r="AL301" i="1"/>
  <c r="Z301" i="1"/>
  <c r="W301" i="1"/>
  <c r="Y301" i="1" s="1"/>
  <c r="AD301" i="1" s="1"/>
  <c r="V301" i="1"/>
  <c r="U301" i="1"/>
  <c r="N301" i="1"/>
  <c r="M301" i="1"/>
  <c r="AO300" i="1"/>
  <c r="AM300" i="1"/>
  <c r="AL300" i="1"/>
  <c r="W300" i="1"/>
  <c r="Y300" i="1" s="1"/>
  <c r="AD300" i="1" s="1"/>
  <c r="V300" i="1"/>
  <c r="U300" i="1"/>
  <c r="S300" i="1"/>
  <c r="R300" i="1"/>
  <c r="N300" i="1"/>
  <c r="AA300" i="1" s="1"/>
  <c r="M300" i="1"/>
  <c r="AO299" i="1"/>
  <c r="AM299" i="1"/>
  <c r="AL299" i="1"/>
  <c r="Z299" i="1"/>
  <c r="Y299" i="1"/>
  <c r="AD299" i="1" s="1"/>
  <c r="V299" i="1"/>
  <c r="AA299" i="1" s="1"/>
  <c r="U299" i="1"/>
  <c r="W299" i="1" s="1"/>
  <c r="O299" i="1"/>
  <c r="N299" i="1"/>
  <c r="M299" i="1"/>
  <c r="AO298" i="1"/>
  <c r="AM298" i="1"/>
  <c r="V298" i="1"/>
  <c r="V303" i="1" s="1"/>
  <c r="U298" i="1"/>
  <c r="S298" i="1"/>
  <c r="S303" i="1" s="1"/>
  <c r="R298" i="1"/>
  <c r="N298" i="1"/>
  <c r="M298" i="1"/>
  <c r="AO297" i="1"/>
  <c r="AN297" i="1"/>
  <c r="AM297" i="1"/>
  <c r="AL297" i="1"/>
  <c r="AM296" i="1"/>
  <c r="AD296" i="1"/>
  <c r="V296" i="1"/>
  <c r="V304" i="1" s="1"/>
  <c r="V394" i="1" s="1"/>
  <c r="U296" i="1"/>
  <c r="S296" i="1"/>
  <c r="R296" i="1"/>
  <c r="Q296" i="1"/>
  <c r="N296" i="1"/>
  <c r="M296" i="1"/>
  <c r="AL296" i="1" s="1"/>
  <c r="AO295" i="1"/>
  <c r="AN295" i="1"/>
  <c r="AM295" i="1"/>
  <c r="AL295" i="1"/>
  <c r="AA295" i="1"/>
  <c r="Z295" i="1"/>
  <c r="W295" i="1"/>
  <c r="Y295" i="1" s="1"/>
  <c r="AD295" i="1" s="1"/>
  <c r="T295" i="1"/>
  <c r="T302" i="1" s="1"/>
  <c r="O295" i="1"/>
  <c r="AO294" i="1"/>
  <c r="AM294" i="1"/>
  <c r="AL294" i="1"/>
  <c r="AD294" i="1"/>
  <c r="AA294" i="1"/>
  <c r="Z294" i="1"/>
  <c r="Y294" i="1"/>
  <c r="W294" i="1"/>
  <c r="O294" i="1"/>
  <c r="AN294" i="1" s="1"/>
  <c r="AO293" i="1"/>
  <c r="AM293" i="1"/>
  <c r="AL293" i="1"/>
  <c r="AD293" i="1"/>
  <c r="AA293" i="1"/>
  <c r="Z293" i="1"/>
  <c r="Y293" i="1"/>
  <c r="W293" i="1"/>
  <c r="T293" i="1"/>
  <c r="T300" i="1" s="1"/>
  <c r="O293" i="1"/>
  <c r="AO292" i="1"/>
  <c r="AN292" i="1"/>
  <c r="AM292" i="1"/>
  <c r="AL292" i="1"/>
  <c r="AD292" i="1"/>
  <c r="AB292" i="1"/>
  <c r="AA292" i="1"/>
  <c r="AA296" i="1" s="1"/>
  <c r="Z292" i="1"/>
  <c r="Y292" i="1"/>
  <c r="W292" i="1"/>
  <c r="O292" i="1"/>
  <c r="AO291" i="1"/>
  <c r="AM291" i="1"/>
  <c r="AL291" i="1"/>
  <c r="AD291" i="1"/>
  <c r="AA291" i="1"/>
  <c r="Z291" i="1"/>
  <c r="Y291" i="1"/>
  <c r="W291" i="1"/>
  <c r="T291" i="1"/>
  <c r="O291" i="1"/>
  <c r="AO290" i="1"/>
  <c r="AN290" i="1"/>
  <c r="AM290" i="1"/>
  <c r="AL290" i="1"/>
  <c r="AO289" i="1"/>
  <c r="AN289" i="1"/>
  <c r="AM289" i="1"/>
  <c r="AL289" i="1"/>
  <c r="AO288" i="1"/>
  <c r="AN288" i="1"/>
  <c r="AM288" i="1"/>
  <c r="AL288" i="1"/>
  <c r="AO287" i="1"/>
  <c r="AN287" i="1"/>
  <c r="AM287" i="1"/>
  <c r="AL287" i="1"/>
  <c r="AO286" i="1"/>
  <c r="AN286" i="1"/>
  <c r="AM286" i="1"/>
  <c r="AL286" i="1"/>
  <c r="AO285" i="1"/>
  <c r="AN285" i="1"/>
  <c r="AM285" i="1"/>
  <c r="AL285" i="1"/>
  <c r="AO284" i="1"/>
  <c r="AN284" i="1"/>
  <c r="AM284" i="1"/>
  <c r="AL284" i="1"/>
  <c r="AO283" i="1"/>
  <c r="AN283" i="1"/>
  <c r="AM283" i="1"/>
  <c r="AL283" i="1"/>
  <c r="AO282" i="1"/>
  <c r="V282" i="1"/>
  <c r="S282" i="1"/>
  <c r="R282" i="1"/>
  <c r="Q282" i="1"/>
  <c r="N282" i="1"/>
  <c r="M282" i="1"/>
  <c r="AO281" i="1"/>
  <c r="AM281" i="1"/>
  <c r="AL281" i="1"/>
  <c r="AA281" i="1"/>
  <c r="Z281" i="1"/>
  <c r="W281" i="1"/>
  <c r="O281" i="1"/>
  <c r="AN281" i="1" s="1"/>
  <c r="AO280" i="1"/>
  <c r="AN280" i="1"/>
  <c r="AM280" i="1"/>
  <c r="AL280" i="1"/>
  <c r="AA280" i="1"/>
  <c r="Z280" i="1"/>
  <c r="W280" i="1"/>
  <c r="Y280" i="1" s="1"/>
  <c r="AD280" i="1" s="1"/>
  <c r="O280" i="1"/>
  <c r="AO279" i="1"/>
  <c r="AN279" i="1"/>
  <c r="AM279" i="1"/>
  <c r="AL279" i="1"/>
  <c r="AD279" i="1"/>
  <c r="AA279" i="1"/>
  <c r="Z279" i="1"/>
  <c r="Y279" i="1"/>
  <c r="W279" i="1"/>
  <c r="AB279" i="1" s="1"/>
  <c r="O279" i="1"/>
  <c r="AO278" i="1"/>
  <c r="AN278" i="1"/>
  <c r="AM278" i="1"/>
  <c r="AL278" i="1"/>
  <c r="AD278" i="1"/>
  <c r="AB278" i="1"/>
  <c r="AA278" i="1"/>
  <c r="Z278" i="1"/>
  <c r="Y278" i="1"/>
  <c r="W278" i="1"/>
  <c r="O278" i="1"/>
  <c r="AO277" i="1"/>
  <c r="AM277" i="1"/>
  <c r="AL277" i="1"/>
  <c r="AA277" i="1"/>
  <c r="Z277" i="1"/>
  <c r="W277" i="1"/>
  <c r="Y277" i="1" s="1"/>
  <c r="AD277" i="1" s="1"/>
  <c r="O277" i="1"/>
  <c r="AO276" i="1"/>
  <c r="AM276" i="1"/>
  <c r="AL276" i="1"/>
  <c r="AB276" i="1"/>
  <c r="AA276" i="1"/>
  <c r="Z276" i="1"/>
  <c r="Y276" i="1"/>
  <c r="AD276" i="1" s="1"/>
  <c r="W276" i="1"/>
  <c r="O276" i="1"/>
  <c r="AN276" i="1" s="1"/>
  <c r="AO275" i="1"/>
  <c r="AM275" i="1"/>
  <c r="AL275" i="1"/>
  <c r="AB275" i="1"/>
  <c r="AA275" i="1"/>
  <c r="Z275" i="1"/>
  <c r="W275" i="1"/>
  <c r="Y275" i="1" s="1"/>
  <c r="AD275" i="1" s="1"/>
  <c r="O275" i="1"/>
  <c r="AN275" i="1" s="1"/>
  <c r="AO274" i="1"/>
  <c r="AN274" i="1"/>
  <c r="AM274" i="1"/>
  <c r="AL274" i="1"/>
  <c r="AA274" i="1"/>
  <c r="Z274" i="1"/>
  <c r="W274" i="1"/>
  <c r="O274" i="1"/>
  <c r="AO273" i="1"/>
  <c r="AM273" i="1"/>
  <c r="AL273" i="1"/>
  <c r="AA273" i="1"/>
  <c r="Z273" i="1"/>
  <c r="W273" i="1"/>
  <c r="Y273" i="1" s="1"/>
  <c r="AD273" i="1" s="1"/>
  <c r="O273" i="1"/>
  <c r="AO272" i="1"/>
  <c r="AN272" i="1"/>
  <c r="AM272" i="1"/>
  <c r="AL272" i="1"/>
  <c r="AD272" i="1"/>
  <c r="AA272" i="1"/>
  <c r="Z272" i="1"/>
  <c r="W272" i="1"/>
  <c r="Y272" i="1" s="1"/>
  <c r="O272" i="1"/>
  <c r="AB272" i="1" s="1"/>
  <c r="AO271" i="1"/>
  <c r="AN271" i="1"/>
  <c r="AM271" i="1"/>
  <c r="AL271" i="1"/>
  <c r="AD271" i="1"/>
  <c r="AB271" i="1"/>
  <c r="AA271" i="1"/>
  <c r="Z271" i="1"/>
  <c r="Y271" i="1"/>
  <c r="W271" i="1"/>
  <c r="O271" i="1"/>
  <c r="AO270" i="1"/>
  <c r="AN270" i="1"/>
  <c r="AM270" i="1"/>
  <c r="AL270" i="1"/>
  <c r="AB270" i="1"/>
  <c r="AA270" i="1"/>
  <c r="Z270" i="1"/>
  <c r="W270" i="1"/>
  <c r="Y270" i="1" s="1"/>
  <c r="AD270" i="1" s="1"/>
  <c r="T270" i="1"/>
  <c r="O270" i="1"/>
  <c r="AO269" i="1"/>
  <c r="AN269" i="1"/>
  <c r="AM269" i="1"/>
  <c r="AL269" i="1"/>
  <c r="AA269" i="1"/>
  <c r="Z269" i="1"/>
  <c r="W269" i="1"/>
  <c r="U269" i="1"/>
  <c r="U282" i="1" s="1"/>
  <c r="O269" i="1"/>
  <c r="AO268" i="1"/>
  <c r="AN268" i="1"/>
  <c r="AM268" i="1"/>
  <c r="AL268" i="1"/>
  <c r="AB268" i="1"/>
  <c r="AA268" i="1"/>
  <c r="Z268" i="1"/>
  <c r="W268" i="1"/>
  <c r="T268" i="1"/>
  <c r="T282" i="1" s="1"/>
  <c r="O268" i="1"/>
  <c r="AO267" i="1"/>
  <c r="AN267" i="1"/>
  <c r="AM267" i="1"/>
  <c r="AL267" i="1"/>
  <c r="V266" i="1"/>
  <c r="N266" i="1"/>
  <c r="AM266" i="1" s="1"/>
  <c r="M266" i="1"/>
  <c r="AL266" i="1" s="1"/>
  <c r="AM265" i="1"/>
  <c r="AL265" i="1"/>
  <c r="AA265" i="1"/>
  <c r="Z265" i="1"/>
  <c r="W265" i="1"/>
  <c r="Y265" i="1" s="1"/>
  <c r="O265" i="1"/>
  <c r="AO264" i="1"/>
  <c r="AN264" i="1"/>
  <c r="AM264" i="1"/>
  <c r="AL264" i="1"/>
  <c r="AB264" i="1"/>
  <c r="AA264" i="1"/>
  <c r="Z264" i="1"/>
  <c r="W264" i="1"/>
  <c r="Q264" i="1"/>
  <c r="O264" i="1"/>
  <c r="AO263" i="1"/>
  <c r="AN263" i="1"/>
  <c r="AM263" i="1"/>
  <c r="AL263" i="1"/>
  <c r="AO262" i="1"/>
  <c r="AN262" i="1"/>
  <c r="AM262" i="1"/>
  <c r="AL262" i="1"/>
  <c r="AO261" i="1"/>
  <c r="AN261" i="1"/>
  <c r="AM261" i="1"/>
  <c r="AL261" i="1"/>
  <c r="AD261" i="1"/>
  <c r="Y261" i="1"/>
  <c r="AO260" i="1"/>
  <c r="AM260" i="1"/>
  <c r="AL260" i="1"/>
  <c r="AD260" i="1"/>
  <c r="AA260" i="1"/>
  <c r="Z260" i="1"/>
  <c r="W260" i="1"/>
  <c r="O260" i="1"/>
  <c r="AN260" i="1" s="1"/>
  <c r="AO259" i="1"/>
  <c r="AN259" i="1"/>
  <c r="AM259" i="1"/>
  <c r="AL259" i="1"/>
  <c r="AD259" i="1"/>
  <c r="AA259" i="1"/>
  <c r="Z259" i="1"/>
  <c r="Z261" i="1" s="1"/>
  <c r="W259" i="1"/>
  <c r="W261" i="1" s="1"/>
  <c r="O259" i="1"/>
  <c r="AO258" i="1"/>
  <c r="AM258" i="1"/>
  <c r="AL258" i="1"/>
  <c r="AD258" i="1"/>
  <c r="AB258" i="1"/>
  <c r="AA258" i="1"/>
  <c r="Z258" i="1"/>
  <c r="W258" i="1"/>
  <c r="O258" i="1"/>
  <c r="AN258" i="1" s="1"/>
  <c r="AO257" i="1"/>
  <c r="AM257" i="1"/>
  <c r="AL257" i="1"/>
  <c r="AD257" i="1"/>
  <c r="AA257" i="1"/>
  <c r="AA261" i="1" s="1"/>
  <c r="W257" i="1"/>
  <c r="O257" i="1"/>
  <c r="AN257" i="1" s="1"/>
  <c r="AO256" i="1"/>
  <c r="AN256" i="1"/>
  <c r="AM256" i="1"/>
  <c r="AL256" i="1"/>
  <c r="R255" i="1"/>
  <c r="Q255" i="1"/>
  <c r="AO254" i="1"/>
  <c r="AL254" i="1"/>
  <c r="S254" i="1"/>
  <c r="R254" i="1"/>
  <c r="Q254" i="1"/>
  <c r="N254" i="1"/>
  <c r="M254" i="1"/>
  <c r="AO253" i="1"/>
  <c r="AM253" i="1"/>
  <c r="AL253" i="1"/>
  <c r="AA253" i="1"/>
  <c r="Z253" i="1"/>
  <c r="W253" i="1"/>
  <c r="Y253" i="1" s="1"/>
  <c r="AD253" i="1" s="1"/>
  <c r="O253" i="1"/>
  <c r="AO252" i="1"/>
  <c r="AM252" i="1"/>
  <c r="AL252" i="1"/>
  <c r="AA252" i="1"/>
  <c r="Z252" i="1"/>
  <c r="W252" i="1"/>
  <c r="Y252" i="1" s="1"/>
  <c r="AD252" i="1" s="1"/>
  <c r="T252" i="1"/>
  <c r="O252" i="1"/>
  <c r="AN252" i="1" s="1"/>
  <c r="AO251" i="1"/>
  <c r="AN251" i="1"/>
  <c r="AM251" i="1"/>
  <c r="AL251" i="1"/>
  <c r="AA251" i="1"/>
  <c r="Z251" i="1"/>
  <c r="W251" i="1"/>
  <c r="Y251" i="1" s="1"/>
  <c r="AD251" i="1" s="1"/>
  <c r="O251" i="1"/>
  <c r="AB251" i="1" s="1"/>
  <c r="AO250" i="1"/>
  <c r="AM250" i="1"/>
  <c r="AL250" i="1"/>
  <c r="AD250" i="1"/>
  <c r="AA250" i="1"/>
  <c r="Z250" i="1"/>
  <c r="Y250" i="1"/>
  <c r="W250" i="1"/>
  <c r="O250" i="1"/>
  <c r="AO249" i="1"/>
  <c r="AN249" i="1"/>
  <c r="AM249" i="1"/>
  <c r="AL249" i="1"/>
  <c r="O249" i="1"/>
  <c r="AO248" i="1"/>
  <c r="AM248" i="1"/>
  <c r="AL248" i="1"/>
  <c r="AA248" i="1"/>
  <c r="Z248" i="1"/>
  <c r="Y248" i="1"/>
  <c r="AD248" i="1" s="1"/>
  <c r="W248" i="1"/>
  <c r="T248" i="1"/>
  <c r="O248" i="1"/>
  <c r="AO247" i="1"/>
  <c r="AM247" i="1"/>
  <c r="AL247" i="1"/>
  <c r="AD247" i="1"/>
  <c r="AA247" i="1"/>
  <c r="Z247" i="1"/>
  <c r="Y247" i="1"/>
  <c r="W247" i="1"/>
  <c r="O247" i="1"/>
  <c r="AO246" i="1"/>
  <c r="AN246" i="1"/>
  <c r="AM246" i="1"/>
  <c r="AL246" i="1"/>
  <c r="AB246" i="1"/>
  <c r="AA246" i="1"/>
  <c r="Z246" i="1"/>
  <c r="W246" i="1"/>
  <c r="Y246" i="1" s="1"/>
  <c r="AD246" i="1" s="1"/>
  <c r="O246" i="1"/>
  <c r="AO245" i="1"/>
  <c r="AM245" i="1"/>
  <c r="AL245" i="1"/>
  <c r="AD245" i="1"/>
  <c r="AA245" i="1"/>
  <c r="Z245" i="1"/>
  <c r="Y245" i="1"/>
  <c r="W245" i="1"/>
  <c r="O245" i="1"/>
  <c r="AN245" i="1" s="1"/>
  <c r="AO244" i="1"/>
  <c r="AN244" i="1"/>
  <c r="AM244" i="1"/>
  <c r="AL244" i="1"/>
  <c r="AB244" i="1"/>
  <c r="AA244" i="1"/>
  <c r="Z244" i="1"/>
  <c r="W244" i="1"/>
  <c r="Y244" i="1" s="1"/>
  <c r="AD244" i="1" s="1"/>
  <c r="O244" i="1"/>
  <c r="AO243" i="1"/>
  <c r="AM243" i="1"/>
  <c r="AL243" i="1"/>
  <c r="AD243" i="1"/>
  <c r="AA243" i="1"/>
  <c r="Z243" i="1"/>
  <c r="Y243" i="1"/>
  <c r="W243" i="1"/>
  <c r="O243" i="1"/>
  <c r="AO242" i="1"/>
  <c r="AN242" i="1"/>
  <c r="AM242" i="1"/>
  <c r="AL242" i="1"/>
  <c r="AB242" i="1"/>
  <c r="AA242" i="1"/>
  <c r="Z242" i="1"/>
  <c r="W242" i="1"/>
  <c r="Y242" i="1" s="1"/>
  <c r="AD242" i="1" s="1"/>
  <c r="U242" i="1"/>
  <c r="T242" i="1"/>
  <c r="O242" i="1"/>
  <c r="AO241" i="1"/>
  <c r="AM241" i="1"/>
  <c r="AL241" i="1"/>
  <c r="AA241" i="1"/>
  <c r="Z241" i="1"/>
  <c r="Y241" i="1"/>
  <c r="AD241" i="1" s="1"/>
  <c r="U241" i="1"/>
  <c r="W241" i="1" s="1"/>
  <c r="T241" i="1"/>
  <c r="O241" i="1"/>
  <c r="AO240" i="1"/>
  <c r="AM240" i="1"/>
  <c r="AL240" i="1"/>
  <c r="AA240" i="1"/>
  <c r="Z240" i="1"/>
  <c r="W240" i="1"/>
  <c r="Y240" i="1" s="1"/>
  <c r="AD240" i="1" s="1"/>
  <c r="O240" i="1"/>
  <c r="AN240" i="1" s="1"/>
  <c r="AO239" i="1"/>
  <c r="AM239" i="1"/>
  <c r="AL239" i="1"/>
  <c r="AA239" i="1"/>
  <c r="Z239" i="1"/>
  <c r="Y239" i="1"/>
  <c r="AD239" i="1" s="1"/>
  <c r="W239" i="1"/>
  <c r="T239" i="1"/>
  <c r="O239" i="1"/>
  <c r="AO238" i="1"/>
  <c r="AM238" i="1"/>
  <c r="AL238" i="1"/>
  <c r="AA238" i="1"/>
  <c r="Z238" i="1"/>
  <c r="U238" i="1"/>
  <c r="W238" i="1" s="1"/>
  <c r="Y238" i="1" s="1"/>
  <c r="AD238" i="1" s="1"/>
  <c r="O238" i="1"/>
  <c r="AO237" i="1"/>
  <c r="AM237" i="1"/>
  <c r="AL237" i="1"/>
  <c r="AD237" i="1"/>
  <c r="AA237" i="1"/>
  <c r="Z237" i="1"/>
  <c r="Y237" i="1"/>
  <c r="W237" i="1"/>
  <c r="T237" i="1"/>
  <c r="O237" i="1"/>
  <c r="AO236" i="1"/>
  <c r="AM236" i="1"/>
  <c r="AL236" i="1"/>
  <c r="AA236" i="1"/>
  <c r="Z236" i="1"/>
  <c r="Y236" i="1"/>
  <c r="AD236" i="1" s="1"/>
  <c r="U236" i="1"/>
  <c r="W236" i="1" s="1"/>
  <c r="O236" i="1"/>
  <c r="AO235" i="1"/>
  <c r="AM235" i="1"/>
  <c r="AL235" i="1"/>
  <c r="AD235" i="1"/>
  <c r="AA235" i="1"/>
  <c r="Z235" i="1"/>
  <c r="Y235" i="1"/>
  <c r="W235" i="1"/>
  <c r="T235" i="1"/>
  <c r="O235" i="1"/>
  <c r="AO234" i="1"/>
  <c r="AM234" i="1"/>
  <c r="AL234" i="1"/>
  <c r="AA234" i="1"/>
  <c r="U234" i="1"/>
  <c r="O234" i="1"/>
  <c r="AO233" i="1"/>
  <c r="AM233" i="1"/>
  <c r="AL233" i="1"/>
  <c r="AA233" i="1"/>
  <c r="Z233" i="1"/>
  <c r="Y233" i="1"/>
  <c r="AD233" i="1" s="1"/>
  <c r="W233" i="1"/>
  <c r="O233" i="1"/>
  <c r="AO232" i="1"/>
  <c r="AN232" i="1"/>
  <c r="AM232" i="1"/>
  <c r="AL232" i="1"/>
  <c r="AD232" i="1"/>
  <c r="AA232" i="1"/>
  <c r="W232" i="1"/>
  <c r="Y232" i="1" s="1"/>
  <c r="V232" i="1"/>
  <c r="V254" i="1" s="1"/>
  <c r="U232" i="1"/>
  <c r="O232" i="1"/>
  <c r="AB232" i="1" s="1"/>
  <c r="AO231" i="1"/>
  <c r="AM231" i="1"/>
  <c r="AL231" i="1"/>
  <c r="AD231" i="1"/>
  <c r="AA231" i="1"/>
  <c r="Z231" i="1"/>
  <c r="Y231" i="1"/>
  <c r="W231" i="1"/>
  <c r="T231" i="1"/>
  <c r="O231" i="1"/>
  <c r="AO230" i="1"/>
  <c r="AM230" i="1"/>
  <c r="AL230" i="1"/>
  <c r="AA230" i="1"/>
  <c r="Z230" i="1"/>
  <c r="Y230" i="1"/>
  <c r="AD230" i="1" s="1"/>
  <c r="U230" i="1"/>
  <c r="W230" i="1" s="1"/>
  <c r="O230" i="1"/>
  <c r="AO229" i="1"/>
  <c r="AM229" i="1"/>
  <c r="AL229" i="1"/>
  <c r="AD229" i="1"/>
  <c r="AA229" i="1"/>
  <c r="Z229" i="1"/>
  <c r="Y229" i="1"/>
  <c r="W229" i="1"/>
  <c r="T229" i="1"/>
  <c r="O229" i="1"/>
  <c r="AO228" i="1"/>
  <c r="AN228" i="1"/>
  <c r="AM228" i="1"/>
  <c r="AL228" i="1"/>
  <c r="AO227" i="1"/>
  <c r="AM227" i="1"/>
  <c r="U227" i="1"/>
  <c r="S227" i="1"/>
  <c r="R227" i="1"/>
  <c r="Q227" i="1"/>
  <c r="N227" i="1"/>
  <c r="M227" i="1"/>
  <c r="AO226" i="1"/>
  <c r="AN226" i="1"/>
  <c r="AM226" i="1"/>
  <c r="AL226" i="1"/>
  <c r="AB226" i="1"/>
  <c r="AA226" i="1"/>
  <c r="Z226" i="1"/>
  <c r="W226" i="1"/>
  <c r="Y226" i="1" s="1"/>
  <c r="AD226" i="1" s="1"/>
  <c r="O226" i="1"/>
  <c r="AO225" i="1"/>
  <c r="AM225" i="1"/>
  <c r="AL225" i="1"/>
  <c r="AA225" i="1"/>
  <c r="Z225" i="1"/>
  <c r="Y225" i="1"/>
  <c r="AD225" i="1" s="1"/>
  <c r="W225" i="1"/>
  <c r="O225" i="1"/>
  <c r="AO224" i="1"/>
  <c r="AM224" i="1"/>
  <c r="AL224" i="1"/>
  <c r="AB224" i="1"/>
  <c r="AA224" i="1"/>
  <c r="Z224" i="1"/>
  <c r="W224" i="1"/>
  <c r="Y224" i="1" s="1"/>
  <c r="AD224" i="1" s="1"/>
  <c r="O224" i="1"/>
  <c r="AN224" i="1" s="1"/>
  <c r="AO223" i="1"/>
  <c r="AM223" i="1"/>
  <c r="AL223" i="1"/>
  <c r="AD223" i="1"/>
  <c r="AA223" i="1"/>
  <c r="Z223" i="1"/>
  <c r="Y223" i="1"/>
  <c r="W223" i="1"/>
  <c r="O223" i="1"/>
  <c r="AO222" i="1"/>
  <c r="AN222" i="1"/>
  <c r="AM222" i="1"/>
  <c r="AL222" i="1"/>
  <c r="AO221" i="1"/>
  <c r="AN221" i="1"/>
  <c r="AM221" i="1"/>
  <c r="AL221" i="1"/>
  <c r="AA221" i="1"/>
  <c r="Z221" i="1"/>
  <c r="W221" i="1"/>
  <c r="O221" i="1"/>
  <c r="AO220" i="1"/>
  <c r="AM220" i="1"/>
  <c r="AL220" i="1"/>
  <c r="AA220" i="1"/>
  <c r="Z220" i="1"/>
  <c r="Y220" i="1"/>
  <c r="AD220" i="1" s="1"/>
  <c r="W220" i="1"/>
  <c r="O220" i="1"/>
  <c r="AB220" i="1" s="1"/>
  <c r="AO219" i="1"/>
  <c r="AN219" i="1"/>
  <c r="AM219" i="1"/>
  <c r="AL219" i="1"/>
  <c r="AA219" i="1"/>
  <c r="Z219" i="1"/>
  <c r="W219" i="1"/>
  <c r="Y219" i="1" s="1"/>
  <c r="AD219" i="1" s="1"/>
  <c r="O219" i="1"/>
  <c r="AB219" i="1" s="1"/>
  <c r="AO218" i="1"/>
  <c r="AM218" i="1"/>
  <c r="AL218" i="1"/>
  <c r="AD218" i="1"/>
  <c r="AA218" i="1"/>
  <c r="Z218" i="1"/>
  <c r="Y218" i="1"/>
  <c r="W218" i="1"/>
  <c r="O218" i="1"/>
  <c r="AO217" i="1"/>
  <c r="AN217" i="1"/>
  <c r="AM217" i="1"/>
  <c r="AL217" i="1"/>
  <c r="AA217" i="1"/>
  <c r="Z217" i="1"/>
  <c r="W217" i="1"/>
  <c r="O217" i="1"/>
  <c r="AO216" i="1"/>
  <c r="AM216" i="1"/>
  <c r="AL216" i="1"/>
  <c r="AD216" i="1"/>
  <c r="AA216" i="1"/>
  <c r="Z216" i="1"/>
  <c r="Y216" i="1"/>
  <c r="W216" i="1"/>
  <c r="O216" i="1"/>
  <c r="AB216" i="1" s="1"/>
  <c r="AO215" i="1"/>
  <c r="AN215" i="1"/>
  <c r="AM215" i="1"/>
  <c r="AL215" i="1"/>
  <c r="AB215" i="1"/>
  <c r="AA215" i="1"/>
  <c r="Z215" i="1"/>
  <c r="V215" i="1"/>
  <c r="W215" i="1" s="1"/>
  <c r="Y215" i="1" s="1"/>
  <c r="AD215" i="1" s="1"/>
  <c r="T215" i="1"/>
  <c r="O215" i="1"/>
  <c r="AO214" i="1"/>
  <c r="AN214" i="1"/>
  <c r="AM214" i="1"/>
  <c r="AL214" i="1"/>
  <c r="Z214" i="1"/>
  <c r="V214" i="1"/>
  <c r="AA214" i="1" s="1"/>
  <c r="T214" i="1"/>
  <c r="O214" i="1"/>
  <c r="AO213" i="1"/>
  <c r="AN213" i="1"/>
  <c r="AM213" i="1"/>
  <c r="AL213" i="1"/>
  <c r="AB213" i="1"/>
  <c r="AA213" i="1"/>
  <c r="Z213" i="1"/>
  <c r="Y213" i="1"/>
  <c r="AD213" i="1" s="1"/>
  <c r="W213" i="1"/>
  <c r="O213" i="1"/>
  <c r="AO212" i="1"/>
  <c r="AN212" i="1"/>
  <c r="AM212" i="1"/>
  <c r="AL212" i="1"/>
  <c r="AB212" i="1"/>
  <c r="AA212" i="1"/>
  <c r="Z212" i="1"/>
  <c r="W212" i="1"/>
  <c r="Y212" i="1" s="1"/>
  <c r="AD212" i="1" s="1"/>
  <c r="T212" i="1"/>
  <c r="O212" i="1"/>
  <c r="AO211" i="1"/>
  <c r="AM211" i="1"/>
  <c r="AL211" i="1"/>
  <c r="AA211" i="1"/>
  <c r="Z211" i="1"/>
  <c r="W211" i="1"/>
  <c r="Y211" i="1" s="1"/>
  <c r="AD211" i="1" s="1"/>
  <c r="O211" i="1"/>
  <c r="AB211" i="1" s="1"/>
  <c r="AO210" i="1"/>
  <c r="AM210" i="1"/>
  <c r="AL210" i="1"/>
  <c r="AA210" i="1"/>
  <c r="Z210" i="1"/>
  <c r="Y210" i="1"/>
  <c r="AD210" i="1" s="1"/>
  <c r="W210" i="1"/>
  <c r="T210" i="1"/>
  <c r="O210" i="1"/>
  <c r="AB210" i="1" s="1"/>
  <c r="AO209" i="1"/>
  <c r="AM209" i="1"/>
  <c r="AL209" i="1"/>
  <c r="AD209" i="1"/>
  <c r="AA209" i="1"/>
  <c r="Z209" i="1"/>
  <c r="W209" i="1"/>
  <c r="Y209" i="1" s="1"/>
  <c r="O209" i="1"/>
  <c r="AO208" i="1"/>
  <c r="AM208" i="1"/>
  <c r="AL208" i="1"/>
  <c r="AD208" i="1"/>
  <c r="AA208" i="1"/>
  <c r="Z208" i="1"/>
  <c r="W208" i="1"/>
  <c r="Y208" i="1" s="1"/>
  <c r="T208" i="1"/>
  <c r="O208" i="1"/>
  <c r="AB208" i="1" s="1"/>
  <c r="AO207" i="1"/>
  <c r="AM207" i="1"/>
  <c r="AL207" i="1"/>
  <c r="AD207" i="1"/>
  <c r="AA207" i="1"/>
  <c r="Z207" i="1"/>
  <c r="Y207" i="1"/>
  <c r="W207" i="1"/>
  <c r="O207" i="1"/>
  <c r="AO206" i="1"/>
  <c r="AN206" i="1"/>
  <c r="AM206" i="1"/>
  <c r="AL206" i="1"/>
  <c r="AA206" i="1"/>
  <c r="Z206" i="1"/>
  <c r="Z227" i="1" s="1"/>
  <c r="Y206" i="1"/>
  <c r="AD206" i="1" s="1"/>
  <c r="W206" i="1"/>
  <c r="AB206" i="1" s="1"/>
  <c r="O206" i="1"/>
  <c r="AO205" i="1"/>
  <c r="AN205" i="1"/>
  <c r="AM205" i="1"/>
  <c r="AL205" i="1"/>
  <c r="AB205" i="1"/>
  <c r="AA205" i="1"/>
  <c r="Z205" i="1"/>
  <c r="W205" i="1"/>
  <c r="Y205" i="1" s="1"/>
  <c r="AD205" i="1" s="1"/>
  <c r="V205" i="1"/>
  <c r="O205" i="1"/>
  <c r="AO204" i="1"/>
  <c r="AN204" i="1"/>
  <c r="AM204" i="1"/>
  <c r="AL204" i="1"/>
  <c r="AB204" i="1"/>
  <c r="AA204" i="1"/>
  <c r="Z204" i="1"/>
  <c r="W204" i="1"/>
  <c r="Y204" i="1" s="1"/>
  <c r="AD204" i="1" s="1"/>
  <c r="T204" i="1"/>
  <c r="T227" i="1" s="1"/>
  <c r="O204" i="1"/>
  <c r="AO203" i="1"/>
  <c r="AN203" i="1"/>
  <c r="AM203" i="1"/>
  <c r="AL203" i="1"/>
  <c r="AA203" i="1"/>
  <c r="AA227" i="1" s="1"/>
  <c r="Z203" i="1"/>
  <c r="V203" i="1"/>
  <c r="U203" i="1"/>
  <c r="O203" i="1"/>
  <c r="AO202" i="1"/>
  <c r="AN202" i="1"/>
  <c r="AM202" i="1"/>
  <c r="AL202" i="1"/>
  <c r="AB202" i="1"/>
  <c r="AA202" i="1"/>
  <c r="Z202" i="1"/>
  <c r="W202" i="1"/>
  <c r="T202" i="1"/>
  <c r="O202" i="1"/>
  <c r="AO201" i="1"/>
  <c r="AN201" i="1"/>
  <c r="AM201" i="1"/>
  <c r="AL201" i="1"/>
  <c r="AO200" i="1"/>
  <c r="AN200" i="1"/>
  <c r="AM200" i="1"/>
  <c r="AL200" i="1"/>
  <c r="AO199" i="1"/>
  <c r="AN199" i="1"/>
  <c r="AM199" i="1"/>
  <c r="AL199" i="1"/>
  <c r="AO198" i="1"/>
  <c r="AN198" i="1"/>
  <c r="AM198" i="1"/>
  <c r="AL198" i="1"/>
  <c r="AO197" i="1"/>
  <c r="AN197" i="1"/>
  <c r="AM197" i="1"/>
  <c r="AL197" i="1"/>
  <c r="AO196" i="1"/>
  <c r="AN196" i="1"/>
  <c r="AM196" i="1"/>
  <c r="AL196" i="1"/>
  <c r="AO195" i="1"/>
  <c r="AN195" i="1"/>
  <c r="AM195" i="1"/>
  <c r="AL195" i="1"/>
  <c r="AO194" i="1"/>
  <c r="AN194" i="1"/>
  <c r="AM194" i="1"/>
  <c r="AL194" i="1"/>
  <c r="AO193" i="1"/>
  <c r="AN193" i="1"/>
  <c r="AM193" i="1"/>
  <c r="AL193" i="1"/>
  <c r="AO192" i="1"/>
  <c r="AN192" i="1"/>
  <c r="AM192" i="1"/>
  <c r="AL192" i="1"/>
  <c r="AO191" i="1"/>
  <c r="AN191" i="1"/>
  <c r="AM191" i="1"/>
  <c r="AL191" i="1"/>
  <c r="AO190" i="1"/>
  <c r="AN190" i="1"/>
  <c r="AM190" i="1"/>
  <c r="AL190" i="1"/>
  <c r="AO189" i="1"/>
  <c r="AN189" i="1"/>
  <c r="AM189" i="1"/>
  <c r="AL189" i="1"/>
  <c r="AO188" i="1"/>
  <c r="AN188" i="1"/>
  <c r="AM188" i="1"/>
  <c r="AL188" i="1"/>
  <c r="AO187" i="1"/>
  <c r="AN187" i="1"/>
  <c r="AM187" i="1"/>
  <c r="AL187" i="1"/>
  <c r="AO186" i="1"/>
  <c r="AN186" i="1"/>
  <c r="AM186" i="1"/>
  <c r="AL186" i="1"/>
  <c r="AO185" i="1"/>
  <c r="AN185" i="1"/>
  <c r="AM185" i="1"/>
  <c r="AL185" i="1"/>
  <c r="AO184" i="1"/>
  <c r="AN184" i="1"/>
  <c r="AM184" i="1"/>
  <c r="AL184" i="1"/>
  <c r="AO183" i="1"/>
  <c r="AN183" i="1"/>
  <c r="AM183" i="1"/>
  <c r="AL183" i="1"/>
  <c r="AO182" i="1"/>
  <c r="AN182" i="1"/>
  <c r="AM182" i="1"/>
  <c r="AL182" i="1"/>
  <c r="AO181" i="1"/>
  <c r="AN181" i="1"/>
  <c r="AM181" i="1"/>
  <c r="AL181" i="1"/>
  <c r="AO180" i="1"/>
  <c r="AN180" i="1"/>
  <c r="AM180" i="1"/>
  <c r="AL180" i="1"/>
  <c r="AO179" i="1"/>
  <c r="AN179" i="1"/>
  <c r="AM179" i="1"/>
  <c r="AL179" i="1"/>
  <c r="AO178" i="1"/>
  <c r="AN178" i="1"/>
  <c r="AM178" i="1"/>
  <c r="AL178" i="1"/>
  <c r="AO177" i="1"/>
  <c r="AN177" i="1"/>
  <c r="AM177" i="1"/>
  <c r="AL177" i="1"/>
  <c r="AO176" i="1"/>
  <c r="AN176" i="1"/>
  <c r="AM176" i="1"/>
  <c r="AL176" i="1"/>
  <c r="AO175" i="1"/>
  <c r="AN175" i="1"/>
  <c r="AM175" i="1"/>
  <c r="AL175" i="1"/>
  <c r="AO174" i="1"/>
  <c r="AN174" i="1"/>
  <c r="AM174" i="1"/>
  <c r="AL174" i="1"/>
  <c r="AO173" i="1"/>
  <c r="AN173" i="1"/>
  <c r="AM173" i="1"/>
  <c r="AL173" i="1"/>
  <c r="AO172" i="1"/>
  <c r="AN172" i="1"/>
  <c r="AM172" i="1"/>
  <c r="AL172" i="1"/>
  <c r="AO171" i="1"/>
  <c r="AN171" i="1"/>
  <c r="AM171" i="1"/>
  <c r="AL171" i="1"/>
  <c r="AN170" i="1"/>
  <c r="AM170" i="1"/>
  <c r="AL170" i="1"/>
  <c r="AO169" i="1"/>
  <c r="O169" i="1"/>
  <c r="AO168" i="1"/>
  <c r="AN168" i="1"/>
  <c r="AM168" i="1"/>
  <c r="AL168" i="1"/>
  <c r="AB168" i="1"/>
  <c r="Y168" i="1"/>
  <c r="W168" i="1"/>
  <c r="Q168" i="1"/>
  <c r="O168" i="1"/>
  <c r="AO166" i="1"/>
  <c r="AN166" i="1"/>
  <c r="AM166" i="1"/>
  <c r="AL166" i="1"/>
  <c r="AO165" i="1"/>
  <c r="AN165" i="1"/>
  <c r="AM165" i="1"/>
  <c r="AL165" i="1"/>
  <c r="AD165" i="1"/>
  <c r="AA165" i="1"/>
  <c r="Z165" i="1"/>
  <c r="W165" i="1"/>
  <c r="AB165" i="1" s="1"/>
  <c r="AO164" i="1"/>
  <c r="AN164" i="1"/>
  <c r="AM164" i="1"/>
  <c r="AL164" i="1"/>
  <c r="AD164" i="1"/>
  <c r="AB164" i="1"/>
  <c r="AA164" i="1"/>
  <c r="Z164" i="1"/>
  <c r="Z166" i="1" s="1"/>
  <c r="W164" i="1"/>
  <c r="AO163" i="1"/>
  <c r="AN163" i="1"/>
  <c r="AM163" i="1"/>
  <c r="AL163" i="1"/>
  <c r="AD163" i="1"/>
  <c r="AB163" i="1"/>
  <c r="AA163" i="1"/>
  <c r="AA166" i="1" s="1"/>
  <c r="Z163" i="1"/>
  <c r="W163" i="1"/>
  <c r="AO162" i="1"/>
  <c r="AN162" i="1"/>
  <c r="AM162" i="1"/>
  <c r="AL162" i="1"/>
  <c r="AD162" i="1"/>
  <c r="AD166" i="1" s="1"/>
  <c r="AB162" i="1"/>
  <c r="AB166" i="1" s="1"/>
  <c r="AA162" i="1"/>
  <c r="Z162" i="1"/>
  <c r="W162" i="1"/>
  <c r="AO161" i="1"/>
  <c r="AN161" i="1"/>
  <c r="AM161" i="1"/>
  <c r="AL161" i="1"/>
  <c r="AO160" i="1"/>
  <c r="U160" i="1"/>
  <c r="U169" i="1" s="1"/>
  <c r="Q160" i="1"/>
  <c r="Q169" i="1" s="1"/>
  <c r="N160" i="1"/>
  <c r="AM160" i="1" s="1"/>
  <c r="M160" i="1"/>
  <c r="M169" i="1" s="1"/>
  <c r="AL169" i="1" s="1"/>
  <c r="AO159" i="1"/>
  <c r="AM159" i="1"/>
  <c r="AL159" i="1"/>
  <c r="AD159" i="1"/>
  <c r="AA159" i="1"/>
  <c r="Z159" i="1"/>
  <c r="Y159" i="1"/>
  <c r="W159" i="1"/>
  <c r="R159" i="1"/>
  <c r="T159" i="1" s="1"/>
  <c r="O159" i="1"/>
  <c r="AO158" i="1"/>
  <c r="AN158" i="1"/>
  <c r="AM158" i="1"/>
  <c r="AL158" i="1"/>
  <c r="AA158" i="1"/>
  <c r="Z158" i="1"/>
  <c r="W158" i="1"/>
  <c r="Y158" i="1" s="1"/>
  <c r="AD158" i="1" s="1"/>
  <c r="O158" i="1"/>
  <c r="AO157" i="1"/>
  <c r="AN157" i="1"/>
  <c r="AM157" i="1"/>
  <c r="AL157" i="1"/>
  <c r="AA157" i="1"/>
  <c r="Z157" i="1"/>
  <c r="V157" i="1"/>
  <c r="W157" i="1" s="1"/>
  <c r="Y157" i="1" s="1"/>
  <c r="AD157" i="1" s="1"/>
  <c r="T157" i="1"/>
  <c r="R157" i="1"/>
  <c r="O157" i="1"/>
  <c r="AO156" i="1"/>
  <c r="AN156" i="1"/>
  <c r="AM156" i="1"/>
  <c r="AL156" i="1"/>
  <c r="Z156" i="1"/>
  <c r="V156" i="1"/>
  <c r="O156" i="1"/>
  <c r="AO155" i="1"/>
  <c r="AN155" i="1"/>
  <c r="AM155" i="1"/>
  <c r="AL155" i="1"/>
  <c r="O155" i="1"/>
  <c r="AO154" i="1"/>
  <c r="AN154" i="1"/>
  <c r="AM154" i="1"/>
  <c r="AL154" i="1"/>
  <c r="AB154" i="1"/>
  <c r="AA154" i="1"/>
  <c r="Z154" i="1"/>
  <c r="W154" i="1"/>
  <c r="Y154" i="1" s="1"/>
  <c r="AD154" i="1" s="1"/>
  <c r="O154" i="1"/>
  <c r="AO153" i="1"/>
  <c r="AM153" i="1"/>
  <c r="AL153" i="1"/>
  <c r="AA153" i="1"/>
  <c r="Z153" i="1"/>
  <c r="W153" i="1"/>
  <c r="Y153" i="1" s="1"/>
  <c r="AD153" i="1" s="1"/>
  <c r="O153" i="1"/>
  <c r="AB153" i="1" s="1"/>
  <c r="AO152" i="1"/>
  <c r="AN152" i="1"/>
  <c r="AM152" i="1"/>
  <c r="AL152" i="1"/>
  <c r="AA152" i="1"/>
  <c r="Z152" i="1"/>
  <c r="W152" i="1"/>
  <c r="R152" i="1"/>
  <c r="T152" i="1" s="1"/>
  <c r="O152" i="1"/>
  <c r="AO151" i="1"/>
  <c r="AM151" i="1"/>
  <c r="AL151" i="1"/>
  <c r="AD151" i="1"/>
  <c r="AA151" i="1"/>
  <c r="Z151" i="1"/>
  <c r="W151" i="1"/>
  <c r="Y151" i="1" s="1"/>
  <c r="T151" i="1"/>
  <c r="R151" i="1"/>
  <c r="O151" i="1"/>
  <c r="AO150" i="1"/>
  <c r="AN150" i="1"/>
  <c r="AM150" i="1"/>
  <c r="AL150" i="1"/>
  <c r="AA150" i="1"/>
  <c r="Z150" i="1"/>
  <c r="W150" i="1"/>
  <c r="AB150" i="1" s="1"/>
  <c r="U150" i="1"/>
  <c r="R150" i="1"/>
  <c r="T150" i="1" s="1"/>
  <c r="O150" i="1"/>
  <c r="AO149" i="1"/>
  <c r="AN149" i="1"/>
  <c r="AM149" i="1"/>
  <c r="AL149" i="1"/>
  <c r="AA149" i="1"/>
  <c r="Z149" i="1"/>
  <c r="W149" i="1"/>
  <c r="R149" i="1"/>
  <c r="T149" i="1" s="1"/>
  <c r="O149" i="1"/>
  <c r="O160" i="1" s="1"/>
  <c r="AN160" i="1" s="1"/>
  <c r="AO148" i="1"/>
  <c r="AN148" i="1"/>
  <c r="AM148" i="1"/>
  <c r="AL148" i="1"/>
  <c r="AO147" i="1"/>
  <c r="AN147" i="1"/>
  <c r="AM147" i="1"/>
  <c r="AL147" i="1"/>
  <c r="AO146" i="1"/>
  <c r="AN146" i="1"/>
  <c r="AM146" i="1"/>
  <c r="AL146" i="1"/>
  <c r="AO145" i="1"/>
  <c r="AN145" i="1"/>
  <c r="AM145" i="1"/>
  <c r="AL145" i="1"/>
  <c r="AO144" i="1"/>
  <c r="AN144" i="1"/>
  <c r="AM144" i="1"/>
  <c r="AL144" i="1"/>
  <c r="AO143" i="1"/>
  <c r="AN143" i="1"/>
  <c r="AM143" i="1"/>
  <c r="AL143" i="1"/>
  <c r="AO142" i="1"/>
  <c r="AN142" i="1"/>
  <c r="AM142" i="1"/>
  <c r="AL142" i="1"/>
  <c r="AO141" i="1"/>
  <c r="AN141" i="1"/>
  <c r="AM141" i="1"/>
  <c r="AL141" i="1"/>
  <c r="AO140" i="1"/>
  <c r="AN140" i="1"/>
  <c r="AM140" i="1"/>
  <c r="AL140" i="1"/>
  <c r="AO139" i="1"/>
  <c r="AN139" i="1"/>
  <c r="AM139" i="1"/>
  <c r="AL139" i="1"/>
  <c r="AO138" i="1"/>
  <c r="AN138" i="1"/>
  <c r="AM138" i="1"/>
  <c r="AL138" i="1"/>
  <c r="AO137" i="1"/>
  <c r="AN137" i="1"/>
  <c r="AM137" i="1"/>
  <c r="AL137" i="1"/>
  <c r="AO136" i="1"/>
  <c r="AN136" i="1"/>
  <c r="AM136" i="1"/>
  <c r="AL136" i="1"/>
  <c r="AO135" i="1"/>
  <c r="AN135" i="1"/>
  <c r="AM135" i="1"/>
  <c r="AL135" i="1"/>
  <c r="AD135" i="1"/>
  <c r="AB135" i="1"/>
  <c r="Z135" i="1"/>
  <c r="Y135" i="1"/>
  <c r="AO134" i="1"/>
  <c r="AL134" i="1"/>
  <c r="Q134" i="1"/>
  <c r="N134" i="1"/>
  <c r="AM134" i="1" s="1"/>
  <c r="M134" i="1"/>
  <c r="AO133" i="1"/>
  <c r="AM133" i="1"/>
  <c r="AL133" i="1"/>
  <c r="AA133" i="1"/>
  <c r="Z133" i="1"/>
  <c r="Y133" i="1"/>
  <c r="AD133" i="1" s="1"/>
  <c r="W133" i="1"/>
  <c r="O133" i="1"/>
  <c r="AB133" i="1" s="1"/>
  <c r="AO132" i="1"/>
  <c r="AM132" i="1"/>
  <c r="AL132" i="1"/>
  <c r="AA132" i="1"/>
  <c r="Z132" i="1"/>
  <c r="W132" i="1"/>
  <c r="Y132" i="1" s="1"/>
  <c r="AD132" i="1" s="1"/>
  <c r="O132" i="1"/>
  <c r="AN132" i="1" s="1"/>
  <c r="AO131" i="1"/>
  <c r="AM131" i="1"/>
  <c r="AL131" i="1"/>
  <c r="AD131" i="1"/>
  <c r="AA131" i="1"/>
  <c r="Z131" i="1"/>
  <c r="Y131" i="1"/>
  <c r="W131" i="1"/>
  <c r="O131" i="1"/>
  <c r="AO130" i="1"/>
  <c r="AN130" i="1"/>
  <c r="AM130" i="1"/>
  <c r="AL130" i="1"/>
  <c r="AD130" i="1"/>
  <c r="AB130" i="1"/>
  <c r="AA130" i="1"/>
  <c r="Z130" i="1"/>
  <c r="W130" i="1"/>
  <c r="Y130" i="1" s="1"/>
  <c r="O130" i="1"/>
  <c r="AO129" i="1"/>
  <c r="AN129" i="1"/>
  <c r="AM129" i="1"/>
  <c r="AL129" i="1"/>
  <c r="AA129" i="1"/>
  <c r="Z129" i="1"/>
  <c r="W129" i="1"/>
  <c r="Y129" i="1" s="1"/>
  <c r="AD129" i="1" s="1"/>
  <c r="O129" i="1"/>
  <c r="AO128" i="1"/>
  <c r="AM128" i="1"/>
  <c r="AL128" i="1"/>
  <c r="AA128" i="1"/>
  <c r="Z128" i="1"/>
  <c r="W128" i="1"/>
  <c r="Y128" i="1" s="1"/>
  <c r="AD128" i="1" s="1"/>
  <c r="O128" i="1"/>
  <c r="AO127" i="1"/>
  <c r="AM127" i="1"/>
  <c r="AL127" i="1"/>
  <c r="AA127" i="1"/>
  <c r="Z127" i="1"/>
  <c r="Y127" i="1"/>
  <c r="AD127" i="1" s="1"/>
  <c r="W127" i="1"/>
  <c r="O127" i="1"/>
  <c r="AB127" i="1" s="1"/>
  <c r="AO126" i="1"/>
  <c r="AN126" i="1"/>
  <c r="AM126" i="1"/>
  <c r="AL126" i="1"/>
  <c r="AA126" i="1"/>
  <c r="Z126" i="1"/>
  <c r="W126" i="1"/>
  <c r="Y126" i="1" s="1"/>
  <c r="AD126" i="1" s="1"/>
  <c r="O126" i="1"/>
  <c r="AO125" i="1"/>
  <c r="AN125" i="1"/>
  <c r="AM125" i="1"/>
  <c r="AL125" i="1"/>
  <c r="AA125" i="1"/>
  <c r="Z125" i="1"/>
  <c r="V125" i="1"/>
  <c r="W125" i="1" s="1"/>
  <c r="O125" i="1"/>
  <c r="AO124" i="1"/>
  <c r="AN124" i="1"/>
  <c r="AM124" i="1"/>
  <c r="AL124" i="1"/>
  <c r="AA124" i="1"/>
  <c r="W124" i="1"/>
  <c r="U124" i="1"/>
  <c r="Z124" i="1" s="1"/>
  <c r="O124" i="1"/>
  <c r="AO123" i="1"/>
  <c r="AN123" i="1"/>
  <c r="AM123" i="1"/>
  <c r="AL123" i="1"/>
  <c r="AA123" i="1"/>
  <c r="V123" i="1"/>
  <c r="V134" i="1" s="1"/>
  <c r="U123" i="1"/>
  <c r="Z123" i="1" s="1"/>
  <c r="O123" i="1"/>
  <c r="AO122" i="1"/>
  <c r="AM122" i="1"/>
  <c r="AL122" i="1"/>
  <c r="AA122" i="1"/>
  <c r="V122" i="1"/>
  <c r="U122" i="1"/>
  <c r="O122" i="1"/>
  <c r="AO121" i="1"/>
  <c r="AN121" i="1"/>
  <c r="AM121" i="1"/>
  <c r="AL121" i="1"/>
  <c r="AO120" i="1"/>
  <c r="AN120" i="1"/>
  <c r="AM120" i="1"/>
  <c r="AL120" i="1"/>
  <c r="V120" i="1"/>
  <c r="U120" i="1"/>
  <c r="AO119" i="1"/>
  <c r="AN119" i="1"/>
  <c r="AM119" i="1"/>
  <c r="AL119" i="1"/>
  <c r="AD119" i="1"/>
  <c r="AB119" i="1"/>
  <c r="AA119" i="1"/>
  <c r="Z119" i="1"/>
  <c r="Y119" i="1"/>
  <c r="AO118" i="1"/>
  <c r="AN118" i="1"/>
  <c r="AM118" i="1"/>
  <c r="AL118" i="1"/>
  <c r="AB118" i="1"/>
  <c r="AA118" i="1"/>
  <c r="Z118" i="1"/>
  <c r="Y118" i="1"/>
  <c r="AD118" i="1" s="1"/>
  <c r="AO117" i="1"/>
  <c r="AN117" i="1"/>
  <c r="AM117" i="1"/>
  <c r="AL117" i="1"/>
  <c r="AO116" i="1"/>
  <c r="AN116" i="1"/>
  <c r="AM116" i="1"/>
  <c r="AL116" i="1"/>
  <c r="AB116" i="1"/>
  <c r="AA116" i="1"/>
  <c r="Z116" i="1"/>
  <c r="Y116" i="1"/>
  <c r="AD116" i="1" s="1"/>
  <c r="AO115" i="1"/>
  <c r="AN115" i="1"/>
  <c r="AM115" i="1"/>
  <c r="AL115" i="1"/>
  <c r="AB115" i="1"/>
  <c r="AA115" i="1"/>
  <c r="Z115" i="1"/>
  <c r="Y115" i="1"/>
  <c r="AD115" i="1" s="1"/>
  <c r="AO114" i="1"/>
  <c r="AN114" i="1"/>
  <c r="AM114" i="1"/>
  <c r="AL114" i="1"/>
  <c r="AO113" i="1"/>
  <c r="AN113" i="1"/>
  <c r="AM113" i="1"/>
  <c r="AL113" i="1"/>
  <c r="AO112" i="1"/>
  <c r="AN112" i="1"/>
  <c r="AM112" i="1"/>
  <c r="AL112" i="1"/>
  <c r="AD112" i="1"/>
  <c r="AB112" i="1"/>
  <c r="AA112" i="1"/>
  <c r="Z112" i="1"/>
  <c r="Y112" i="1"/>
  <c r="AO111" i="1"/>
  <c r="AN111" i="1"/>
  <c r="AM111" i="1"/>
  <c r="AL111" i="1"/>
  <c r="AB111" i="1"/>
  <c r="AA111" i="1"/>
  <c r="Z111" i="1"/>
  <c r="W111" i="1"/>
  <c r="Y111" i="1" s="1"/>
  <c r="AD111" i="1" s="1"/>
  <c r="AO110" i="1"/>
  <c r="AN110" i="1"/>
  <c r="AM110" i="1"/>
  <c r="AL110" i="1"/>
  <c r="AO109" i="1"/>
  <c r="AN109" i="1"/>
  <c r="AM109" i="1"/>
  <c r="AL109" i="1"/>
  <c r="AA109" i="1"/>
  <c r="Z109" i="1"/>
  <c r="W109" i="1"/>
  <c r="AB109" i="1" s="1"/>
  <c r="AO108" i="1"/>
  <c r="AN108" i="1"/>
  <c r="AM108" i="1"/>
  <c r="AL108" i="1"/>
  <c r="AB108" i="1"/>
  <c r="AB120" i="1" s="1"/>
  <c r="Z108" i="1"/>
  <c r="Z120" i="1" s="1"/>
  <c r="Y108" i="1"/>
  <c r="AD108" i="1" s="1"/>
  <c r="W108" i="1"/>
  <c r="W120" i="1" s="1"/>
  <c r="AO107" i="1"/>
  <c r="AN107" i="1"/>
  <c r="AM107" i="1"/>
  <c r="AL107" i="1"/>
  <c r="AO106" i="1"/>
  <c r="AN106" i="1"/>
  <c r="AM106" i="1"/>
  <c r="AL106" i="1"/>
  <c r="AM105" i="1"/>
  <c r="AL105" i="1"/>
  <c r="V105" i="1"/>
  <c r="U105" i="1"/>
  <c r="Q105" i="1"/>
  <c r="AO105" i="1" s="1"/>
  <c r="AO104" i="1"/>
  <c r="AM104" i="1"/>
  <c r="AL104" i="1"/>
  <c r="AD104" i="1"/>
  <c r="AA104" i="1"/>
  <c r="Z104" i="1"/>
  <c r="Y104" i="1"/>
  <c r="W104" i="1"/>
  <c r="O104" i="1"/>
  <c r="AB104" i="1" s="1"/>
  <c r="AO103" i="1"/>
  <c r="AN103" i="1"/>
  <c r="AM103" i="1"/>
  <c r="AL103" i="1"/>
  <c r="AD103" i="1"/>
  <c r="AA103" i="1"/>
  <c r="Z103" i="1"/>
  <c r="Y103" i="1"/>
  <c r="W103" i="1"/>
  <c r="AB103" i="1" s="1"/>
  <c r="O103" i="1"/>
  <c r="AO102" i="1"/>
  <c r="AN102" i="1"/>
  <c r="AM102" i="1"/>
  <c r="AL102" i="1"/>
  <c r="AD102" i="1"/>
  <c r="AB102" i="1"/>
  <c r="O102" i="1"/>
  <c r="AO101" i="1"/>
  <c r="AN101" i="1"/>
  <c r="AM101" i="1"/>
  <c r="AL101" i="1"/>
  <c r="AA101" i="1"/>
  <c r="Z101" i="1"/>
  <c r="W101" i="1"/>
  <c r="Y101" i="1" s="1"/>
  <c r="AD101" i="1" s="1"/>
  <c r="O101" i="1"/>
  <c r="AO100" i="1"/>
  <c r="AM100" i="1"/>
  <c r="AL100" i="1"/>
  <c r="O100" i="1"/>
  <c r="AN100" i="1" s="1"/>
  <c r="AO99" i="1"/>
  <c r="AN99" i="1"/>
  <c r="AM99" i="1"/>
  <c r="AL99" i="1"/>
  <c r="AB99" i="1"/>
  <c r="AA99" i="1"/>
  <c r="Z99" i="1"/>
  <c r="W99" i="1"/>
  <c r="Y99" i="1" s="1"/>
  <c r="AD99" i="1" s="1"/>
  <c r="O99" i="1"/>
  <c r="AO98" i="1"/>
  <c r="AM98" i="1"/>
  <c r="AL98" i="1"/>
  <c r="O98" i="1"/>
  <c r="AN98" i="1" s="1"/>
  <c r="AO97" i="1"/>
  <c r="AM97" i="1"/>
  <c r="AL97" i="1"/>
  <c r="AA97" i="1"/>
  <c r="Z97" i="1"/>
  <c r="W97" i="1"/>
  <c r="Y97" i="1" s="1"/>
  <c r="AD97" i="1" s="1"/>
  <c r="O97" i="1"/>
  <c r="AN97" i="1" s="1"/>
  <c r="AO96" i="1"/>
  <c r="AM96" i="1"/>
  <c r="AL96" i="1"/>
  <c r="AD96" i="1"/>
  <c r="AA96" i="1"/>
  <c r="Z96" i="1"/>
  <c r="Y96" i="1"/>
  <c r="W96" i="1"/>
  <c r="O96" i="1"/>
  <c r="AO95" i="1"/>
  <c r="AN95" i="1"/>
  <c r="AM95" i="1"/>
  <c r="AL95" i="1"/>
  <c r="AB95" i="1"/>
  <c r="AA95" i="1"/>
  <c r="Z95" i="1"/>
  <c r="W95" i="1"/>
  <c r="Y95" i="1" s="1"/>
  <c r="AD95" i="1" s="1"/>
  <c r="O95" i="1"/>
  <c r="AO94" i="1"/>
  <c r="AM94" i="1"/>
  <c r="AL94" i="1"/>
  <c r="AA94" i="1"/>
  <c r="Z94" i="1"/>
  <c r="Y94" i="1"/>
  <c r="AD94" i="1" s="1"/>
  <c r="W94" i="1"/>
  <c r="O94" i="1"/>
  <c r="AB94" i="1" s="1"/>
  <c r="AO93" i="1"/>
  <c r="AM93" i="1"/>
  <c r="AL93" i="1"/>
  <c r="AA93" i="1"/>
  <c r="Z93" i="1"/>
  <c r="W93" i="1"/>
  <c r="Y93" i="1" s="1"/>
  <c r="AD93" i="1" s="1"/>
  <c r="O93" i="1"/>
  <c r="AN93" i="1" s="1"/>
  <c r="AO92" i="1"/>
  <c r="AM92" i="1"/>
  <c r="AL92" i="1"/>
  <c r="AD92" i="1"/>
  <c r="AA92" i="1"/>
  <c r="Z92" i="1"/>
  <c r="Y92" i="1"/>
  <c r="W92" i="1"/>
  <c r="O92" i="1"/>
  <c r="AO91" i="1"/>
  <c r="AN91" i="1"/>
  <c r="AM91" i="1"/>
  <c r="AL91" i="1"/>
  <c r="AB91" i="1"/>
  <c r="AA91" i="1"/>
  <c r="Z91" i="1"/>
  <c r="W91" i="1"/>
  <c r="Y91" i="1" s="1"/>
  <c r="AD91" i="1" s="1"/>
  <c r="O91" i="1"/>
  <c r="AO90" i="1"/>
  <c r="AN90" i="1"/>
  <c r="AM90" i="1"/>
  <c r="AL90" i="1"/>
  <c r="O90" i="1"/>
  <c r="AO89" i="1"/>
  <c r="AN89" i="1"/>
  <c r="AM89" i="1"/>
  <c r="AL89" i="1"/>
  <c r="O89" i="1"/>
  <c r="AO88" i="1"/>
  <c r="AM88" i="1"/>
  <c r="AL88" i="1"/>
  <c r="AA88" i="1"/>
  <c r="Z88" i="1"/>
  <c r="AB88" i="1" s="1"/>
  <c r="Y88" i="1"/>
  <c r="AD88" i="1" s="1"/>
  <c r="W88" i="1"/>
  <c r="O88" i="1"/>
  <c r="AN88" i="1" s="1"/>
  <c r="AO87" i="1"/>
  <c r="AM87" i="1"/>
  <c r="AL87" i="1"/>
  <c r="AD87" i="1"/>
  <c r="AA87" i="1"/>
  <c r="AA105" i="1" s="1"/>
  <c r="Z87" i="1"/>
  <c r="W87" i="1"/>
  <c r="Y87" i="1" s="1"/>
  <c r="O87" i="1"/>
  <c r="AN87" i="1" s="1"/>
  <c r="AO86" i="1"/>
  <c r="AN86" i="1"/>
  <c r="AM86" i="1"/>
  <c r="AL86" i="1"/>
  <c r="O86" i="1"/>
  <c r="AO85" i="1"/>
  <c r="AN85" i="1"/>
  <c r="AM85" i="1"/>
  <c r="AL85" i="1"/>
  <c r="AA85" i="1"/>
  <c r="AB85" i="1" s="1"/>
  <c r="Z85" i="1"/>
  <c r="W85" i="1"/>
  <c r="Y85" i="1" s="1"/>
  <c r="AD85" i="1" s="1"/>
  <c r="O85" i="1"/>
  <c r="AO84" i="1"/>
  <c r="AN84" i="1"/>
  <c r="AM84" i="1"/>
  <c r="AL84" i="1"/>
  <c r="AA84" i="1"/>
  <c r="Z84" i="1"/>
  <c r="AB84" i="1" s="1"/>
  <c r="W84" i="1"/>
  <c r="Y84" i="1" s="1"/>
  <c r="AD84" i="1" s="1"/>
  <c r="O84" i="1"/>
  <c r="AO83" i="1"/>
  <c r="AM83" i="1"/>
  <c r="AL83" i="1"/>
  <c r="AD83" i="1"/>
  <c r="AA83" i="1"/>
  <c r="Z83" i="1"/>
  <c r="AB83" i="1" s="1"/>
  <c r="Y83" i="1"/>
  <c r="W83" i="1"/>
  <c r="O83" i="1"/>
  <c r="AN83" i="1" s="1"/>
  <c r="AO82" i="1"/>
  <c r="AN82" i="1"/>
  <c r="AM82" i="1"/>
  <c r="AL82" i="1"/>
  <c r="AA82" i="1"/>
  <c r="Z82" i="1"/>
  <c r="AB82" i="1" s="1"/>
  <c r="W82" i="1"/>
  <c r="Y82" i="1" s="1"/>
  <c r="AD82" i="1" s="1"/>
  <c r="O82" i="1"/>
  <c r="AO81" i="1"/>
  <c r="AN81" i="1"/>
  <c r="AM81" i="1"/>
  <c r="AL81" i="1"/>
  <c r="AA81" i="1"/>
  <c r="AB81" i="1" s="1"/>
  <c r="Z81" i="1"/>
  <c r="W81" i="1"/>
  <c r="O81" i="1"/>
  <c r="AO80" i="1"/>
  <c r="AN80" i="1"/>
  <c r="AM80" i="1"/>
  <c r="AL80" i="1"/>
  <c r="AA80" i="1"/>
  <c r="Z80" i="1"/>
  <c r="W80" i="1"/>
  <c r="Y80" i="1" s="1"/>
  <c r="O80" i="1"/>
  <c r="AO79" i="1"/>
  <c r="AN79" i="1"/>
  <c r="AM79" i="1"/>
  <c r="AL79" i="1"/>
  <c r="AO78" i="1"/>
  <c r="AN78" i="1"/>
  <c r="AM78" i="1"/>
  <c r="AL78" i="1"/>
  <c r="AO77" i="1"/>
  <c r="AN77" i="1"/>
  <c r="AM77" i="1"/>
  <c r="AL77" i="1"/>
  <c r="AO76" i="1"/>
  <c r="AN76" i="1"/>
  <c r="AM76" i="1"/>
  <c r="AL76" i="1"/>
  <c r="AO75" i="1"/>
  <c r="AN75" i="1"/>
  <c r="AM75" i="1"/>
  <c r="AL75" i="1"/>
  <c r="AO74" i="1"/>
  <c r="AN74" i="1"/>
  <c r="AM74" i="1"/>
  <c r="AL74" i="1"/>
  <c r="AO73" i="1"/>
  <c r="AN73" i="1"/>
  <c r="AM73" i="1"/>
  <c r="AL73" i="1"/>
  <c r="AO72" i="1"/>
  <c r="AN72" i="1"/>
  <c r="AM72" i="1"/>
  <c r="AL72" i="1"/>
  <c r="AO71" i="1"/>
  <c r="AN71" i="1"/>
  <c r="AM71" i="1"/>
  <c r="AL71" i="1"/>
  <c r="AO70" i="1"/>
  <c r="AN70" i="1"/>
  <c r="AM70" i="1"/>
  <c r="AL70" i="1"/>
  <c r="AO69" i="1"/>
  <c r="AN69" i="1"/>
  <c r="AM69" i="1"/>
  <c r="AL69" i="1"/>
  <c r="AO68" i="1"/>
  <c r="AN68" i="1"/>
  <c r="AM68" i="1"/>
  <c r="AL68" i="1"/>
  <c r="AO67" i="1"/>
  <c r="AN67" i="1"/>
  <c r="AM67" i="1"/>
  <c r="AL67" i="1"/>
  <c r="Y67" i="1"/>
  <c r="V67" i="1"/>
  <c r="U67" i="1"/>
  <c r="AO66" i="1"/>
  <c r="AN66" i="1"/>
  <c r="AM66" i="1"/>
  <c r="AL66" i="1"/>
  <c r="AB66" i="1"/>
  <c r="W66" i="1"/>
  <c r="Y66" i="1" s="1"/>
  <c r="AD66" i="1" s="1"/>
  <c r="AO65" i="1"/>
  <c r="AN65" i="1"/>
  <c r="AM65" i="1"/>
  <c r="AL65" i="1"/>
  <c r="AB65" i="1"/>
  <c r="W65" i="1"/>
  <c r="Y65" i="1" s="1"/>
  <c r="AD65" i="1" s="1"/>
  <c r="AO64" i="1"/>
  <c r="AN64" i="1"/>
  <c r="AM64" i="1"/>
  <c r="AL64" i="1"/>
  <c r="AO63" i="1"/>
  <c r="AN63" i="1"/>
  <c r="AM63" i="1"/>
  <c r="AL63" i="1"/>
  <c r="AD63" i="1"/>
  <c r="AA63" i="1"/>
  <c r="Z63" i="1"/>
  <c r="Y63" i="1"/>
  <c r="W63" i="1"/>
  <c r="AB63" i="1" s="1"/>
  <c r="AO62" i="1"/>
  <c r="AN62" i="1"/>
  <c r="AM62" i="1"/>
  <c r="AL62" i="1"/>
  <c r="AB62" i="1"/>
  <c r="AA62" i="1"/>
  <c r="Z62" i="1"/>
  <c r="W62" i="1"/>
  <c r="Y62" i="1" s="1"/>
  <c r="AD62" i="1" s="1"/>
  <c r="AO61" i="1"/>
  <c r="AN61" i="1"/>
  <c r="AM61" i="1"/>
  <c r="AL61" i="1"/>
  <c r="AO60" i="1"/>
  <c r="AN60" i="1"/>
  <c r="AM60" i="1"/>
  <c r="AL60" i="1"/>
  <c r="AD60" i="1"/>
  <c r="AA60" i="1"/>
  <c r="Z60" i="1"/>
  <c r="W60" i="1"/>
  <c r="AB60" i="1" s="1"/>
  <c r="AO59" i="1"/>
  <c r="AN59" i="1"/>
  <c r="AM59" i="1"/>
  <c r="AL59" i="1"/>
  <c r="AD59" i="1"/>
  <c r="AB59" i="1"/>
  <c r="AA59" i="1"/>
  <c r="Z59" i="1"/>
  <c r="W59" i="1"/>
  <c r="AO58" i="1"/>
  <c r="AN58" i="1"/>
  <c r="AM58" i="1"/>
  <c r="AL58" i="1"/>
  <c r="AO57" i="1"/>
  <c r="AN57" i="1"/>
  <c r="AM57" i="1"/>
  <c r="AL57" i="1"/>
  <c r="AD57" i="1"/>
  <c r="AA57" i="1"/>
  <c r="AB57" i="1" s="1"/>
  <c r="Z57" i="1"/>
  <c r="W57" i="1"/>
  <c r="AO56" i="1"/>
  <c r="AN56" i="1"/>
  <c r="AM56" i="1"/>
  <c r="AL56" i="1"/>
  <c r="AD56" i="1"/>
  <c r="AB56" i="1"/>
  <c r="AA56" i="1"/>
  <c r="Z56" i="1"/>
  <c r="W56" i="1"/>
  <c r="AO55" i="1"/>
  <c r="AN55" i="1"/>
  <c r="AM55" i="1"/>
  <c r="AL55" i="1"/>
  <c r="AO54" i="1"/>
  <c r="AN54" i="1"/>
  <c r="AM54" i="1"/>
  <c r="AL54" i="1"/>
  <c r="AD54" i="1"/>
  <c r="AA54" i="1"/>
  <c r="AA67" i="1" s="1"/>
  <c r="Z54" i="1"/>
  <c r="W54" i="1"/>
  <c r="AO53" i="1"/>
  <c r="AN53" i="1"/>
  <c r="AM53" i="1"/>
  <c r="AL53" i="1"/>
  <c r="AD53" i="1"/>
  <c r="AB53" i="1"/>
  <c r="AA53" i="1"/>
  <c r="Z53" i="1"/>
  <c r="W53" i="1"/>
  <c r="AO52" i="1"/>
  <c r="AN52" i="1"/>
  <c r="AM52" i="1"/>
  <c r="AL52" i="1"/>
  <c r="AO51" i="1"/>
  <c r="AN51" i="1"/>
  <c r="AM51" i="1"/>
  <c r="AL51" i="1"/>
  <c r="AD51" i="1"/>
  <c r="AB51" i="1"/>
  <c r="AA51" i="1"/>
  <c r="Z51" i="1"/>
  <c r="W51" i="1"/>
  <c r="AO50" i="1"/>
  <c r="AN50" i="1"/>
  <c r="AM50" i="1"/>
  <c r="AL50" i="1"/>
  <c r="AD50" i="1"/>
  <c r="AD67" i="1" s="1"/>
  <c r="AB50" i="1"/>
  <c r="AA50" i="1"/>
  <c r="Z50" i="1"/>
  <c r="W50" i="1"/>
  <c r="AO49" i="1"/>
  <c r="AN49" i="1"/>
  <c r="AM49" i="1"/>
  <c r="AL49" i="1"/>
  <c r="AO48" i="1"/>
  <c r="AN48" i="1"/>
  <c r="AM48" i="1"/>
  <c r="AL48" i="1"/>
  <c r="AL47" i="1"/>
  <c r="Q47" i="1"/>
  <c r="AO47" i="1" s="1"/>
  <c r="N47" i="1"/>
  <c r="M47" i="1"/>
  <c r="AO46" i="1"/>
  <c r="AM46" i="1"/>
  <c r="AL46" i="1"/>
  <c r="Z46" i="1"/>
  <c r="V46" i="1"/>
  <c r="AA46" i="1" s="1"/>
  <c r="U46" i="1"/>
  <c r="O46" i="1"/>
  <c r="AO45" i="1"/>
  <c r="AN45" i="1"/>
  <c r="AM45" i="1"/>
  <c r="AL45" i="1"/>
  <c r="O45" i="1"/>
  <c r="AO44" i="1"/>
  <c r="AN44" i="1"/>
  <c r="AM44" i="1"/>
  <c r="AL44" i="1"/>
  <c r="Z44" i="1"/>
  <c r="V44" i="1"/>
  <c r="AA44" i="1" s="1"/>
  <c r="O44" i="1"/>
  <c r="AO43" i="1"/>
  <c r="AM43" i="1"/>
  <c r="AL43" i="1"/>
  <c r="AD43" i="1"/>
  <c r="AA43" i="1"/>
  <c r="Z43" i="1"/>
  <c r="W43" i="1"/>
  <c r="Y43" i="1" s="1"/>
  <c r="O43" i="1"/>
  <c r="AN43" i="1" s="1"/>
  <c r="AO42" i="1"/>
  <c r="AN42" i="1"/>
  <c r="AM42" i="1"/>
  <c r="AL42" i="1"/>
  <c r="V42" i="1"/>
  <c r="AA42" i="1" s="1"/>
  <c r="U42" i="1"/>
  <c r="O42" i="1"/>
  <c r="AO41" i="1"/>
  <c r="AN41" i="1"/>
  <c r="AM41" i="1"/>
  <c r="AL41" i="1"/>
  <c r="O41" i="1"/>
  <c r="AO40" i="1"/>
  <c r="AN40" i="1"/>
  <c r="AM40" i="1"/>
  <c r="AL40" i="1"/>
  <c r="AD40" i="1"/>
  <c r="O40" i="1"/>
  <c r="AO39" i="1"/>
  <c r="AM39" i="1"/>
  <c r="AL39" i="1"/>
  <c r="AD39" i="1"/>
  <c r="AB39" i="1"/>
  <c r="AA39" i="1"/>
  <c r="Z39" i="1"/>
  <c r="W39" i="1"/>
  <c r="O39" i="1"/>
  <c r="AN39" i="1" s="1"/>
  <c r="AO38" i="1"/>
  <c r="AM38" i="1"/>
  <c r="AL38" i="1"/>
  <c r="AD38" i="1"/>
  <c r="AA38" i="1"/>
  <c r="Z38" i="1"/>
  <c r="AB38" i="1" s="1"/>
  <c r="W38" i="1"/>
  <c r="O38" i="1"/>
  <c r="AN38" i="1" s="1"/>
  <c r="AO37" i="1"/>
  <c r="AN37" i="1"/>
  <c r="AM37" i="1"/>
  <c r="AL37" i="1"/>
  <c r="O37" i="1"/>
  <c r="AO36" i="1"/>
  <c r="AN36" i="1"/>
  <c r="AM36" i="1"/>
  <c r="AL36" i="1"/>
  <c r="V36" i="1"/>
  <c r="U36" i="1"/>
  <c r="Z36" i="1" s="1"/>
  <c r="O36" i="1"/>
  <c r="AO35" i="1"/>
  <c r="AN35" i="1"/>
  <c r="AM35" i="1"/>
  <c r="AL35" i="1"/>
  <c r="O35" i="1"/>
  <c r="AO34" i="1"/>
  <c r="AM34" i="1"/>
  <c r="AL34" i="1"/>
  <c r="AD34" i="1"/>
  <c r="AA34" i="1"/>
  <c r="Z34" i="1"/>
  <c r="W34" i="1"/>
  <c r="O34" i="1"/>
  <c r="AN34" i="1" s="1"/>
  <c r="AO33" i="1"/>
  <c r="AN33" i="1"/>
  <c r="AM33" i="1"/>
  <c r="AL33" i="1"/>
  <c r="W33" i="1"/>
  <c r="Y33" i="1" s="1"/>
  <c r="AD33" i="1" s="1"/>
  <c r="V33" i="1"/>
  <c r="AA33" i="1" s="1"/>
  <c r="U33" i="1"/>
  <c r="Z33" i="1" s="1"/>
  <c r="O33" i="1"/>
  <c r="AO32" i="1"/>
  <c r="AM32" i="1"/>
  <c r="AL32" i="1"/>
  <c r="AD32" i="1"/>
  <c r="AB32" i="1"/>
  <c r="Z32" i="1"/>
  <c r="W32" i="1"/>
  <c r="Y32" i="1" s="1"/>
  <c r="V32" i="1"/>
  <c r="AA32" i="1" s="1"/>
  <c r="U32" i="1"/>
  <c r="O32" i="1"/>
  <c r="AN32" i="1" s="1"/>
  <c r="AO31" i="1"/>
  <c r="AM31" i="1"/>
  <c r="AL31" i="1"/>
  <c r="O31" i="1"/>
  <c r="AN31" i="1" s="1"/>
  <c r="AO30" i="1"/>
  <c r="AM30" i="1"/>
  <c r="AL30" i="1"/>
  <c r="AD30" i="1"/>
  <c r="AB30" i="1"/>
  <c r="AA30" i="1"/>
  <c r="Z30" i="1"/>
  <c r="W30" i="1"/>
  <c r="O30" i="1"/>
  <c r="AN30" i="1" s="1"/>
  <c r="AO29" i="1"/>
  <c r="AM29" i="1"/>
  <c r="AL29" i="1"/>
  <c r="AA29" i="1"/>
  <c r="Z29" i="1"/>
  <c r="W29" i="1"/>
  <c r="Y29" i="1" s="1"/>
  <c r="AD29" i="1" s="1"/>
  <c r="U29" i="1"/>
  <c r="O29" i="1"/>
  <c r="AO28" i="1"/>
  <c r="AN28" i="1"/>
  <c r="AM28" i="1"/>
  <c r="AL28" i="1"/>
  <c r="AA28" i="1"/>
  <c r="Z28" i="1"/>
  <c r="W28" i="1"/>
  <c r="AB28" i="1" s="1"/>
  <c r="V28" i="1"/>
  <c r="U28" i="1"/>
  <c r="O28" i="1"/>
  <c r="AO27" i="1"/>
  <c r="AM27" i="1"/>
  <c r="AL27" i="1"/>
  <c r="O27" i="1"/>
  <c r="AN27" i="1" s="1"/>
  <c r="AO26" i="1"/>
  <c r="AM26" i="1"/>
  <c r="AL26" i="1"/>
  <c r="AD26" i="1"/>
  <c r="W26" i="1"/>
  <c r="O26" i="1"/>
  <c r="AN26" i="1" s="1"/>
  <c r="AO25" i="1"/>
  <c r="AM25" i="1"/>
  <c r="AL25" i="1"/>
  <c r="AD25" i="1"/>
  <c r="AA25" i="1"/>
  <c r="Z25" i="1"/>
  <c r="W25" i="1"/>
  <c r="O25" i="1"/>
  <c r="AB25" i="1" s="1"/>
  <c r="AO24" i="1"/>
  <c r="AM24" i="1"/>
  <c r="AL24" i="1"/>
  <c r="AD24" i="1"/>
  <c r="AA24" i="1"/>
  <c r="AB24" i="1" s="1"/>
  <c r="Z24" i="1"/>
  <c r="W24" i="1"/>
  <c r="O24" i="1"/>
  <c r="AN24" i="1" s="1"/>
  <c r="AO23" i="1"/>
  <c r="AM23" i="1"/>
  <c r="AL23" i="1"/>
  <c r="O23" i="1"/>
  <c r="AN23" i="1" s="1"/>
  <c r="AO22" i="1"/>
  <c r="AN22" i="1"/>
  <c r="AM22" i="1"/>
  <c r="AL22" i="1"/>
  <c r="AD22" i="1"/>
  <c r="O22" i="1"/>
  <c r="AO21" i="1"/>
  <c r="AM21" i="1"/>
  <c r="AL21" i="1"/>
  <c r="AD21" i="1"/>
  <c r="AB21" i="1"/>
  <c r="AA21" i="1"/>
  <c r="Z21" i="1"/>
  <c r="W21" i="1"/>
  <c r="O21" i="1"/>
  <c r="AN21" i="1" s="1"/>
  <c r="AO20" i="1"/>
  <c r="AN20" i="1"/>
  <c r="AM20" i="1"/>
  <c r="AL20" i="1"/>
  <c r="V20" i="1"/>
  <c r="AA20" i="1" s="1"/>
  <c r="U20" i="1"/>
  <c r="O20" i="1"/>
  <c r="AO19" i="1"/>
  <c r="AN19" i="1"/>
  <c r="AM19" i="1"/>
  <c r="AL19" i="1"/>
  <c r="AB19" i="1"/>
  <c r="AA19" i="1"/>
  <c r="W19" i="1"/>
  <c r="V19" i="1"/>
  <c r="U19" i="1"/>
  <c r="Z19" i="1" s="1"/>
  <c r="O19" i="1"/>
  <c r="AA255" i="1" l="1"/>
  <c r="AB266" i="1"/>
  <c r="AM303" i="1"/>
  <c r="N304" i="1"/>
  <c r="AA36" i="1"/>
  <c r="AB36" i="1" s="1"/>
  <c r="W36" i="1"/>
  <c r="Y36" i="1" s="1"/>
  <c r="AD36" i="1" s="1"/>
  <c r="AN218" i="1"/>
  <c r="AB218" i="1"/>
  <c r="W254" i="1"/>
  <c r="AB33" i="1"/>
  <c r="V47" i="1"/>
  <c r="AN29" i="1"/>
  <c r="AB29" i="1"/>
  <c r="Z42" i="1"/>
  <c r="W42" i="1"/>
  <c r="O105" i="1"/>
  <c r="AN105" i="1" s="1"/>
  <c r="AN122" i="1"/>
  <c r="O134" i="1"/>
  <c r="AN134" i="1" s="1"/>
  <c r="AB129" i="1"/>
  <c r="M167" i="1"/>
  <c r="AN342" i="1"/>
  <c r="AB342" i="1"/>
  <c r="AB347" i="1"/>
  <c r="AN347" i="1"/>
  <c r="Y221" i="1"/>
  <c r="AD221" i="1" s="1"/>
  <c r="AB221" i="1"/>
  <c r="Y19" i="1"/>
  <c r="W20" i="1"/>
  <c r="W47" i="1" s="1"/>
  <c r="U47" i="1"/>
  <c r="U167" i="1" s="1"/>
  <c r="Z20" i="1"/>
  <c r="Z47" i="1" s="1"/>
  <c r="Z167" i="1" s="1"/>
  <c r="W105" i="1"/>
  <c r="Y81" i="1"/>
  <c r="AD81" i="1" s="1"/>
  <c r="AB101" i="1"/>
  <c r="U134" i="1"/>
  <c r="W134" i="1" s="1"/>
  <c r="Z122" i="1"/>
  <c r="Z134" i="1" s="1"/>
  <c r="W122" i="1"/>
  <c r="Y122" i="1" s="1"/>
  <c r="Y125" i="1"/>
  <c r="AD125" i="1" s="1"/>
  <c r="AB125" i="1"/>
  <c r="AB128" i="1"/>
  <c r="AN128" i="1"/>
  <c r="Z160" i="1"/>
  <c r="Z169" i="1" s="1"/>
  <c r="AN151" i="1"/>
  <c r="AB151" i="1"/>
  <c r="AN207" i="1"/>
  <c r="AB207" i="1"/>
  <c r="O227" i="1"/>
  <c r="AB253" i="1"/>
  <c r="AN253" i="1"/>
  <c r="Y269" i="1"/>
  <c r="AD269" i="1" s="1"/>
  <c r="AB269" i="1"/>
  <c r="AB282" i="1" s="1"/>
  <c r="Y124" i="1"/>
  <c r="AD124" i="1" s="1"/>
  <c r="AB124" i="1"/>
  <c r="AB248" i="1"/>
  <c r="AN248" i="1"/>
  <c r="AB277" i="1"/>
  <c r="AN277" i="1"/>
  <c r="AD322" i="1"/>
  <c r="V160" i="1"/>
  <c r="V169" i="1" s="1"/>
  <c r="W156" i="1"/>
  <c r="U304" i="1"/>
  <c r="U394" i="1" s="1"/>
  <c r="N167" i="1"/>
  <c r="AM167" i="1" s="1"/>
  <c r="AM47" i="1"/>
  <c r="AN169" i="1"/>
  <c r="Z105" i="1"/>
  <c r="AB93" i="1"/>
  <c r="Z67" i="1"/>
  <c r="AB80" i="1"/>
  <c r="AA134" i="1"/>
  <c r="AN131" i="1"/>
  <c r="AB131" i="1"/>
  <c r="AL160" i="1"/>
  <c r="W214" i="1"/>
  <c r="W227" i="1" s="1"/>
  <c r="W255" i="1" s="1"/>
  <c r="W393" i="1" s="1"/>
  <c r="T254" i="1"/>
  <c r="T255" i="1" s="1"/>
  <c r="W266" i="1"/>
  <c r="Y264" i="1"/>
  <c r="Y266" i="1" s="1"/>
  <c r="AB97" i="1"/>
  <c r="AB126" i="1"/>
  <c r="AA156" i="1"/>
  <c r="AA160" i="1" s="1"/>
  <c r="V227" i="1"/>
  <c r="V255" i="1" s="1"/>
  <c r="V393" i="1" s="1"/>
  <c r="M255" i="1"/>
  <c r="AL255" i="1" s="1"/>
  <c r="AL227" i="1"/>
  <c r="AA282" i="1"/>
  <c r="AN355" i="1"/>
  <c r="AB355" i="1"/>
  <c r="AN46" i="1"/>
  <c r="AB46" i="1"/>
  <c r="AA120" i="1"/>
  <c r="AN133" i="1"/>
  <c r="AN153" i="1"/>
  <c r="AN211" i="1"/>
  <c r="Y217" i="1"/>
  <c r="AD217" i="1" s="1"/>
  <c r="AB217" i="1"/>
  <c r="AN225" i="1"/>
  <c r="AB225" i="1"/>
  <c r="AN238" i="1"/>
  <c r="AB238" i="1"/>
  <c r="AB250" i="1"/>
  <c r="AN250" i="1"/>
  <c r="W282" i="1"/>
  <c r="Y268" i="1"/>
  <c r="Y274" i="1"/>
  <c r="AD274" i="1" s="1"/>
  <c r="AB274" i="1"/>
  <c r="AL282" i="1"/>
  <c r="AL298" i="1"/>
  <c r="M303" i="1"/>
  <c r="O298" i="1"/>
  <c r="Y354" i="1"/>
  <c r="AD354" i="1" s="1"/>
  <c r="AB354" i="1"/>
  <c r="AN356" i="1"/>
  <c r="Y362" i="1"/>
  <c r="AD362" i="1" s="1"/>
  <c r="AB362" i="1"/>
  <c r="Y28" i="1"/>
  <c r="AD28" i="1" s="1"/>
  <c r="AB43" i="1"/>
  <c r="W44" i="1"/>
  <c r="W46" i="1"/>
  <c r="Y46" i="1" s="1"/>
  <c r="AD46" i="1" s="1"/>
  <c r="AB67" i="1"/>
  <c r="AN94" i="1"/>
  <c r="Y109" i="1"/>
  <c r="W123" i="1"/>
  <c r="Y150" i="1"/>
  <c r="AD150" i="1" s="1"/>
  <c r="Y152" i="1"/>
  <c r="AD152" i="1" s="1"/>
  <c r="AB152" i="1"/>
  <c r="AB158" i="1"/>
  <c r="AB159" i="1"/>
  <c r="AN159" i="1"/>
  <c r="W203" i="1"/>
  <c r="AA254" i="1"/>
  <c r="U254" i="1"/>
  <c r="Z232" i="1"/>
  <c r="AB241" i="1"/>
  <c r="AN241" i="1"/>
  <c r="AN247" i="1"/>
  <c r="AB247" i="1"/>
  <c r="Y281" i="1"/>
  <c r="AD281" i="1" s="1"/>
  <c r="AB281" i="1"/>
  <c r="AM282" i="1"/>
  <c r="O296" i="1"/>
  <c r="AB291" i="1"/>
  <c r="AB296" i="1" s="1"/>
  <c r="AN291" i="1"/>
  <c r="AA301" i="1"/>
  <c r="O301" i="1"/>
  <c r="T381" i="1"/>
  <c r="AB366" i="1"/>
  <c r="AN366" i="1"/>
  <c r="AN323" i="1"/>
  <c r="AB323" i="1"/>
  <c r="AB324" i="1"/>
  <c r="AN324" i="1"/>
  <c r="AN325" i="1"/>
  <c r="AB325" i="1"/>
  <c r="AN339" i="1"/>
  <c r="Y357" i="1"/>
  <c r="AD357" i="1" s="1"/>
  <c r="AB357" i="1"/>
  <c r="AN378" i="1"/>
  <c r="AB378" i="1"/>
  <c r="AB229" i="1"/>
  <c r="AN229" i="1"/>
  <c r="AB235" i="1"/>
  <c r="AN235" i="1"/>
  <c r="AM254" i="1"/>
  <c r="N255" i="1"/>
  <c r="AM255" i="1" s="1"/>
  <c r="Y296" i="1"/>
  <c r="U303" i="1"/>
  <c r="W298" i="1"/>
  <c r="AA381" i="1"/>
  <c r="AA395" i="1" s="1"/>
  <c r="Q469" i="1"/>
  <c r="Q496" i="1"/>
  <c r="AO467" i="1"/>
  <c r="AA492" i="1"/>
  <c r="AB132" i="1"/>
  <c r="AN208" i="1"/>
  <c r="AN265" i="1"/>
  <c r="Q265" i="1"/>
  <c r="AB265" i="1"/>
  <c r="O266" i="1"/>
  <c r="AN266" i="1" s="1"/>
  <c r="O47" i="1"/>
  <c r="AN47" i="1" s="1"/>
  <c r="AB157" i="1"/>
  <c r="Q167" i="1"/>
  <c r="Y202" i="1"/>
  <c r="W234" i="1"/>
  <c r="Y234" i="1" s="1"/>
  <c r="Z234" i="1"/>
  <c r="AB240" i="1"/>
  <c r="AB243" i="1"/>
  <c r="AN243" i="1"/>
  <c r="O254" i="1"/>
  <c r="AN254" i="1" s="1"/>
  <c r="AB299" i="1"/>
  <c r="AN299" i="1"/>
  <c r="AN327" i="1"/>
  <c r="AB327" i="1"/>
  <c r="AB333" i="1"/>
  <c r="AN333" i="1"/>
  <c r="Y458" i="1"/>
  <c r="AD458" i="1" s="1"/>
  <c r="AB458" i="1"/>
  <c r="AO296" i="1"/>
  <c r="Q304" i="1"/>
  <c r="AB34" i="1"/>
  <c r="W67" i="1"/>
  <c r="AB54" i="1"/>
  <c r="AD80" i="1"/>
  <c r="AD105" i="1" s="1"/>
  <c r="AN92" i="1"/>
  <c r="AB92" i="1"/>
  <c r="AB96" i="1"/>
  <c r="AN96" i="1"/>
  <c r="Y149" i="1"/>
  <c r="W160" i="1"/>
  <c r="W169" i="1" s="1"/>
  <c r="AB169" i="1" s="1"/>
  <c r="AB149" i="1"/>
  <c r="AD168" i="1"/>
  <c r="N169" i="1"/>
  <c r="AB209" i="1"/>
  <c r="AN210" i="1"/>
  <c r="AN223" i="1"/>
  <c r="AB223" i="1"/>
  <c r="Q393" i="1"/>
  <c r="AO255" i="1"/>
  <c r="Z296" i="1"/>
  <c r="AB293" i="1"/>
  <c r="AN293" i="1"/>
  <c r="Z298" i="1"/>
  <c r="Z381" i="1"/>
  <c r="Z395" i="1" s="1"/>
  <c r="AB331" i="1"/>
  <c r="AN344" i="1"/>
  <c r="AB344" i="1"/>
  <c r="AD389" i="1"/>
  <c r="AN230" i="1"/>
  <c r="AB230" i="1"/>
  <c r="AB233" i="1"/>
  <c r="AN233" i="1"/>
  <c r="AB239" i="1"/>
  <c r="AN239" i="1"/>
  <c r="T296" i="1"/>
  <c r="Z300" i="1"/>
  <c r="O300" i="1"/>
  <c r="AB343" i="1"/>
  <c r="AN343" i="1"/>
  <c r="W381" i="1"/>
  <c r="W395" i="1" s="1"/>
  <c r="Y443" i="1"/>
  <c r="Y444" i="1" s="1"/>
  <c r="AD444" i="1" s="1"/>
  <c r="AD455" i="1"/>
  <c r="Y467" i="1"/>
  <c r="AN499" i="1"/>
  <c r="AN25" i="1"/>
  <c r="AN104" i="1"/>
  <c r="AN127" i="1"/>
  <c r="AN209" i="1"/>
  <c r="AN216" i="1"/>
  <c r="AN220" i="1"/>
  <c r="U255" i="1"/>
  <c r="U393" i="1" s="1"/>
  <c r="AB231" i="1"/>
  <c r="AN231" i="1"/>
  <c r="AN234" i="1"/>
  <c r="AB234" i="1"/>
  <c r="AB245" i="1"/>
  <c r="AB252" i="1"/>
  <c r="AA266" i="1"/>
  <c r="AB280" i="1"/>
  <c r="AB337" i="1"/>
  <c r="AN337" i="1"/>
  <c r="AB358" i="1"/>
  <c r="AN358" i="1"/>
  <c r="AN369" i="1"/>
  <c r="AB369" i="1"/>
  <c r="AN374" i="1"/>
  <c r="AB374" i="1"/>
  <c r="AB375" i="1"/>
  <c r="AB380" i="1"/>
  <c r="M395" i="1"/>
  <c r="AL395" i="1" s="1"/>
  <c r="AB424" i="1"/>
  <c r="AO499" i="1"/>
  <c r="AD528" i="1"/>
  <c r="Z528" i="1"/>
  <c r="V425" i="1"/>
  <c r="AA407" i="1"/>
  <c r="AA408" i="1"/>
  <c r="W408" i="1"/>
  <c r="AB408" i="1" s="1"/>
  <c r="V426" i="1"/>
  <c r="AD472" i="1"/>
  <c r="AN364" i="1"/>
  <c r="AB364" i="1"/>
  <c r="AO381" i="1"/>
  <c r="Q395" i="1"/>
  <c r="AO395" i="1" s="1"/>
  <c r="AA389" i="1"/>
  <c r="W407" i="1"/>
  <c r="Z492" i="1"/>
  <c r="W296" i="1"/>
  <c r="AN236" i="1"/>
  <c r="AB236" i="1"/>
  <c r="AB335" i="1"/>
  <c r="AN335" i="1"/>
  <c r="AB237" i="1"/>
  <c r="AN237" i="1"/>
  <c r="AD264" i="1"/>
  <c r="Q266" i="1"/>
  <c r="AO266" i="1" s="1"/>
  <c r="O282" i="1"/>
  <c r="Z282" i="1"/>
  <c r="AB273" i="1"/>
  <c r="AB294" i="1"/>
  <c r="AN332" i="1"/>
  <c r="AB332" i="1"/>
  <c r="AB365" i="1"/>
  <c r="Z441" i="1"/>
  <c r="AN467" i="1"/>
  <c r="AB477" i="1"/>
  <c r="AN477" i="1"/>
  <c r="AN478" i="1"/>
  <c r="AB478" i="1"/>
  <c r="W496" i="1"/>
  <c r="AN273" i="1"/>
  <c r="T298" i="1"/>
  <c r="T303" i="1" s="1"/>
  <c r="AB345" i="1"/>
  <c r="AN345" i="1"/>
  <c r="AB363" i="1"/>
  <c r="AN363" i="1"/>
  <c r="W414" i="1"/>
  <c r="AB411" i="1"/>
  <c r="AB414" i="1" s="1"/>
  <c r="AB420" i="1"/>
  <c r="Z420" i="1"/>
  <c r="AN455" i="1"/>
  <c r="AB475" i="1"/>
  <c r="AN475" i="1"/>
  <c r="AN481" i="1"/>
  <c r="AB481" i="1"/>
  <c r="Y488" i="1"/>
  <c r="AD488" i="1" s="1"/>
  <c r="AB488" i="1"/>
  <c r="Z489" i="1"/>
  <c r="W489" i="1"/>
  <c r="AD495" i="1"/>
  <c r="AN483" i="1"/>
  <c r="AN487" i="1"/>
  <c r="Z483" i="1"/>
  <c r="W483" i="1"/>
  <c r="Y483" i="1" s="1"/>
  <c r="AD483" i="1" s="1"/>
  <c r="AN485" i="1"/>
  <c r="Y486" i="1"/>
  <c r="AD486" i="1" s="1"/>
  <c r="AB486" i="1"/>
  <c r="Z487" i="1"/>
  <c r="W487" i="1"/>
  <c r="Y487" i="1" s="1"/>
  <c r="AD487" i="1" s="1"/>
  <c r="AL492" i="1"/>
  <c r="Z496" i="1"/>
  <c r="AA497" i="1"/>
  <c r="AD523" i="1"/>
  <c r="AD533" i="1" s="1"/>
  <c r="S255" i="1"/>
  <c r="AB259" i="1"/>
  <c r="AB261" i="1" s="1"/>
  <c r="Z266" i="1"/>
  <c r="AB295" i="1"/>
  <c r="AA298" i="1"/>
  <c r="AB367" i="1"/>
  <c r="AB377" i="1"/>
  <c r="AN377" i="1"/>
  <c r="Z424" i="1"/>
  <c r="N496" i="1"/>
  <c r="AM467" i="1"/>
  <c r="AN472" i="1"/>
  <c r="O492" i="1"/>
  <c r="AN492" i="1" s="1"/>
  <c r="AB472" i="1"/>
  <c r="AB474" i="1"/>
  <c r="Z485" i="1"/>
  <c r="W485" i="1"/>
  <c r="Y485" i="1" s="1"/>
  <c r="AD485" i="1" s="1"/>
  <c r="AM499" i="1"/>
  <c r="AA499" i="1"/>
  <c r="U492" i="1"/>
  <c r="U499" i="1" s="1"/>
  <c r="AA532" i="1"/>
  <c r="O381" i="1"/>
  <c r="AB341" i="1"/>
  <c r="W467" i="1"/>
  <c r="AB467" i="1" s="1"/>
  <c r="AB457" i="1"/>
  <c r="AN457" i="1"/>
  <c r="AB480" i="1"/>
  <c r="AB491" i="1"/>
  <c r="V492" i="1"/>
  <c r="V499" i="1" s="1"/>
  <c r="AD497" i="1"/>
  <c r="AA455" i="1"/>
  <c r="AA467" i="1" s="1"/>
  <c r="O395" i="1" l="1"/>
  <c r="AN395" i="1" s="1"/>
  <c r="AN381" i="1"/>
  <c r="Q397" i="1"/>
  <c r="AO393" i="1"/>
  <c r="AN282" i="1"/>
  <c r="AB300" i="1"/>
  <c r="AN300" i="1"/>
  <c r="AM169" i="1"/>
  <c r="AA169" i="1"/>
  <c r="Y298" i="1"/>
  <c r="W303" i="1"/>
  <c r="AB254" i="1"/>
  <c r="AB301" i="1"/>
  <c r="AN301" i="1"/>
  <c r="Y203" i="1"/>
  <c r="AD203" i="1" s="1"/>
  <c r="AB203" i="1"/>
  <c r="AB227" i="1" s="1"/>
  <c r="AB255" i="1" s="1"/>
  <c r="AB393" i="1" s="1"/>
  <c r="AD109" i="1"/>
  <c r="AD120" i="1" s="1"/>
  <c r="Y120" i="1"/>
  <c r="AB105" i="1"/>
  <c r="W492" i="1"/>
  <c r="AA496" i="1"/>
  <c r="O496" i="1"/>
  <c r="AM496" i="1"/>
  <c r="AB483" i="1"/>
  <c r="AB492" i="1" s="1"/>
  <c r="W304" i="1"/>
  <c r="W394" i="1" s="1"/>
  <c r="AD492" i="1"/>
  <c r="Z304" i="1"/>
  <c r="Z394" i="1" s="1"/>
  <c r="Y105" i="1"/>
  <c r="AB122" i="1"/>
  <c r="V167" i="1"/>
  <c r="N394" i="1"/>
  <c r="AM394" i="1" s="1"/>
  <c r="AM304" i="1"/>
  <c r="AB160" i="1"/>
  <c r="O255" i="1"/>
  <c r="AN255" i="1" s="1"/>
  <c r="AN227" i="1"/>
  <c r="AB485" i="1"/>
  <c r="AA426" i="1"/>
  <c r="V434" i="1"/>
  <c r="W426" i="1"/>
  <c r="AB426" i="1" s="1"/>
  <c r="W167" i="1"/>
  <c r="Y489" i="1"/>
  <c r="AD489" i="1" s="1"/>
  <c r="AB489" i="1"/>
  <c r="AD149" i="1"/>
  <c r="AN296" i="1"/>
  <c r="AN298" i="1"/>
  <c r="O303" i="1"/>
  <c r="AN303" i="1" s="1"/>
  <c r="AB298" i="1"/>
  <c r="AB303" i="1" s="1"/>
  <c r="AB304" i="1" s="1"/>
  <c r="AB394" i="1" s="1"/>
  <c r="AD234" i="1"/>
  <c r="AD254" i="1" s="1"/>
  <c r="Y254" i="1"/>
  <c r="AO496" i="1"/>
  <c r="Q500" i="1"/>
  <c r="Z254" i="1"/>
  <c r="Z255" i="1" s="1"/>
  <c r="AA47" i="1"/>
  <c r="AA167" i="1" s="1"/>
  <c r="AB167" i="1" s="1"/>
  <c r="W499" i="1"/>
  <c r="AB499" i="1" s="1"/>
  <c r="AA303" i="1"/>
  <c r="AA304" i="1" s="1"/>
  <c r="AA394" i="1" s="1"/>
  <c r="Z499" i="1"/>
  <c r="AA409" i="1"/>
  <c r="Z303" i="1"/>
  <c r="Q394" i="1"/>
  <c r="AO394" i="1" s="1"/>
  <c r="AO304" i="1"/>
  <c r="AD202" i="1"/>
  <c r="AO469" i="1"/>
  <c r="N393" i="1"/>
  <c r="AM393" i="1" s="1"/>
  <c r="AA393" i="1"/>
  <c r="AD381" i="1"/>
  <c r="AD395" i="1" s="1"/>
  <c r="AD266" i="1"/>
  <c r="Y469" i="1"/>
  <c r="Y525" i="1" s="1"/>
  <c r="Y496" i="1"/>
  <c r="AB381" i="1"/>
  <c r="AB395" i="1" s="1"/>
  <c r="W409" i="1"/>
  <c r="AB407" i="1"/>
  <c r="AB409" i="1" s="1"/>
  <c r="AD268" i="1"/>
  <c r="Y282" i="1"/>
  <c r="Y214" i="1"/>
  <c r="AD214" i="1" s="1"/>
  <c r="AB214" i="1"/>
  <c r="Y156" i="1"/>
  <c r="AD156" i="1" s="1"/>
  <c r="AB156" i="1"/>
  <c r="AD467" i="1"/>
  <c r="AB44" i="1"/>
  <c r="Y44" i="1"/>
  <c r="AD44" i="1" s="1"/>
  <c r="AD122" i="1"/>
  <c r="AD134" i="1" s="1"/>
  <c r="Y134" i="1"/>
  <c r="Y20" i="1"/>
  <c r="AD20" i="1" s="1"/>
  <c r="AB20" i="1"/>
  <c r="AB47" i="1" s="1"/>
  <c r="AO265" i="1"/>
  <c r="AD265" i="1"/>
  <c r="AL303" i="1"/>
  <c r="M304" i="1"/>
  <c r="AD19" i="1"/>
  <c r="AD47" i="1" s="1"/>
  <c r="Y42" i="1"/>
  <c r="AD42" i="1" s="1"/>
  <c r="AB42" i="1"/>
  <c r="AB487" i="1"/>
  <c r="Z393" i="1"/>
  <c r="V433" i="1"/>
  <c r="W425" i="1"/>
  <c r="V427" i="1"/>
  <c r="V428" i="1" s="1"/>
  <c r="AA425" i="1"/>
  <c r="AA427" i="1" s="1"/>
  <c r="Q170" i="1"/>
  <c r="AO167" i="1"/>
  <c r="AB123" i="1"/>
  <c r="Y123" i="1"/>
  <c r="AD123" i="1" s="1"/>
  <c r="M393" i="1"/>
  <c r="AL393" i="1" s="1"/>
  <c r="Y381" i="1"/>
  <c r="O167" i="1"/>
  <c r="AN167" i="1" s="1"/>
  <c r="AL167" i="1"/>
  <c r="Y227" i="1" l="1"/>
  <c r="Y255" i="1" s="1"/>
  <c r="Y517" i="1" s="1"/>
  <c r="Y303" i="1"/>
  <c r="Y304" i="1" s="1"/>
  <c r="AD298" i="1"/>
  <c r="AD303" i="1" s="1"/>
  <c r="Y393" i="1"/>
  <c r="Y518" i="1"/>
  <c r="AD282" i="1"/>
  <c r="AD393" i="1" s="1"/>
  <c r="AO170" i="1"/>
  <c r="Y160" i="1"/>
  <c r="O393" i="1"/>
  <c r="AN393" i="1" s="1"/>
  <c r="Y47" i="1"/>
  <c r="AD469" i="1"/>
  <c r="AD160" i="1"/>
  <c r="AL304" i="1"/>
  <c r="M394" i="1"/>
  <c r="AL394" i="1" s="1"/>
  <c r="AD227" i="1"/>
  <c r="AD255" i="1" s="1"/>
  <c r="V436" i="1"/>
  <c r="W433" i="1"/>
  <c r="AA433" i="1"/>
  <c r="AO500" i="1"/>
  <c r="Q503" i="1"/>
  <c r="V437" i="1"/>
  <c r="AA434" i="1"/>
  <c r="W434" i="1"/>
  <c r="AB434" i="1" s="1"/>
  <c r="AB496" i="1"/>
  <c r="AN496" i="1"/>
  <c r="Y492" i="1"/>
  <c r="Y520" i="1"/>
  <c r="Y395" i="1"/>
  <c r="Y167" i="1"/>
  <c r="AO397" i="1"/>
  <c r="AB425" i="1"/>
  <c r="AB427" i="1" s="1"/>
  <c r="W427" i="1"/>
  <c r="W428" i="1" s="1"/>
  <c r="AD525" i="1"/>
  <c r="U525" i="1"/>
  <c r="AD496" i="1"/>
  <c r="O304" i="1"/>
  <c r="AB134" i="1"/>
  <c r="Q504" i="1" l="1"/>
  <c r="AO503" i="1"/>
  <c r="U520" i="1"/>
  <c r="AD520" i="1"/>
  <c r="Y516" i="1"/>
  <c r="Y169" i="1"/>
  <c r="AD169" i="1" s="1"/>
  <c r="U517" i="1"/>
  <c r="AD517" i="1"/>
  <c r="AD167" i="1"/>
  <c r="W437" i="1"/>
  <c r="AB437" i="1" s="1"/>
  <c r="V440" i="1"/>
  <c r="AA437" i="1"/>
  <c r="AD518" i="1"/>
  <c r="U518" i="1"/>
  <c r="Y522" i="1"/>
  <c r="Y499" i="1"/>
  <c r="AB433" i="1"/>
  <c r="Y519" i="1"/>
  <c r="Y394" i="1"/>
  <c r="Y397" i="1" s="1"/>
  <c r="AD397" i="1" s="1"/>
  <c r="AD304" i="1"/>
  <c r="AD394" i="1" s="1"/>
  <c r="AA436" i="1"/>
  <c r="V439" i="1"/>
  <c r="W436" i="1"/>
  <c r="AB436" i="1" s="1"/>
  <c r="AN304" i="1"/>
  <c r="O394" i="1"/>
  <c r="AN394" i="1" s="1"/>
  <c r="Y529" i="1" l="1"/>
  <c r="Y531" i="1" s="1"/>
  <c r="Y532" i="1" s="1"/>
  <c r="AD516" i="1"/>
  <c r="U516" i="1"/>
  <c r="AD519" i="1"/>
  <c r="U519" i="1"/>
  <c r="W441" i="1"/>
  <c r="U522" i="1"/>
  <c r="AD522" i="1"/>
  <c r="AA440" i="1"/>
  <c r="W440" i="1"/>
  <c r="AB440" i="1" s="1"/>
  <c r="AB441" i="1"/>
  <c r="AD499" i="1"/>
  <c r="Y500" i="1"/>
  <c r="Y170" i="1"/>
  <c r="AD170" i="1" s="1"/>
  <c r="AA439" i="1"/>
  <c r="AA441" i="1" s="1"/>
  <c r="W439" i="1"/>
  <c r="AB439" i="1" s="1"/>
  <c r="Q508" i="1"/>
  <c r="AO504" i="1"/>
  <c r="AO505" i="1" s="1"/>
  <c r="AD529" i="1" l="1"/>
  <c r="Y503" i="1"/>
  <c r="Y504" i="1" s="1"/>
  <c r="AD504" i="1" s="1"/>
  <c r="AD500" i="1"/>
  <c r="AD503" i="1" s="1"/>
</calcChain>
</file>

<file path=xl/sharedStrings.xml><?xml version="1.0" encoding="utf-8"?>
<sst xmlns="http://schemas.openxmlformats.org/spreadsheetml/2006/main" count="2719" uniqueCount="243">
  <si>
    <t>PT PELABUHAN INDONESIA  (PERSERO)</t>
  </si>
  <si>
    <t>REGIONAL 1</t>
  </si>
  <si>
    <t>TERMINAL PETI KEMAS BELAWAN - INTERNASIONAL</t>
  </si>
  <si>
    <t>LAPORAN RINCIAN PRODUKSI DAN PENDAPATAN INTERNASIONAL</t>
  </si>
  <si>
    <t>BULAN : DESEMBER 2021</t>
  </si>
  <si>
    <t>T A R I F</t>
  </si>
  <si>
    <t>REALISASI S/D BULAN LALU</t>
  </si>
  <si>
    <t>REALISASI BULAN BERJALAN</t>
  </si>
  <si>
    <t>REALISASI S/D BULAN BERJALAN</t>
  </si>
  <si>
    <t>NO</t>
  </si>
  <si>
    <t xml:space="preserve">   U R A I A N</t>
  </si>
  <si>
    <t>SAT</t>
  </si>
  <si>
    <t>PRODUKSI</t>
  </si>
  <si>
    <t>PENDAPATAN</t>
  </si>
  <si>
    <t>BKR</t>
  </si>
  <si>
    <t>MUAT</t>
  </si>
  <si>
    <t>JUM</t>
  </si>
  <si>
    <t>I.</t>
  </si>
  <si>
    <t>OPERASI KAPAL</t>
  </si>
  <si>
    <t>a.</t>
  </si>
  <si>
    <t>Captive Cargo</t>
  </si>
  <si>
    <t xml:space="preserve">   </t>
  </si>
  <si>
    <t>1 .</t>
  </si>
  <si>
    <t>20' F.C.L</t>
  </si>
  <si>
    <t>- Dengan Kran Dermaga/HMC</t>
  </si>
  <si>
    <t>Box</t>
  </si>
  <si>
    <t>$</t>
  </si>
  <si>
    <t>- Overheight Container</t>
  </si>
  <si>
    <t>- Dengan Kran Kapal</t>
  </si>
  <si>
    <t>- Kekurangan/Kelebihan</t>
  </si>
  <si>
    <t>2 .</t>
  </si>
  <si>
    <t xml:space="preserve">20' L .C .L </t>
  </si>
  <si>
    <t>- Dengan Kran Dermaga</t>
  </si>
  <si>
    <t>3 .</t>
  </si>
  <si>
    <t>20' Empty</t>
  </si>
  <si>
    <t>4 .</t>
  </si>
  <si>
    <t>40' F.C.L</t>
  </si>
  <si>
    <t>5 .</t>
  </si>
  <si>
    <t>45' F.C.L</t>
  </si>
  <si>
    <t>6 .</t>
  </si>
  <si>
    <t>40' L.C.L.</t>
  </si>
  <si>
    <t>- Kekurangan / Kelebihan</t>
  </si>
  <si>
    <t>7 .</t>
  </si>
  <si>
    <t>40' Empty</t>
  </si>
  <si>
    <t>8 .</t>
  </si>
  <si>
    <t>45' Empty</t>
  </si>
  <si>
    <t>b</t>
  </si>
  <si>
    <t>Transhipment</t>
  </si>
  <si>
    <t>20' F.C.L. Empty</t>
  </si>
  <si>
    <t>40' F.C.L. Empty</t>
  </si>
  <si>
    <t>40' F.C.L.</t>
  </si>
  <si>
    <t>c.</t>
  </si>
  <si>
    <t>Shifting</t>
  </si>
  <si>
    <t>Ukuran 20'</t>
  </si>
  <si>
    <t>1. Tanpa landing (R to R)</t>
  </si>
  <si>
    <t>2. Dengan landing</t>
  </si>
  <si>
    <t>3. Dengan landing (mty)</t>
  </si>
  <si>
    <t>4. Dengan landing (CY)</t>
  </si>
  <si>
    <t>5. Dengan landing (ovd)</t>
  </si>
  <si>
    <t>6. Landing empty (berth)</t>
  </si>
  <si>
    <t>1. Tanpa landing</t>
  </si>
  <si>
    <t>Ukuran 40"</t>
  </si>
  <si>
    <t xml:space="preserve">1. Tanpa landing </t>
  </si>
  <si>
    <t>2. Tanpa landing (empty)</t>
  </si>
  <si>
    <t>3. Dengan landing</t>
  </si>
  <si>
    <t>4. Dengan landing (R to R)</t>
  </si>
  <si>
    <t>5. Dengan landing (mty)</t>
  </si>
  <si>
    <t>6. Dengan landing (CY)</t>
  </si>
  <si>
    <t>7. Dengan landing (CY empty)</t>
  </si>
  <si>
    <t>Ukuran 20" OH</t>
  </si>
  <si>
    <t xml:space="preserve">1. Dengan landing </t>
  </si>
  <si>
    <t>Ukuran 40" OH</t>
  </si>
  <si>
    <t>Ukuran 45"</t>
  </si>
  <si>
    <t>d.</t>
  </si>
  <si>
    <t>Uncontainerized Cargo</t>
  </si>
  <si>
    <t>s/d 20 Ton</t>
  </si>
  <si>
    <t>-</t>
  </si>
  <si>
    <t>Chasis Pengguna Jasa</t>
  </si>
  <si>
    <t>Unit</t>
  </si>
  <si>
    <t>Chasis UTPK</t>
  </si>
  <si>
    <t>20 Ton ke atas</t>
  </si>
  <si>
    <t>Tanpa Landing</t>
  </si>
  <si>
    <t>Dengan Landing</t>
  </si>
  <si>
    <t>e.</t>
  </si>
  <si>
    <t>Overheight Container</t>
  </si>
  <si>
    <t xml:space="preserve">F.C.L     </t>
  </si>
  <si>
    <t>20'</t>
  </si>
  <si>
    <t>40'</t>
  </si>
  <si>
    <t>Empty</t>
  </si>
  <si>
    <t>L.C.L</t>
  </si>
  <si>
    <t xml:space="preserve">Transhifment       </t>
  </si>
  <si>
    <t xml:space="preserve">Shift. Unlanding  </t>
  </si>
  <si>
    <t xml:space="preserve">Landing                    </t>
  </si>
  <si>
    <t>f.</t>
  </si>
  <si>
    <t>Buka / Tutup Palka</t>
  </si>
  <si>
    <t>Kali</t>
  </si>
  <si>
    <t>g.</t>
  </si>
  <si>
    <t>Pembatalan Muatan</t>
  </si>
  <si>
    <t>sd 05/10/11</t>
  </si>
  <si>
    <t>1)</t>
  </si>
  <si>
    <t xml:space="preserve">Full  </t>
  </si>
  <si>
    <t>Rp</t>
  </si>
  <si>
    <t>2)</t>
  </si>
  <si>
    <t>3)</t>
  </si>
  <si>
    <t xml:space="preserve">Empty </t>
  </si>
  <si>
    <t>4)</t>
  </si>
  <si>
    <t>h.</t>
  </si>
  <si>
    <t>Batal Muat Ekspor</t>
  </si>
  <si>
    <t>i.</t>
  </si>
  <si>
    <t>Stevedoring</t>
  </si>
  <si>
    <t>20' Full</t>
  </si>
  <si>
    <t>40' Full</t>
  </si>
  <si>
    <t>JUMLAH  : I</t>
  </si>
  <si>
    <t>BTP</t>
  </si>
  <si>
    <t>B. Muat</t>
  </si>
  <si>
    <t>PENDAPATAN OPERASI KAPAL</t>
  </si>
  <si>
    <t>II</t>
  </si>
  <si>
    <t>OPERASI LAPANGAN</t>
  </si>
  <si>
    <t>Lift Off</t>
  </si>
  <si>
    <t xml:space="preserve">Berisi   </t>
  </si>
  <si>
    <t xml:space="preserve">Berisi    </t>
  </si>
  <si>
    <t>45'</t>
  </si>
  <si>
    <t>Reefer</t>
  </si>
  <si>
    <t xml:space="preserve">Kosong </t>
  </si>
  <si>
    <t>CFS</t>
  </si>
  <si>
    <t>Lift Off  OH /OW /OL</t>
  </si>
  <si>
    <t>Lift On</t>
  </si>
  <si>
    <t>Lift On CFS</t>
  </si>
  <si>
    <t>Lift On  OH /OW /OL</t>
  </si>
  <si>
    <t>Relokasi</t>
  </si>
  <si>
    <t xml:space="preserve">Berisi </t>
  </si>
  <si>
    <t xml:space="preserve">Berisi  </t>
  </si>
  <si>
    <t xml:space="preserve">Berisi  OH </t>
  </si>
  <si>
    <t>b.</t>
  </si>
  <si>
    <t>Haulage/ Trucking</t>
  </si>
  <si>
    <t>Dari CY ke Graha</t>
  </si>
  <si>
    <t>Gerakan Extra</t>
  </si>
  <si>
    <t>L A M A</t>
  </si>
  <si>
    <t xml:space="preserve">Suply listrik pershift  </t>
  </si>
  <si>
    <t>Shift</t>
  </si>
  <si>
    <t xml:space="preserve">Jasa Monitor    </t>
  </si>
  <si>
    <t xml:space="preserve">Jasa Monitor     </t>
  </si>
  <si>
    <t>Penumpukan Container</t>
  </si>
  <si>
    <t>Kosong</t>
  </si>
  <si>
    <t xml:space="preserve">Ukuran 20' </t>
  </si>
  <si>
    <t>Masa   I</t>
  </si>
  <si>
    <t>Box.hr</t>
  </si>
  <si>
    <t>Masa   I-2</t>
  </si>
  <si>
    <t>Masa   II-1</t>
  </si>
  <si>
    <t>Masa   II-2</t>
  </si>
  <si>
    <t>Ukuran 40'</t>
  </si>
  <si>
    <t>c</t>
  </si>
  <si>
    <t>Ukuran 45'</t>
  </si>
  <si>
    <t>Berisi</t>
  </si>
  <si>
    <t>IMDG Kelas -</t>
  </si>
  <si>
    <t>1 &amp; 7</t>
  </si>
  <si>
    <t>Masa II-1</t>
  </si>
  <si>
    <t>Masa II-2</t>
  </si>
  <si>
    <t xml:space="preserve">Ukuran 40' </t>
  </si>
  <si>
    <t>Masa  II-1</t>
  </si>
  <si>
    <t>Masa  II-2</t>
  </si>
  <si>
    <t xml:space="preserve">Ukuran 45' </t>
  </si>
  <si>
    <t>Masa   II</t>
  </si>
  <si>
    <t>Masa  II</t>
  </si>
  <si>
    <t>Reffer</t>
  </si>
  <si>
    <t xml:space="preserve">Reffer 20' </t>
  </si>
  <si>
    <t>Reffer 20'</t>
  </si>
  <si>
    <t xml:space="preserve">Reffer 40' </t>
  </si>
  <si>
    <t xml:space="preserve">Reffer 45' </t>
  </si>
  <si>
    <t>Masa   I-1</t>
  </si>
  <si>
    <t xml:space="preserve">OH , OW, OL </t>
  </si>
  <si>
    <t xml:space="preserve">OH/OW 20' </t>
  </si>
  <si>
    <t xml:space="preserve">OH/OW 40' </t>
  </si>
  <si>
    <t>Pengusahaan Lap. CFS / Sharing</t>
  </si>
  <si>
    <t>Lift On /Off</t>
  </si>
  <si>
    <t xml:space="preserve">Penumpukan </t>
  </si>
  <si>
    <t xml:space="preserve">Angsur </t>
  </si>
  <si>
    <t>JUMLAH  : II</t>
  </si>
  <si>
    <t>Box.Hr</t>
  </si>
  <si>
    <t>Box (Lap.CFS)</t>
  </si>
  <si>
    <t>Rp.</t>
  </si>
  <si>
    <t>PENDAPATAN OPERASI LAPANGAN</t>
  </si>
  <si>
    <t>OPERASI C. F. S</t>
  </si>
  <si>
    <t>Unstuffing / Stuffing</t>
  </si>
  <si>
    <t xml:space="preserve">Stuffing   </t>
  </si>
  <si>
    <t>Penanganan Barang</t>
  </si>
  <si>
    <t>Delivery Cargo (OPT)</t>
  </si>
  <si>
    <t>Ton/M3</t>
  </si>
  <si>
    <t>Reiceving Cargo</t>
  </si>
  <si>
    <t>Mekanis  :  2,1 s/d 3 Ton</t>
  </si>
  <si>
    <t>Rubah Status</t>
  </si>
  <si>
    <t>Penumpukan Barang</t>
  </si>
  <si>
    <t>Barang Lainnya</t>
  </si>
  <si>
    <t>T/M3.Hr</t>
  </si>
  <si>
    <t>Gudang CFS</t>
  </si>
  <si>
    <t xml:space="preserve">Pengusahaan Alat </t>
  </si>
  <si>
    <t>(Forklift)</t>
  </si>
  <si>
    <t>Lift Off Container Kosong</t>
  </si>
  <si>
    <t>Lift Off  CFS</t>
  </si>
  <si>
    <t>Opslag</t>
  </si>
  <si>
    <t>Opslag CFS</t>
  </si>
  <si>
    <t xml:space="preserve">Stuffing        </t>
  </si>
  <si>
    <t>Stuffing CFS</t>
  </si>
  <si>
    <t>JUMLAH  : III</t>
  </si>
  <si>
    <t>PENDAPATAN OPERASI CFS</t>
  </si>
  <si>
    <t>OPERASI LAINNYA</t>
  </si>
  <si>
    <t>Dermaga</t>
  </si>
  <si>
    <t>Clossing Time</t>
  </si>
  <si>
    <t>Batal Muat (Clossing time)</t>
  </si>
  <si>
    <t>Pass Kendaraan</t>
  </si>
  <si>
    <t>Pass Harian</t>
  </si>
  <si>
    <t>Lembar</t>
  </si>
  <si>
    <t>Pass Bulanan</t>
  </si>
  <si>
    <t>Trailler</t>
  </si>
  <si>
    <t>Truck , Bus Besar</t>
  </si>
  <si>
    <t>Pass Tahunan</t>
  </si>
  <si>
    <t>Repair Container</t>
  </si>
  <si>
    <t>Cleaning Container</t>
  </si>
  <si>
    <t>JUMLAH  : IV</t>
  </si>
  <si>
    <t>M-3</t>
  </si>
  <si>
    <t>PEND. OPERASI LAINNYA</t>
  </si>
  <si>
    <t>TOTAL PENDAPATAN</t>
  </si>
  <si>
    <t>JUMLAH  : I  s/d IV</t>
  </si>
  <si>
    <t xml:space="preserve">  Bongkar / Muat</t>
  </si>
  <si>
    <t xml:space="preserve">  Transhipment</t>
  </si>
  <si>
    <t xml:space="preserve">  Uncontainerized</t>
  </si>
  <si>
    <t xml:space="preserve">  OH/OW/OL</t>
  </si>
  <si>
    <t xml:space="preserve">  Pembatalan Muatan</t>
  </si>
  <si>
    <t xml:space="preserve">  Lift On/Off</t>
  </si>
  <si>
    <t xml:space="preserve">  Gerakan Extra</t>
  </si>
  <si>
    <t xml:space="preserve">  Reefer &amp; Monitoring</t>
  </si>
  <si>
    <t xml:space="preserve">  Penumpukan</t>
  </si>
  <si>
    <t xml:space="preserve">  Alih Kapal (BGI)</t>
  </si>
  <si>
    <t xml:space="preserve">  Pas Pelabuhan</t>
  </si>
  <si>
    <t xml:space="preserve">  Rename, dll</t>
  </si>
  <si>
    <t xml:space="preserve">  Adm. Nota &amp; IT</t>
  </si>
  <si>
    <t xml:space="preserve">  After Clossing</t>
  </si>
  <si>
    <t xml:space="preserve">  Direct Stacking</t>
  </si>
  <si>
    <t xml:space="preserve">  Biaya Seal</t>
  </si>
  <si>
    <t xml:space="preserve">  Paket Bhd Graha &amp; Karantina</t>
  </si>
  <si>
    <t>Lift On Graha 10</t>
  </si>
  <si>
    <t>Paket Bhd Graha 25</t>
  </si>
  <si>
    <t>Paket Karantina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</si>
</sst>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.00000_);_(* \(#,##0.00000\);_(* &quot;-&quot;_);_(@_)"/>
    <numFmt numFmtId="166" formatCode="_(* #,##0_);_(* \(#,##0\);_(* &quot;-&quot;??_);_(@_)"/>
    <numFmt numFmtId="167" formatCode="_(* #,##0.000_);_(* \(#,##0.000\);_(* &quot;-&quot;_);_(@_)"/>
    <numFmt numFmtId="168" formatCode="_(* #,##0.0000_);_(* \(#,##0.0000\);_(* &quot;-&quot;_);_(@_)"/>
    <numFmt numFmtId="169" formatCode="_-* #,##0.00_-;\-* #,##0.00_-;_-* &quot;-&quot;??_-;_-@_-"/>
    <numFmt numFmtId="170" formatCode="_(* #,##0_);_(* \(#,##0\);_(* \-??_);_(@_)"/>
  </numFmts>
  <fonts count="30" x14ac:knownFonts="1">
    <font>
      <sz val="10"/>
      <name val="Arial"/>
    </font>
    <font>
      <sz val="10"/>
      <name val="Times New Roman"/>
      <family val="1"/>
    </font>
    <font>
      <sz val="10"/>
      <name val="Arial"/>
      <family val="2"/>
    </font>
    <font>
      <sz val="10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0070C0"/>
      <name val="Times New Roman"/>
      <family val="1"/>
    </font>
    <font>
      <sz val="10"/>
      <color rgb="FF0070C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i/>
      <sz val="10"/>
      <name val="Bookman Old Style"/>
      <family val="1"/>
    </font>
    <font>
      <b/>
      <i/>
      <sz val="8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i/>
      <sz val="6"/>
      <name val="Times New Roman"/>
      <family val="1"/>
    </font>
    <font>
      <b/>
      <u/>
      <sz val="12"/>
      <name val="Times New Roman"/>
      <family val="1"/>
    </font>
    <font>
      <b/>
      <i/>
      <sz val="9"/>
      <name val="Times New Roman"/>
      <family val="1"/>
    </font>
    <font>
      <sz val="10"/>
      <color theme="0"/>
      <name val="Times New Roman"/>
      <family val="1"/>
    </font>
    <font>
      <sz val="10"/>
      <color theme="9" tint="-0.249977111117893"/>
      <name val="Times New Roman"/>
      <family val="1"/>
    </font>
    <font>
      <sz val="10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sz val="8"/>
      <color rgb="FF0070C0"/>
      <name val="Times New Roman"/>
      <family val="1"/>
    </font>
    <font>
      <sz val="8"/>
      <color theme="9" tint="-0.24997711111789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2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169" fontId="26" fillId="0" borderId="0" applyFont="0" applyFill="0" applyBorder="0" applyAlignment="0" applyProtection="0"/>
  </cellStyleXfs>
  <cellXfs count="50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2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1" xfId="3" applyFont="1" applyBorder="1" applyAlignment="1">
      <alignment horizontal="left" vertical="center"/>
    </xf>
    <xf numFmtId="164" fontId="1" fillId="0" borderId="0" xfId="2" applyNumberFormat="1" applyFont="1" applyBorder="1" applyAlignment="1">
      <alignment vertical="center"/>
    </xf>
    <xf numFmtId="41" fontId="1" fillId="0" borderId="0" xfId="0" applyNumberFormat="1" applyFont="1" applyAlignment="1">
      <alignment vertical="center"/>
    </xf>
    <xf numFmtId="0" fontId="7" fillId="0" borderId="0" xfId="3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1" fillId="2" borderId="3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7" fillId="2" borderId="2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3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164" fontId="1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64" fontId="1" fillId="0" borderId="13" xfId="2" applyNumberFormat="1" applyFont="1" applyFill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64" fontId="1" fillId="0" borderId="0" xfId="2" applyNumberFormat="1" applyFont="1" applyFill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43" fontId="1" fillId="0" borderId="13" xfId="0" applyNumberFormat="1" applyFont="1" applyBorder="1" applyAlignment="1">
      <alignment vertical="center"/>
    </xf>
    <xf numFmtId="164" fontId="1" fillId="0" borderId="37" xfId="2" applyNumberFormat="1" applyFont="1" applyFill="1" applyBorder="1" applyAlignment="1">
      <alignment vertical="center"/>
    </xf>
    <xf numFmtId="0" fontId="7" fillId="0" borderId="11" xfId="0" applyFont="1" applyBorder="1" applyAlignment="1">
      <alignment horizontal="right" vertical="center"/>
    </xf>
    <xf numFmtId="0" fontId="7" fillId="0" borderId="13" xfId="0" applyFont="1" applyBorder="1" applyAlignment="1">
      <alignment vertical="center"/>
    </xf>
    <xf numFmtId="4" fontId="1" fillId="0" borderId="13" xfId="0" applyNumberFormat="1" applyFont="1" applyBorder="1" applyAlignment="1">
      <alignment vertical="center"/>
    </xf>
    <xf numFmtId="4" fontId="1" fillId="0" borderId="0" xfId="0" applyNumberFormat="1" applyFont="1" applyAlignment="1">
      <alignment vertical="center"/>
    </xf>
    <xf numFmtId="43" fontId="1" fillId="0" borderId="13" xfId="1" applyFont="1" applyFill="1" applyBorder="1" applyAlignment="1">
      <alignment vertical="center"/>
    </xf>
    <xf numFmtId="0" fontId="1" fillId="0" borderId="35" xfId="2" applyNumberFormat="1" applyFont="1" applyFill="1" applyBorder="1" applyAlignment="1">
      <alignment vertical="center"/>
    </xf>
    <xf numFmtId="0" fontId="1" fillId="0" borderId="13" xfId="0" quotePrefix="1" applyFont="1" applyBorder="1" applyAlignment="1">
      <alignment vertical="center"/>
    </xf>
    <xf numFmtId="0" fontId="1" fillId="0" borderId="0" xfId="0" quotePrefix="1" applyFont="1" applyAlignment="1">
      <alignment vertical="center"/>
    </xf>
    <xf numFmtId="4" fontId="1" fillId="0" borderId="12" xfId="0" applyNumberFormat="1" applyFont="1" applyBorder="1" applyAlignment="1">
      <alignment horizontal="center" vertical="center"/>
    </xf>
    <xf numFmtId="4" fontId="1" fillId="0" borderId="13" xfId="1" applyNumberFormat="1" applyFont="1" applyFill="1" applyBorder="1" applyAlignment="1">
      <alignment vertical="center"/>
    </xf>
    <xf numFmtId="41" fontId="1" fillId="0" borderId="13" xfId="2" applyFont="1" applyFill="1" applyBorder="1" applyAlignment="1">
      <alignment vertical="center"/>
    </xf>
    <xf numFmtId="41" fontId="1" fillId="0" borderId="35" xfId="2" applyFont="1" applyFill="1" applyBorder="1" applyAlignment="1">
      <alignment vertical="center"/>
    </xf>
    <xf numFmtId="41" fontId="1" fillId="0" borderId="12" xfId="2" applyFont="1" applyFill="1" applyBorder="1" applyAlignment="1">
      <alignment horizontal="center" vertical="center"/>
    </xf>
    <xf numFmtId="41" fontId="1" fillId="0" borderId="35" xfId="2" applyFont="1" applyFill="1" applyBorder="1" applyAlignment="1">
      <alignment horizontal="right" vertical="center"/>
    </xf>
    <xf numFmtId="41" fontId="1" fillId="0" borderId="0" xfId="2" applyFont="1" applyFill="1" applyBorder="1" applyAlignment="1">
      <alignment horizontal="center" vertical="center"/>
    </xf>
    <xf numFmtId="41" fontId="1" fillId="0" borderId="37" xfId="2" applyFont="1" applyFill="1" applyBorder="1" applyAlignment="1">
      <alignment vertical="center"/>
    </xf>
    <xf numFmtId="41" fontId="5" fillId="0" borderId="0" xfId="0" applyNumberFormat="1" applyFont="1" applyAlignment="1">
      <alignment vertical="center"/>
    </xf>
    <xf numFmtId="4" fontId="1" fillId="0" borderId="13" xfId="0" applyNumberFormat="1" applyFont="1" applyBorder="1" applyAlignment="1">
      <alignment horizontal="center" vertical="center"/>
    </xf>
    <xf numFmtId="164" fontId="1" fillId="0" borderId="0" xfId="2" applyNumberFormat="1" applyFont="1" applyFill="1" applyBorder="1" applyAlignment="1">
      <alignment vertical="center"/>
    </xf>
    <xf numFmtId="4" fontId="1" fillId="0" borderId="12" xfId="0" applyNumberFormat="1" applyFont="1" applyBorder="1" applyAlignment="1">
      <alignment vertical="center"/>
    </xf>
    <xf numFmtId="41" fontId="1" fillId="0" borderId="12" xfId="2" applyFont="1" applyFill="1" applyBorder="1" applyAlignment="1">
      <alignment vertical="center"/>
    </xf>
    <xf numFmtId="4" fontId="1" fillId="0" borderId="13" xfId="0" applyNumberFormat="1" applyFont="1" applyBorder="1" applyAlignment="1">
      <alignment horizontal="right" vertical="center"/>
    </xf>
    <xf numFmtId="41" fontId="1" fillId="0" borderId="0" xfId="2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41" fontId="1" fillId="0" borderId="38" xfId="2" applyFont="1" applyFill="1" applyBorder="1" applyAlignment="1">
      <alignment horizontal="right" vertical="center"/>
    </xf>
    <xf numFmtId="41" fontId="1" fillId="0" borderId="25" xfId="2" applyFont="1" applyFill="1" applyBorder="1" applyAlignment="1">
      <alignment vertical="center"/>
    </xf>
    <xf numFmtId="41" fontId="1" fillId="0" borderId="26" xfId="2" applyFont="1" applyFill="1" applyBorder="1" applyAlignment="1">
      <alignment horizontal="center" vertical="center"/>
    </xf>
    <xf numFmtId="41" fontId="1" fillId="0" borderId="39" xfId="2" applyFont="1" applyFill="1" applyBorder="1" applyAlignment="1">
      <alignment vertical="center"/>
    </xf>
    <xf numFmtId="4" fontId="1" fillId="0" borderId="39" xfId="0" applyNumberFormat="1" applyFont="1" applyBorder="1" applyAlignment="1">
      <alignment vertical="center"/>
    </xf>
    <xf numFmtId="4" fontId="1" fillId="0" borderId="27" xfId="0" applyNumberFormat="1" applyFont="1" applyBorder="1" applyAlignment="1">
      <alignment vertical="center"/>
    </xf>
    <xf numFmtId="41" fontId="1" fillId="0" borderId="40" xfId="2" applyFont="1" applyFill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3" fontId="1" fillId="0" borderId="0" xfId="0" applyNumberFormat="1" applyFont="1" applyAlignment="1">
      <alignment vertical="center"/>
    </xf>
    <xf numFmtId="41" fontId="15" fillId="0" borderId="35" xfId="2" applyFont="1" applyFill="1" applyBorder="1" applyAlignment="1">
      <alignment vertical="center"/>
    </xf>
    <xf numFmtId="41" fontId="15" fillId="0" borderId="12" xfId="2" applyFont="1" applyFill="1" applyBorder="1" applyAlignment="1">
      <alignment horizontal="center" vertical="center"/>
    </xf>
    <xf numFmtId="41" fontId="17" fillId="0" borderId="13" xfId="2" applyFont="1" applyFill="1" applyBorder="1" applyAlignment="1">
      <alignment vertical="center"/>
    </xf>
    <xf numFmtId="41" fontId="15" fillId="0" borderId="13" xfId="2" applyFont="1" applyFill="1" applyBorder="1" applyAlignment="1">
      <alignment vertical="center"/>
    </xf>
    <xf numFmtId="164" fontId="18" fillId="0" borderId="0" xfId="2" applyNumberFormat="1" applyFont="1" applyAlignment="1">
      <alignment horizontal="right" vertical="center"/>
    </xf>
    <xf numFmtId="41" fontId="1" fillId="0" borderId="38" xfId="2" applyFont="1" applyFill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horizontal="center" vertical="center"/>
    </xf>
    <xf numFmtId="4" fontId="1" fillId="0" borderId="44" xfId="0" applyNumberFormat="1" applyFont="1" applyBorder="1" applyAlignment="1">
      <alignment vertical="center"/>
    </xf>
    <xf numFmtId="4" fontId="1" fillId="0" borderId="42" xfId="0" applyNumberFormat="1" applyFont="1" applyBorder="1" applyAlignment="1">
      <alignment vertical="center"/>
    </xf>
    <xf numFmtId="164" fontId="1" fillId="0" borderId="42" xfId="2" applyNumberFormat="1" applyFont="1" applyFill="1" applyBorder="1" applyAlignment="1">
      <alignment vertical="center"/>
    </xf>
    <xf numFmtId="41" fontId="1" fillId="0" borderId="45" xfId="2" applyFont="1" applyFill="1" applyBorder="1" applyAlignment="1">
      <alignment vertical="center"/>
    </xf>
    <xf numFmtId="41" fontId="1" fillId="0" borderId="46" xfId="2" applyFont="1" applyFill="1" applyBorder="1" applyAlignment="1">
      <alignment horizontal="center" vertical="center"/>
    </xf>
    <xf numFmtId="4" fontId="1" fillId="0" borderId="45" xfId="0" applyNumberFormat="1" applyFont="1" applyBorder="1" applyAlignment="1">
      <alignment vertical="center"/>
    </xf>
    <xf numFmtId="4" fontId="1" fillId="0" borderId="47" xfId="0" applyNumberFormat="1" applyFont="1" applyBorder="1" applyAlignment="1">
      <alignment vertical="center"/>
    </xf>
    <xf numFmtId="41" fontId="1" fillId="0" borderId="48" xfId="2" applyFont="1" applyFill="1" applyBorder="1" applyAlignment="1">
      <alignment vertical="center"/>
    </xf>
    <xf numFmtId="41" fontId="1" fillId="0" borderId="49" xfId="2" applyFont="1" applyFill="1" applyBorder="1" applyAlignment="1">
      <alignment vertical="center"/>
    </xf>
    <xf numFmtId="43" fontId="1" fillId="0" borderId="0" xfId="1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2" applyNumberFormat="1" applyFont="1" applyFill="1" applyBorder="1" applyAlignment="1">
      <alignment vertical="center"/>
    </xf>
    <xf numFmtId="0" fontId="1" fillId="0" borderId="4" xfId="2" applyNumberFormat="1" applyFont="1" applyFill="1" applyBorder="1" applyAlignment="1">
      <alignment vertical="center"/>
    </xf>
    <xf numFmtId="3" fontId="1" fillId="0" borderId="4" xfId="0" applyNumberFormat="1" applyFont="1" applyBorder="1" applyAlignment="1">
      <alignment horizontal="center" vertical="center"/>
    </xf>
    <xf numFmtId="164" fontId="1" fillId="0" borderId="4" xfId="2" applyNumberFormat="1" applyFont="1" applyFill="1" applyBorder="1" applyAlignment="1">
      <alignment vertical="center"/>
    </xf>
    <xf numFmtId="4" fontId="1" fillId="0" borderId="17" xfId="0" applyNumberFormat="1" applyFont="1" applyBorder="1" applyAlignment="1">
      <alignment vertical="center"/>
    </xf>
    <xf numFmtId="3" fontId="1" fillId="0" borderId="35" xfId="0" applyNumberFormat="1" applyFont="1" applyBorder="1" applyAlignment="1">
      <alignment vertical="center"/>
    </xf>
    <xf numFmtId="3" fontId="1" fillId="0" borderId="12" xfId="0" applyNumberFormat="1" applyFont="1" applyBorder="1" applyAlignment="1">
      <alignment vertical="center"/>
    </xf>
    <xf numFmtId="3" fontId="1" fillId="0" borderId="12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vertical="center"/>
    </xf>
    <xf numFmtId="41" fontId="1" fillId="0" borderId="0" xfId="2" applyFont="1" applyFill="1" applyBorder="1" applyAlignment="1">
      <alignment vertical="center"/>
    </xf>
    <xf numFmtId="164" fontId="1" fillId="0" borderId="0" xfId="2" quotePrefix="1" applyNumberFormat="1" applyFont="1" applyAlignment="1">
      <alignment horizontal="center" vertical="center"/>
    </xf>
    <xf numFmtId="165" fontId="1" fillId="0" borderId="0" xfId="2" applyNumberFormat="1" applyFont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quotePrefix="1" applyFont="1" applyBorder="1" applyAlignment="1">
      <alignment vertical="center"/>
    </xf>
    <xf numFmtId="0" fontId="1" fillId="0" borderId="50" xfId="0" applyFont="1" applyBorder="1" applyAlignment="1">
      <alignment horizontal="center" vertical="center"/>
    </xf>
    <xf numFmtId="4" fontId="1" fillId="0" borderId="24" xfId="0" applyNumberFormat="1" applyFont="1" applyBorder="1" applyAlignment="1">
      <alignment horizontal="center" vertical="center"/>
    </xf>
    <xf numFmtId="4" fontId="1" fillId="0" borderId="23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vertical="center"/>
    </xf>
    <xf numFmtId="41" fontId="1" fillId="0" borderId="39" xfId="2" applyFont="1" applyFill="1" applyBorder="1" applyAlignment="1">
      <alignment horizontal="right" vertical="center"/>
    </xf>
    <xf numFmtId="41" fontId="1" fillId="0" borderId="27" xfId="2" applyFont="1" applyFill="1" applyBorder="1" applyAlignment="1">
      <alignment vertical="center"/>
    </xf>
    <xf numFmtId="41" fontId="1" fillId="0" borderId="40" xfId="2" applyFont="1" applyFill="1" applyBorder="1" applyAlignment="1">
      <alignment horizontal="right" vertical="center"/>
    </xf>
    <xf numFmtId="166" fontId="1" fillId="0" borderId="0" xfId="1" applyNumberFormat="1" applyFont="1" applyFill="1" applyAlignment="1">
      <alignment vertical="center"/>
    </xf>
    <xf numFmtId="4" fontId="1" fillId="0" borderId="51" xfId="0" applyNumberFormat="1" applyFont="1" applyBorder="1" applyAlignment="1">
      <alignment horizontal="center" vertical="center"/>
    </xf>
    <xf numFmtId="0" fontId="1" fillId="0" borderId="22" xfId="0" quotePrefix="1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164" fontId="1" fillId="0" borderId="23" xfId="2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/>
    </xf>
    <xf numFmtId="164" fontId="1" fillId="0" borderId="0" xfId="2" applyNumberFormat="1" applyFont="1" applyAlignment="1">
      <alignment horizontal="right" vertical="center"/>
    </xf>
    <xf numFmtId="37" fontId="1" fillId="0" borderId="0" xfId="2" applyNumberFormat="1" applyFont="1" applyAlignment="1">
      <alignment vertical="center"/>
    </xf>
    <xf numFmtId="164" fontId="1" fillId="0" borderId="0" xfId="2" applyNumberFormat="1" applyFont="1" applyAlignment="1">
      <alignment horizontal="center" vertical="center"/>
    </xf>
    <xf numFmtId="41" fontId="1" fillId="0" borderId="0" xfId="2" applyFont="1" applyAlignment="1">
      <alignment horizontal="center" vertical="center"/>
    </xf>
    <xf numFmtId="167" fontId="1" fillId="0" borderId="0" xfId="2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4" fontId="1" fillId="0" borderId="24" xfId="0" applyNumberFormat="1" applyFont="1" applyBorder="1" applyAlignment="1">
      <alignment vertical="center"/>
    </xf>
    <xf numFmtId="4" fontId="1" fillId="0" borderId="23" xfId="0" applyNumberFormat="1" applyFont="1" applyBorder="1" applyAlignment="1">
      <alignment vertical="center"/>
    </xf>
    <xf numFmtId="0" fontId="7" fillId="0" borderId="41" xfId="0" applyFont="1" applyBorder="1" applyAlignment="1">
      <alignment horizontal="right" vertical="center"/>
    </xf>
    <xf numFmtId="0" fontId="1" fillId="0" borderId="4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41" fontId="1" fillId="0" borderId="52" xfId="2" applyFont="1" applyFill="1" applyBorder="1" applyAlignment="1">
      <alignment vertical="center"/>
    </xf>
    <xf numFmtId="41" fontId="1" fillId="0" borderId="53" xfId="2" applyFont="1" applyFill="1" applyBorder="1" applyAlignment="1">
      <alignment horizontal="center" vertical="center"/>
    </xf>
    <xf numFmtId="41" fontId="1" fillId="0" borderId="42" xfId="2" applyFont="1" applyFill="1" applyBorder="1" applyAlignment="1">
      <alignment vertical="center"/>
    </xf>
    <xf numFmtId="41" fontId="1" fillId="0" borderId="2" xfId="2" applyFont="1" applyFill="1" applyBorder="1" applyAlignment="1">
      <alignment vertical="center"/>
    </xf>
    <xf numFmtId="41" fontId="1" fillId="0" borderId="43" xfId="2" applyFont="1" applyFill="1" applyBorder="1" applyAlignment="1">
      <alignment vertical="center"/>
    </xf>
    <xf numFmtId="41" fontId="1" fillId="0" borderId="44" xfId="2" applyFont="1" applyFill="1" applyBorder="1" applyAlignment="1">
      <alignment horizontal="center" vertical="center"/>
    </xf>
    <xf numFmtId="41" fontId="1" fillId="0" borderId="54" xfId="2" applyFont="1" applyFill="1" applyBorder="1" applyAlignment="1">
      <alignment vertical="center"/>
    </xf>
    <xf numFmtId="41" fontId="1" fillId="0" borderId="55" xfId="2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168" fontId="1" fillId="0" borderId="0" xfId="2" applyNumberFormat="1" applyFont="1" applyAlignment="1">
      <alignment vertical="center"/>
    </xf>
    <xf numFmtId="164" fontId="1" fillId="0" borderId="0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56" xfId="0" applyFont="1" applyBorder="1" applyAlignment="1">
      <alignment vertical="center"/>
    </xf>
    <xf numFmtId="164" fontId="1" fillId="0" borderId="17" xfId="2" applyNumberFormat="1" applyFont="1" applyFill="1" applyBorder="1" applyAlignment="1">
      <alignment vertical="center"/>
    </xf>
    <xf numFmtId="3" fontId="1" fillId="0" borderId="13" xfId="0" applyNumberFormat="1" applyFont="1" applyBorder="1" applyAlignment="1">
      <alignment horizontal="center" vertical="center"/>
    </xf>
    <xf numFmtId="41" fontId="1" fillId="0" borderId="12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4" borderId="13" xfId="2" applyFont="1" applyFill="1" applyBorder="1" applyAlignment="1">
      <alignment vertical="center"/>
    </xf>
    <xf numFmtId="41" fontId="1" fillId="0" borderId="13" xfId="2" applyFont="1" applyFill="1" applyBorder="1" applyAlignment="1">
      <alignment horizontal="center" vertical="center"/>
    </xf>
    <xf numFmtId="41" fontId="1" fillId="0" borderId="24" xfId="0" applyNumberFormat="1" applyFont="1" applyBorder="1" applyAlignment="1">
      <alignment vertical="center"/>
    </xf>
    <xf numFmtId="41" fontId="1" fillId="0" borderId="22" xfId="0" applyNumberFormat="1" applyFont="1" applyBorder="1" applyAlignment="1">
      <alignment vertical="center"/>
    </xf>
    <xf numFmtId="41" fontId="1" fillId="0" borderId="23" xfId="2" applyFont="1" applyFill="1" applyBorder="1" applyAlignment="1">
      <alignment vertical="center"/>
    </xf>
    <xf numFmtId="41" fontId="1" fillId="0" borderId="26" xfId="2" applyFont="1" applyFill="1" applyBorder="1" applyAlignment="1">
      <alignment vertical="center"/>
    </xf>
    <xf numFmtId="41" fontId="1" fillId="0" borderId="22" xfId="2" applyFont="1" applyFill="1" applyBorder="1" applyAlignment="1">
      <alignment vertical="center"/>
    </xf>
    <xf numFmtId="41" fontId="1" fillId="0" borderId="27" xfId="2" applyFont="1" applyFill="1" applyBorder="1" applyAlignment="1">
      <alignment horizontal="center" vertical="center"/>
    </xf>
    <xf numFmtId="41" fontId="1" fillId="0" borderId="35" xfId="1" applyNumberFormat="1" applyFont="1" applyFill="1" applyBorder="1" applyAlignment="1">
      <alignment vertical="center"/>
    </xf>
    <xf numFmtId="164" fontId="1" fillId="0" borderId="57" xfId="2" applyNumberFormat="1" applyFont="1" applyFill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" fillId="0" borderId="35" xfId="1" applyNumberFormat="1" applyFont="1" applyFill="1" applyBorder="1" applyAlignment="1">
      <alignment vertical="center"/>
    </xf>
    <xf numFmtId="41" fontId="1" fillId="0" borderId="50" xfId="1" applyNumberFormat="1" applyFont="1" applyFill="1" applyBorder="1" applyAlignment="1">
      <alignment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23" xfId="0" applyNumberFormat="1" applyFont="1" applyBorder="1" applyAlignment="1">
      <alignment vertical="center"/>
    </xf>
    <xf numFmtId="3" fontId="1" fillId="0" borderId="22" xfId="0" applyNumberFormat="1" applyFont="1" applyBorder="1" applyAlignment="1">
      <alignment vertical="center"/>
    </xf>
    <xf numFmtId="41" fontId="1" fillId="0" borderId="50" xfId="2" applyFont="1" applyFill="1" applyBorder="1" applyAlignment="1">
      <alignment vertical="center"/>
    </xf>
    <xf numFmtId="164" fontId="1" fillId="0" borderId="28" xfId="2" applyNumberFormat="1" applyFont="1" applyFill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58" xfId="0" applyFont="1" applyBorder="1" applyAlignment="1">
      <alignment vertical="center"/>
    </xf>
    <xf numFmtId="3" fontId="1" fillId="0" borderId="28" xfId="0" applyNumberFormat="1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7" fillId="0" borderId="59" xfId="0" applyFont="1" applyBorder="1" applyAlignment="1">
      <alignment vertical="center"/>
    </xf>
    <xf numFmtId="0" fontId="1" fillId="0" borderId="59" xfId="0" applyFont="1" applyBorder="1" applyAlignment="1">
      <alignment horizontal="center" vertical="center"/>
    </xf>
    <xf numFmtId="41" fontId="1" fillId="0" borderId="59" xfId="0" applyNumberFormat="1" applyFont="1" applyBorder="1" applyAlignment="1">
      <alignment vertical="center"/>
    </xf>
    <xf numFmtId="41" fontId="1" fillId="0" borderId="59" xfId="2" applyFont="1" applyFill="1" applyBorder="1" applyAlignment="1">
      <alignment vertical="center"/>
    </xf>
    <xf numFmtId="3" fontId="1" fillId="0" borderId="59" xfId="0" applyNumberFormat="1" applyFont="1" applyBorder="1" applyAlignment="1">
      <alignment vertical="center"/>
    </xf>
    <xf numFmtId="3" fontId="1" fillId="0" borderId="59" xfId="0" applyNumberFormat="1" applyFont="1" applyBorder="1" applyAlignment="1">
      <alignment horizontal="center" vertical="center"/>
    </xf>
    <xf numFmtId="41" fontId="19" fillId="0" borderId="59" xfId="2" applyFont="1" applyFill="1" applyBorder="1" applyAlignment="1">
      <alignment vertical="center"/>
    </xf>
    <xf numFmtId="41" fontId="1" fillId="0" borderId="13" xfId="2" applyFont="1" applyBorder="1" applyAlignment="1">
      <alignment vertical="center"/>
    </xf>
    <xf numFmtId="0" fontId="19" fillId="0" borderId="0" xfId="2" applyNumberFormat="1" applyFont="1" applyFill="1" applyBorder="1" applyAlignment="1">
      <alignment vertical="center"/>
    </xf>
    <xf numFmtId="43" fontId="15" fillId="0" borderId="0" xfId="1" applyFont="1" applyFill="1" applyBorder="1" applyAlignment="1">
      <alignment vertical="center"/>
    </xf>
    <xf numFmtId="164" fontId="1" fillId="0" borderId="0" xfId="0" applyNumberFormat="1" applyFont="1" applyAlignment="1">
      <alignment vertical="center"/>
    </xf>
    <xf numFmtId="43" fontId="1" fillId="0" borderId="0" xfId="1" applyFont="1" applyFill="1" applyBorder="1" applyAlignment="1">
      <alignment vertical="center"/>
    </xf>
    <xf numFmtId="41" fontId="7" fillId="2" borderId="6" xfId="0" applyNumberFormat="1" applyFont="1" applyFill="1" applyBorder="1" applyAlignment="1">
      <alignment horizontal="center" vertical="center"/>
    </xf>
    <xf numFmtId="41" fontId="7" fillId="2" borderId="4" xfId="0" applyNumberFormat="1" applyFont="1" applyFill="1" applyBorder="1" applyAlignment="1">
      <alignment horizontal="center" vertical="center"/>
    </xf>
    <xf numFmtId="41" fontId="7" fillId="2" borderId="5" xfId="0" applyNumberFormat="1" applyFont="1" applyFill="1" applyBorder="1" applyAlignment="1">
      <alignment horizontal="center" vertical="center"/>
    </xf>
    <xf numFmtId="41" fontId="7" fillId="2" borderId="12" xfId="0" applyNumberFormat="1" applyFont="1" applyFill="1" applyBorder="1" applyAlignment="1">
      <alignment horizontal="center" vertical="center"/>
    </xf>
    <xf numFmtId="41" fontId="7" fillId="2" borderId="0" xfId="0" applyNumberFormat="1" applyFont="1" applyFill="1" applyAlignment="1">
      <alignment horizontal="center" vertical="center"/>
    </xf>
    <xf numFmtId="41" fontId="7" fillId="2" borderId="13" xfId="0" applyNumberFormat="1" applyFont="1" applyFill="1" applyBorder="1" applyAlignment="1">
      <alignment horizontal="center" vertical="center"/>
    </xf>
    <xf numFmtId="41" fontId="7" fillId="2" borderId="24" xfId="0" applyNumberFormat="1" applyFont="1" applyFill="1" applyBorder="1" applyAlignment="1">
      <alignment horizontal="center" vertical="center"/>
    </xf>
    <xf numFmtId="41" fontId="7" fillId="2" borderId="22" xfId="0" applyNumberFormat="1" applyFont="1" applyFill="1" applyBorder="1" applyAlignment="1">
      <alignment horizontal="center" vertical="center"/>
    </xf>
    <xf numFmtId="41" fontId="7" fillId="2" borderId="23" xfId="0" applyNumberFormat="1" applyFont="1" applyFill="1" applyBorder="1" applyAlignment="1">
      <alignment horizontal="center" vertical="center"/>
    </xf>
    <xf numFmtId="41" fontId="9" fillId="2" borderId="30" xfId="0" applyNumberFormat="1" applyFont="1" applyFill="1" applyBorder="1" applyAlignment="1">
      <alignment horizontal="center" vertical="center"/>
    </xf>
    <xf numFmtId="41" fontId="9" fillId="2" borderId="31" xfId="0" applyNumberFormat="1" applyFont="1" applyFill="1" applyBorder="1" applyAlignment="1">
      <alignment horizontal="center" vertical="center"/>
    </xf>
    <xf numFmtId="41" fontId="9" fillId="2" borderId="32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41" fontId="1" fillId="0" borderId="12" xfId="0" applyNumberFormat="1" applyFont="1" applyBorder="1" applyAlignment="1">
      <alignment horizontal="center" vertical="center"/>
    </xf>
    <xf numFmtId="41" fontId="1" fillId="0" borderId="18" xfId="0" applyNumberFormat="1" applyFont="1" applyBorder="1" applyAlignment="1">
      <alignment horizontal="center" vertical="center"/>
    </xf>
    <xf numFmtId="41" fontId="1" fillId="0" borderId="18" xfId="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41" fontId="1" fillId="0" borderId="13" xfId="0" applyNumberFormat="1" applyFont="1" applyBorder="1" applyAlignment="1">
      <alignment horizontal="center" vertical="center"/>
    </xf>
    <xf numFmtId="4" fontId="15" fillId="0" borderId="13" xfId="0" applyNumberFormat="1" applyFont="1" applyBorder="1" applyAlignment="1">
      <alignment vertical="center"/>
    </xf>
    <xf numFmtId="164" fontId="1" fillId="0" borderId="60" xfId="2" applyNumberFormat="1" applyFont="1" applyBorder="1" applyAlignment="1">
      <alignment horizontal="center" vertical="center"/>
    </xf>
    <xf numFmtId="164" fontId="1" fillId="0" borderId="0" xfId="2" applyNumberFormat="1" applyFont="1" applyBorder="1" applyAlignment="1">
      <alignment horizontal="center" vertical="center"/>
    </xf>
    <xf numFmtId="41" fontId="1" fillId="0" borderId="60" xfId="2" applyFont="1" applyBorder="1" applyAlignment="1">
      <alignment vertical="center"/>
    </xf>
    <xf numFmtId="41" fontId="1" fillId="5" borderId="13" xfId="2" applyFont="1" applyFill="1" applyBorder="1" applyAlignment="1">
      <alignment vertical="center"/>
    </xf>
    <xf numFmtId="3" fontId="1" fillId="0" borderId="60" xfId="0" applyNumberFormat="1" applyFont="1" applyBorder="1" applyAlignment="1">
      <alignment vertical="center"/>
    </xf>
    <xf numFmtId="41" fontId="1" fillId="0" borderId="13" xfId="1" applyNumberFormat="1" applyFont="1" applyFill="1" applyBorder="1" applyAlignment="1">
      <alignment horizontal="right" vertical="center"/>
    </xf>
    <xf numFmtId="41" fontId="1" fillId="0" borderId="61" xfId="2" applyFont="1" applyFill="1" applyBorder="1" applyAlignment="1">
      <alignment vertical="center"/>
    </xf>
    <xf numFmtId="41" fontId="1" fillId="0" borderId="19" xfId="2" applyFont="1" applyFill="1" applyBorder="1" applyAlignment="1">
      <alignment vertical="center"/>
    </xf>
    <xf numFmtId="41" fontId="1" fillId="0" borderId="19" xfId="2" applyFont="1" applyFill="1" applyBorder="1" applyAlignment="1">
      <alignment horizontal="center" vertical="center"/>
    </xf>
    <xf numFmtId="41" fontId="1" fillId="0" borderId="15" xfId="2" applyFont="1" applyFill="1" applyBorder="1" applyAlignment="1">
      <alignment vertical="center"/>
    </xf>
    <xf numFmtId="164" fontId="1" fillId="0" borderId="60" xfId="2" applyNumberFormat="1" applyFont="1" applyBorder="1" applyAlignment="1">
      <alignment vertical="center"/>
    </xf>
    <xf numFmtId="41" fontId="1" fillId="0" borderId="13" xfId="1" applyNumberFormat="1" applyFont="1" applyFill="1" applyBorder="1" applyAlignment="1">
      <alignment vertical="center"/>
    </xf>
    <xf numFmtId="41" fontId="1" fillId="0" borderId="0" xfId="2" applyFont="1" applyBorder="1" applyAlignment="1">
      <alignment vertical="center"/>
    </xf>
    <xf numFmtId="41" fontId="1" fillId="0" borderId="62" xfId="2" applyFont="1" applyFill="1" applyBorder="1" applyAlignment="1">
      <alignment vertical="center"/>
    </xf>
    <xf numFmtId="41" fontId="1" fillId="0" borderId="24" xfId="0" applyNumberFormat="1" applyFont="1" applyBorder="1" applyAlignment="1">
      <alignment horizontal="center" vertical="center"/>
    </xf>
    <xf numFmtId="41" fontId="1" fillId="0" borderId="23" xfId="0" applyNumberFormat="1" applyFont="1" applyBorder="1" applyAlignment="1">
      <alignment vertical="center"/>
    </xf>
    <xf numFmtId="41" fontId="1" fillId="0" borderId="0" xfId="0" applyNumberFormat="1" applyFont="1" applyAlignment="1">
      <alignment horizontal="center" vertical="center"/>
    </xf>
    <xf numFmtId="41" fontId="1" fillId="0" borderId="22" xfId="0" applyNumberFormat="1" applyFont="1" applyBorder="1" applyAlignment="1">
      <alignment horizontal="center" vertical="center"/>
    </xf>
    <xf numFmtId="41" fontId="1" fillId="0" borderId="57" xfId="2" applyFont="1" applyFill="1" applyBorder="1" applyAlignment="1">
      <alignment vertical="center"/>
    </xf>
    <xf numFmtId="164" fontId="18" fillId="0" borderId="0" xfId="2" applyNumberFormat="1" applyFont="1" applyFill="1" applyAlignment="1">
      <alignment vertical="center"/>
    </xf>
    <xf numFmtId="41" fontId="1" fillId="0" borderId="0" xfId="2" applyFont="1" applyFill="1" applyAlignment="1">
      <alignment vertical="center"/>
    </xf>
    <xf numFmtId="43" fontId="3" fillId="0" borderId="0" xfId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1" fillId="0" borderId="23" xfId="0" applyFont="1" applyBorder="1" applyAlignment="1">
      <alignment horizontal="right" vertical="center"/>
    </xf>
    <xf numFmtId="0" fontId="20" fillId="0" borderId="11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41" fontId="9" fillId="0" borderId="0" xfId="0" applyNumberFormat="1" applyFont="1" applyAlignment="1">
      <alignment vertical="center"/>
    </xf>
    <xf numFmtId="41" fontId="9" fillId="0" borderId="0" xfId="2" applyFont="1" applyFill="1" applyBorder="1" applyAlignment="1">
      <alignment vertical="center"/>
    </xf>
    <xf numFmtId="41" fontId="17" fillId="0" borderId="13" xfId="2" applyFont="1" applyFill="1" applyBorder="1" applyAlignment="1">
      <alignment horizontal="right" vertical="center"/>
    </xf>
    <xf numFmtId="41" fontId="17" fillId="0" borderId="0" xfId="2" applyFont="1" applyFill="1" applyAlignment="1">
      <alignment horizontal="right" vertical="center"/>
    </xf>
    <xf numFmtId="41" fontId="1" fillId="0" borderId="0" xfId="2" applyFont="1" applyFill="1" applyAlignment="1">
      <alignment horizontal="center" vertical="center"/>
    </xf>
    <xf numFmtId="41" fontId="20" fillId="0" borderId="0" xfId="2" applyFont="1" applyFill="1" applyAlignment="1">
      <alignment horizontal="right" vertical="center"/>
    </xf>
    <xf numFmtId="41" fontId="7" fillId="0" borderId="2" xfId="2" applyFont="1" applyFill="1" applyBorder="1" applyAlignment="1">
      <alignment vertical="center"/>
    </xf>
    <xf numFmtId="41" fontId="7" fillId="0" borderId="2" xfId="2" applyFont="1" applyFill="1" applyBorder="1" applyAlignment="1">
      <alignment horizontal="center" vertical="center"/>
    </xf>
    <xf numFmtId="41" fontId="7" fillId="0" borderId="2" xfId="2" applyFont="1" applyFill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41" fontId="1" fillId="0" borderId="6" xfId="0" applyNumberFormat="1" applyFont="1" applyBorder="1" applyAlignment="1">
      <alignment horizontal="center" vertical="center"/>
    </xf>
    <xf numFmtId="41" fontId="1" fillId="0" borderId="4" xfId="0" applyNumberFormat="1" applyFont="1" applyBorder="1" applyAlignment="1">
      <alignment horizontal="center" vertical="center"/>
    </xf>
    <xf numFmtId="41" fontId="1" fillId="0" borderId="4" xfId="2" applyFont="1" applyFill="1" applyBorder="1" applyAlignment="1">
      <alignment horizontal="center" vertical="center"/>
    </xf>
    <xf numFmtId="41" fontId="1" fillId="0" borderId="7" xfId="2" applyFont="1" applyFill="1" applyBorder="1" applyAlignment="1">
      <alignment horizontal="center" vertical="center"/>
    </xf>
    <xf numFmtId="41" fontId="1" fillId="0" borderId="8" xfId="2" applyFont="1" applyFill="1" applyBorder="1" applyAlignment="1">
      <alignment horizontal="center" vertical="center"/>
    </xf>
    <xf numFmtId="41" fontId="1" fillId="0" borderId="7" xfId="2" applyFont="1" applyFill="1" applyBorder="1" applyAlignment="1">
      <alignment horizontal="center" vertical="center"/>
    </xf>
    <xf numFmtId="41" fontId="1" fillId="0" borderId="9" xfId="2" applyFont="1" applyFill="1" applyBorder="1" applyAlignment="1">
      <alignment horizontal="center" vertical="center"/>
    </xf>
    <xf numFmtId="41" fontId="1" fillId="0" borderId="10" xfId="2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1" fontId="1" fillId="0" borderId="14" xfId="2" applyFont="1" applyFill="1" applyBorder="1" applyAlignment="1">
      <alignment horizontal="center" vertical="center"/>
    </xf>
    <xf numFmtId="41" fontId="1" fillId="0" borderId="15" xfId="2" applyFont="1" applyFill="1" applyBorder="1" applyAlignment="1">
      <alignment horizontal="center" vertical="center"/>
    </xf>
    <xf numFmtId="41" fontId="1" fillId="0" borderId="19" xfId="2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41" fontId="15" fillId="0" borderId="27" xfId="2" applyFont="1" applyFill="1" applyBorder="1" applyAlignment="1">
      <alignment horizontal="center" vertical="center"/>
    </xf>
    <xf numFmtId="41" fontId="15" fillId="0" borderId="26" xfId="2" applyFont="1" applyFill="1" applyBorder="1" applyAlignment="1">
      <alignment horizontal="center" vertical="center"/>
    </xf>
    <xf numFmtId="41" fontId="15" fillId="0" borderId="25" xfId="2" applyFont="1" applyFill="1" applyBorder="1" applyAlignment="1">
      <alignment horizontal="center" vertical="center"/>
    </xf>
    <xf numFmtId="41" fontId="1" fillId="0" borderId="24" xfId="2" applyFont="1" applyFill="1" applyBorder="1" applyAlignment="1">
      <alignment horizontal="center" vertical="center"/>
    </xf>
    <xf numFmtId="41" fontId="1" fillId="0" borderId="23" xfId="2" applyFont="1" applyFill="1" applyBorder="1" applyAlignment="1">
      <alignment horizontal="center" vertical="center"/>
    </xf>
    <xf numFmtId="41" fontId="1" fillId="0" borderId="22" xfId="2" applyFont="1" applyFill="1" applyBorder="1" applyAlignment="1">
      <alignment horizontal="center" vertical="center"/>
    </xf>
    <xf numFmtId="41" fontId="1" fillId="0" borderId="28" xfId="2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41" fontId="1" fillId="0" borderId="30" xfId="0" applyNumberFormat="1" applyFont="1" applyBorder="1" applyAlignment="1">
      <alignment horizontal="center" vertical="center"/>
    </xf>
    <xf numFmtId="41" fontId="1" fillId="0" borderId="31" xfId="0" applyNumberFormat="1" applyFont="1" applyBorder="1" applyAlignment="1">
      <alignment horizontal="center" vertical="center"/>
    </xf>
    <xf numFmtId="41" fontId="1" fillId="0" borderId="31" xfId="2" applyFont="1" applyFill="1" applyBorder="1" applyAlignment="1">
      <alignment horizontal="center" vertical="center"/>
    </xf>
    <xf numFmtId="41" fontId="15" fillId="0" borderId="31" xfId="2" applyFont="1" applyFill="1" applyBorder="1" applyAlignment="1">
      <alignment horizontal="center" vertical="center"/>
    </xf>
    <xf numFmtId="41" fontId="15" fillId="0" borderId="30" xfId="2" applyFont="1" applyFill="1" applyBorder="1" applyAlignment="1">
      <alignment horizontal="center" vertical="center"/>
    </xf>
    <xf numFmtId="41" fontId="15" fillId="0" borderId="33" xfId="2" applyFont="1" applyFill="1" applyBorder="1" applyAlignment="1">
      <alignment horizontal="center" vertical="center"/>
    </xf>
    <xf numFmtId="41" fontId="1" fillId="0" borderId="30" xfId="2" applyFont="1" applyFill="1" applyBorder="1" applyAlignment="1">
      <alignment horizontal="center" vertical="center"/>
    </xf>
    <xf numFmtId="41" fontId="1" fillId="0" borderId="32" xfId="2" applyFont="1" applyFill="1" applyBorder="1" applyAlignment="1">
      <alignment horizontal="center" vertical="center"/>
    </xf>
    <xf numFmtId="41" fontId="1" fillId="0" borderId="34" xfId="2" applyFont="1" applyFill="1" applyBorder="1" applyAlignment="1">
      <alignment horizontal="center" vertical="center"/>
    </xf>
    <xf numFmtId="41" fontId="1" fillId="0" borderId="17" xfId="0" applyNumberFormat="1" applyFont="1" applyBorder="1" applyAlignment="1">
      <alignment vertical="center"/>
    </xf>
    <xf numFmtId="41" fontId="15" fillId="0" borderId="36" xfId="2" applyFont="1" applyFill="1" applyBorder="1" applyAlignment="1">
      <alignment horizontal="center" vertical="center"/>
    </xf>
    <xf numFmtId="41" fontId="15" fillId="0" borderId="35" xfId="2" applyFont="1" applyFill="1" applyBorder="1" applyAlignment="1">
      <alignment horizontal="center" vertical="center"/>
    </xf>
    <xf numFmtId="41" fontId="15" fillId="0" borderId="0" xfId="2" applyFont="1" applyFill="1" applyBorder="1" applyAlignment="1">
      <alignment horizontal="center" vertical="center"/>
    </xf>
    <xf numFmtId="41" fontId="1" fillId="0" borderId="37" xfId="2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0" borderId="56" xfId="0" applyFont="1" applyBorder="1" applyAlignment="1">
      <alignment horizontal="right" vertical="center"/>
    </xf>
    <xf numFmtId="41" fontId="1" fillId="0" borderId="35" xfId="0" applyNumberFormat="1" applyFont="1" applyBorder="1" applyAlignment="1">
      <alignment vertical="center"/>
    </xf>
    <xf numFmtId="41" fontId="1" fillId="0" borderId="13" xfId="2" applyFont="1" applyFill="1" applyBorder="1" applyAlignment="1">
      <alignment horizontal="right" vertical="center"/>
    </xf>
    <xf numFmtId="41" fontId="1" fillId="0" borderId="35" xfId="2" applyFont="1" applyFill="1" applyBorder="1" applyAlignment="1">
      <alignment horizontal="center" vertical="center"/>
    </xf>
    <xf numFmtId="0" fontId="1" fillId="0" borderId="18" xfId="0" quotePrefix="1" applyFont="1" applyBorder="1" applyAlignment="1">
      <alignment vertical="center"/>
    </xf>
    <xf numFmtId="0" fontId="1" fillId="0" borderId="36" xfId="0" applyFont="1" applyBorder="1" applyAlignment="1">
      <alignment horizontal="center" vertical="center"/>
    </xf>
    <xf numFmtId="41" fontId="1" fillId="0" borderId="16" xfId="0" applyNumberFormat="1" applyFont="1" applyBorder="1" applyAlignment="1">
      <alignment horizontal="center" vertical="center"/>
    </xf>
    <xf numFmtId="41" fontId="1" fillId="0" borderId="17" xfId="1" applyNumberFormat="1" applyFont="1" applyFill="1" applyBorder="1" applyAlignment="1">
      <alignment vertical="center"/>
    </xf>
    <xf numFmtId="41" fontId="1" fillId="0" borderId="17" xfId="2" applyFont="1" applyFill="1" applyBorder="1" applyAlignment="1">
      <alignment vertical="center"/>
    </xf>
    <xf numFmtId="41" fontId="1" fillId="0" borderId="36" xfId="2" applyFont="1" applyFill="1" applyBorder="1" applyAlignment="1">
      <alignment horizontal="center" vertical="center"/>
    </xf>
    <xf numFmtId="41" fontId="1" fillId="0" borderId="16" xfId="2" applyFont="1" applyFill="1" applyBorder="1" applyAlignment="1">
      <alignment horizontal="center" vertical="center"/>
    </xf>
    <xf numFmtId="41" fontId="1" fillId="0" borderId="17" xfId="2" applyFont="1" applyFill="1" applyBorder="1" applyAlignment="1">
      <alignment horizontal="center" vertical="center"/>
    </xf>
    <xf numFmtId="41" fontId="1" fillId="0" borderId="20" xfId="2" applyFont="1" applyFill="1" applyBorder="1" applyAlignment="1">
      <alignment horizontal="center" vertical="center"/>
    </xf>
    <xf numFmtId="164" fontId="1" fillId="0" borderId="0" xfId="2" applyNumberFormat="1" applyFont="1" applyAlignment="1">
      <alignment horizontal="left" vertical="center"/>
    </xf>
    <xf numFmtId="0" fontId="1" fillId="0" borderId="63" xfId="0" applyFont="1" applyBorder="1" applyAlignment="1">
      <alignment vertical="center"/>
    </xf>
    <xf numFmtId="0" fontId="1" fillId="0" borderId="64" xfId="0" applyFont="1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41" fontId="1" fillId="0" borderId="65" xfId="0" applyNumberFormat="1" applyFont="1" applyBorder="1" applyAlignment="1">
      <alignment horizontal="center" vertical="center"/>
    </xf>
    <xf numFmtId="41" fontId="1" fillId="0" borderId="66" xfId="0" applyNumberFormat="1" applyFont="1" applyBorder="1" applyAlignment="1">
      <alignment vertical="center"/>
    </xf>
    <xf numFmtId="41" fontId="1" fillId="0" borderId="66" xfId="2" applyFont="1" applyFill="1" applyBorder="1" applyAlignment="1">
      <alignment vertical="center"/>
    </xf>
    <xf numFmtId="41" fontId="1" fillId="0" borderId="38" xfId="2" applyFont="1" applyFill="1" applyBorder="1" applyAlignment="1">
      <alignment horizontal="center" vertical="center"/>
    </xf>
    <xf numFmtId="41" fontId="1" fillId="0" borderId="65" xfId="2" applyFont="1" applyFill="1" applyBorder="1" applyAlignment="1">
      <alignment horizontal="center" vertical="center"/>
    </xf>
    <xf numFmtId="41" fontId="1" fillId="0" borderId="67" xfId="2" applyFont="1" applyFill="1" applyBorder="1" applyAlignment="1">
      <alignment horizontal="center" vertical="center"/>
    </xf>
    <xf numFmtId="0" fontId="1" fillId="0" borderId="17" xfId="0" quotePrefix="1" applyFont="1" applyBorder="1" applyAlignment="1">
      <alignment vertical="center"/>
    </xf>
    <xf numFmtId="41" fontId="1" fillId="0" borderId="25" xfId="2" applyFont="1" applyFill="1" applyBorder="1" applyAlignment="1">
      <alignment horizontal="center" vertical="center"/>
    </xf>
    <xf numFmtId="41" fontId="1" fillId="0" borderId="39" xfId="2" applyFont="1" applyFill="1" applyBorder="1" applyAlignment="1">
      <alignment horizontal="center" vertical="center"/>
    </xf>
    <xf numFmtId="41" fontId="1" fillId="0" borderId="40" xfId="2" applyFont="1" applyFill="1" applyBorder="1" applyAlignment="1">
      <alignment horizontal="center" vertical="center"/>
    </xf>
    <xf numFmtId="166" fontId="1" fillId="0" borderId="60" xfId="1" applyNumberFormat="1" applyFont="1" applyFill="1" applyBorder="1" applyAlignment="1">
      <alignment vertical="center"/>
    </xf>
    <xf numFmtId="166" fontId="1" fillId="0" borderId="0" xfId="1" applyNumberFormat="1" applyFont="1" applyFill="1" applyBorder="1" applyAlignment="1">
      <alignment vertical="center"/>
    </xf>
    <xf numFmtId="41" fontId="1" fillId="0" borderId="68" xfId="2" applyFont="1" applyFill="1" applyBorder="1" applyAlignment="1">
      <alignment horizontal="center" vertical="center"/>
    </xf>
    <xf numFmtId="41" fontId="1" fillId="0" borderId="57" xfId="2" applyFont="1" applyFill="1" applyBorder="1" applyAlignment="1">
      <alignment horizontal="center" vertical="center"/>
    </xf>
    <xf numFmtId="41" fontId="1" fillId="0" borderId="66" xfId="2" applyFont="1" applyFill="1" applyBorder="1" applyAlignment="1">
      <alignment horizontal="center" vertical="center"/>
    </xf>
    <xf numFmtId="41" fontId="1" fillId="0" borderId="64" xfId="2" applyFont="1" applyFill="1" applyBorder="1" applyAlignment="1">
      <alignment horizontal="center" vertical="center"/>
    </xf>
    <xf numFmtId="0" fontId="1" fillId="0" borderId="69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1" fillId="0" borderId="70" xfId="0" applyFont="1" applyBorder="1" applyAlignment="1">
      <alignment vertical="center"/>
    </xf>
    <xf numFmtId="0" fontId="1" fillId="0" borderId="54" xfId="0" applyFont="1" applyBorder="1" applyAlignment="1">
      <alignment horizontal="center" vertical="center"/>
    </xf>
    <xf numFmtId="0" fontId="1" fillId="0" borderId="53" xfId="0" applyFont="1" applyBorder="1" applyAlignment="1">
      <alignment vertical="center"/>
    </xf>
    <xf numFmtId="164" fontId="1" fillId="0" borderId="70" xfId="2" applyNumberFormat="1" applyFont="1" applyFill="1" applyBorder="1" applyAlignment="1">
      <alignment vertical="center"/>
    </xf>
    <xf numFmtId="41" fontId="1" fillId="0" borderId="70" xfId="2" applyFont="1" applyFill="1" applyBorder="1" applyAlignment="1">
      <alignment horizontal="center" vertical="center"/>
    </xf>
    <xf numFmtId="41" fontId="1" fillId="0" borderId="54" xfId="2" applyFont="1" applyFill="1" applyBorder="1" applyAlignment="1">
      <alignment horizontal="center" vertical="center"/>
    </xf>
    <xf numFmtId="41" fontId="1" fillId="0" borderId="55" xfId="2" applyFont="1" applyFill="1" applyBorder="1" applyAlignment="1">
      <alignment horizontal="center" vertical="center"/>
    </xf>
    <xf numFmtId="3" fontId="1" fillId="0" borderId="4" xfId="0" applyNumberFormat="1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41" fontId="1" fillId="0" borderId="67" xfId="2" applyFont="1" applyFill="1" applyBorder="1" applyAlignment="1">
      <alignment vertical="center"/>
    </xf>
    <xf numFmtId="41" fontId="1" fillId="0" borderId="14" xfId="2" applyFont="1" applyFill="1" applyBorder="1" applyAlignment="1">
      <alignment vertical="center"/>
    </xf>
    <xf numFmtId="3" fontId="1" fillId="0" borderId="0" xfId="0" applyNumberFormat="1" applyFont="1" applyAlignment="1">
      <alignment horizontal="left" vertical="center"/>
    </xf>
    <xf numFmtId="41" fontId="7" fillId="0" borderId="35" xfId="2" applyFont="1" applyFill="1" applyBorder="1" applyAlignment="1">
      <alignment vertical="center"/>
    </xf>
    <xf numFmtId="0" fontId="1" fillId="0" borderId="65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4" fontId="1" fillId="0" borderId="66" xfId="2" applyNumberFormat="1" applyFont="1" applyFill="1" applyBorder="1" applyAlignment="1">
      <alignment vertical="center"/>
    </xf>
    <xf numFmtId="0" fontId="1" fillId="0" borderId="71" xfId="0" applyFont="1" applyBorder="1" applyAlignment="1">
      <alignment vertical="center"/>
    </xf>
    <xf numFmtId="0" fontId="7" fillId="0" borderId="6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164" fontId="7" fillId="0" borderId="59" xfId="2" applyNumberFormat="1" applyFont="1" applyFill="1" applyBorder="1" applyAlignment="1">
      <alignment horizontal="center" vertical="center"/>
    </xf>
    <xf numFmtId="41" fontId="1" fillId="0" borderId="68" xfId="2" applyFont="1" applyFill="1" applyBorder="1" applyAlignment="1">
      <alignment vertical="center"/>
    </xf>
    <xf numFmtId="41" fontId="1" fillId="0" borderId="51" xfId="2" applyFont="1" applyFill="1" applyBorder="1" applyAlignment="1">
      <alignment vertical="center"/>
    </xf>
    <xf numFmtId="41" fontId="1" fillId="0" borderId="72" xfId="2" applyFont="1" applyFill="1" applyBorder="1" applyAlignment="1">
      <alignment vertical="center"/>
    </xf>
    <xf numFmtId="0" fontId="7" fillId="0" borderId="2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4" fontId="1" fillId="0" borderId="22" xfId="2" applyNumberFormat="1" applyFont="1" applyFill="1" applyBorder="1" applyAlignment="1">
      <alignment horizontal="center" vertical="center"/>
    </xf>
    <xf numFmtId="41" fontId="1" fillId="0" borderId="24" xfId="2" applyFont="1" applyFill="1" applyBorder="1" applyAlignment="1">
      <alignment vertical="center"/>
    </xf>
    <xf numFmtId="41" fontId="1" fillId="0" borderId="24" xfId="2" applyFont="1" applyFill="1" applyBorder="1" applyAlignment="1">
      <alignment horizontal="center" vertical="center"/>
    </xf>
    <xf numFmtId="41" fontId="1" fillId="0" borderId="28" xfId="2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64" fontId="1" fillId="0" borderId="2" xfId="2" applyNumberFormat="1" applyFont="1" applyFill="1" applyBorder="1" applyAlignment="1">
      <alignment vertical="center"/>
    </xf>
    <xf numFmtId="41" fontId="1" fillId="0" borderId="44" xfId="2" applyFont="1" applyFill="1" applyBorder="1" applyAlignment="1">
      <alignment vertical="center"/>
    </xf>
    <xf numFmtId="41" fontId="1" fillId="0" borderId="73" xfId="2" applyFont="1" applyFill="1" applyBorder="1" applyAlignment="1">
      <alignment vertical="center"/>
    </xf>
    <xf numFmtId="0" fontId="12" fillId="0" borderId="0" xfId="0" applyFont="1" applyAlignment="1">
      <alignment horizontal="right" vertical="center"/>
    </xf>
    <xf numFmtId="166" fontId="1" fillId="0" borderId="0" xfId="1" applyNumberFormat="1" applyFont="1" applyFill="1" applyBorder="1" applyAlignment="1">
      <alignment horizontal="center" vertical="center"/>
    </xf>
    <xf numFmtId="3" fontId="1" fillId="0" borderId="13" xfId="2" applyNumberFormat="1" applyFont="1" applyFill="1" applyBorder="1" applyAlignment="1">
      <alignment vertical="center"/>
    </xf>
    <xf numFmtId="41" fontId="1" fillId="0" borderId="11" xfId="2" applyFont="1" applyFill="1" applyBorder="1" applyAlignment="1">
      <alignment vertical="center"/>
    </xf>
    <xf numFmtId="41" fontId="1" fillId="0" borderId="0" xfId="2" quotePrefix="1" applyFont="1" applyFill="1" applyBorder="1" applyAlignment="1">
      <alignment vertical="center"/>
    </xf>
    <xf numFmtId="41" fontId="1" fillId="0" borderId="64" xfId="2" applyFont="1" applyFill="1" applyBorder="1" applyAlignment="1">
      <alignment vertical="center"/>
    </xf>
    <xf numFmtId="41" fontId="1" fillId="0" borderId="36" xfId="2" applyFont="1" applyFill="1" applyBorder="1" applyAlignment="1">
      <alignment vertical="center"/>
    </xf>
    <xf numFmtId="41" fontId="1" fillId="0" borderId="18" xfId="2" applyFont="1" applyFill="1" applyBorder="1" applyAlignment="1">
      <alignment vertical="center"/>
    </xf>
    <xf numFmtId="41" fontId="1" fillId="0" borderId="20" xfId="2" applyFont="1" applyFill="1" applyBorder="1" applyAlignment="1">
      <alignment vertical="center"/>
    </xf>
    <xf numFmtId="41" fontId="1" fillId="0" borderId="63" xfId="2" applyFont="1" applyFill="1" applyBorder="1" applyAlignment="1">
      <alignment vertical="center"/>
    </xf>
    <xf numFmtId="41" fontId="1" fillId="0" borderId="74" xfId="2" applyFont="1" applyFill="1" applyBorder="1" applyAlignment="1">
      <alignment vertical="center"/>
    </xf>
    <xf numFmtId="41" fontId="1" fillId="0" borderId="27" xfId="2" quotePrefix="1" applyFont="1" applyFill="1" applyBorder="1" applyAlignment="1">
      <alignment vertical="center"/>
    </xf>
    <xf numFmtId="41" fontId="1" fillId="0" borderId="39" xfId="2" quotePrefix="1" applyFont="1" applyFill="1" applyBorder="1" applyAlignment="1">
      <alignment vertical="center"/>
    </xf>
    <xf numFmtId="41" fontId="7" fillId="0" borderId="11" xfId="2" applyFont="1" applyFill="1" applyBorder="1" applyAlignment="1">
      <alignment horizontal="right" vertical="center"/>
    </xf>
    <xf numFmtId="41" fontId="7" fillId="0" borderId="0" xfId="2" applyFont="1" applyFill="1" applyBorder="1" applyAlignment="1">
      <alignment vertical="center"/>
    </xf>
    <xf numFmtId="41" fontId="1" fillId="0" borderId="13" xfId="2" quotePrefix="1" applyFont="1" applyFill="1" applyBorder="1" applyAlignment="1">
      <alignment vertical="center"/>
    </xf>
    <xf numFmtId="41" fontId="1" fillId="0" borderId="21" xfId="2" applyFont="1" applyFill="1" applyBorder="1" applyAlignment="1">
      <alignment vertical="center"/>
    </xf>
    <xf numFmtId="41" fontId="1" fillId="0" borderId="50" xfId="2" applyFont="1" applyFill="1" applyBorder="1" applyAlignment="1">
      <alignment horizontal="center" vertical="center"/>
    </xf>
    <xf numFmtId="41" fontId="7" fillId="0" borderId="13" xfId="2" applyFont="1" applyFill="1" applyBorder="1" applyAlignment="1">
      <alignment vertical="center"/>
    </xf>
    <xf numFmtId="41" fontId="1" fillId="0" borderId="22" xfId="2" quotePrefix="1" applyFont="1" applyFill="1" applyBorder="1" applyAlignment="1">
      <alignment vertical="center"/>
    </xf>
    <xf numFmtId="41" fontId="1" fillId="0" borderId="23" xfId="2" applyFont="1" applyFill="1" applyBorder="1" applyAlignment="1">
      <alignment horizontal="right" vertical="center"/>
    </xf>
    <xf numFmtId="41" fontId="1" fillId="0" borderId="71" xfId="2" applyFont="1" applyFill="1" applyBorder="1" applyAlignment="1">
      <alignment vertical="center"/>
    </xf>
    <xf numFmtId="41" fontId="7" fillId="0" borderId="59" xfId="2" applyFont="1" applyFill="1" applyBorder="1" applyAlignment="1">
      <alignment vertical="center"/>
    </xf>
    <xf numFmtId="41" fontId="1" fillId="0" borderId="72" xfId="2" applyFont="1" applyFill="1" applyBorder="1" applyAlignment="1">
      <alignment horizontal="center" vertical="center"/>
    </xf>
    <xf numFmtId="41" fontId="1" fillId="0" borderId="59" xfId="2" applyFont="1" applyFill="1" applyBorder="1" applyAlignment="1">
      <alignment horizontal="center" vertical="center"/>
    </xf>
    <xf numFmtId="41" fontId="7" fillId="0" borderId="12" xfId="2" applyFont="1" applyFill="1" applyBorder="1" applyAlignment="1">
      <alignment horizontal="center" vertical="center"/>
    </xf>
    <xf numFmtId="41" fontId="7" fillId="0" borderId="0" xfId="2" applyFont="1" applyFill="1" applyBorder="1" applyAlignment="1">
      <alignment horizontal="center" vertical="center"/>
    </xf>
    <xf numFmtId="41" fontId="7" fillId="0" borderId="13" xfId="2" applyFont="1" applyFill="1" applyBorder="1" applyAlignment="1">
      <alignment horizontal="center" vertical="center"/>
    </xf>
    <xf numFmtId="41" fontId="7" fillId="0" borderId="22" xfId="2" applyFont="1" applyFill="1" applyBorder="1" applyAlignment="1">
      <alignment vertical="center"/>
    </xf>
    <xf numFmtId="41" fontId="1" fillId="0" borderId="75" xfId="2" applyFont="1" applyFill="1" applyBorder="1" applyAlignment="1">
      <alignment vertical="center"/>
    </xf>
    <xf numFmtId="41" fontId="7" fillId="0" borderId="58" xfId="2" applyFont="1" applyFill="1" applyBorder="1" applyAlignment="1">
      <alignment vertical="center"/>
    </xf>
    <xf numFmtId="41" fontId="1" fillId="0" borderId="58" xfId="2" applyFont="1" applyFill="1" applyBorder="1" applyAlignment="1">
      <alignment vertical="center"/>
    </xf>
    <xf numFmtId="41" fontId="1" fillId="0" borderId="58" xfId="2" applyFont="1" applyFill="1" applyBorder="1" applyAlignment="1">
      <alignment horizontal="center" vertical="center"/>
    </xf>
    <xf numFmtId="41" fontId="1" fillId="0" borderId="76" xfId="2" applyFont="1" applyFill="1" applyBorder="1" applyAlignment="1">
      <alignment vertical="center"/>
    </xf>
    <xf numFmtId="41" fontId="1" fillId="0" borderId="77" xfId="2" applyFont="1" applyFill="1" applyBorder="1" applyAlignment="1">
      <alignment vertical="center"/>
    </xf>
    <xf numFmtId="41" fontId="1" fillId="0" borderId="78" xfId="2" applyFont="1" applyFill="1" applyBorder="1" applyAlignment="1">
      <alignment horizontal="center" vertical="center"/>
    </xf>
    <xf numFmtId="41" fontId="1" fillId="0" borderId="79" xfId="2" applyFont="1" applyFill="1" applyBorder="1" applyAlignment="1">
      <alignment vertical="center"/>
    </xf>
    <xf numFmtId="41" fontId="7" fillId="0" borderId="80" xfId="2" applyFont="1" applyFill="1" applyBorder="1" applyAlignment="1">
      <alignment horizontal="right" vertical="center"/>
    </xf>
    <xf numFmtId="41" fontId="1" fillId="0" borderId="81" xfId="2" applyFont="1" applyFill="1" applyBorder="1" applyAlignment="1">
      <alignment vertical="center"/>
    </xf>
    <xf numFmtId="41" fontId="21" fillId="0" borderId="59" xfId="2" applyFont="1" applyFill="1" applyBorder="1" applyAlignment="1">
      <alignment vertical="center"/>
    </xf>
    <xf numFmtId="41" fontId="1" fillId="0" borderId="60" xfId="2" applyFont="1" applyFill="1" applyBorder="1" applyAlignment="1">
      <alignment vertical="center"/>
    </xf>
    <xf numFmtId="41" fontId="1" fillId="0" borderId="65" xfId="2" applyFont="1" applyFill="1" applyBorder="1" applyAlignment="1">
      <alignment vertical="center"/>
    </xf>
    <xf numFmtId="41" fontId="22" fillId="0" borderId="80" xfId="2" applyFont="1" applyFill="1" applyBorder="1" applyAlignment="1">
      <alignment horizontal="center" vertical="center"/>
    </xf>
    <xf numFmtId="41" fontId="22" fillId="0" borderId="22" xfId="2" applyFont="1" applyFill="1" applyBorder="1" applyAlignment="1">
      <alignment horizontal="center" vertical="center"/>
    </xf>
    <xf numFmtId="41" fontId="22" fillId="0" borderId="23" xfId="2" applyFont="1" applyFill="1" applyBorder="1" applyAlignment="1">
      <alignment horizontal="center" vertical="center"/>
    </xf>
    <xf numFmtId="164" fontId="1" fillId="0" borderId="59" xfId="2" applyNumberFormat="1" applyFont="1" applyFill="1" applyBorder="1" applyAlignment="1">
      <alignment horizontal="center" vertical="center"/>
    </xf>
    <xf numFmtId="41" fontId="15" fillId="0" borderId="59" xfId="2" applyFont="1" applyFill="1" applyBorder="1" applyAlignment="1">
      <alignment vertical="center"/>
    </xf>
    <xf numFmtId="41" fontId="6" fillId="0" borderId="0" xfId="0" applyNumberFormat="1" applyFont="1" applyAlignment="1">
      <alignment vertical="center"/>
    </xf>
    <xf numFmtId="166" fontId="15" fillId="0" borderId="0" xfId="1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64" fontId="23" fillId="0" borderId="0" xfId="2" applyNumberFormat="1" applyFont="1" applyFill="1" applyBorder="1" applyAlignment="1">
      <alignment vertical="center"/>
    </xf>
    <xf numFmtId="4" fontId="23" fillId="0" borderId="0" xfId="0" applyNumberFormat="1" applyFont="1" applyAlignment="1">
      <alignment vertical="center"/>
    </xf>
    <xf numFmtId="41" fontId="23" fillId="0" borderId="0" xfId="2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3" applyFont="1"/>
    <xf numFmtId="170" fontId="25" fillId="0" borderId="0" xfId="4" applyNumberFormat="1" applyFont="1" applyFill="1" applyBorder="1" applyAlignment="1" applyProtection="1"/>
    <xf numFmtId="164" fontId="24" fillId="0" borderId="0" xfId="2" applyNumberFormat="1" applyFont="1" applyFill="1" applyBorder="1" applyAlignment="1">
      <alignment vertical="center"/>
    </xf>
    <xf numFmtId="166" fontId="24" fillId="4" borderId="0" xfId="1" applyNumberFormat="1" applyFont="1" applyFill="1" applyBorder="1" applyAlignment="1">
      <alignment vertical="center"/>
    </xf>
    <xf numFmtId="0" fontId="24" fillId="0" borderId="0" xfId="0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43" fontId="24" fillId="0" borderId="0" xfId="0" applyNumberFormat="1" applyFont="1" applyAlignment="1">
      <alignment vertical="center"/>
    </xf>
    <xf numFmtId="166" fontId="24" fillId="0" borderId="0" xfId="1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27" fillId="0" borderId="0" xfId="3" applyFont="1"/>
    <xf numFmtId="4" fontId="28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166" fontId="6" fillId="4" borderId="0" xfId="0" applyNumberFormat="1" applyFont="1" applyFill="1" applyAlignment="1">
      <alignment vertical="center"/>
    </xf>
    <xf numFmtId="41" fontId="29" fillId="0" borderId="0" xfId="2" applyFont="1" applyFill="1" applyBorder="1" applyAlignment="1">
      <alignment vertical="center"/>
    </xf>
    <xf numFmtId="166" fontId="6" fillId="4" borderId="0" xfId="1" applyNumberFormat="1" applyFont="1" applyFill="1" applyBorder="1" applyAlignment="1">
      <alignment vertical="center"/>
    </xf>
    <xf numFmtId="43" fontId="6" fillId="4" borderId="0" xfId="0" applyNumberFormat="1" applyFont="1" applyFill="1" applyAlignment="1">
      <alignment vertical="center"/>
    </xf>
  </cellXfs>
  <cellStyles count="5">
    <cellStyle name="Comma" xfId="1" builtinId="3"/>
    <cellStyle name="Comma [0]" xfId="2" builtinId="6"/>
    <cellStyle name="Comma 2" xfId="4" xr:uid="{5FFD76F9-8DAE-6741-85C9-44BB0906C56E}"/>
    <cellStyle name="Excel Built-in Normal" xfId="3" xr:uid="{5865385D-3BE1-C04B-9A5E-FCAC3A2602D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189176</xdr:colOff>
      <xdr:row>6</xdr:row>
      <xdr:rowOff>28575</xdr:rowOff>
    </xdr:to>
    <xdr:pic>
      <xdr:nvPicPr>
        <xdr:cNvPr id="2" name="Picture 5" descr="A:\[2021] INTEGRASI KEARSIPAN\Logo\LOGO PELINDO\FILE PNG\FA PELINDO LOGO(WARNA)-01.png">
          <a:extLst>
            <a:ext uri="{FF2B5EF4-FFF2-40B4-BE49-F238E27FC236}">
              <a16:creationId xmlns:a16="http://schemas.microsoft.com/office/drawing/2014/main" id="{20829623-A95C-BF47-943A-9030CB125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54476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ichristanto/Library/Mobile%20Documents/com~apple~CloudDocs/Pelindo/Kerjasama%20Usaha/INA/Transaksi%20BNCT/Bahana/DD/TPP%2012-2021%20INTERNATIONAL%2029%20CALL(1)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PP-2011/oktober/01-05-10-2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5.%20ULFA/0.%20TPP/TAHUN%202021/1.%20TPP%202021/2021/TPP%2011-2021%20INTERNATIONAL%2031%20CAL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IRA%202020/PENHAR/INTERNASIONAL/PENHAR-04-2021%20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FIK-AP"/>
      <sheetName val="TRAFIK-INT"/>
      <sheetName val="PENDAPATAN"/>
      <sheetName val="REKAP-PROD-AP)"/>
      <sheetName val="PRODUKSI AP-2"/>
      <sheetName val="AIR KAPAL"/>
      <sheetName val="REKAP-PROD-INT"/>
      <sheetName val="PRODUKSI INT"/>
      <sheetName val="TAMBAT"/>
      <sheetName val="PERSEWAAN"/>
      <sheetName val="LISTRIK"/>
      <sheetName val="PRODUKSI BEHANDLE GRAHA"/>
      <sheetName val="DENDA NOTA"/>
      <sheetName val="DERMAGA AP"/>
    </sheetNames>
    <sheetDataSet>
      <sheetData sheetId="0"/>
      <sheetData sheetId="1">
        <row r="42">
          <cell r="M42">
            <v>6568</v>
          </cell>
        </row>
        <row r="43">
          <cell r="M43">
            <v>7</v>
          </cell>
        </row>
        <row r="44">
          <cell r="M44">
            <v>6</v>
          </cell>
        </row>
        <row r="45">
          <cell r="M45">
            <v>1</v>
          </cell>
        </row>
        <row r="46">
          <cell r="M46">
            <v>3006</v>
          </cell>
        </row>
        <row r="47">
          <cell r="M47">
            <v>563</v>
          </cell>
        </row>
        <row r="48">
          <cell r="M48">
            <v>4</v>
          </cell>
        </row>
        <row r="49">
          <cell r="M49">
            <v>10</v>
          </cell>
        </row>
        <row r="50">
          <cell r="M50">
            <v>18</v>
          </cell>
        </row>
        <row r="53">
          <cell r="M53">
            <v>1436</v>
          </cell>
        </row>
        <row r="54">
          <cell r="M54">
            <v>8</v>
          </cell>
        </row>
        <row r="55">
          <cell r="M55">
            <v>0</v>
          </cell>
        </row>
        <row r="56">
          <cell r="M56">
            <v>0</v>
          </cell>
        </row>
        <row r="57">
          <cell r="M57">
            <v>85</v>
          </cell>
        </row>
        <row r="58">
          <cell r="M58">
            <v>90</v>
          </cell>
        </row>
        <row r="59">
          <cell r="M59">
            <v>0</v>
          </cell>
        </row>
        <row r="60">
          <cell r="M60">
            <v>0</v>
          </cell>
        </row>
        <row r="65">
          <cell r="M65">
            <v>9708</v>
          </cell>
        </row>
        <row r="66">
          <cell r="M66">
            <v>38</v>
          </cell>
        </row>
        <row r="67">
          <cell r="M67">
            <v>1</v>
          </cell>
        </row>
        <row r="68">
          <cell r="M68">
            <v>0</v>
          </cell>
        </row>
        <row r="69">
          <cell r="M69">
            <v>2757</v>
          </cell>
        </row>
        <row r="70">
          <cell r="M70">
            <v>409</v>
          </cell>
        </row>
        <row r="71">
          <cell r="M71">
            <v>6</v>
          </cell>
        </row>
        <row r="72">
          <cell r="M72">
            <v>0</v>
          </cell>
        </row>
        <row r="73">
          <cell r="M73">
            <v>8</v>
          </cell>
        </row>
        <row r="76">
          <cell r="M76">
            <v>1819</v>
          </cell>
        </row>
        <row r="77">
          <cell r="M77">
            <v>0</v>
          </cell>
        </row>
        <row r="78">
          <cell r="M78">
            <v>0</v>
          </cell>
        </row>
        <row r="79">
          <cell r="M79">
            <v>968</v>
          </cell>
        </row>
        <row r="80">
          <cell r="M80">
            <v>80</v>
          </cell>
        </row>
        <row r="81">
          <cell r="M81">
            <v>0</v>
          </cell>
        </row>
        <row r="82">
          <cell r="M82">
            <v>0</v>
          </cell>
        </row>
        <row r="83">
          <cell r="M83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8">
          <cell r="Y38">
            <v>798056897</v>
          </cell>
        </row>
      </sheetData>
      <sheetData sheetId="12">
        <row r="45">
          <cell r="O45">
            <v>6100000</v>
          </cell>
        </row>
        <row r="47">
          <cell r="O47">
            <v>500000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5-10-2011"/>
    </sheetNames>
    <sheetDataSet>
      <sheetData sheetId="0" refreshError="1">
        <row r="106">
          <cell r="J106">
            <v>42</v>
          </cell>
        </row>
        <row r="107">
          <cell r="J107">
            <v>14</v>
          </cell>
        </row>
        <row r="114">
          <cell r="J11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FIK-AP"/>
      <sheetName val="TRAFIK-INT"/>
      <sheetName val="PENDAPATAN"/>
      <sheetName val="REKAP-PROD-AP)"/>
      <sheetName val="PRODUKSI AP-2"/>
      <sheetName val="AIR KAPAL"/>
      <sheetName val="REKAP-PROD-INT"/>
      <sheetName val="PRODUKSI INT"/>
      <sheetName val="TAMBAT"/>
      <sheetName val="PERSEWAAN"/>
      <sheetName val="LISTRIK"/>
      <sheetName val="PRODUKSI BEHANDLE GRAHA"/>
      <sheetName val="DENDA NOTA"/>
      <sheetName val="DERMAGA AP"/>
    </sheetNames>
    <sheetDataSet>
      <sheetData sheetId="0" refreshError="1"/>
      <sheetData sheetId="1">
        <row r="13">
          <cell r="M13">
            <v>31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5">
          <cell r="J15">
            <v>25537</v>
          </cell>
        </row>
      </sheetData>
      <sheetData sheetId="7" refreshError="1">
        <row r="504">
          <cell r="AD504">
            <v>636484829624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andiri"/>
      <sheetName val="BNI"/>
      <sheetName val="BRI"/>
      <sheetName val="Sheet1"/>
    </sheetNames>
    <sheetDataSet>
      <sheetData sheetId="0">
        <row r="9">
          <cell r="C9">
            <v>0</v>
          </cell>
        </row>
      </sheetData>
      <sheetData sheetId="1"/>
      <sheetData sheetId="2"/>
      <sheetData sheetId="3"/>
      <sheetData sheetId="4">
        <row r="51">
          <cell r="F51">
            <v>17383686492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32D85-AA3B-304A-A8D7-D2F353F442A8}">
  <sheetPr>
    <pageSetUpPr fitToPage="1"/>
  </sheetPr>
  <dimension ref="B1:AO619"/>
  <sheetViews>
    <sheetView tabSelected="1" topLeftCell="C4" zoomScale="106" zoomScaleNormal="80" workbookViewId="0">
      <selection activeCell="W136" sqref="W136"/>
    </sheetView>
  </sheetViews>
  <sheetFormatPr baseColWidth="10" defaultColWidth="9.1640625" defaultRowHeight="14" x14ac:dyDescent="0.15"/>
  <cols>
    <col min="1" max="1" width="0" style="1" hidden="1" customWidth="1"/>
    <col min="2" max="2" width="3" style="1" hidden="1" customWidth="1"/>
    <col min="3" max="3" width="5.5" style="1" customWidth="1"/>
    <col min="4" max="4" width="2.5" style="1" customWidth="1"/>
    <col min="5" max="5" width="2.6640625" style="1" customWidth="1"/>
    <col min="6" max="6" width="2.33203125" style="1" customWidth="1"/>
    <col min="7" max="7" width="10.1640625" style="1" customWidth="1"/>
    <col min="8" max="8" width="14.5" style="1" customWidth="1"/>
    <col min="9" max="9" width="8.5" style="2" customWidth="1"/>
    <col min="10" max="10" width="4.6640625" style="1" customWidth="1"/>
    <col min="11" max="11" width="9.33203125" style="1" hidden="1" customWidth="1"/>
    <col min="12" max="12" width="12" style="3" customWidth="1"/>
    <col min="13" max="13" width="10" style="1" customWidth="1"/>
    <col min="14" max="14" width="11" style="1" customWidth="1"/>
    <col min="15" max="15" width="9.5" style="1" customWidth="1"/>
    <col min="16" max="16" width="4.6640625" style="1" customWidth="1"/>
    <col min="17" max="17" width="18.1640625" style="1" customWidth="1"/>
    <col min="18" max="18" width="9.6640625" style="1" hidden="1" customWidth="1"/>
    <col min="19" max="19" width="6.5" style="1" hidden="1" customWidth="1"/>
    <col min="20" max="20" width="2.83203125" style="1" hidden="1" customWidth="1"/>
    <col min="21" max="21" width="8.83203125" style="1" customWidth="1"/>
    <col min="22" max="22" width="9" style="1" customWidth="1"/>
    <col min="23" max="23" width="10.5" style="1" customWidth="1"/>
    <col min="24" max="24" width="5.5" style="2" customWidth="1"/>
    <col min="25" max="25" width="17.83203125" style="1" customWidth="1"/>
    <col min="26" max="26" width="11.6640625" style="1" customWidth="1"/>
    <col min="27" max="27" width="11" style="1" customWidth="1"/>
    <col min="28" max="28" width="11.1640625" style="1" customWidth="1"/>
    <col min="29" max="29" width="5.1640625" style="2" customWidth="1"/>
    <col min="30" max="30" width="20.1640625" style="1" customWidth="1"/>
    <col min="31" max="31" width="18.6640625" style="3" customWidth="1"/>
    <col min="32" max="32" width="18.6640625" style="3" bestFit="1" customWidth="1"/>
    <col min="33" max="33" width="11" style="4" bestFit="1" customWidth="1"/>
    <col min="34" max="35" width="9.5" style="4" bestFit="1" customWidth="1"/>
    <col min="36" max="36" width="5.1640625" style="4" customWidth="1"/>
    <col min="37" max="37" width="20.5" style="5" bestFit="1" customWidth="1"/>
    <col min="38" max="39" width="10.1640625" style="6" bestFit="1" customWidth="1"/>
    <col min="40" max="40" width="10.1640625" style="7" bestFit="1" customWidth="1"/>
    <col min="41" max="41" width="17.1640625" style="7" bestFit="1" customWidth="1"/>
    <col min="42" max="16384" width="9.1640625" style="1"/>
  </cols>
  <sheetData>
    <row r="1" spans="3:41" ht="15" hidden="1" customHeight="1" x14ac:dyDescent="0.15"/>
    <row r="2" spans="3:41" ht="15" hidden="1" customHeight="1" x14ac:dyDescent="0.15"/>
    <row r="3" spans="3:41" ht="15" hidden="1" customHeight="1" x14ac:dyDescent="0.15"/>
    <row r="4" spans="3:41" ht="15.75" customHeight="1" thickTop="1" x14ac:dyDescent="0.15">
      <c r="C4" s="8"/>
      <c r="D4" s="8"/>
      <c r="E4" s="9"/>
      <c r="F4" s="10"/>
      <c r="H4" s="11" t="s">
        <v>0</v>
      </c>
      <c r="L4" s="12"/>
      <c r="AB4" s="13"/>
      <c r="AD4" s="13"/>
    </row>
    <row r="5" spans="3:41" ht="15.75" customHeight="1" x14ac:dyDescent="0.15">
      <c r="C5" s="8"/>
      <c r="D5" s="8"/>
      <c r="E5" s="9"/>
      <c r="F5" s="10"/>
      <c r="H5" s="14" t="s">
        <v>1</v>
      </c>
      <c r="L5" s="12"/>
      <c r="AB5" s="13"/>
      <c r="AD5" s="13"/>
    </row>
    <row r="6" spans="3:41" ht="15.75" customHeight="1" x14ac:dyDescent="0.15">
      <c r="C6" s="8"/>
      <c r="D6" s="8"/>
      <c r="E6" s="9"/>
      <c r="F6" s="10"/>
      <c r="H6" s="14" t="s">
        <v>2</v>
      </c>
      <c r="L6" s="12"/>
      <c r="AB6" s="13"/>
      <c r="AD6" s="13"/>
    </row>
    <row r="7" spans="3:41" x14ac:dyDescent="0.15">
      <c r="C7" s="8"/>
      <c r="D7" s="8"/>
      <c r="E7" s="9"/>
      <c r="F7" s="8"/>
      <c r="L7" s="12"/>
      <c r="Y7" s="13"/>
      <c r="Z7" s="13"/>
      <c r="AD7" s="13"/>
    </row>
    <row r="8" spans="3:41" ht="24" customHeight="1" x14ac:dyDescent="0.15">
      <c r="C8" s="15" t="s">
        <v>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spans="3:41" ht="18" customHeight="1" x14ac:dyDescent="0.15">
      <c r="C9" s="16" t="s">
        <v>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3:41" ht="9" customHeight="1" thickBot="1" x14ac:dyDescent="0.2">
      <c r="L10" s="12"/>
      <c r="AB10" s="17"/>
      <c r="AC10" s="18"/>
      <c r="AD10" s="19"/>
    </row>
    <row r="11" spans="3:41" ht="17.25" customHeight="1" thickTop="1" x14ac:dyDescent="0.15">
      <c r="C11" s="20"/>
      <c r="D11" s="21"/>
      <c r="E11" s="21"/>
      <c r="F11" s="21"/>
      <c r="G11" s="21"/>
      <c r="H11" s="22"/>
      <c r="I11" s="23"/>
      <c r="J11" s="24" t="s">
        <v>5</v>
      </c>
      <c r="K11" s="25"/>
      <c r="L11" s="26"/>
      <c r="M11" s="27" t="s">
        <v>6</v>
      </c>
      <c r="N11" s="27"/>
      <c r="O11" s="27"/>
      <c r="P11" s="27"/>
      <c r="Q11" s="28"/>
      <c r="R11" s="29"/>
      <c r="S11" s="29"/>
      <c r="T11" s="29"/>
      <c r="U11" s="30" t="s">
        <v>7</v>
      </c>
      <c r="V11" s="31"/>
      <c r="W11" s="31"/>
      <c r="X11" s="31"/>
      <c r="Y11" s="32"/>
      <c r="Z11" s="33" t="s">
        <v>8</v>
      </c>
      <c r="AA11" s="27"/>
      <c r="AB11" s="27"/>
      <c r="AC11" s="27"/>
      <c r="AD11" s="34"/>
      <c r="AG11" s="4" t="s">
        <v>8</v>
      </c>
    </row>
    <row r="12" spans="3:41" ht="17.25" customHeight="1" x14ac:dyDescent="0.15">
      <c r="C12" s="35" t="s">
        <v>9</v>
      </c>
      <c r="D12" s="36" t="s">
        <v>10</v>
      </c>
      <c r="E12" s="37"/>
      <c r="F12" s="37"/>
      <c r="G12" s="37"/>
      <c r="H12" s="38"/>
      <c r="I12" s="39" t="s">
        <v>11</v>
      </c>
      <c r="J12" s="36"/>
      <c r="K12" s="37"/>
      <c r="L12" s="38"/>
      <c r="M12" s="40" t="s">
        <v>12</v>
      </c>
      <c r="N12" s="41"/>
      <c r="O12" s="42"/>
      <c r="P12" s="43" t="s">
        <v>13</v>
      </c>
      <c r="Q12" s="44"/>
      <c r="R12" s="45"/>
      <c r="S12" s="45"/>
      <c r="T12" s="45"/>
      <c r="U12" s="46" t="s">
        <v>12</v>
      </c>
      <c r="V12" s="47"/>
      <c r="W12" s="48"/>
      <c r="X12" s="49" t="s">
        <v>13</v>
      </c>
      <c r="Y12" s="50"/>
      <c r="Z12" s="51" t="s">
        <v>12</v>
      </c>
      <c r="AA12" s="40"/>
      <c r="AB12" s="52"/>
      <c r="AC12" s="43" t="s">
        <v>13</v>
      </c>
      <c r="AD12" s="53"/>
      <c r="AG12" s="4" t="s">
        <v>12</v>
      </c>
      <c r="AJ12" s="4" t="s">
        <v>13</v>
      </c>
    </row>
    <row r="13" spans="3:41" ht="17.25" customHeight="1" thickBot="1" x14ac:dyDescent="0.2">
      <c r="C13" s="54"/>
      <c r="D13" s="55"/>
      <c r="E13" s="55"/>
      <c r="F13" s="55"/>
      <c r="G13" s="55"/>
      <c r="H13" s="56"/>
      <c r="I13" s="57"/>
      <c r="J13" s="58"/>
      <c r="K13" s="59"/>
      <c r="L13" s="60"/>
      <c r="M13" s="61" t="s">
        <v>14</v>
      </c>
      <c r="N13" s="62" t="s">
        <v>15</v>
      </c>
      <c r="O13" s="61" t="s">
        <v>16</v>
      </c>
      <c r="P13" s="58"/>
      <c r="Q13" s="60"/>
      <c r="R13" s="63"/>
      <c r="S13" s="63"/>
      <c r="T13" s="63"/>
      <c r="U13" s="64" t="s">
        <v>14</v>
      </c>
      <c r="V13" s="64" t="s">
        <v>15</v>
      </c>
      <c r="W13" s="65" t="s">
        <v>16</v>
      </c>
      <c r="X13" s="66"/>
      <c r="Y13" s="67"/>
      <c r="Z13" s="68" t="s">
        <v>14</v>
      </c>
      <c r="AA13" s="62" t="s">
        <v>15</v>
      </c>
      <c r="AB13" s="61" t="s">
        <v>16</v>
      </c>
      <c r="AC13" s="58"/>
      <c r="AD13" s="69"/>
      <c r="AG13" s="4" t="s">
        <v>14</v>
      </c>
      <c r="AH13" s="4" t="s">
        <v>15</v>
      </c>
      <c r="AI13" s="4" t="s">
        <v>16</v>
      </c>
    </row>
    <row r="14" spans="3:41" s="2" customFormat="1" ht="17.25" customHeight="1" x14ac:dyDescent="0.15">
      <c r="C14" s="70">
        <v>1</v>
      </c>
      <c r="D14" s="71">
        <v>2</v>
      </c>
      <c r="E14" s="72"/>
      <c r="F14" s="72"/>
      <c r="G14" s="72"/>
      <c r="H14" s="73"/>
      <c r="I14" s="74">
        <v>3</v>
      </c>
      <c r="J14" s="75">
        <v>4</v>
      </c>
      <c r="K14" s="76"/>
      <c r="L14" s="77"/>
      <c r="M14" s="78">
        <v>5</v>
      </c>
      <c r="N14" s="79">
        <v>6</v>
      </c>
      <c r="O14" s="80">
        <v>7</v>
      </c>
      <c r="P14" s="71">
        <v>8</v>
      </c>
      <c r="Q14" s="73"/>
      <c r="R14" s="81"/>
      <c r="S14" s="81"/>
      <c r="T14" s="81"/>
      <c r="U14" s="82">
        <v>9</v>
      </c>
      <c r="V14" s="82">
        <v>10</v>
      </c>
      <c r="W14" s="83">
        <v>11</v>
      </c>
      <c r="X14" s="84">
        <v>12</v>
      </c>
      <c r="Y14" s="85"/>
      <c r="Z14" s="78">
        <v>13</v>
      </c>
      <c r="AA14" s="79">
        <v>14</v>
      </c>
      <c r="AB14" s="80">
        <v>15</v>
      </c>
      <c r="AC14" s="71">
        <v>16</v>
      </c>
      <c r="AD14" s="86"/>
      <c r="AE14" s="87"/>
      <c r="AF14" s="87"/>
      <c r="AG14" s="88">
        <v>13</v>
      </c>
      <c r="AH14" s="88">
        <v>14</v>
      </c>
      <c r="AI14" s="88">
        <v>15</v>
      </c>
      <c r="AJ14" s="88">
        <v>16</v>
      </c>
      <c r="AK14" s="89"/>
      <c r="AL14" s="90"/>
      <c r="AM14" s="90"/>
      <c r="AN14" s="91"/>
      <c r="AO14" s="91"/>
    </row>
    <row r="15" spans="3:41" ht="11" customHeight="1" x14ac:dyDescent="0.15">
      <c r="C15" s="92"/>
      <c r="G15" s="93"/>
      <c r="I15" s="94"/>
      <c r="J15" s="95"/>
      <c r="K15" s="96"/>
      <c r="L15" s="97"/>
      <c r="M15" s="98"/>
      <c r="N15" s="99"/>
      <c r="O15" s="100"/>
      <c r="P15" s="94"/>
      <c r="Q15" s="101"/>
      <c r="R15" s="2"/>
      <c r="S15" s="2"/>
      <c r="T15" s="2"/>
      <c r="U15" s="102"/>
      <c r="V15" s="103"/>
      <c r="W15" s="103"/>
      <c r="X15" s="104"/>
      <c r="Y15" s="105"/>
      <c r="Z15" s="98"/>
      <c r="AA15" s="99"/>
      <c r="AB15" s="100"/>
      <c r="AD15" s="106"/>
      <c r="AE15" s="107"/>
      <c r="AF15" s="107"/>
    </row>
    <row r="16" spans="3:41" ht="15" customHeight="1" x14ac:dyDescent="0.15">
      <c r="C16" s="108" t="s">
        <v>17</v>
      </c>
      <c r="D16" s="109" t="s">
        <v>18</v>
      </c>
      <c r="I16" s="110"/>
      <c r="J16" s="111"/>
      <c r="K16" s="112"/>
      <c r="L16" s="97"/>
      <c r="M16" s="112"/>
      <c r="N16" s="113"/>
      <c r="O16" s="113"/>
      <c r="P16" s="111"/>
      <c r="Q16" s="112"/>
      <c r="R16" s="112"/>
      <c r="S16" s="112"/>
      <c r="U16" s="113"/>
      <c r="V16" s="113"/>
      <c r="W16" s="113"/>
      <c r="X16" s="94"/>
      <c r="Y16" s="114"/>
      <c r="Z16" s="113"/>
      <c r="AA16" s="113"/>
      <c r="AB16" s="113"/>
      <c r="AD16" s="115"/>
    </row>
    <row r="17" spans="3:41" ht="15" customHeight="1" x14ac:dyDescent="0.15">
      <c r="C17" s="116" t="s">
        <v>19</v>
      </c>
      <c r="D17" s="8" t="s">
        <v>20</v>
      </c>
      <c r="E17" s="8"/>
      <c r="F17" s="8"/>
      <c r="G17" s="8"/>
      <c r="H17" s="117"/>
      <c r="I17" s="110"/>
      <c r="J17" s="111"/>
      <c r="K17" s="112"/>
      <c r="L17" s="97"/>
      <c r="M17" s="112" t="s">
        <v>21</v>
      </c>
      <c r="N17" s="113"/>
      <c r="O17" s="113"/>
      <c r="P17" s="111"/>
      <c r="Q17" s="118"/>
      <c r="R17" s="118"/>
      <c r="S17" s="118"/>
      <c r="T17" s="119"/>
      <c r="U17" s="113"/>
      <c r="V17" s="113"/>
      <c r="W17" s="113"/>
      <c r="X17" s="94"/>
      <c r="Y17" s="120"/>
      <c r="Z17" s="113"/>
      <c r="AA17" s="113"/>
      <c r="AB17" s="113"/>
      <c r="AD17" s="115"/>
    </row>
    <row r="18" spans="3:41" ht="14.5" customHeight="1" x14ac:dyDescent="0.15">
      <c r="C18" s="116"/>
      <c r="D18" s="1" t="s">
        <v>22</v>
      </c>
      <c r="E18" s="1" t="s">
        <v>23</v>
      </c>
      <c r="H18" s="112"/>
      <c r="I18" s="110"/>
      <c r="J18" s="111"/>
      <c r="K18" s="112"/>
      <c r="L18" s="97"/>
      <c r="M18" s="112"/>
      <c r="N18" s="113"/>
      <c r="O18" s="113"/>
      <c r="P18" s="111"/>
      <c r="Q18" s="118"/>
      <c r="R18" s="118"/>
      <c r="S18" s="118"/>
      <c r="T18" s="119"/>
      <c r="U18" s="113"/>
      <c r="V18" s="113"/>
      <c r="W18" s="113"/>
      <c r="X18" s="94"/>
      <c r="Y18" s="120"/>
      <c r="Z18" s="113"/>
      <c r="AA18" s="113"/>
      <c r="AB18" s="121"/>
      <c r="AD18" s="115"/>
    </row>
    <row r="19" spans="3:41" ht="14.5" customHeight="1" x14ac:dyDescent="0.15">
      <c r="C19" s="92"/>
      <c r="E19" s="122" t="s">
        <v>24</v>
      </c>
      <c r="F19" s="122"/>
      <c r="G19" s="123"/>
      <c r="H19" s="122"/>
      <c r="I19" s="110" t="s">
        <v>25</v>
      </c>
      <c r="J19" s="124" t="s">
        <v>26</v>
      </c>
      <c r="K19" s="125">
        <v>78</v>
      </c>
      <c r="L19" s="97">
        <v>83</v>
      </c>
      <c r="M19" s="126">
        <v>75493</v>
      </c>
      <c r="N19" s="126">
        <v>137221</v>
      </c>
      <c r="O19" s="127">
        <f>M19+N19</f>
        <v>212714</v>
      </c>
      <c r="P19" s="128" t="s">
        <v>26</v>
      </c>
      <c r="Q19" s="126">
        <v>17655262</v>
      </c>
      <c r="R19" s="118"/>
      <c r="S19" s="118"/>
      <c r="T19" s="119"/>
      <c r="U19" s="127">
        <f>'[1]TRAFIK-INT'!M42+'[1]TRAFIK-INT'!M43+'[1]TRAFIK-INT'!M44</f>
        <v>6581</v>
      </c>
      <c r="V19" s="129">
        <f>'[1]TRAFIK-INT'!M65+'[1]TRAFIK-INT'!M66+'[1]TRAFIK-INT'!M67</f>
        <v>9747</v>
      </c>
      <c r="W19" s="127">
        <f>U19+V19</f>
        <v>16328</v>
      </c>
      <c r="X19" s="128" t="s">
        <v>26</v>
      </c>
      <c r="Y19" s="126">
        <f>+W19*L19</f>
        <v>1355224</v>
      </c>
      <c r="Z19" s="127">
        <f t="shared" ref="Z19:AA21" si="0">M19+U19</f>
        <v>82074</v>
      </c>
      <c r="AA19" s="127">
        <f t="shared" si="0"/>
        <v>146968</v>
      </c>
      <c r="AB19" s="127">
        <f>+O19+W19</f>
        <v>229042</v>
      </c>
      <c r="AC19" s="130" t="s">
        <v>26</v>
      </c>
      <c r="AD19" s="131">
        <f>+Q19+Y19</f>
        <v>19010486</v>
      </c>
      <c r="AG19" s="4">
        <v>75493</v>
      </c>
      <c r="AH19" s="4">
        <v>137221</v>
      </c>
      <c r="AI19" s="4">
        <v>212714</v>
      </c>
      <c r="AJ19" s="4" t="s">
        <v>26</v>
      </c>
      <c r="AK19" s="5">
        <v>17655262</v>
      </c>
      <c r="AL19" s="132">
        <f t="shared" ref="AL19:AN82" si="1">M19-AG19</f>
        <v>0</v>
      </c>
      <c r="AM19" s="132">
        <f t="shared" si="1"/>
        <v>0</v>
      </c>
      <c r="AN19" s="132">
        <f t="shared" si="1"/>
        <v>0</v>
      </c>
      <c r="AO19" s="132">
        <f t="shared" ref="AO19:AO82" si="2">Q19-AK19</f>
        <v>0</v>
      </c>
    </row>
    <row r="20" spans="3:41" ht="14.5" customHeight="1" x14ac:dyDescent="0.15">
      <c r="C20" s="92"/>
      <c r="E20" s="122" t="s">
        <v>27</v>
      </c>
      <c r="F20" s="122"/>
      <c r="G20" s="123"/>
      <c r="H20" s="122"/>
      <c r="I20" s="110" t="s">
        <v>25</v>
      </c>
      <c r="J20" s="124" t="s">
        <v>26</v>
      </c>
      <c r="K20" s="125">
        <v>334.5</v>
      </c>
      <c r="L20" s="97">
        <v>365.2</v>
      </c>
      <c r="M20" s="126">
        <v>33</v>
      </c>
      <c r="N20" s="126">
        <v>2</v>
      </c>
      <c r="O20" s="127">
        <f t="shared" ref="O20:O46" si="3">M20+N20</f>
        <v>35</v>
      </c>
      <c r="P20" s="128" t="s">
        <v>26</v>
      </c>
      <c r="Q20" s="126">
        <v>12782</v>
      </c>
      <c r="R20" s="118"/>
      <c r="S20" s="118"/>
      <c r="T20" s="119"/>
      <c r="U20" s="127">
        <f>'[1]TRAFIK-INT'!M45</f>
        <v>1</v>
      </c>
      <c r="V20" s="129">
        <f>'[1]TRAFIK-INT'!M68</f>
        <v>0</v>
      </c>
      <c r="W20" s="127">
        <f t="shared" ref="W20:W46" si="4">U20+V20</f>
        <v>1</v>
      </c>
      <c r="X20" s="128" t="s">
        <v>26</v>
      </c>
      <c r="Y20" s="126">
        <f>+W20*L20</f>
        <v>365.2</v>
      </c>
      <c r="Z20" s="127">
        <f t="shared" si="0"/>
        <v>34</v>
      </c>
      <c r="AA20" s="127">
        <f t="shared" si="0"/>
        <v>2</v>
      </c>
      <c r="AB20" s="127">
        <f>+O20+W20</f>
        <v>36</v>
      </c>
      <c r="AC20" s="130" t="s">
        <v>26</v>
      </c>
      <c r="AD20" s="131">
        <f>+Q20+Y20</f>
        <v>13147.2</v>
      </c>
      <c r="AG20" s="4">
        <v>33</v>
      </c>
      <c r="AH20" s="4">
        <v>2</v>
      </c>
      <c r="AI20" s="4">
        <v>35</v>
      </c>
      <c r="AJ20" s="4" t="s">
        <v>26</v>
      </c>
      <c r="AK20" s="5">
        <v>12782</v>
      </c>
      <c r="AL20" s="132">
        <f t="shared" si="1"/>
        <v>0</v>
      </c>
      <c r="AM20" s="132">
        <f t="shared" si="1"/>
        <v>0</v>
      </c>
      <c r="AN20" s="132">
        <f t="shared" si="1"/>
        <v>0</v>
      </c>
      <c r="AO20" s="132">
        <f t="shared" si="2"/>
        <v>0</v>
      </c>
    </row>
    <row r="21" spans="3:41" ht="14.5" customHeight="1" x14ac:dyDescent="0.15">
      <c r="C21" s="92"/>
      <c r="E21" s="122" t="s">
        <v>28</v>
      </c>
      <c r="F21" s="122"/>
      <c r="G21" s="123"/>
      <c r="H21" s="122"/>
      <c r="I21" s="110" t="s">
        <v>25</v>
      </c>
      <c r="J21" s="124" t="s">
        <v>26</v>
      </c>
      <c r="K21" s="118">
        <v>70</v>
      </c>
      <c r="L21" s="97">
        <v>76.78</v>
      </c>
      <c r="M21" s="126">
        <v>0</v>
      </c>
      <c r="N21" s="127">
        <v>0</v>
      </c>
      <c r="O21" s="127">
        <f t="shared" si="3"/>
        <v>0</v>
      </c>
      <c r="P21" s="128" t="s">
        <v>26</v>
      </c>
      <c r="Q21" s="126">
        <v>0</v>
      </c>
      <c r="R21" s="118"/>
      <c r="S21" s="118"/>
      <c r="T21" s="119"/>
      <c r="U21" s="127">
        <v>0</v>
      </c>
      <c r="V21" s="129">
        <v>0</v>
      </c>
      <c r="W21" s="127">
        <f t="shared" si="4"/>
        <v>0</v>
      </c>
      <c r="X21" s="128" t="s">
        <v>26</v>
      </c>
      <c r="Y21" s="126">
        <v>0</v>
      </c>
      <c r="Z21" s="127">
        <f t="shared" si="0"/>
        <v>0</v>
      </c>
      <c r="AA21" s="127">
        <f t="shared" si="0"/>
        <v>0</v>
      </c>
      <c r="AB21" s="127">
        <f>Z21+AA21</f>
        <v>0</v>
      </c>
      <c r="AC21" s="130" t="s">
        <v>26</v>
      </c>
      <c r="AD21" s="131">
        <f>+Q21+Y21</f>
        <v>0</v>
      </c>
      <c r="AG21" s="4">
        <v>0</v>
      </c>
      <c r="AH21" s="4">
        <v>0</v>
      </c>
      <c r="AI21" s="4">
        <v>0</v>
      </c>
      <c r="AJ21" s="4" t="s">
        <v>26</v>
      </c>
      <c r="AK21" s="5">
        <v>0</v>
      </c>
      <c r="AL21" s="132">
        <f t="shared" si="1"/>
        <v>0</v>
      </c>
      <c r="AM21" s="132">
        <f t="shared" si="1"/>
        <v>0</v>
      </c>
      <c r="AN21" s="132">
        <f t="shared" si="1"/>
        <v>0</v>
      </c>
      <c r="AO21" s="132">
        <f t="shared" si="2"/>
        <v>0</v>
      </c>
    </row>
    <row r="22" spans="3:41" ht="14.5" customHeight="1" x14ac:dyDescent="0.15">
      <c r="C22" s="92"/>
      <c r="E22" s="123" t="s">
        <v>29</v>
      </c>
      <c r="F22" s="123"/>
      <c r="G22" s="123"/>
      <c r="H22" s="122"/>
      <c r="I22" s="110"/>
      <c r="J22" s="124"/>
      <c r="K22" s="133"/>
      <c r="L22" s="97"/>
      <c r="M22" s="126"/>
      <c r="N22" s="127"/>
      <c r="O22" s="127">
        <f t="shared" si="3"/>
        <v>0</v>
      </c>
      <c r="P22" s="128"/>
      <c r="Q22" s="126">
        <v>0</v>
      </c>
      <c r="R22" s="97"/>
      <c r="S22" s="97"/>
      <c r="T22" s="134"/>
      <c r="U22" s="127"/>
      <c r="V22" s="129"/>
      <c r="W22" s="127"/>
      <c r="X22" s="128"/>
      <c r="Y22" s="126"/>
      <c r="Z22" s="127"/>
      <c r="AA22" s="127"/>
      <c r="AB22" s="127"/>
      <c r="AC22" s="130"/>
      <c r="AD22" s="131">
        <f>+Q22+Y22</f>
        <v>0</v>
      </c>
      <c r="AK22" s="5">
        <v>0</v>
      </c>
      <c r="AL22" s="132">
        <f t="shared" si="1"/>
        <v>0</v>
      </c>
      <c r="AM22" s="132">
        <f t="shared" si="1"/>
        <v>0</v>
      </c>
      <c r="AN22" s="132">
        <f t="shared" si="1"/>
        <v>0</v>
      </c>
      <c r="AO22" s="132">
        <f t="shared" si="2"/>
        <v>0</v>
      </c>
    </row>
    <row r="23" spans="3:41" ht="14.5" customHeight="1" x14ac:dyDescent="0.15">
      <c r="C23" s="92"/>
      <c r="D23" s="1" t="s">
        <v>30</v>
      </c>
      <c r="E23" s="1" t="s">
        <v>31</v>
      </c>
      <c r="F23" s="123"/>
      <c r="G23" s="123"/>
      <c r="H23" s="122"/>
      <c r="I23" s="110"/>
      <c r="J23" s="124"/>
      <c r="K23" s="133"/>
      <c r="L23" s="97"/>
      <c r="M23" s="126"/>
      <c r="N23" s="127"/>
      <c r="O23" s="127">
        <f t="shared" si="3"/>
        <v>0</v>
      </c>
      <c r="P23" s="128"/>
      <c r="Q23" s="126"/>
      <c r="R23" s="118"/>
      <c r="S23" s="118"/>
      <c r="T23" s="119"/>
      <c r="U23" s="127"/>
      <c r="V23" s="129"/>
      <c r="W23" s="127"/>
      <c r="X23" s="128"/>
      <c r="Y23" s="126"/>
      <c r="Z23" s="127"/>
      <c r="AA23" s="127"/>
      <c r="AB23" s="127"/>
      <c r="AC23" s="130"/>
      <c r="AD23" s="131"/>
      <c r="AL23" s="132">
        <f t="shared" si="1"/>
        <v>0</v>
      </c>
      <c r="AM23" s="132">
        <f t="shared" si="1"/>
        <v>0</v>
      </c>
      <c r="AN23" s="132">
        <f t="shared" si="1"/>
        <v>0</v>
      </c>
      <c r="AO23" s="132">
        <f t="shared" si="2"/>
        <v>0</v>
      </c>
    </row>
    <row r="24" spans="3:41" ht="14.5" customHeight="1" x14ac:dyDescent="0.15">
      <c r="C24" s="92"/>
      <c r="E24" s="123" t="s">
        <v>32</v>
      </c>
      <c r="F24" s="123"/>
      <c r="G24" s="123"/>
      <c r="H24" s="122"/>
      <c r="I24" s="110" t="s">
        <v>25</v>
      </c>
      <c r="J24" s="124" t="s">
        <v>26</v>
      </c>
      <c r="K24" s="133"/>
      <c r="L24" s="97"/>
      <c r="M24" s="126">
        <v>0</v>
      </c>
      <c r="N24" s="127">
        <v>0</v>
      </c>
      <c r="O24" s="127">
        <f t="shared" si="3"/>
        <v>0</v>
      </c>
      <c r="P24" s="128" t="s">
        <v>26</v>
      </c>
      <c r="Q24" s="126">
        <v>0</v>
      </c>
      <c r="R24" s="118"/>
      <c r="S24" s="118"/>
      <c r="T24" s="119"/>
      <c r="U24" s="127">
        <v>0</v>
      </c>
      <c r="V24" s="129">
        <v>0</v>
      </c>
      <c r="W24" s="127">
        <f t="shared" si="4"/>
        <v>0</v>
      </c>
      <c r="X24" s="128" t="s">
        <v>26</v>
      </c>
      <c r="Y24" s="126">
        <v>0</v>
      </c>
      <c r="Z24" s="127">
        <f>M24+U24</f>
        <v>0</v>
      </c>
      <c r="AA24" s="127">
        <f>N24+V24</f>
        <v>0</v>
      </c>
      <c r="AB24" s="127">
        <f>Z24+AA24</f>
        <v>0</v>
      </c>
      <c r="AC24" s="130" t="s">
        <v>26</v>
      </c>
      <c r="AD24" s="131">
        <f>+Q24+Y24</f>
        <v>0</v>
      </c>
      <c r="AG24" s="4">
        <v>0</v>
      </c>
      <c r="AH24" s="4">
        <v>0</v>
      </c>
      <c r="AI24" s="4">
        <v>0</v>
      </c>
      <c r="AJ24" s="4" t="s">
        <v>26</v>
      </c>
      <c r="AK24" s="5">
        <v>0</v>
      </c>
      <c r="AL24" s="132">
        <f t="shared" si="1"/>
        <v>0</v>
      </c>
      <c r="AM24" s="132">
        <f t="shared" si="1"/>
        <v>0</v>
      </c>
      <c r="AN24" s="132">
        <f t="shared" si="1"/>
        <v>0</v>
      </c>
      <c r="AO24" s="132">
        <f t="shared" si="2"/>
        <v>0</v>
      </c>
    </row>
    <row r="25" spans="3:41" ht="14.5" customHeight="1" x14ac:dyDescent="0.15">
      <c r="C25" s="92"/>
      <c r="E25" s="122" t="s">
        <v>28</v>
      </c>
      <c r="F25" s="122"/>
      <c r="G25" s="123"/>
      <c r="H25" s="122"/>
      <c r="I25" s="110" t="s">
        <v>25</v>
      </c>
      <c r="J25" s="124" t="s">
        <v>26</v>
      </c>
      <c r="K25" s="133"/>
      <c r="L25" s="97"/>
      <c r="M25" s="126">
        <v>0</v>
      </c>
      <c r="N25" s="127">
        <v>0</v>
      </c>
      <c r="O25" s="127">
        <f t="shared" si="3"/>
        <v>0</v>
      </c>
      <c r="P25" s="128" t="s">
        <v>26</v>
      </c>
      <c r="Q25" s="126">
        <v>0</v>
      </c>
      <c r="R25" s="118"/>
      <c r="S25" s="118"/>
      <c r="T25" s="119"/>
      <c r="U25" s="127">
        <v>0</v>
      </c>
      <c r="V25" s="129">
        <v>0</v>
      </c>
      <c r="W25" s="127">
        <f t="shared" si="4"/>
        <v>0</v>
      </c>
      <c r="X25" s="128" t="s">
        <v>26</v>
      </c>
      <c r="Y25" s="126">
        <v>0</v>
      </c>
      <c r="Z25" s="127">
        <f>M25+U25</f>
        <v>0</v>
      </c>
      <c r="AA25" s="127">
        <f>N25+V25</f>
        <v>0</v>
      </c>
      <c r="AB25" s="127">
        <f>+O25+W25</f>
        <v>0</v>
      </c>
      <c r="AC25" s="130" t="s">
        <v>26</v>
      </c>
      <c r="AD25" s="131">
        <f>+Q25+Y25</f>
        <v>0</v>
      </c>
      <c r="AG25" s="4">
        <v>0</v>
      </c>
      <c r="AH25" s="4">
        <v>0</v>
      </c>
      <c r="AI25" s="4">
        <v>0</v>
      </c>
      <c r="AJ25" s="4" t="s">
        <v>26</v>
      </c>
      <c r="AK25" s="5">
        <v>0</v>
      </c>
      <c r="AL25" s="132">
        <f t="shared" si="1"/>
        <v>0</v>
      </c>
      <c r="AM25" s="132">
        <f t="shared" si="1"/>
        <v>0</v>
      </c>
      <c r="AN25" s="132">
        <f t="shared" si="1"/>
        <v>0</v>
      </c>
      <c r="AO25" s="132">
        <f t="shared" si="2"/>
        <v>0</v>
      </c>
    </row>
    <row r="26" spans="3:41" ht="14.5" customHeight="1" x14ac:dyDescent="0.15">
      <c r="C26" s="92"/>
      <c r="E26" s="123" t="s">
        <v>29</v>
      </c>
      <c r="F26" s="123"/>
      <c r="G26" s="123"/>
      <c r="H26" s="122"/>
      <c r="I26" s="110"/>
      <c r="J26" s="124"/>
      <c r="K26" s="133"/>
      <c r="L26" s="97"/>
      <c r="M26" s="126"/>
      <c r="N26" s="127"/>
      <c r="O26" s="127">
        <f t="shared" si="3"/>
        <v>0</v>
      </c>
      <c r="P26" s="128"/>
      <c r="Q26" s="126">
        <v>0</v>
      </c>
      <c r="R26" s="118"/>
      <c r="S26" s="118"/>
      <c r="T26" s="119"/>
      <c r="U26" s="127">
        <v>0</v>
      </c>
      <c r="V26" s="129">
        <v>0</v>
      </c>
      <c r="W26" s="127">
        <f t="shared" si="4"/>
        <v>0</v>
      </c>
      <c r="X26" s="128"/>
      <c r="Y26" s="126"/>
      <c r="Z26" s="127"/>
      <c r="AA26" s="127"/>
      <c r="AB26" s="127"/>
      <c r="AC26" s="130"/>
      <c r="AD26" s="131">
        <f>+Y26+Q26</f>
        <v>0</v>
      </c>
      <c r="AK26" s="5">
        <v>0</v>
      </c>
      <c r="AL26" s="132">
        <f t="shared" si="1"/>
        <v>0</v>
      </c>
      <c r="AM26" s="132">
        <f t="shared" si="1"/>
        <v>0</v>
      </c>
      <c r="AN26" s="132">
        <f t="shared" si="1"/>
        <v>0</v>
      </c>
      <c r="AO26" s="132">
        <f t="shared" si="2"/>
        <v>0</v>
      </c>
    </row>
    <row r="27" spans="3:41" ht="14.5" customHeight="1" x14ac:dyDescent="0.15">
      <c r="C27" s="92"/>
      <c r="D27" s="1" t="s">
        <v>33</v>
      </c>
      <c r="E27" s="1" t="s">
        <v>34</v>
      </c>
      <c r="H27" s="112"/>
      <c r="I27" s="110"/>
      <c r="J27" s="135"/>
      <c r="K27" s="118"/>
      <c r="L27" s="97"/>
      <c r="M27" s="126"/>
      <c r="N27" s="127"/>
      <c r="O27" s="127">
        <f t="shared" si="3"/>
        <v>0</v>
      </c>
      <c r="P27" s="136"/>
      <c r="Q27" s="126"/>
      <c r="R27" s="118"/>
      <c r="S27" s="118"/>
      <c r="T27" s="119"/>
      <c r="U27" s="127"/>
      <c r="V27" s="129"/>
      <c r="W27" s="127"/>
      <c r="X27" s="128"/>
      <c r="Y27" s="126"/>
      <c r="Z27" s="127"/>
      <c r="AA27" s="127"/>
      <c r="AB27" s="127"/>
      <c r="AC27" s="130"/>
      <c r="AD27" s="131"/>
      <c r="AL27" s="132">
        <f t="shared" si="1"/>
        <v>0</v>
      </c>
      <c r="AM27" s="132">
        <f t="shared" si="1"/>
        <v>0</v>
      </c>
      <c r="AN27" s="132">
        <f t="shared" si="1"/>
        <v>0</v>
      </c>
      <c r="AO27" s="132">
        <f t="shared" si="2"/>
        <v>0</v>
      </c>
    </row>
    <row r="28" spans="3:41" ht="14.5" customHeight="1" x14ac:dyDescent="0.15">
      <c r="C28" s="92"/>
      <c r="E28" s="122" t="s">
        <v>24</v>
      </c>
      <c r="F28" s="122"/>
      <c r="G28" s="123"/>
      <c r="H28" s="122"/>
      <c r="I28" s="110" t="s">
        <v>25</v>
      </c>
      <c r="J28" s="124" t="s">
        <v>26</v>
      </c>
      <c r="K28" s="137">
        <v>58.5</v>
      </c>
      <c r="L28" s="97">
        <v>64.33</v>
      </c>
      <c r="M28" s="126">
        <v>32653</v>
      </c>
      <c r="N28" s="126">
        <v>6010</v>
      </c>
      <c r="O28" s="127">
        <f t="shared" si="3"/>
        <v>38663</v>
      </c>
      <c r="P28" s="128" t="s">
        <v>26</v>
      </c>
      <c r="Q28" s="126">
        <v>2487190.79</v>
      </c>
      <c r="R28" s="118"/>
      <c r="S28" s="118"/>
      <c r="T28" s="119"/>
      <c r="U28" s="127">
        <f>'[1]TRAFIK-INT'!M53+'[1]TRAFIK-INT'!M54+'[1]TRAFIK-INT'!M55</f>
        <v>1444</v>
      </c>
      <c r="V28" s="129">
        <f>'[1]TRAFIK-INT'!M76+'[1]TRAFIK-INT'!M77+'[1]TRAFIK-INT'!M78</f>
        <v>1819</v>
      </c>
      <c r="W28" s="127">
        <f t="shared" si="4"/>
        <v>3263</v>
      </c>
      <c r="X28" s="128" t="s">
        <v>26</v>
      </c>
      <c r="Y28" s="126">
        <f>+W28*L28</f>
        <v>209908.79</v>
      </c>
      <c r="Z28" s="127">
        <f t="shared" ref="Z28:AA30" si="5">M28+U28</f>
        <v>34097</v>
      </c>
      <c r="AA28" s="127">
        <f t="shared" si="5"/>
        <v>7829</v>
      </c>
      <c r="AB28" s="127">
        <f>+O28+W28</f>
        <v>41926</v>
      </c>
      <c r="AC28" s="130" t="s">
        <v>26</v>
      </c>
      <c r="AD28" s="131">
        <f>+Q28+Y28</f>
        <v>2697099.58</v>
      </c>
      <c r="AG28" s="4">
        <v>32653</v>
      </c>
      <c r="AH28" s="4">
        <v>6010</v>
      </c>
      <c r="AI28" s="4">
        <v>38663</v>
      </c>
      <c r="AJ28" s="4" t="s">
        <v>26</v>
      </c>
      <c r="AK28" s="5">
        <v>2487190.79</v>
      </c>
      <c r="AL28" s="132">
        <f t="shared" si="1"/>
        <v>0</v>
      </c>
      <c r="AM28" s="132">
        <f t="shared" si="1"/>
        <v>0</v>
      </c>
      <c r="AN28" s="132">
        <f t="shared" si="1"/>
        <v>0</v>
      </c>
      <c r="AO28" s="132">
        <f t="shared" si="2"/>
        <v>0</v>
      </c>
    </row>
    <row r="29" spans="3:41" ht="14.5" customHeight="1" x14ac:dyDescent="0.15">
      <c r="C29" s="92"/>
      <c r="E29" s="122" t="s">
        <v>27</v>
      </c>
      <c r="F29" s="122"/>
      <c r="G29" s="123"/>
      <c r="H29" s="122"/>
      <c r="I29" s="110" t="s">
        <v>25</v>
      </c>
      <c r="J29" s="124" t="s">
        <v>26</v>
      </c>
      <c r="K29" s="125">
        <v>0</v>
      </c>
      <c r="L29" s="97">
        <v>64.33</v>
      </c>
      <c r="M29" s="126">
        <v>0</v>
      </c>
      <c r="N29" s="126">
        <v>0</v>
      </c>
      <c r="O29" s="127">
        <f t="shared" si="3"/>
        <v>0</v>
      </c>
      <c r="P29" s="128" t="s">
        <v>26</v>
      </c>
      <c r="Q29" s="126">
        <v>0</v>
      </c>
      <c r="R29" s="118"/>
      <c r="S29" s="118"/>
      <c r="T29" s="119"/>
      <c r="U29" s="127">
        <f>'[1]TRAFIK-INT'!M56</f>
        <v>0</v>
      </c>
      <c r="V29" s="129">
        <v>0</v>
      </c>
      <c r="W29" s="127">
        <f>U29+V29</f>
        <v>0</v>
      </c>
      <c r="X29" s="128" t="s">
        <v>26</v>
      </c>
      <c r="Y29" s="126">
        <f>+W29*L29</f>
        <v>0</v>
      </c>
      <c r="Z29" s="127">
        <f t="shared" si="5"/>
        <v>0</v>
      </c>
      <c r="AA29" s="127">
        <f t="shared" si="5"/>
        <v>0</v>
      </c>
      <c r="AB29" s="127">
        <f>+O29+W29</f>
        <v>0</v>
      </c>
      <c r="AC29" s="130" t="s">
        <v>26</v>
      </c>
      <c r="AD29" s="131">
        <f>+Q29+Y29</f>
        <v>0</v>
      </c>
      <c r="AG29" s="4">
        <v>0</v>
      </c>
      <c r="AH29" s="4">
        <v>0</v>
      </c>
      <c r="AI29" s="4">
        <v>0</v>
      </c>
      <c r="AJ29" s="4" t="s">
        <v>26</v>
      </c>
      <c r="AK29" s="5">
        <v>0</v>
      </c>
      <c r="AL29" s="132">
        <f t="shared" si="1"/>
        <v>0</v>
      </c>
      <c r="AM29" s="132">
        <f t="shared" si="1"/>
        <v>0</v>
      </c>
      <c r="AN29" s="132">
        <f t="shared" si="1"/>
        <v>0</v>
      </c>
      <c r="AO29" s="132">
        <f t="shared" si="2"/>
        <v>0</v>
      </c>
    </row>
    <row r="30" spans="3:41" ht="14.5" customHeight="1" x14ac:dyDescent="0.15">
      <c r="C30" s="92"/>
      <c r="E30" s="122" t="s">
        <v>28</v>
      </c>
      <c r="F30" s="122"/>
      <c r="G30" s="123"/>
      <c r="H30" s="122"/>
      <c r="I30" s="110" t="s">
        <v>25</v>
      </c>
      <c r="J30" s="124" t="s">
        <v>26</v>
      </c>
      <c r="K30" s="137">
        <v>52.5</v>
      </c>
      <c r="L30" s="97">
        <v>58.1</v>
      </c>
      <c r="M30" s="126">
        <v>0</v>
      </c>
      <c r="N30" s="127">
        <v>0</v>
      </c>
      <c r="O30" s="127">
        <f t="shared" si="3"/>
        <v>0</v>
      </c>
      <c r="P30" s="128" t="s">
        <v>26</v>
      </c>
      <c r="Q30" s="126">
        <v>0</v>
      </c>
      <c r="R30" s="118"/>
      <c r="S30" s="118"/>
      <c r="T30" s="119"/>
      <c r="U30" s="127">
        <v>0</v>
      </c>
      <c r="V30" s="129">
        <v>0</v>
      </c>
      <c r="W30" s="127">
        <f t="shared" si="4"/>
        <v>0</v>
      </c>
      <c r="X30" s="128" t="s">
        <v>26</v>
      </c>
      <c r="Y30" s="126">
        <v>0</v>
      </c>
      <c r="Z30" s="127">
        <f t="shared" si="5"/>
        <v>0</v>
      </c>
      <c r="AA30" s="127">
        <f t="shared" si="5"/>
        <v>0</v>
      </c>
      <c r="AB30" s="127">
        <f>+O30+W30</f>
        <v>0</v>
      </c>
      <c r="AC30" s="130" t="s">
        <v>26</v>
      </c>
      <c r="AD30" s="131">
        <f>+Q30+Y30</f>
        <v>0</v>
      </c>
      <c r="AG30" s="4">
        <v>0</v>
      </c>
      <c r="AH30" s="4">
        <v>0</v>
      </c>
      <c r="AI30" s="4">
        <v>0</v>
      </c>
      <c r="AJ30" s="4" t="s">
        <v>26</v>
      </c>
      <c r="AK30" s="5">
        <v>0</v>
      </c>
      <c r="AL30" s="132">
        <f t="shared" si="1"/>
        <v>0</v>
      </c>
      <c r="AM30" s="132">
        <f t="shared" si="1"/>
        <v>0</v>
      </c>
      <c r="AN30" s="132">
        <f t="shared" si="1"/>
        <v>0</v>
      </c>
      <c r="AO30" s="132">
        <f t="shared" si="2"/>
        <v>0</v>
      </c>
    </row>
    <row r="31" spans="3:41" ht="14.5" customHeight="1" x14ac:dyDescent="0.15">
      <c r="C31" s="92"/>
      <c r="D31" s="1" t="s">
        <v>35</v>
      </c>
      <c r="E31" s="1" t="s">
        <v>36</v>
      </c>
      <c r="H31" s="112"/>
      <c r="I31" s="110"/>
      <c r="J31" s="135"/>
      <c r="K31" s="137"/>
      <c r="L31" s="97"/>
      <c r="M31" s="126"/>
      <c r="N31" s="127"/>
      <c r="O31" s="127">
        <f t="shared" si="3"/>
        <v>0</v>
      </c>
      <c r="P31" s="136"/>
      <c r="Q31" s="126"/>
      <c r="R31" s="118"/>
      <c r="S31" s="118"/>
      <c r="T31" s="119"/>
      <c r="U31" s="127"/>
      <c r="V31" s="129"/>
      <c r="W31" s="127"/>
      <c r="X31" s="128"/>
      <c r="Y31" s="126"/>
      <c r="Z31" s="127"/>
      <c r="AA31" s="127"/>
      <c r="AB31" s="127"/>
      <c r="AC31" s="130"/>
      <c r="AD31" s="131"/>
      <c r="AL31" s="132">
        <f t="shared" si="1"/>
        <v>0</v>
      </c>
      <c r="AM31" s="132">
        <f t="shared" si="1"/>
        <v>0</v>
      </c>
      <c r="AN31" s="132">
        <f t="shared" si="1"/>
        <v>0</v>
      </c>
      <c r="AO31" s="132">
        <f t="shared" si="2"/>
        <v>0</v>
      </c>
    </row>
    <row r="32" spans="3:41" ht="14.5" customHeight="1" x14ac:dyDescent="0.15">
      <c r="C32" s="116"/>
      <c r="E32" s="122" t="s">
        <v>24</v>
      </c>
      <c r="F32" s="122"/>
      <c r="G32" s="123"/>
      <c r="H32" s="122"/>
      <c r="I32" s="110" t="s">
        <v>25</v>
      </c>
      <c r="J32" s="124" t="s">
        <v>26</v>
      </c>
      <c r="K32" s="137">
        <v>117</v>
      </c>
      <c r="L32" s="97">
        <v>124.5</v>
      </c>
      <c r="M32" s="126">
        <v>45241</v>
      </c>
      <c r="N32" s="126">
        <v>40141</v>
      </c>
      <c r="O32" s="127">
        <f t="shared" si="3"/>
        <v>85382</v>
      </c>
      <c r="P32" s="128" t="s">
        <v>26</v>
      </c>
      <c r="Q32" s="126">
        <v>10630059</v>
      </c>
      <c r="R32" s="118"/>
      <c r="S32" s="118"/>
      <c r="T32" s="119"/>
      <c r="U32" s="127">
        <f>'[1]TRAFIK-INT'!M46+'[1]TRAFIK-INT'!M47+'[1]TRAFIK-INT'!M48</f>
        <v>3573</v>
      </c>
      <c r="V32" s="129">
        <f>'[1]TRAFIK-INT'!M69+'[1]TRAFIK-INT'!M70+'[1]TRAFIK-INT'!M71</f>
        <v>3172</v>
      </c>
      <c r="W32" s="127">
        <f t="shared" si="4"/>
        <v>6745</v>
      </c>
      <c r="X32" s="128" t="s">
        <v>26</v>
      </c>
      <c r="Y32" s="126">
        <f>+W32*L32</f>
        <v>839752.5</v>
      </c>
      <c r="Z32" s="127">
        <f t="shared" ref="Z32:AA34" si="6">M32+U32</f>
        <v>48814</v>
      </c>
      <c r="AA32" s="127">
        <f t="shared" si="6"/>
        <v>43313</v>
      </c>
      <c r="AB32" s="127">
        <f>+O32+W32</f>
        <v>92127</v>
      </c>
      <c r="AC32" s="130" t="s">
        <v>26</v>
      </c>
      <c r="AD32" s="131">
        <f>+Q32+Y32</f>
        <v>11469811.5</v>
      </c>
      <c r="AG32" s="4">
        <v>45241</v>
      </c>
      <c r="AH32" s="4">
        <v>40141</v>
      </c>
      <c r="AI32" s="4">
        <v>85382</v>
      </c>
      <c r="AJ32" s="4" t="s">
        <v>26</v>
      </c>
      <c r="AK32" s="5">
        <v>10630059</v>
      </c>
      <c r="AL32" s="132">
        <f t="shared" si="1"/>
        <v>0</v>
      </c>
      <c r="AM32" s="132">
        <f t="shared" si="1"/>
        <v>0</v>
      </c>
      <c r="AN32" s="132">
        <f t="shared" si="1"/>
        <v>0</v>
      </c>
      <c r="AO32" s="132">
        <f t="shared" si="2"/>
        <v>0</v>
      </c>
    </row>
    <row r="33" spans="3:41" ht="14.5" customHeight="1" x14ac:dyDescent="0.15">
      <c r="C33" s="92"/>
      <c r="E33" s="122" t="s">
        <v>27</v>
      </c>
      <c r="F33" s="122"/>
      <c r="G33" s="123"/>
      <c r="H33" s="122"/>
      <c r="I33" s="110" t="s">
        <v>25</v>
      </c>
      <c r="J33" s="124" t="s">
        <v>26</v>
      </c>
      <c r="K33" s="125">
        <v>502</v>
      </c>
      <c r="L33" s="97">
        <v>547.79999999999995</v>
      </c>
      <c r="M33" s="126">
        <v>282</v>
      </c>
      <c r="N33" s="126">
        <v>8</v>
      </c>
      <c r="O33" s="127">
        <f t="shared" si="3"/>
        <v>290</v>
      </c>
      <c r="P33" s="128" t="s">
        <v>26</v>
      </c>
      <c r="Q33" s="126">
        <v>158862</v>
      </c>
      <c r="R33" s="118"/>
      <c r="S33" s="118"/>
      <c r="T33" s="119"/>
      <c r="U33" s="127">
        <f>'[1]TRAFIK-INT'!M49</f>
        <v>10</v>
      </c>
      <c r="V33" s="129">
        <f>'[1]TRAFIK-INT'!M72</f>
        <v>0</v>
      </c>
      <c r="W33" s="127">
        <f t="shared" si="4"/>
        <v>10</v>
      </c>
      <c r="X33" s="128" t="s">
        <v>26</v>
      </c>
      <c r="Y33" s="126">
        <f>+W33*L33</f>
        <v>5478</v>
      </c>
      <c r="Z33" s="127">
        <f t="shared" si="6"/>
        <v>292</v>
      </c>
      <c r="AA33" s="127">
        <f t="shared" si="6"/>
        <v>8</v>
      </c>
      <c r="AB33" s="127">
        <f>+O33+W33</f>
        <v>300</v>
      </c>
      <c r="AC33" s="130" t="s">
        <v>26</v>
      </c>
      <c r="AD33" s="131">
        <f>+Q33+Y33</f>
        <v>164340</v>
      </c>
      <c r="AG33" s="4">
        <v>282</v>
      </c>
      <c r="AH33" s="4">
        <v>8</v>
      </c>
      <c r="AI33" s="4">
        <v>290</v>
      </c>
      <c r="AJ33" s="4" t="s">
        <v>26</v>
      </c>
      <c r="AK33" s="5">
        <v>158862</v>
      </c>
      <c r="AL33" s="132">
        <f t="shared" si="1"/>
        <v>0</v>
      </c>
      <c r="AM33" s="132">
        <f t="shared" si="1"/>
        <v>0</v>
      </c>
      <c r="AN33" s="132">
        <f t="shared" si="1"/>
        <v>0</v>
      </c>
      <c r="AO33" s="132">
        <f t="shared" si="2"/>
        <v>0</v>
      </c>
    </row>
    <row r="34" spans="3:41" ht="14.5" customHeight="1" x14ac:dyDescent="0.15">
      <c r="C34" s="116"/>
      <c r="E34" s="122" t="s">
        <v>28</v>
      </c>
      <c r="F34" s="122"/>
      <c r="G34" s="123"/>
      <c r="H34" s="122"/>
      <c r="I34" s="110" t="s">
        <v>25</v>
      </c>
      <c r="J34" s="124" t="s">
        <v>26</v>
      </c>
      <c r="K34" s="137">
        <v>105</v>
      </c>
      <c r="L34" s="97">
        <v>115.16</v>
      </c>
      <c r="M34" s="126">
        <v>0</v>
      </c>
      <c r="N34" s="127">
        <v>0</v>
      </c>
      <c r="O34" s="127">
        <f t="shared" si="3"/>
        <v>0</v>
      </c>
      <c r="P34" s="128" t="s">
        <v>26</v>
      </c>
      <c r="Q34" s="126">
        <v>0</v>
      </c>
      <c r="R34" s="118"/>
      <c r="S34" s="118"/>
      <c r="T34" s="119"/>
      <c r="U34" s="127">
        <v>0</v>
      </c>
      <c r="V34" s="129">
        <v>0</v>
      </c>
      <c r="W34" s="127">
        <f t="shared" si="4"/>
        <v>0</v>
      </c>
      <c r="X34" s="128" t="s">
        <v>26</v>
      </c>
      <c r="Y34" s="126">
        <v>0</v>
      </c>
      <c r="Z34" s="127">
        <f t="shared" si="6"/>
        <v>0</v>
      </c>
      <c r="AA34" s="127">
        <f t="shared" si="6"/>
        <v>0</v>
      </c>
      <c r="AB34" s="127">
        <f>Z34+AA34</f>
        <v>0</v>
      </c>
      <c r="AC34" s="130" t="s">
        <v>26</v>
      </c>
      <c r="AD34" s="131">
        <f>+Q34+Y34</f>
        <v>0</v>
      </c>
      <c r="AG34" s="4">
        <v>0</v>
      </c>
      <c r="AH34" s="4">
        <v>0</v>
      </c>
      <c r="AI34" s="4">
        <v>0</v>
      </c>
      <c r="AJ34" s="4" t="s">
        <v>26</v>
      </c>
      <c r="AK34" s="5">
        <v>0</v>
      </c>
      <c r="AL34" s="132">
        <f t="shared" si="1"/>
        <v>0</v>
      </c>
      <c r="AM34" s="132">
        <f t="shared" si="1"/>
        <v>0</v>
      </c>
      <c r="AN34" s="132">
        <f t="shared" si="1"/>
        <v>0</v>
      </c>
      <c r="AO34" s="132">
        <f t="shared" si="2"/>
        <v>0</v>
      </c>
    </row>
    <row r="35" spans="3:41" ht="14.5" customHeight="1" x14ac:dyDescent="0.15">
      <c r="C35" s="116"/>
      <c r="D35" s="1" t="s">
        <v>37</v>
      </c>
      <c r="E35" s="1" t="s">
        <v>38</v>
      </c>
      <c r="F35" s="123"/>
      <c r="G35" s="123"/>
      <c r="H35" s="122"/>
      <c r="I35" s="110"/>
      <c r="J35" s="124"/>
      <c r="K35" s="137"/>
      <c r="L35" s="97"/>
      <c r="M35" s="126"/>
      <c r="N35" s="127"/>
      <c r="O35" s="127">
        <f t="shared" si="3"/>
        <v>0</v>
      </c>
      <c r="P35" s="128"/>
      <c r="Q35" s="126"/>
      <c r="R35" s="118"/>
      <c r="S35" s="118"/>
      <c r="T35" s="119"/>
      <c r="U35" s="127"/>
      <c r="V35" s="129"/>
      <c r="W35" s="127"/>
      <c r="X35" s="128"/>
      <c r="Y35" s="126"/>
      <c r="Z35" s="127"/>
      <c r="AA35" s="127"/>
      <c r="AB35" s="127"/>
      <c r="AC35" s="130"/>
      <c r="AD35" s="131"/>
      <c r="AE35" s="138"/>
      <c r="AF35" s="138"/>
      <c r="AL35" s="132">
        <f t="shared" si="1"/>
        <v>0</v>
      </c>
      <c r="AM35" s="132">
        <f t="shared" si="1"/>
        <v>0</v>
      </c>
      <c r="AN35" s="132">
        <f t="shared" si="1"/>
        <v>0</v>
      </c>
      <c r="AO35" s="132">
        <f t="shared" si="2"/>
        <v>0</v>
      </c>
    </row>
    <row r="36" spans="3:41" ht="14.5" customHeight="1" x14ac:dyDescent="0.15">
      <c r="C36" s="92"/>
      <c r="E36" s="122" t="s">
        <v>32</v>
      </c>
      <c r="F36" s="123"/>
      <c r="G36" s="123"/>
      <c r="H36" s="122"/>
      <c r="I36" s="110" t="s">
        <v>25</v>
      </c>
      <c r="J36" s="124" t="s">
        <v>26</v>
      </c>
      <c r="K36" s="137">
        <v>146.25</v>
      </c>
      <c r="L36" s="97">
        <v>155.63</v>
      </c>
      <c r="M36" s="126">
        <v>167</v>
      </c>
      <c r="N36" s="126">
        <v>93</v>
      </c>
      <c r="O36" s="127">
        <f t="shared" si="3"/>
        <v>260</v>
      </c>
      <c r="P36" s="128" t="s">
        <v>26</v>
      </c>
      <c r="Q36" s="126">
        <v>40463.799999999996</v>
      </c>
      <c r="R36" s="118"/>
      <c r="S36" s="118"/>
      <c r="T36" s="119"/>
      <c r="U36" s="127">
        <f>'[1]TRAFIK-INT'!M50</f>
        <v>18</v>
      </c>
      <c r="V36" s="129">
        <f>'[1]TRAFIK-INT'!M73</f>
        <v>8</v>
      </c>
      <c r="W36" s="127">
        <f t="shared" si="4"/>
        <v>26</v>
      </c>
      <c r="X36" s="128" t="s">
        <v>26</v>
      </c>
      <c r="Y36" s="126">
        <f>+W36*L36</f>
        <v>4046.38</v>
      </c>
      <c r="Z36" s="127">
        <f>M36+U36</f>
        <v>185</v>
      </c>
      <c r="AA36" s="127">
        <f>N36+V36</f>
        <v>101</v>
      </c>
      <c r="AB36" s="127">
        <f>Z36+AA36</f>
        <v>286</v>
      </c>
      <c r="AC36" s="130" t="s">
        <v>26</v>
      </c>
      <c r="AD36" s="131">
        <f>+Q36+Y36</f>
        <v>44510.179999999993</v>
      </c>
      <c r="AG36" s="4">
        <v>167</v>
      </c>
      <c r="AH36" s="4">
        <v>93</v>
      </c>
      <c r="AI36" s="4">
        <v>260</v>
      </c>
      <c r="AJ36" s="4" t="s">
        <v>26</v>
      </c>
      <c r="AK36" s="5">
        <v>40463.799999999996</v>
      </c>
      <c r="AL36" s="132">
        <f t="shared" si="1"/>
        <v>0</v>
      </c>
      <c r="AM36" s="132">
        <f t="shared" si="1"/>
        <v>0</v>
      </c>
      <c r="AN36" s="132">
        <f t="shared" si="1"/>
        <v>0</v>
      </c>
      <c r="AO36" s="132">
        <f t="shared" si="2"/>
        <v>0</v>
      </c>
    </row>
    <row r="37" spans="3:41" ht="14.5" customHeight="1" x14ac:dyDescent="0.15">
      <c r="C37" s="92"/>
      <c r="D37" s="1" t="s">
        <v>39</v>
      </c>
      <c r="E37" s="1" t="s">
        <v>40</v>
      </c>
      <c r="H37" s="112"/>
      <c r="I37" s="110"/>
      <c r="J37" s="135"/>
      <c r="K37" s="118"/>
      <c r="L37" s="97"/>
      <c r="M37" s="126"/>
      <c r="N37" s="127"/>
      <c r="O37" s="127">
        <f t="shared" si="3"/>
        <v>0</v>
      </c>
      <c r="P37" s="136"/>
      <c r="Q37" s="126"/>
      <c r="R37" s="118"/>
      <c r="S37" s="118"/>
      <c r="T37" s="119"/>
      <c r="U37" s="127"/>
      <c r="V37" s="129"/>
      <c r="W37" s="127"/>
      <c r="X37" s="128"/>
      <c r="Y37" s="126"/>
      <c r="Z37" s="127"/>
      <c r="AA37" s="127"/>
      <c r="AB37" s="127"/>
      <c r="AC37" s="130"/>
      <c r="AD37" s="131"/>
      <c r="AL37" s="132">
        <f t="shared" si="1"/>
        <v>0</v>
      </c>
      <c r="AM37" s="132">
        <f t="shared" si="1"/>
        <v>0</v>
      </c>
      <c r="AN37" s="132">
        <f t="shared" si="1"/>
        <v>0</v>
      </c>
      <c r="AO37" s="132">
        <f t="shared" si="2"/>
        <v>0</v>
      </c>
    </row>
    <row r="38" spans="3:41" ht="14.5" customHeight="1" x14ac:dyDescent="0.15">
      <c r="C38" s="92"/>
      <c r="E38" s="122" t="s">
        <v>32</v>
      </c>
      <c r="F38" s="122"/>
      <c r="G38" s="123"/>
      <c r="H38" s="122"/>
      <c r="I38" s="110" t="s">
        <v>25</v>
      </c>
      <c r="J38" s="124" t="s">
        <v>26</v>
      </c>
      <c r="K38" s="133"/>
      <c r="L38" s="97"/>
      <c r="M38" s="126">
        <v>0</v>
      </c>
      <c r="N38" s="127">
        <v>0</v>
      </c>
      <c r="O38" s="127">
        <f t="shared" si="3"/>
        <v>0</v>
      </c>
      <c r="P38" s="128" t="s">
        <v>26</v>
      </c>
      <c r="Q38" s="126">
        <v>0</v>
      </c>
      <c r="R38" s="118"/>
      <c r="S38" s="118"/>
      <c r="T38" s="119"/>
      <c r="U38" s="127">
        <v>0</v>
      </c>
      <c r="V38" s="129">
        <v>0</v>
      </c>
      <c r="W38" s="127">
        <f t="shared" si="4"/>
        <v>0</v>
      </c>
      <c r="X38" s="128" t="s">
        <v>26</v>
      </c>
      <c r="Y38" s="126">
        <v>0</v>
      </c>
      <c r="Z38" s="127">
        <f>M38+U38</f>
        <v>0</v>
      </c>
      <c r="AA38" s="127">
        <f>N38+V38</f>
        <v>0</v>
      </c>
      <c r="AB38" s="127">
        <f>Z38+AA38</f>
        <v>0</v>
      </c>
      <c r="AC38" s="130" t="s">
        <v>26</v>
      </c>
      <c r="AD38" s="131">
        <f>+Q38+Y38</f>
        <v>0</v>
      </c>
      <c r="AE38" s="138"/>
      <c r="AF38" s="138"/>
      <c r="AG38" s="4">
        <v>0</v>
      </c>
      <c r="AH38" s="4">
        <v>0</v>
      </c>
      <c r="AI38" s="4">
        <v>0</v>
      </c>
      <c r="AJ38" s="4" t="s">
        <v>26</v>
      </c>
      <c r="AK38" s="5">
        <v>0</v>
      </c>
      <c r="AL38" s="132">
        <f t="shared" si="1"/>
        <v>0</v>
      </c>
      <c r="AM38" s="132">
        <f t="shared" si="1"/>
        <v>0</v>
      </c>
      <c r="AN38" s="132">
        <f t="shared" si="1"/>
        <v>0</v>
      </c>
      <c r="AO38" s="132">
        <f t="shared" si="2"/>
        <v>0</v>
      </c>
    </row>
    <row r="39" spans="3:41" ht="14.5" customHeight="1" x14ac:dyDescent="0.15">
      <c r="C39" s="92"/>
      <c r="E39" s="122" t="s">
        <v>28</v>
      </c>
      <c r="F39" s="122"/>
      <c r="G39" s="123"/>
      <c r="H39" s="122"/>
      <c r="I39" s="110" t="s">
        <v>25</v>
      </c>
      <c r="J39" s="124" t="s">
        <v>26</v>
      </c>
      <c r="K39" s="133"/>
      <c r="L39" s="97"/>
      <c r="M39" s="126">
        <v>0</v>
      </c>
      <c r="N39" s="127">
        <v>0</v>
      </c>
      <c r="O39" s="127">
        <f t="shared" si="3"/>
        <v>0</v>
      </c>
      <c r="P39" s="128" t="s">
        <v>26</v>
      </c>
      <c r="Q39" s="126">
        <v>0</v>
      </c>
      <c r="R39" s="118"/>
      <c r="S39" s="118"/>
      <c r="T39" s="119"/>
      <c r="U39" s="127">
        <v>0</v>
      </c>
      <c r="V39" s="129">
        <v>0</v>
      </c>
      <c r="W39" s="127">
        <f t="shared" si="4"/>
        <v>0</v>
      </c>
      <c r="X39" s="128" t="s">
        <v>26</v>
      </c>
      <c r="Y39" s="126">
        <v>0</v>
      </c>
      <c r="Z39" s="127">
        <f>M39+U39</f>
        <v>0</v>
      </c>
      <c r="AA39" s="127">
        <f>N39+V39</f>
        <v>0</v>
      </c>
      <c r="AB39" s="127">
        <f>+O39+W39</f>
        <v>0</v>
      </c>
      <c r="AC39" s="130" t="s">
        <v>26</v>
      </c>
      <c r="AD39" s="131">
        <f>+Q39+Y39</f>
        <v>0</v>
      </c>
      <c r="AG39" s="4">
        <v>0</v>
      </c>
      <c r="AH39" s="4">
        <v>0</v>
      </c>
      <c r="AI39" s="4">
        <v>0</v>
      </c>
      <c r="AJ39" s="4" t="s">
        <v>26</v>
      </c>
      <c r="AK39" s="5">
        <v>0</v>
      </c>
      <c r="AL39" s="132">
        <f t="shared" si="1"/>
        <v>0</v>
      </c>
      <c r="AM39" s="132">
        <f t="shared" si="1"/>
        <v>0</v>
      </c>
      <c r="AN39" s="132">
        <f t="shared" si="1"/>
        <v>0</v>
      </c>
      <c r="AO39" s="132">
        <f t="shared" si="2"/>
        <v>0</v>
      </c>
    </row>
    <row r="40" spans="3:41" ht="14.5" customHeight="1" x14ac:dyDescent="0.15">
      <c r="C40" s="92"/>
      <c r="E40" s="123" t="s">
        <v>41</v>
      </c>
      <c r="F40" s="123"/>
      <c r="G40" s="123"/>
      <c r="H40" s="122"/>
      <c r="I40" s="110"/>
      <c r="J40" s="124"/>
      <c r="K40" s="133"/>
      <c r="L40" s="97"/>
      <c r="M40" s="126"/>
      <c r="N40" s="127"/>
      <c r="O40" s="127">
        <f t="shared" si="3"/>
        <v>0</v>
      </c>
      <c r="P40" s="128"/>
      <c r="Q40" s="126">
        <v>0</v>
      </c>
      <c r="R40" s="118"/>
      <c r="S40" s="118"/>
      <c r="T40" s="119"/>
      <c r="U40" s="127"/>
      <c r="V40" s="129"/>
      <c r="W40" s="127"/>
      <c r="X40" s="128"/>
      <c r="Y40" s="126"/>
      <c r="Z40" s="127"/>
      <c r="AA40" s="127"/>
      <c r="AB40" s="127"/>
      <c r="AC40" s="130"/>
      <c r="AD40" s="131">
        <f>+Y40+Q40</f>
        <v>0</v>
      </c>
      <c r="AE40" s="138"/>
      <c r="AF40" s="138"/>
      <c r="AK40" s="5">
        <v>0</v>
      </c>
      <c r="AL40" s="132">
        <f t="shared" si="1"/>
        <v>0</v>
      </c>
      <c r="AM40" s="132">
        <f t="shared" si="1"/>
        <v>0</v>
      </c>
      <c r="AN40" s="132">
        <f t="shared" si="1"/>
        <v>0</v>
      </c>
      <c r="AO40" s="132">
        <f t="shared" si="2"/>
        <v>0</v>
      </c>
    </row>
    <row r="41" spans="3:41" ht="14.5" customHeight="1" x14ac:dyDescent="0.15">
      <c r="C41" s="92"/>
      <c r="D41" s="1" t="s">
        <v>42</v>
      </c>
      <c r="E41" s="1" t="s">
        <v>43</v>
      </c>
      <c r="H41" s="112"/>
      <c r="I41" s="110"/>
      <c r="J41" s="135"/>
      <c r="K41" s="118"/>
      <c r="L41" s="97"/>
      <c r="M41" s="126"/>
      <c r="N41" s="127"/>
      <c r="O41" s="127">
        <f t="shared" si="3"/>
        <v>0</v>
      </c>
      <c r="P41" s="136"/>
      <c r="Q41" s="126"/>
      <c r="R41" s="118"/>
      <c r="S41" s="118"/>
      <c r="T41" s="119"/>
      <c r="U41" s="127"/>
      <c r="V41" s="129"/>
      <c r="W41" s="127"/>
      <c r="X41" s="128"/>
      <c r="Y41" s="126"/>
      <c r="Z41" s="127"/>
      <c r="AA41" s="127"/>
      <c r="AB41" s="127"/>
      <c r="AC41" s="130"/>
      <c r="AD41" s="131"/>
      <c r="AL41" s="132">
        <f t="shared" si="1"/>
        <v>0</v>
      </c>
      <c r="AM41" s="132">
        <f t="shared" si="1"/>
        <v>0</v>
      </c>
      <c r="AN41" s="132">
        <f t="shared" si="1"/>
        <v>0</v>
      </c>
      <c r="AO41" s="132">
        <f t="shared" si="2"/>
        <v>0</v>
      </c>
    </row>
    <row r="42" spans="3:41" ht="14.5" customHeight="1" x14ac:dyDescent="0.15">
      <c r="C42" s="92"/>
      <c r="E42" s="122" t="s">
        <v>24</v>
      </c>
      <c r="F42" s="122"/>
      <c r="G42" s="123"/>
      <c r="H42" s="122"/>
      <c r="I42" s="110" t="s">
        <v>25</v>
      </c>
      <c r="J42" s="124" t="s">
        <v>26</v>
      </c>
      <c r="K42" s="137">
        <v>88</v>
      </c>
      <c r="L42" s="97">
        <v>96.49</v>
      </c>
      <c r="M42" s="126">
        <v>4048</v>
      </c>
      <c r="N42" s="126">
        <v>9570</v>
      </c>
      <c r="O42" s="127">
        <f t="shared" si="3"/>
        <v>13618</v>
      </c>
      <c r="P42" s="128" t="s">
        <v>26</v>
      </c>
      <c r="Q42" s="126">
        <v>1314000.8199999998</v>
      </c>
      <c r="R42" s="118"/>
      <c r="S42" s="118"/>
      <c r="T42" s="119"/>
      <c r="U42" s="127">
        <f>'[1]TRAFIK-INT'!M57+'[1]TRAFIK-INT'!M58+'[1]TRAFIK-INT'!M59</f>
        <v>175</v>
      </c>
      <c r="V42" s="129">
        <f>'[1]TRAFIK-INT'!M79+'[1]TRAFIK-INT'!M80+'[1]TRAFIK-INT'!M81</f>
        <v>1048</v>
      </c>
      <c r="W42" s="127">
        <f t="shared" si="4"/>
        <v>1223</v>
      </c>
      <c r="X42" s="128" t="s">
        <v>26</v>
      </c>
      <c r="Y42" s="126">
        <f>+W42*L42</f>
        <v>118007.26999999999</v>
      </c>
      <c r="Z42" s="127">
        <f t="shared" ref="Z42:AA44" si="7">M42+U42</f>
        <v>4223</v>
      </c>
      <c r="AA42" s="127">
        <f t="shared" si="7"/>
        <v>10618</v>
      </c>
      <c r="AB42" s="127">
        <f>+O42+W42</f>
        <v>14841</v>
      </c>
      <c r="AC42" s="130" t="s">
        <v>26</v>
      </c>
      <c r="AD42" s="131">
        <f>+Q42+Y42</f>
        <v>1432008.0899999999</v>
      </c>
      <c r="AG42" s="4">
        <v>4048</v>
      </c>
      <c r="AH42" s="4">
        <v>9570</v>
      </c>
      <c r="AI42" s="4">
        <v>13618</v>
      </c>
      <c r="AJ42" s="4" t="s">
        <v>26</v>
      </c>
      <c r="AK42" s="5">
        <v>1314000.8199999998</v>
      </c>
      <c r="AL42" s="132">
        <f t="shared" si="1"/>
        <v>0</v>
      </c>
      <c r="AM42" s="132">
        <f t="shared" si="1"/>
        <v>0</v>
      </c>
      <c r="AN42" s="132">
        <f t="shared" si="1"/>
        <v>0</v>
      </c>
      <c r="AO42" s="132">
        <f t="shared" si="2"/>
        <v>0</v>
      </c>
    </row>
    <row r="43" spans="3:41" ht="14.5" customHeight="1" x14ac:dyDescent="0.15">
      <c r="C43" s="116"/>
      <c r="E43" s="122" t="s">
        <v>28</v>
      </c>
      <c r="F43" s="122"/>
      <c r="G43" s="123"/>
      <c r="H43" s="122"/>
      <c r="I43" s="110" t="s">
        <v>25</v>
      </c>
      <c r="J43" s="124" t="s">
        <v>26</v>
      </c>
      <c r="K43" s="137">
        <v>79</v>
      </c>
      <c r="L43" s="97">
        <v>86.11</v>
      </c>
      <c r="M43" s="126">
        <v>0</v>
      </c>
      <c r="N43" s="126">
        <v>0</v>
      </c>
      <c r="O43" s="127">
        <f t="shared" si="3"/>
        <v>0</v>
      </c>
      <c r="P43" s="128" t="s">
        <v>26</v>
      </c>
      <c r="Q43" s="126">
        <v>0</v>
      </c>
      <c r="R43" s="118"/>
      <c r="S43" s="118"/>
      <c r="T43" s="119"/>
      <c r="U43" s="127">
        <v>0</v>
      </c>
      <c r="V43" s="129">
        <v>0</v>
      </c>
      <c r="W43" s="127">
        <f t="shared" si="4"/>
        <v>0</v>
      </c>
      <c r="X43" s="128" t="s">
        <v>26</v>
      </c>
      <c r="Y43" s="126">
        <f>+W43*L43</f>
        <v>0</v>
      </c>
      <c r="Z43" s="127">
        <f t="shared" si="7"/>
        <v>0</v>
      </c>
      <c r="AA43" s="127">
        <f t="shared" si="7"/>
        <v>0</v>
      </c>
      <c r="AB43" s="127">
        <f>+O43+W43</f>
        <v>0</v>
      </c>
      <c r="AC43" s="130" t="s">
        <v>26</v>
      </c>
      <c r="AD43" s="131">
        <f>+Q43+Y43</f>
        <v>0</v>
      </c>
      <c r="AE43" s="138"/>
      <c r="AF43" s="138"/>
      <c r="AG43" s="4">
        <v>0</v>
      </c>
      <c r="AH43" s="4">
        <v>0</v>
      </c>
      <c r="AI43" s="4">
        <v>0</v>
      </c>
      <c r="AJ43" s="4" t="s">
        <v>26</v>
      </c>
      <c r="AK43" s="5">
        <v>0</v>
      </c>
      <c r="AL43" s="132">
        <f t="shared" si="1"/>
        <v>0</v>
      </c>
      <c r="AM43" s="132">
        <f t="shared" si="1"/>
        <v>0</v>
      </c>
      <c r="AN43" s="132">
        <f t="shared" si="1"/>
        <v>0</v>
      </c>
      <c r="AO43" s="132">
        <f t="shared" si="2"/>
        <v>0</v>
      </c>
    </row>
    <row r="44" spans="3:41" ht="14.5" customHeight="1" x14ac:dyDescent="0.15">
      <c r="C44" s="116"/>
      <c r="E44" s="123" t="s">
        <v>27</v>
      </c>
      <c r="F44" s="123"/>
      <c r="G44" s="123"/>
      <c r="H44" s="123"/>
      <c r="I44" s="110" t="s">
        <v>25</v>
      </c>
      <c r="J44" s="124" t="s">
        <v>26</v>
      </c>
      <c r="K44" s="137"/>
      <c r="L44" s="97">
        <v>158.52000000000001</v>
      </c>
      <c r="M44" s="126">
        <v>0</v>
      </c>
      <c r="N44" s="126">
        <v>0</v>
      </c>
      <c r="O44" s="127">
        <f t="shared" si="3"/>
        <v>0</v>
      </c>
      <c r="P44" s="128" t="s">
        <v>26</v>
      </c>
      <c r="Q44" s="126">
        <v>0</v>
      </c>
      <c r="R44" s="118"/>
      <c r="S44" s="118"/>
      <c r="T44" s="119"/>
      <c r="U44" s="127">
        <v>0</v>
      </c>
      <c r="V44" s="129">
        <f>'[1]TRAFIK-INT'!M82</f>
        <v>0</v>
      </c>
      <c r="W44" s="127">
        <f t="shared" si="4"/>
        <v>0</v>
      </c>
      <c r="X44" s="128" t="s">
        <v>26</v>
      </c>
      <c r="Y44" s="126">
        <f>+W44*L44</f>
        <v>0</v>
      </c>
      <c r="Z44" s="127">
        <f t="shared" si="7"/>
        <v>0</v>
      </c>
      <c r="AA44" s="127">
        <f t="shared" si="7"/>
        <v>0</v>
      </c>
      <c r="AB44" s="127">
        <f>+O44+W44</f>
        <v>0</v>
      </c>
      <c r="AC44" s="130" t="s">
        <v>26</v>
      </c>
      <c r="AD44" s="131">
        <f>+Q44+Y44</f>
        <v>0</v>
      </c>
      <c r="AG44" s="4">
        <v>0</v>
      </c>
      <c r="AH44" s="4">
        <v>0</v>
      </c>
      <c r="AI44" s="4">
        <v>0</v>
      </c>
      <c r="AJ44" s="4" t="s">
        <v>26</v>
      </c>
      <c r="AK44" s="5">
        <v>0</v>
      </c>
      <c r="AL44" s="132">
        <f t="shared" si="1"/>
        <v>0</v>
      </c>
      <c r="AM44" s="132">
        <f t="shared" si="1"/>
        <v>0</v>
      </c>
      <c r="AN44" s="132">
        <f t="shared" si="1"/>
        <v>0</v>
      </c>
      <c r="AO44" s="132">
        <f t="shared" si="2"/>
        <v>0</v>
      </c>
    </row>
    <row r="45" spans="3:41" ht="14.5" customHeight="1" x14ac:dyDescent="0.15">
      <c r="C45" s="92"/>
      <c r="D45" s="1" t="s">
        <v>44</v>
      </c>
      <c r="E45" s="1" t="s">
        <v>45</v>
      </c>
      <c r="I45" s="110"/>
      <c r="J45" s="139"/>
      <c r="K45" s="137"/>
      <c r="L45" s="97"/>
      <c r="M45" s="126"/>
      <c r="N45" s="127"/>
      <c r="O45" s="127">
        <f t="shared" si="3"/>
        <v>0</v>
      </c>
      <c r="P45" s="128"/>
      <c r="Q45" s="126"/>
      <c r="R45" s="118"/>
      <c r="S45" s="118"/>
      <c r="T45" s="119"/>
      <c r="U45" s="127"/>
      <c r="V45" s="129"/>
      <c r="W45" s="127"/>
      <c r="X45" s="128"/>
      <c r="Y45" s="126"/>
      <c r="Z45" s="127"/>
      <c r="AA45" s="127"/>
      <c r="AB45" s="127"/>
      <c r="AC45" s="130"/>
      <c r="AD45" s="131"/>
      <c r="AL45" s="132">
        <f t="shared" si="1"/>
        <v>0</v>
      </c>
      <c r="AM45" s="132">
        <f t="shared" si="1"/>
        <v>0</v>
      </c>
      <c r="AN45" s="132">
        <f t="shared" si="1"/>
        <v>0</v>
      </c>
      <c r="AO45" s="132">
        <f t="shared" si="2"/>
        <v>0</v>
      </c>
    </row>
    <row r="46" spans="3:41" ht="12.75" customHeight="1" x14ac:dyDescent="0.15">
      <c r="C46" s="92"/>
      <c r="E46" s="122" t="s">
        <v>24</v>
      </c>
      <c r="F46" s="122"/>
      <c r="I46" s="110" t="s">
        <v>25</v>
      </c>
      <c r="J46" s="139" t="s">
        <v>26</v>
      </c>
      <c r="K46" s="137">
        <v>110</v>
      </c>
      <c r="L46" s="97">
        <v>120.61</v>
      </c>
      <c r="M46" s="126">
        <v>41</v>
      </c>
      <c r="N46" s="126">
        <v>95</v>
      </c>
      <c r="O46" s="127">
        <f t="shared" si="3"/>
        <v>136</v>
      </c>
      <c r="P46" s="128" t="s">
        <v>26</v>
      </c>
      <c r="Q46" s="126">
        <v>16402.96</v>
      </c>
      <c r="R46" s="118"/>
      <c r="S46" s="118"/>
      <c r="T46" s="119"/>
      <c r="U46" s="127">
        <f>'[1]TRAFIK-INT'!M60</f>
        <v>0</v>
      </c>
      <c r="V46" s="140">
        <f>'[1]TRAFIK-INT'!M83</f>
        <v>6</v>
      </c>
      <c r="W46" s="127">
        <f t="shared" si="4"/>
        <v>6</v>
      </c>
      <c r="X46" s="128" t="s">
        <v>26</v>
      </c>
      <c r="Y46" s="126">
        <f>+W46*L46</f>
        <v>723.66</v>
      </c>
      <c r="Z46" s="127">
        <f>M46+U46</f>
        <v>41</v>
      </c>
      <c r="AA46" s="127">
        <f>N46+V46</f>
        <v>101</v>
      </c>
      <c r="AB46" s="127">
        <f>+O46+W46</f>
        <v>142</v>
      </c>
      <c r="AC46" s="130" t="s">
        <v>26</v>
      </c>
      <c r="AD46" s="131">
        <f>+Q46+Y46</f>
        <v>17126.62</v>
      </c>
      <c r="AG46" s="4">
        <v>41</v>
      </c>
      <c r="AH46" s="4">
        <v>95</v>
      </c>
      <c r="AI46" s="4">
        <v>136</v>
      </c>
      <c r="AJ46" s="4" t="s">
        <v>26</v>
      </c>
      <c r="AK46" s="5">
        <v>16402.96</v>
      </c>
      <c r="AL46" s="132">
        <f t="shared" si="1"/>
        <v>0</v>
      </c>
      <c r="AM46" s="132">
        <f t="shared" si="1"/>
        <v>0</v>
      </c>
      <c r="AN46" s="132">
        <f t="shared" si="1"/>
        <v>0</v>
      </c>
      <c r="AO46" s="132">
        <f t="shared" si="2"/>
        <v>0</v>
      </c>
    </row>
    <row r="47" spans="3:41" ht="20" customHeight="1" thickBot="1" x14ac:dyDescent="0.2">
      <c r="C47" s="92"/>
      <c r="D47" s="111"/>
      <c r="I47" s="110"/>
      <c r="J47" s="119"/>
      <c r="K47" s="137"/>
      <c r="L47" s="97"/>
      <c r="M47" s="141">
        <f>SUM(M19:M46)</f>
        <v>157958</v>
      </c>
      <c r="N47" s="141">
        <f t="shared" ref="N47:O47" si="8">SUM(N19:N46)</f>
        <v>193140</v>
      </c>
      <c r="O47" s="141">
        <f t="shared" si="8"/>
        <v>351098</v>
      </c>
      <c r="P47" s="142" t="s">
        <v>26</v>
      </c>
      <c r="Q47" s="143">
        <f>SUM(Q19:Q46)</f>
        <v>32315023.370000001</v>
      </c>
      <c r="R47" s="144"/>
      <c r="S47" s="144"/>
      <c r="T47" s="145"/>
      <c r="U47" s="141">
        <f>SUM(U19:U46)</f>
        <v>11802</v>
      </c>
      <c r="V47" s="141">
        <f>SUM(V19:V46)</f>
        <v>15800</v>
      </c>
      <c r="W47" s="141">
        <f>SUM(W19:W46)</f>
        <v>27602</v>
      </c>
      <c r="X47" s="142" t="s">
        <v>26</v>
      </c>
      <c r="Y47" s="143">
        <f>SUM(Y19:Y46)</f>
        <v>2533505.8000000003</v>
      </c>
      <c r="Z47" s="141">
        <f>SUM(Z19:Z46)</f>
        <v>169760</v>
      </c>
      <c r="AA47" s="141">
        <f>SUM(AA19:AA46)</f>
        <v>208940</v>
      </c>
      <c r="AB47" s="141">
        <f>SUM(AB19:AB46)</f>
        <v>378700</v>
      </c>
      <c r="AC47" s="142" t="s">
        <v>26</v>
      </c>
      <c r="AD47" s="146">
        <f>SUM(AD19:AD46)</f>
        <v>34848529.169999994</v>
      </c>
      <c r="AE47" s="107"/>
      <c r="AF47" s="107"/>
      <c r="AG47" s="4">
        <v>157958</v>
      </c>
      <c r="AH47" s="4">
        <v>193140</v>
      </c>
      <c r="AI47" s="4">
        <v>351098</v>
      </c>
      <c r="AJ47" s="4" t="s">
        <v>26</v>
      </c>
      <c r="AK47" s="5">
        <v>32315023.370000001</v>
      </c>
      <c r="AL47" s="132">
        <f t="shared" si="1"/>
        <v>0</v>
      </c>
      <c r="AM47" s="132">
        <f t="shared" si="1"/>
        <v>0</v>
      </c>
      <c r="AN47" s="132">
        <f t="shared" si="1"/>
        <v>0</v>
      </c>
      <c r="AO47" s="132">
        <f t="shared" si="2"/>
        <v>0</v>
      </c>
    </row>
    <row r="48" spans="3:41" ht="15" customHeight="1" x14ac:dyDescent="0.15">
      <c r="C48" s="116" t="s">
        <v>46</v>
      </c>
      <c r="D48" s="8" t="s">
        <v>47</v>
      </c>
      <c r="E48" s="8"/>
      <c r="F48" s="8"/>
      <c r="G48" s="8"/>
      <c r="H48" s="117"/>
      <c r="I48" s="110"/>
      <c r="J48" s="124"/>
      <c r="K48" s="137"/>
      <c r="L48" s="97"/>
      <c r="M48" s="126"/>
      <c r="N48" s="127"/>
      <c r="O48" s="127"/>
      <c r="P48" s="136"/>
      <c r="Q48" s="126"/>
      <c r="R48" s="147"/>
      <c r="S48" s="147"/>
      <c r="T48" s="148"/>
      <c r="U48" s="149"/>
      <c r="V48" s="149"/>
      <c r="W48" s="149"/>
      <c r="X48" s="150"/>
      <c r="Y48" s="151"/>
      <c r="Z48" s="127"/>
      <c r="AA48" s="127"/>
      <c r="AB48" s="127"/>
      <c r="AC48" s="130"/>
      <c r="AD48" s="131"/>
      <c r="AL48" s="132">
        <f t="shared" si="1"/>
        <v>0</v>
      </c>
      <c r="AM48" s="132">
        <f t="shared" si="1"/>
        <v>0</v>
      </c>
      <c r="AN48" s="132">
        <f t="shared" si="1"/>
        <v>0</v>
      </c>
      <c r="AO48" s="132">
        <f t="shared" si="2"/>
        <v>0</v>
      </c>
    </row>
    <row r="49" spans="3:41" ht="14.5" customHeight="1" x14ac:dyDescent="0.15">
      <c r="C49" s="116"/>
      <c r="D49" s="1" t="s">
        <v>22</v>
      </c>
      <c r="E49" s="1" t="s">
        <v>23</v>
      </c>
      <c r="F49" s="112"/>
      <c r="H49" s="112"/>
      <c r="I49" s="110"/>
      <c r="J49" s="124"/>
      <c r="K49" s="137"/>
      <c r="L49" s="97"/>
      <c r="M49" s="126"/>
      <c r="N49" s="127"/>
      <c r="O49" s="127"/>
      <c r="P49" s="136"/>
      <c r="Q49" s="126"/>
      <c r="R49" s="147"/>
      <c r="S49" s="147"/>
      <c r="T49" s="148"/>
      <c r="U49" s="127"/>
      <c r="V49" s="127"/>
      <c r="W49" s="127"/>
      <c r="X49" s="128"/>
      <c r="Y49" s="152"/>
      <c r="Z49" s="127"/>
      <c r="AA49" s="127"/>
      <c r="AB49" s="127"/>
      <c r="AC49" s="130"/>
      <c r="AD49" s="131"/>
      <c r="AL49" s="132">
        <f t="shared" si="1"/>
        <v>0</v>
      </c>
      <c r="AM49" s="132">
        <f t="shared" si="1"/>
        <v>0</v>
      </c>
      <c r="AN49" s="132">
        <f t="shared" si="1"/>
        <v>0</v>
      </c>
      <c r="AO49" s="132">
        <f t="shared" si="2"/>
        <v>0</v>
      </c>
    </row>
    <row r="50" spans="3:41" ht="14.5" customHeight="1" x14ac:dyDescent="0.15">
      <c r="C50" s="92"/>
      <c r="E50" s="122" t="s">
        <v>32</v>
      </c>
      <c r="F50" s="122"/>
      <c r="G50" s="123"/>
      <c r="H50" s="112"/>
      <c r="I50" s="110" t="s">
        <v>25</v>
      </c>
      <c r="J50" s="124" t="s">
        <v>26</v>
      </c>
      <c r="K50" s="137">
        <v>56</v>
      </c>
      <c r="L50" s="97">
        <v>68.48</v>
      </c>
      <c r="M50" s="126">
        <v>0</v>
      </c>
      <c r="N50" s="127">
        <v>0</v>
      </c>
      <c r="O50" s="127">
        <v>0</v>
      </c>
      <c r="P50" s="128" t="s">
        <v>26</v>
      </c>
      <c r="Q50" s="126">
        <v>0</v>
      </c>
      <c r="R50" s="118"/>
      <c r="S50" s="118"/>
      <c r="T50" s="119"/>
      <c r="U50" s="127">
        <v>0</v>
      </c>
      <c r="V50" s="127">
        <v>0</v>
      </c>
      <c r="W50" s="127">
        <f>SUM(U50:V50)</f>
        <v>0</v>
      </c>
      <c r="X50" s="128" t="s">
        <v>26</v>
      </c>
      <c r="Y50" s="126">
        <v>0</v>
      </c>
      <c r="Z50" s="127">
        <f>M50+U50</f>
        <v>0</v>
      </c>
      <c r="AA50" s="127">
        <f>N50+V50</f>
        <v>0</v>
      </c>
      <c r="AB50" s="127">
        <f>+O50+W50</f>
        <v>0</v>
      </c>
      <c r="AC50" s="128" t="s">
        <v>26</v>
      </c>
      <c r="AD50" s="131">
        <f>+Q50+Y50</f>
        <v>0</v>
      </c>
      <c r="AG50" s="4">
        <v>0</v>
      </c>
      <c r="AH50" s="4">
        <v>0</v>
      </c>
      <c r="AI50" s="4">
        <v>0</v>
      </c>
      <c r="AJ50" s="4" t="s">
        <v>26</v>
      </c>
      <c r="AK50" s="5">
        <v>0</v>
      </c>
      <c r="AL50" s="132">
        <f t="shared" si="1"/>
        <v>0</v>
      </c>
      <c r="AM50" s="132">
        <f t="shared" si="1"/>
        <v>0</v>
      </c>
      <c r="AN50" s="132">
        <f t="shared" si="1"/>
        <v>0</v>
      </c>
      <c r="AO50" s="132">
        <f t="shared" si="2"/>
        <v>0</v>
      </c>
    </row>
    <row r="51" spans="3:41" ht="14.5" customHeight="1" x14ac:dyDescent="0.15">
      <c r="C51" s="92"/>
      <c r="E51" s="122" t="s">
        <v>28</v>
      </c>
      <c r="F51" s="122"/>
      <c r="G51" s="123"/>
      <c r="H51" s="112"/>
      <c r="I51" s="110" t="s">
        <v>25</v>
      </c>
      <c r="J51" s="124" t="s">
        <v>26</v>
      </c>
      <c r="K51" s="137"/>
      <c r="L51" s="97">
        <v>61.21</v>
      </c>
      <c r="M51" s="126">
        <v>0</v>
      </c>
      <c r="N51" s="127">
        <v>0</v>
      </c>
      <c r="O51" s="127">
        <v>0</v>
      </c>
      <c r="P51" s="128" t="s">
        <v>26</v>
      </c>
      <c r="Q51" s="126">
        <v>0</v>
      </c>
      <c r="R51" s="118"/>
      <c r="S51" s="118"/>
      <c r="T51" s="119"/>
      <c r="U51" s="127">
        <v>0</v>
      </c>
      <c r="V51" s="127">
        <v>0</v>
      </c>
      <c r="W51" s="127">
        <f>SUM(U51:V51)</f>
        <v>0</v>
      </c>
      <c r="X51" s="128" t="s">
        <v>26</v>
      </c>
      <c r="Y51" s="126">
        <v>0</v>
      </c>
      <c r="Z51" s="127">
        <f>M51+U51</f>
        <v>0</v>
      </c>
      <c r="AA51" s="127">
        <f>N51+V51</f>
        <v>0</v>
      </c>
      <c r="AB51" s="127">
        <f>+O51+W51</f>
        <v>0</v>
      </c>
      <c r="AC51" s="128" t="s">
        <v>26</v>
      </c>
      <c r="AD51" s="131">
        <f>+Q51+Y51</f>
        <v>0</v>
      </c>
      <c r="AE51" s="153"/>
      <c r="AF51" s="153"/>
      <c r="AG51" s="4">
        <v>0</v>
      </c>
      <c r="AH51" s="4">
        <v>0</v>
      </c>
      <c r="AI51" s="4">
        <v>0</v>
      </c>
      <c r="AJ51" s="4" t="s">
        <v>26</v>
      </c>
      <c r="AK51" s="5">
        <v>0</v>
      </c>
      <c r="AL51" s="132">
        <f t="shared" si="1"/>
        <v>0</v>
      </c>
      <c r="AM51" s="132">
        <f t="shared" si="1"/>
        <v>0</v>
      </c>
      <c r="AN51" s="132">
        <f t="shared" si="1"/>
        <v>0</v>
      </c>
      <c r="AO51" s="132">
        <f t="shared" si="2"/>
        <v>0</v>
      </c>
    </row>
    <row r="52" spans="3:41" ht="14.5" customHeight="1" x14ac:dyDescent="0.15">
      <c r="C52" s="92"/>
      <c r="D52" s="1" t="s">
        <v>30</v>
      </c>
      <c r="E52" s="1" t="s">
        <v>48</v>
      </c>
      <c r="F52" s="112"/>
      <c r="H52" s="112"/>
      <c r="I52" s="110"/>
      <c r="J52" s="124"/>
      <c r="K52" s="137"/>
      <c r="L52" s="97"/>
      <c r="M52" s="126"/>
      <c r="N52" s="127"/>
      <c r="O52" s="127"/>
      <c r="P52" s="128"/>
      <c r="Q52" s="126"/>
      <c r="R52" s="147"/>
      <c r="S52" s="147"/>
      <c r="T52" s="148"/>
      <c r="U52" s="127"/>
      <c r="V52" s="127"/>
      <c r="W52" s="127"/>
      <c r="X52" s="128"/>
      <c r="Y52" s="126"/>
      <c r="Z52" s="127"/>
      <c r="AA52" s="127"/>
      <c r="AB52" s="127"/>
      <c r="AC52" s="128"/>
      <c r="AD52" s="131"/>
      <c r="AL52" s="132">
        <f t="shared" si="1"/>
        <v>0</v>
      </c>
      <c r="AM52" s="132">
        <f t="shared" si="1"/>
        <v>0</v>
      </c>
      <c r="AN52" s="132">
        <f t="shared" si="1"/>
        <v>0</v>
      </c>
      <c r="AO52" s="132">
        <f t="shared" si="2"/>
        <v>0</v>
      </c>
    </row>
    <row r="53" spans="3:41" ht="14.5" customHeight="1" x14ac:dyDescent="0.15">
      <c r="C53" s="92"/>
      <c r="E53" s="122" t="s">
        <v>32</v>
      </c>
      <c r="F53" s="122"/>
      <c r="G53" s="123"/>
      <c r="H53" s="112"/>
      <c r="I53" s="110" t="s">
        <v>25</v>
      </c>
      <c r="J53" s="124" t="s">
        <v>26</v>
      </c>
      <c r="K53" s="137">
        <v>50.4</v>
      </c>
      <c r="L53" s="97">
        <v>61.63</v>
      </c>
      <c r="M53" s="126">
        <v>0</v>
      </c>
      <c r="N53" s="127">
        <v>0</v>
      </c>
      <c r="O53" s="127">
        <v>0</v>
      </c>
      <c r="P53" s="128" t="s">
        <v>26</v>
      </c>
      <c r="Q53" s="126">
        <v>0</v>
      </c>
      <c r="R53" s="118"/>
      <c r="S53" s="118"/>
      <c r="T53" s="119"/>
      <c r="U53" s="127">
        <v>0</v>
      </c>
      <c r="V53" s="127">
        <v>0</v>
      </c>
      <c r="W53" s="127">
        <f>SUM(U53:V53)</f>
        <v>0</v>
      </c>
      <c r="X53" s="128" t="s">
        <v>26</v>
      </c>
      <c r="Y53" s="126">
        <v>0</v>
      </c>
      <c r="Z53" s="127">
        <f>M53+U53</f>
        <v>0</v>
      </c>
      <c r="AA53" s="127">
        <f>N53+V53</f>
        <v>0</v>
      </c>
      <c r="AB53" s="127">
        <f>+O53+W53</f>
        <v>0</v>
      </c>
      <c r="AC53" s="128" t="s">
        <v>26</v>
      </c>
      <c r="AD53" s="131">
        <f>+Q53+Y53</f>
        <v>0</v>
      </c>
      <c r="AG53" s="4">
        <v>0</v>
      </c>
      <c r="AH53" s="4">
        <v>0</v>
      </c>
      <c r="AI53" s="4">
        <v>0</v>
      </c>
      <c r="AJ53" s="4" t="s">
        <v>26</v>
      </c>
      <c r="AK53" s="5">
        <v>0</v>
      </c>
      <c r="AL53" s="132">
        <f t="shared" si="1"/>
        <v>0</v>
      </c>
      <c r="AM53" s="132">
        <f t="shared" si="1"/>
        <v>0</v>
      </c>
      <c r="AN53" s="132">
        <f t="shared" si="1"/>
        <v>0</v>
      </c>
      <c r="AO53" s="132">
        <f t="shared" si="2"/>
        <v>0</v>
      </c>
    </row>
    <row r="54" spans="3:41" ht="14.5" customHeight="1" x14ac:dyDescent="0.15">
      <c r="C54" s="92"/>
      <c r="E54" s="122" t="s">
        <v>28</v>
      </c>
      <c r="F54" s="122"/>
      <c r="G54" s="123"/>
      <c r="H54" s="112"/>
      <c r="I54" s="110" t="s">
        <v>25</v>
      </c>
      <c r="J54" s="124" t="s">
        <v>26</v>
      </c>
      <c r="K54" s="137"/>
      <c r="L54" s="97"/>
      <c r="M54" s="126">
        <v>0</v>
      </c>
      <c r="N54" s="127">
        <v>0</v>
      </c>
      <c r="O54" s="127">
        <v>0</v>
      </c>
      <c r="P54" s="128" t="s">
        <v>26</v>
      </c>
      <c r="Q54" s="126">
        <v>0</v>
      </c>
      <c r="R54" s="118"/>
      <c r="S54" s="118"/>
      <c r="T54" s="119"/>
      <c r="U54" s="127">
        <v>0</v>
      </c>
      <c r="V54" s="127">
        <v>0</v>
      </c>
      <c r="W54" s="127">
        <f>SUM(U54:V54)</f>
        <v>0</v>
      </c>
      <c r="X54" s="128" t="s">
        <v>26</v>
      </c>
      <c r="Y54" s="126">
        <v>0</v>
      </c>
      <c r="Z54" s="127">
        <f>M54+U54</f>
        <v>0</v>
      </c>
      <c r="AA54" s="127">
        <f>N54+V54</f>
        <v>0</v>
      </c>
      <c r="AB54" s="127">
        <f>SUM(Z54:AA54)</f>
        <v>0</v>
      </c>
      <c r="AC54" s="128" t="s">
        <v>26</v>
      </c>
      <c r="AD54" s="131">
        <f>+Q54+Y54</f>
        <v>0</v>
      </c>
      <c r="AG54" s="4">
        <v>0</v>
      </c>
      <c r="AH54" s="4">
        <v>0</v>
      </c>
      <c r="AI54" s="4">
        <v>0</v>
      </c>
      <c r="AJ54" s="4" t="s">
        <v>26</v>
      </c>
      <c r="AK54" s="5">
        <v>0</v>
      </c>
      <c r="AL54" s="132">
        <f t="shared" si="1"/>
        <v>0</v>
      </c>
      <c r="AM54" s="132">
        <f t="shared" si="1"/>
        <v>0</v>
      </c>
      <c r="AN54" s="132">
        <f t="shared" si="1"/>
        <v>0</v>
      </c>
      <c r="AO54" s="132">
        <f t="shared" si="2"/>
        <v>0</v>
      </c>
    </row>
    <row r="55" spans="3:41" ht="14.5" customHeight="1" x14ac:dyDescent="0.15">
      <c r="C55" s="92"/>
      <c r="D55" s="1">
        <v>3</v>
      </c>
      <c r="E55" s="1" t="s">
        <v>49</v>
      </c>
      <c r="F55" s="112"/>
      <c r="H55" s="112"/>
      <c r="I55" s="110"/>
      <c r="J55" s="124"/>
      <c r="K55" s="137"/>
      <c r="L55" s="97"/>
      <c r="M55" s="126"/>
      <c r="N55" s="127"/>
      <c r="O55" s="127"/>
      <c r="P55" s="128"/>
      <c r="Q55" s="126"/>
      <c r="R55" s="118"/>
      <c r="S55" s="118"/>
      <c r="T55" s="119"/>
      <c r="U55" s="127"/>
      <c r="V55" s="127"/>
      <c r="W55" s="127"/>
      <c r="X55" s="128"/>
      <c r="Y55" s="126"/>
      <c r="Z55" s="127"/>
      <c r="AA55" s="127"/>
      <c r="AB55" s="127"/>
      <c r="AC55" s="128"/>
      <c r="AD55" s="131"/>
      <c r="AL55" s="132">
        <f t="shared" si="1"/>
        <v>0</v>
      </c>
      <c r="AM55" s="132">
        <f t="shared" si="1"/>
        <v>0</v>
      </c>
      <c r="AN55" s="132">
        <f t="shared" si="1"/>
        <v>0</v>
      </c>
      <c r="AO55" s="132">
        <f t="shared" si="2"/>
        <v>0</v>
      </c>
    </row>
    <row r="56" spans="3:41" ht="14.5" customHeight="1" x14ac:dyDescent="0.15">
      <c r="C56" s="92"/>
      <c r="E56" s="122" t="s">
        <v>32</v>
      </c>
      <c r="F56" s="122"/>
      <c r="G56" s="123"/>
      <c r="H56" s="112"/>
      <c r="I56" s="110" t="s">
        <v>25</v>
      </c>
      <c r="J56" s="124" t="s">
        <v>26</v>
      </c>
      <c r="K56" s="137">
        <v>75.599999999999994</v>
      </c>
      <c r="L56" s="97"/>
      <c r="M56" s="126">
        <v>0</v>
      </c>
      <c r="N56" s="127">
        <v>0</v>
      </c>
      <c r="O56" s="127">
        <v>0</v>
      </c>
      <c r="P56" s="128" t="s">
        <v>26</v>
      </c>
      <c r="Q56" s="126">
        <v>0</v>
      </c>
      <c r="R56" s="118"/>
      <c r="S56" s="118"/>
      <c r="T56" s="119"/>
      <c r="U56" s="127">
        <v>0</v>
      </c>
      <c r="V56" s="127">
        <v>0</v>
      </c>
      <c r="W56" s="127">
        <f>SUM(U56:V56)</f>
        <v>0</v>
      </c>
      <c r="X56" s="128" t="s">
        <v>26</v>
      </c>
      <c r="Y56" s="126">
        <v>0</v>
      </c>
      <c r="Z56" s="127">
        <f>M56+U56</f>
        <v>0</v>
      </c>
      <c r="AA56" s="127">
        <f>N56+V56</f>
        <v>0</v>
      </c>
      <c r="AB56" s="127">
        <f>+O56+W56</f>
        <v>0</v>
      </c>
      <c r="AC56" s="128" t="s">
        <v>26</v>
      </c>
      <c r="AD56" s="131">
        <f>+Q56+Y56</f>
        <v>0</v>
      </c>
      <c r="AG56" s="4">
        <v>0</v>
      </c>
      <c r="AH56" s="4">
        <v>0</v>
      </c>
      <c r="AI56" s="4">
        <v>0</v>
      </c>
      <c r="AJ56" s="4" t="s">
        <v>26</v>
      </c>
      <c r="AK56" s="5">
        <v>0</v>
      </c>
      <c r="AL56" s="132">
        <f t="shared" si="1"/>
        <v>0</v>
      </c>
      <c r="AM56" s="132">
        <f t="shared" si="1"/>
        <v>0</v>
      </c>
      <c r="AN56" s="132">
        <f t="shared" si="1"/>
        <v>0</v>
      </c>
      <c r="AO56" s="132">
        <f t="shared" si="2"/>
        <v>0</v>
      </c>
    </row>
    <row r="57" spans="3:41" ht="14.5" customHeight="1" x14ac:dyDescent="0.15">
      <c r="C57" s="92"/>
      <c r="E57" s="122" t="s">
        <v>28</v>
      </c>
      <c r="F57" s="122"/>
      <c r="G57" s="123"/>
      <c r="H57" s="112"/>
      <c r="I57" s="110" t="s">
        <v>25</v>
      </c>
      <c r="J57" s="124" t="s">
        <v>26</v>
      </c>
      <c r="K57" s="137"/>
      <c r="L57" s="97"/>
      <c r="M57" s="126">
        <v>0</v>
      </c>
      <c r="N57" s="127">
        <v>0</v>
      </c>
      <c r="O57" s="127">
        <v>0</v>
      </c>
      <c r="P57" s="128" t="s">
        <v>26</v>
      </c>
      <c r="Q57" s="126">
        <v>0</v>
      </c>
      <c r="R57" s="118"/>
      <c r="S57" s="118"/>
      <c r="T57" s="119"/>
      <c r="U57" s="127">
        <v>0</v>
      </c>
      <c r="V57" s="127">
        <v>0</v>
      </c>
      <c r="W57" s="127">
        <f>SUM(U57:V57)</f>
        <v>0</v>
      </c>
      <c r="X57" s="128" t="s">
        <v>26</v>
      </c>
      <c r="Y57" s="126">
        <v>0</v>
      </c>
      <c r="Z57" s="127">
        <f>M57+U57</f>
        <v>0</v>
      </c>
      <c r="AA57" s="127">
        <f>N57+V57</f>
        <v>0</v>
      </c>
      <c r="AB57" s="127">
        <f>SUM(Z57:AA57)</f>
        <v>0</v>
      </c>
      <c r="AC57" s="128" t="s">
        <v>26</v>
      </c>
      <c r="AD57" s="131">
        <f>+Q57+Y57</f>
        <v>0</v>
      </c>
      <c r="AG57" s="4">
        <v>0</v>
      </c>
      <c r="AH57" s="4">
        <v>0</v>
      </c>
      <c r="AI57" s="4">
        <v>0</v>
      </c>
      <c r="AJ57" s="4" t="s">
        <v>26</v>
      </c>
      <c r="AK57" s="5">
        <v>0</v>
      </c>
      <c r="AL57" s="132">
        <f t="shared" si="1"/>
        <v>0</v>
      </c>
      <c r="AM57" s="132">
        <f t="shared" si="1"/>
        <v>0</v>
      </c>
      <c r="AN57" s="132">
        <f t="shared" si="1"/>
        <v>0</v>
      </c>
      <c r="AO57" s="132">
        <f t="shared" si="2"/>
        <v>0</v>
      </c>
    </row>
    <row r="58" spans="3:41" ht="14.5" customHeight="1" x14ac:dyDescent="0.15">
      <c r="C58" s="92"/>
      <c r="D58" s="1">
        <v>4</v>
      </c>
      <c r="E58" s="1" t="s">
        <v>50</v>
      </c>
      <c r="F58" s="112"/>
      <c r="H58" s="112"/>
      <c r="I58" s="110"/>
      <c r="J58" s="124"/>
      <c r="K58" s="137"/>
      <c r="L58" s="97"/>
      <c r="M58" s="126"/>
      <c r="N58" s="127"/>
      <c r="O58" s="127"/>
      <c r="P58" s="128"/>
      <c r="Q58" s="126"/>
      <c r="R58" s="118"/>
      <c r="S58" s="118"/>
      <c r="T58" s="119"/>
      <c r="U58" s="127"/>
      <c r="V58" s="127"/>
      <c r="W58" s="127"/>
      <c r="X58" s="128"/>
      <c r="Y58" s="126"/>
      <c r="Z58" s="127"/>
      <c r="AA58" s="127"/>
      <c r="AB58" s="127"/>
      <c r="AC58" s="128"/>
      <c r="AD58" s="131"/>
      <c r="AL58" s="132">
        <f t="shared" si="1"/>
        <v>0</v>
      </c>
      <c r="AM58" s="132">
        <f t="shared" si="1"/>
        <v>0</v>
      </c>
      <c r="AN58" s="132">
        <f t="shared" si="1"/>
        <v>0</v>
      </c>
      <c r="AO58" s="132">
        <f t="shared" si="2"/>
        <v>0</v>
      </c>
    </row>
    <row r="59" spans="3:41" ht="14.5" customHeight="1" x14ac:dyDescent="0.15">
      <c r="C59" s="92"/>
      <c r="E59" s="122" t="s">
        <v>32</v>
      </c>
      <c r="F59" s="122"/>
      <c r="G59" s="123"/>
      <c r="H59" s="112"/>
      <c r="I59" s="110" t="s">
        <v>25</v>
      </c>
      <c r="J59" s="124" t="s">
        <v>26</v>
      </c>
      <c r="K59" s="137">
        <v>84</v>
      </c>
      <c r="L59" s="97">
        <v>102.71</v>
      </c>
      <c r="M59" s="126">
        <v>0</v>
      </c>
      <c r="N59" s="127">
        <v>0</v>
      </c>
      <c r="O59" s="127">
        <v>0</v>
      </c>
      <c r="P59" s="128" t="s">
        <v>26</v>
      </c>
      <c r="Q59" s="126">
        <v>0</v>
      </c>
      <c r="R59" s="118"/>
      <c r="S59" s="118"/>
      <c r="T59" s="119"/>
      <c r="U59" s="127">
        <v>0</v>
      </c>
      <c r="V59" s="127">
        <v>0</v>
      </c>
      <c r="W59" s="127">
        <f>SUM(U59:V59)</f>
        <v>0</v>
      </c>
      <c r="X59" s="128" t="s">
        <v>26</v>
      </c>
      <c r="Y59" s="126">
        <v>0</v>
      </c>
      <c r="Z59" s="127">
        <f>M59+U59</f>
        <v>0</v>
      </c>
      <c r="AA59" s="127">
        <f>N59+V59</f>
        <v>0</v>
      </c>
      <c r="AB59" s="127">
        <f>+O59+W59</f>
        <v>0</v>
      </c>
      <c r="AC59" s="128" t="s">
        <v>26</v>
      </c>
      <c r="AD59" s="131">
        <f>+Q59+Y59</f>
        <v>0</v>
      </c>
      <c r="AG59" s="4">
        <v>0</v>
      </c>
      <c r="AH59" s="4">
        <v>0</v>
      </c>
      <c r="AI59" s="4">
        <v>0</v>
      </c>
      <c r="AJ59" s="4" t="s">
        <v>26</v>
      </c>
      <c r="AK59" s="5">
        <v>0</v>
      </c>
      <c r="AL59" s="132">
        <f t="shared" si="1"/>
        <v>0</v>
      </c>
      <c r="AM59" s="132">
        <f t="shared" si="1"/>
        <v>0</v>
      </c>
      <c r="AN59" s="132">
        <f t="shared" si="1"/>
        <v>0</v>
      </c>
      <c r="AO59" s="132">
        <f t="shared" si="2"/>
        <v>0</v>
      </c>
    </row>
    <row r="60" spans="3:41" ht="14.5" customHeight="1" x14ac:dyDescent="0.15">
      <c r="C60" s="92"/>
      <c r="E60" s="122" t="s">
        <v>28</v>
      </c>
      <c r="F60" s="122"/>
      <c r="G60" s="123"/>
      <c r="H60" s="112"/>
      <c r="I60" s="110" t="s">
        <v>25</v>
      </c>
      <c r="J60" s="124" t="s">
        <v>26</v>
      </c>
      <c r="K60" s="137"/>
      <c r="L60" s="97"/>
      <c r="M60" s="126">
        <v>0</v>
      </c>
      <c r="N60" s="127">
        <v>0</v>
      </c>
      <c r="O60" s="127">
        <v>0</v>
      </c>
      <c r="P60" s="128" t="s">
        <v>26</v>
      </c>
      <c r="Q60" s="126">
        <v>0</v>
      </c>
      <c r="R60" s="118"/>
      <c r="S60" s="118"/>
      <c r="T60" s="119"/>
      <c r="U60" s="127">
        <v>0</v>
      </c>
      <c r="V60" s="127">
        <v>0</v>
      </c>
      <c r="W60" s="127">
        <f>SUM(U60:V60)</f>
        <v>0</v>
      </c>
      <c r="X60" s="128" t="s">
        <v>26</v>
      </c>
      <c r="Y60" s="126">
        <v>0</v>
      </c>
      <c r="Z60" s="127">
        <f>M60+U60</f>
        <v>0</v>
      </c>
      <c r="AA60" s="127">
        <f>N60+V60</f>
        <v>0</v>
      </c>
      <c r="AB60" s="127">
        <f>+O60+W60</f>
        <v>0</v>
      </c>
      <c r="AC60" s="128" t="s">
        <v>26</v>
      </c>
      <c r="AD60" s="131">
        <f>+Q60+Y60</f>
        <v>0</v>
      </c>
      <c r="AG60" s="4">
        <v>0</v>
      </c>
      <c r="AH60" s="4">
        <v>0</v>
      </c>
      <c r="AI60" s="4">
        <v>0</v>
      </c>
      <c r="AJ60" s="4" t="s">
        <v>26</v>
      </c>
      <c r="AK60" s="5">
        <v>0</v>
      </c>
      <c r="AL60" s="132">
        <f t="shared" si="1"/>
        <v>0</v>
      </c>
      <c r="AM60" s="132">
        <f t="shared" si="1"/>
        <v>0</v>
      </c>
      <c r="AN60" s="132">
        <f t="shared" si="1"/>
        <v>0</v>
      </c>
      <c r="AO60" s="132">
        <f t="shared" si="2"/>
        <v>0</v>
      </c>
    </row>
    <row r="61" spans="3:41" ht="14.5" customHeight="1" x14ac:dyDescent="0.15">
      <c r="C61" s="92"/>
      <c r="D61" s="1">
        <v>3</v>
      </c>
      <c r="E61" s="1" t="s">
        <v>36</v>
      </c>
      <c r="F61" s="112"/>
      <c r="H61" s="112"/>
      <c r="I61" s="110"/>
      <c r="J61" s="124"/>
      <c r="K61" s="133"/>
      <c r="L61" s="97"/>
      <c r="M61" s="126"/>
      <c r="N61" s="127"/>
      <c r="O61" s="127"/>
      <c r="P61" s="128"/>
      <c r="Q61" s="126"/>
      <c r="R61" s="147"/>
      <c r="S61" s="147"/>
      <c r="T61" s="148"/>
      <c r="U61" s="127"/>
      <c r="V61" s="127"/>
      <c r="W61" s="127"/>
      <c r="X61" s="128"/>
      <c r="Y61" s="126"/>
      <c r="Z61" s="127"/>
      <c r="AA61" s="127"/>
      <c r="AB61" s="127"/>
      <c r="AC61" s="128"/>
      <c r="AD61" s="131"/>
      <c r="AL61" s="132">
        <f t="shared" si="1"/>
        <v>0</v>
      </c>
      <c r="AM61" s="132">
        <f t="shared" si="1"/>
        <v>0</v>
      </c>
      <c r="AN61" s="132">
        <f t="shared" si="1"/>
        <v>0</v>
      </c>
      <c r="AO61" s="132">
        <f t="shared" si="2"/>
        <v>0</v>
      </c>
    </row>
    <row r="62" spans="3:41" ht="14.5" customHeight="1" x14ac:dyDescent="0.15">
      <c r="C62" s="92"/>
      <c r="E62" s="122" t="s">
        <v>32</v>
      </c>
      <c r="F62" s="122"/>
      <c r="G62" s="123"/>
      <c r="H62" s="112"/>
      <c r="I62" s="110" t="s">
        <v>25</v>
      </c>
      <c r="J62" s="124" t="s">
        <v>26</v>
      </c>
      <c r="K62" s="133"/>
      <c r="L62" s="97"/>
      <c r="M62" s="126">
        <v>0</v>
      </c>
      <c r="N62" s="127">
        <v>0</v>
      </c>
      <c r="O62" s="127">
        <v>0</v>
      </c>
      <c r="P62" s="128" t="s">
        <v>26</v>
      </c>
      <c r="Q62" s="126">
        <v>0</v>
      </c>
      <c r="R62" s="118"/>
      <c r="S62" s="118"/>
      <c r="T62" s="119"/>
      <c r="U62" s="127">
        <v>0</v>
      </c>
      <c r="V62" s="127">
        <v>0</v>
      </c>
      <c r="W62" s="127">
        <f>SUM(U62:V62)</f>
        <v>0</v>
      </c>
      <c r="X62" s="128" t="s">
        <v>26</v>
      </c>
      <c r="Y62" s="126">
        <f>+W62</f>
        <v>0</v>
      </c>
      <c r="Z62" s="127">
        <f>M62+U62</f>
        <v>0</v>
      </c>
      <c r="AA62" s="127">
        <f>N62+V62</f>
        <v>0</v>
      </c>
      <c r="AB62" s="127">
        <f>+O62+W62</f>
        <v>0</v>
      </c>
      <c r="AC62" s="130" t="s">
        <v>26</v>
      </c>
      <c r="AD62" s="131">
        <f>+Q62+Y62</f>
        <v>0</v>
      </c>
      <c r="AG62" s="4">
        <v>0</v>
      </c>
      <c r="AH62" s="4">
        <v>0</v>
      </c>
      <c r="AI62" s="4">
        <v>0</v>
      </c>
      <c r="AJ62" s="4" t="s">
        <v>26</v>
      </c>
      <c r="AK62" s="5">
        <v>0</v>
      </c>
      <c r="AL62" s="132">
        <f t="shared" si="1"/>
        <v>0</v>
      </c>
      <c r="AM62" s="132">
        <f t="shared" si="1"/>
        <v>0</v>
      </c>
      <c r="AN62" s="132">
        <f t="shared" si="1"/>
        <v>0</v>
      </c>
      <c r="AO62" s="132">
        <f t="shared" si="2"/>
        <v>0</v>
      </c>
    </row>
    <row r="63" spans="3:41" ht="14.5" customHeight="1" x14ac:dyDescent="0.15">
      <c r="C63" s="92"/>
      <c r="E63" s="122" t="s">
        <v>28</v>
      </c>
      <c r="F63" s="122"/>
      <c r="G63" s="123"/>
      <c r="H63" s="112"/>
      <c r="I63" s="110" t="s">
        <v>25</v>
      </c>
      <c r="J63" s="124" t="s">
        <v>26</v>
      </c>
      <c r="K63" s="133"/>
      <c r="L63" s="97"/>
      <c r="M63" s="126">
        <v>0</v>
      </c>
      <c r="N63" s="127">
        <v>0</v>
      </c>
      <c r="O63" s="127">
        <v>0</v>
      </c>
      <c r="P63" s="128" t="s">
        <v>26</v>
      </c>
      <c r="Q63" s="126">
        <v>0</v>
      </c>
      <c r="R63" s="118"/>
      <c r="S63" s="118"/>
      <c r="T63" s="119"/>
      <c r="U63" s="127">
        <v>0</v>
      </c>
      <c r="V63" s="127">
        <v>0</v>
      </c>
      <c r="W63" s="127">
        <f>SUM(U63:V63)</f>
        <v>0</v>
      </c>
      <c r="X63" s="128" t="s">
        <v>26</v>
      </c>
      <c r="Y63" s="126">
        <f>+W63</f>
        <v>0</v>
      </c>
      <c r="Z63" s="127">
        <f>M63+U63</f>
        <v>0</v>
      </c>
      <c r="AA63" s="127">
        <f>N63+V63</f>
        <v>0</v>
      </c>
      <c r="AB63" s="127">
        <f>+O63+W63</f>
        <v>0</v>
      </c>
      <c r="AC63" s="128" t="s">
        <v>26</v>
      </c>
      <c r="AD63" s="131">
        <f>+Q63+Y63</f>
        <v>0</v>
      </c>
      <c r="AG63" s="4">
        <v>0</v>
      </c>
      <c r="AH63" s="4">
        <v>0</v>
      </c>
      <c r="AI63" s="4">
        <v>0</v>
      </c>
      <c r="AJ63" s="4" t="s">
        <v>26</v>
      </c>
      <c r="AK63" s="5">
        <v>0</v>
      </c>
      <c r="AL63" s="132">
        <f t="shared" si="1"/>
        <v>0</v>
      </c>
      <c r="AM63" s="132">
        <f t="shared" si="1"/>
        <v>0</v>
      </c>
      <c r="AN63" s="132">
        <f t="shared" si="1"/>
        <v>0</v>
      </c>
      <c r="AO63" s="132">
        <f t="shared" si="2"/>
        <v>0</v>
      </c>
    </row>
    <row r="64" spans="3:41" ht="14.5" customHeight="1" x14ac:dyDescent="0.15">
      <c r="C64" s="92"/>
      <c r="D64" s="1" t="s">
        <v>35</v>
      </c>
      <c r="E64" s="1" t="s">
        <v>49</v>
      </c>
      <c r="F64" s="112"/>
      <c r="H64" s="112"/>
      <c r="I64" s="110"/>
      <c r="J64" s="124"/>
      <c r="K64" s="133"/>
      <c r="L64" s="97"/>
      <c r="M64" s="126"/>
      <c r="N64" s="127"/>
      <c r="O64" s="127"/>
      <c r="P64" s="128"/>
      <c r="Q64" s="126"/>
      <c r="R64" s="147"/>
      <c r="S64" s="147"/>
      <c r="T64" s="148"/>
      <c r="U64" s="127"/>
      <c r="V64" s="127"/>
      <c r="W64" s="127"/>
      <c r="X64" s="128"/>
      <c r="Y64" s="126"/>
      <c r="Z64" s="127"/>
      <c r="AA64" s="127"/>
      <c r="AB64" s="127"/>
      <c r="AC64" s="128"/>
      <c r="AD64" s="131"/>
      <c r="AL64" s="132">
        <f t="shared" si="1"/>
        <v>0</v>
      </c>
      <c r="AM64" s="132">
        <f t="shared" si="1"/>
        <v>0</v>
      </c>
      <c r="AN64" s="132">
        <f t="shared" si="1"/>
        <v>0</v>
      </c>
      <c r="AO64" s="132">
        <f t="shared" si="2"/>
        <v>0</v>
      </c>
    </row>
    <row r="65" spans="3:41" ht="14.5" customHeight="1" x14ac:dyDescent="0.15">
      <c r="C65" s="92"/>
      <c r="E65" s="122" t="s">
        <v>32</v>
      </c>
      <c r="F65" s="122"/>
      <c r="G65" s="123"/>
      <c r="H65" s="112"/>
      <c r="I65" s="110" t="s">
        <v>25</v>
      </c>
      <c r="J65" s="124" t="s">
        <v>26</v>
      </c>
      <c r="K65" s="133"/>
      <c r="L65" s="97"/>
      <c r="M65" s="126">
        <v>0</v>
      </c>
      <c r="N65" s="127">
        <v>0</v>
      </c>
      <c r="O65" s="127">
        <v>0</v>
      </c>
      <c r="P65" s="128" t="s">
        <v>26</v>
      </c>
      <c r="Q65" s="126">
        <v>0</v>
      </c>
      <c r="R65" s="118"/>
      <c r="S65" s="118"/>
      <c r="T65" s="119"/>
      <c r="U65" s="127">
        <v>0</v>
      </c>
      <c r="V65" s="127">
        <v>0</v>
      </c>
      <c r="W65" s="127">
        <f>SUM(U65:V65)</f>
        <v>0</v>
      </c>
      <c r="X65" s="128" t="s">
        <v>26</v>
      </c>
      <c r="Y65" s="126">
        <f>+W65</f>
        <v>0</v>
      </c>
      <c r="Z65" s="127"/>
      <c r="AA65" s="127"/>
      <c r="AB65" s="127">
        <f>SUM(Z65:AA65)</f>
        <v>0</v>
      </c>
      <c r="AC65" s="128" t="s">
        <v>26</v>
      </c>
      <c r="AD65" s="131">
        <f>+Q65+Y65</f>
        <v>0</v>
      </c>
      <c r="AI65" s="4">
        <v>0</v>
      </c>
      <c r="AJ65" s="4" t="s">
        <v>26</v>
      </c>
      <c r="AK65" s="5">
        <v>0</v>
      </c>
      <c r="AL65" s="132">
        <f t="shared" si="1"/>
        <v>0</v>
      </c>
      <c r="AM65" s="132">
        <f t="shared" si="1"/>
        <v>0</v>
      </c>
      <c r="AN65" s="132">
        <f t="shared" si="1"/>
        <v>0</v>
      </c>
      <c r="AO65" s="132">
        <f t="shared" si="2"/>
        <v>0</v>
      </c>
    </row>
    <row r="66" spans="3:41" ht="14.5" customHeight="1" x14ac:dyDescent="0.15">
      <c r="C66" s="92"/>
      <c r="E66" s="122" t="s">
        <v>28</v>
      </c>
      <c r="F66" s="122"/>
      <c r="G66" s="123"/>
      <c r="H66" s="112"/>
      <c r="I66" s="110" t="s">
        <v>25</v>
      </c>
      <c r="J66" s="124" t="s">
        <v>26</v>
      </c>
      <c r="K66" s="133"/>
      <c r="L66" s="97"/>
      <c r="M66" s="126">
        <v>0</v>
      </c>
      <c r="N66" s="127">
        <v>0</v>
      </c>
      <c r="O66" s="127">
        <v>0</v>
      </c>
      <c r="P66" s="128" t="s">
        <v>26</v>
      </c>
      <c r="Q66" s="126">
        <v>0</v>
      </c>
      <c r="R66" s="118"/>
      <c r="S66" s="118"/>
      <c r="T66" s="119"/>
      <c r="U66" s="127">
        <v>0</v>
      </c>
      <c r="V66" s="127">
        <v>0</v>
      </c>
      <c r="W66" s="127">
        <f>SUM(U66:V66)</f>
        <v>0</v>
      </c>
      <c r="X66" s="128" t="s">
        <v>26</v>
      </c>
      <c r="Y66" s="126">
        <f>+W66</f>
        <v>0</v>
      </c>
      <c r="Z66" s="154"/>
      <c r="AA66" s="154"/>
      <c r="AB66" s="127">
        <f>SUM(Z66:AA66)</f>
        <v>0</v>
      </c>
      <c r="AC66" s="128" t="s">
        <v>26</v>
      </c>
      <c r="AD66" s="131">
        <f>+Q66+Y66</f>
        <v>0</v>
      </c>
      <c r="AI66" s="4">
        <v>0</v>
      </c>
      <c r="AJ66" s="4" t="s">
        <v>26</v>
      </c>
      <c r="AK66" s="5">
        <v>0</v>
      </c>
      <c r="AL66" s="132">
        <f t="shared" si="1"/>
        <v>0</v>
      </c>
      <c r="AM66" s="132">
        <f t="shared" si="1"/>
        <v>0</v>
      </c>
      <c r="AN66" s="132">
        <f t="shared" si="1"/>
        <v>0</v>
      </c>
      <c r="AO66" s="132">
        <f t="shared" si="2"/>
        <v>0</v>
      </c>
    </row>
    <row r="67" spans="3:41" ht="20" customHeight="1" thickBot="1" x14ac:dyDescent="0.2">
      <c r="C67" s="155"/>
      <c r="D67" s="156"/>
      <c r="E67" s="156"/>
      <c r="F67" s="156"/>
      <c r="G67" s="156"/>
      <c r="H67" s="157"/>
      <c r="I67" s="158"/>
      <c r="J67" s="159"/>
      <c r="K67" s="160"/>
      <c r="L67" s="161"/>
      <c r="M67" s="162">
        <v>0</v>
      </c>
      <c r="N67" s="162">
        <v>0</v>
      </c>
      <c r="O67" s="162">
        <v>0</v>
      </c>
      <c r="P67" s="163" t="s">
        <v>26</v>
      </c>
      <c r="Q67" s="162">
        <v>0</v>
      </c>
      <c r="R67" s="164"/>
      <c r="S67" s="164"/>
      <c r="T67" s="165"/>
      <c r="U67" s="166">
        <f>SUM(U50:U60)</f>
        <v>0</v>
      </c>
      <c r="V67" s="166">
        <f>SUM(V50:V60)</f>
        <v>0</v>
      </c>
      <c r="W67" s="166">
        <f>SUM(W50:W60)</f>
        <v>0</v>
      </c>
      <c r="X67" s="163" t="s">
        <v>26</v>
      </c>
      <c r="Y67" s="162">
        <f>SUM(Y50:Y60)</f>
        <v>0</v>
      </c>
      <c r="Z67" s="162">
        <f>SUM(Z50:Z60)</f>
        <v>0</v>
      </c>
      <c r="AA67" s="162">
        <f>SUM(AA50:AA60)</f>
        <v>0</v>
      </c>
      <c r="AB67" s="162">
        <f>SUM(AB50:AB60)</f>
        <v>0</v>
      </c>
      <c r="AC67" s="163" t="s">
        <v>26</v>
      </c>
      <c r="AD67" s="167">
        <f>SUM(AD50:AD60)</f>
        <v>0</v>
      </c>
      <c r="AE67" s="168"/>
      <c r="AF67" s="168"/>
      <c r="AG67" s="4">
        <v>0</v>
      </c>
      <c r="AH67" s="4">
        <v>0</v>
      </c>
      <c r="AI67" s="4">
        <v>0</v>
      </c>
      <c r="AJ67" s="4" t="s">
        <v>26</v>
      </c>
      <c r="AK67" s="5">
        <v>0</v>
      </c>
      <c r="AL67" s="132">
        <f t="shared" si="1"/>
        <v>0</v>
      </c>
      <c r="AM67" s="132">
        <f t="shared" si="1"/>
        <v>0</v>
      </c>
      <c r="AN67" s="132">
        <f t="shared" si="1"/>
        <v>0</v>
      </c>
      <c r="AO67" s="132">
        <f t="shared" si="2"/>
        <v>0</v>
      </c>
    </row>
    <row r="68" spans="3:41" ht="18.75" customHeight="1" thickTop="1" thickBot="1" x14ac:dyDescent="0.2">
      <c r="J68" s="119"/>
      <c r="K68" s="119"/>
      <c r="L68" s="134"/>
      <c r="M68" s="148"/>
      <c r="N68" s="148"/>
      <c r="O68" s="148"/>
      <c r="P68" s="169"/>
      <c r="Q68" s="170"/>
      <c r="R68" s="119"/>
      <c r="S68" s="119"/>
      <c r="T68" s="119"/>
      <c r="U68" s="171"/>
      <c r="X68" s="169"/>
      <c r="Y68" s="119"/>
      <c r="Z68" s="172"/>
      <c r="AA68" s="172"/>
      <c r="AB68" s="173"/>
      <c r="AC68" s="174"/>
      <c r="AD68" s="175"/>
      <c r="AL68" s="132">
        <f t="shared" si="1"/>
        <v>0</v>
      </c>
      <c r="AM68" s="132">
        <f t="shared" si="1"/>
        <v>0</v>
      </c>
      <c r="AN68" s="132">
        <f t="shared" si="1"/>
        <v>0</v>
      </c>
      <c r="AO68" s="132">
        <f t="shared" si="2"/>
        <v>0</v>
      </c>
    </row>
    <row r="69" spans="3:41" ht="18.75" hidden="1" customHeight="1" x14ac:dyDescent="0.15">
      <c r="J69" s="119"/>
      <c r="K69" s="119"/>
      <c r="L69" s="134"/>
      <c r="M69" s="148"/>
      <c r="N69" s="148"/>
      <c r="O69" s="148"/>
      <c r="P69" s="169"/>
      <c r="Q69" s="118"/>
      <c r="R69" s="119"/>
      <c r="S69" s="119"/>
      <c r="T69" s="119"/>
      <c r="U69" s="111"/>
      <c r="X69" s="169"/>
      <c r="Y69" s="119"/>
      <c r="Z69" s="172"/>
      <c r="AA69" s="172"/>
      <c r="AB69" s="172"/>
      <c r="AC69" s="169"/>
      <c r="AD69" s="134"/>
      <c r="AL69" s="132">
        <f t="shared" si="1"/>
        <v>0</v>
      </c>
      <c r="AM69" s="132">
        <f t="shared" si="1"/>
        <v>0</v>
      </c>
      <c r="AN69" s="132">
        <f t="shared" si="1"/>
        <v>0</v>
      </c>
      <c r="AO69" s="132">
        <f t="shared" si="2"/>
        <v>0</v>
      </c>
    </row>
    <row r="70" spans="3:41" ht="18.75" hidden="1" customHeight="1" x14ac:dyDescent="0.15">
      <c r="J70" s="119"/>
      <c r="K70" s="119"/>
      <c r="L70" s="134"/>
      <c r="M70" s="148"/>
      <c r="N70" s="148"/>
      <c r="O70" s="148"/>
      <c r="P70" s="169"/>
      <c r="Q70" s="118"/>
      <c r="R70" s="119"/>
      <c r="S70" s="119"/>
      <c r="T70" s="119"/>
      <c r="U70" s="111"/>
      <c r="X70" s="169"/>
      <c r="Y70" s="119"/>
      <c r="Z70" s="172"/>
      <c r="AA70" s="172"/>
      <c r="AB70" s="172"/>
      <c r="AC70" s="169"/>
      <c r="AD70" s="134"/>
      <c r="AL70" s="132">
        <f t="shared" si="1"/>
        <v>0</v>
      </c>
      <c r="AM70" s="132">
        <f t="shared" si="1"/>
        <v>0</v>
      </c>
      <c r="AN70" s="132">
        <f t="shared" si="1"/>
        <v>0</v>
      </c>
      <c r="AO70" s="132">
        <f t="shared" si="2"/>
        <v>0</v>
      </c>
    </row>
    <row r="71" spans="3:41" ht="18.75" hidden="1" customHeight="1" x14ac:dyDescent="0.15">
      <c r="J71" s="119"/>
      <c r="K71" s="119"/>
      <c r="L71" s="134"/>
      <c r="M71" s="148"/>
      <c r="N71" s="148"/>
      <c r="O71" s="148"/>
      <c r="P71" s="169"/>
      <c r="Q71" s="118"/>
      <c r="R71" s="119"/>
      <c r="S71" s="119"/>
      <c r="T71" s="119"/>
      <c r="U71" s="111"/>
      <c r="X71" s="169"/>
      <c r="Y71" s="119"/>
      <c r="Z71" s="172"/>
      <c r="AA71" s="172"/>
      <c r="AB71" s="172"/>
      <c r="AC71" s="169"/>
      <c r="AD71" s="134"/>
      <c r="AL71" s="132">
        <f t="shared" si="1"/>
        <v>0</v>
      </c>
      <c r="AM71" s="132">
        <f t="shared" si="1"/>
        <v>0</v>
      </c>
      <c r="AN71" s="132">
        <f t="shared" si="1"/>
        <v>0</v>
      </c>
      <c r="AO71" s="132">
        <f t="shared" si="2"/>
        <v>0</v>
      </c>
    </row>
    <row r="72" spans="3:41" ht="12.75" hidden="1" customHeight="1" x14ac:dyDescent="0.15">
      <c r="J72" s="119"/>
      <c r="K72" s="119"/>
      <c r="L72" s="134"/>
      <c r="M72" s="148"/>
      <c r="N72" s="148"/>
      <c r="O72" s="148"/>
      <c r="P72" s="169"/>
      <c r="Q72" s="118"/>
      <c r="R72" s="119"/>
      <c r="S72" s="119"/>
      <c r="T72" s="119"/>
      <c r="U72" s="111"/>
      <c r="X72" s="169"/>
      <c r="Y72" s="119"/>
      <c r="Z72" s="172"/>
      <c r="AA72" s="172"/>
      <c r="AB72" s="172"/>
      <c r="AC72" s="169"/>
      <c r="AD72" s="134"/>
      <c r="AL72" s="132">
        <f t="shared" si="1"/>
        <v>0</v>
      </c>
      <c r="AM72" s="132">
        <f t="shared" si="1"/>
        <v>0</v>
      </c>
      <c r="AN72" s="132">
        <f t="shared" si="1"/>
        <v>0</v>
      </c>
      <c r="AO72" s="132">
        <f t="shared" si="2"/>
        <v>0</v>
      </c>
    </row>
    <row r="73" spans="3:41" ht="17.25" customHeight="1" thickTop="1" x14ac:dyDescent="0.15">
      <c r="C73" s="20"/>
      <c r="D73" s="21"/>
      <c r="E73" s="21"/>
      <c r="F73" s="21"/>
      <c r="G73" s="21"/>
      <c r="H73" s="22"/>
      <c r="I73" s="23"/>
      <c r="J73" s="24" t="s">
        <v>5</v>
      </c>
      <c r="K73" s="25"/>
      <c r="L73" s="26"/>
      <c r="M73" s="27" t="s">
        <v>6</v>
      </c>
      <c r="N73" s="27"/>
      <c r="O73" s="27"/>
      <c r="P73" s="27"/>
      <c r="Q73" s="28"/>
      <c r="R73" s="29"/>
      <c r="S73" s="29"/>
      <c r="T73" s="29"/>
      <c r="U73" s="30" t="s">
        <v>7</v>
      </c>
      <c r="V73" s="31"/>
      <c r="W73" s="31"/>
      <c r="X73" s="31"/>
      <c r="Y73" s="32"/>
      <c r="Z73" s="33" t="s">
        <v>8</v>
      </c>
      <c r="AA73" s="27"/>
      <c r="AB73" s="27"/>
      <c r="AC73" s="27"/>
      <c r="AD73" s="34"/>
      <c r="AG73" s="4" t="s">
        <v>8</v>
      </c>
      <c r="AL73" s="132" t="e">
        <f t="shared" si="1"/>
        <v>#VALUE!</v>
      </c>
      <c r="AM73" s="132">
        <f t="shared" si="1"/>
        <v>0</v>
      </c>
      <c r="AN73" s="132">
        <f t="shared" si="1"/>
        <v>0</v>
      </c>
      <c r="AO73" s="132">
        <f t="shared" si="2"/>
        <v>0</v>
      </c>
    </row>
    <row r="74" spans="3:41" ht="17.25" customHeight="1" x14ac:dyDescent="0.15">
      <c r="C74" s="35" t="s">
        <v>9</v>
      </c>
      <c r="D74" s="36" t="s">
        <v>10</v>
      </c>
      <c r="E74" s="37"/>
      <c r="F74" s="37"/>
      <c r="G74" s="37"/>
      <c r="H74" s="38"/>
      <c r="I74" s="39" t="s">
        <v>11</v>
      </c>
      <c r="J74" s="36"/>
      <c r="K74" s="37"/>
      <c r="L74" s="38"/>
      <c r="M74" s="40" t="s">
        <v>12</v>
      </c>
      <c r="N74" s="41"/>
      <c r="O74" s="42"/>
      <c r="P74" s="43" t="s">
        <v>13</v>
      </c>
      <c r="Q74" s="44"/>
      <c r="R74" s="45"/>
      <c r="S74" s="45"/>
      <c r="T74" s="45"/>
      <c r="U74" s="46" t="s">
        <v>12</v>
      </c>
      <c r="V74" s="47"/>
      <c r="W74" s="48"/>
      <c r="X74" s="49" t="s">
        <v>13</v>
      </c>
      <c r="Y74" s="50"/>
      <c r="Z74" s="51" t="s">
        <v>12</v>
      </c>
      <c r="AA74" s="40"/>
      <c r="AB74" s="52"/>
      <c r="AC74" s="43" t="s">
        <v>13</v>
      </c>
      <c r="AD74" s="53"/>
      <c r="AG74" s="4" t="s">
        <v>12</v>
      </c>
      <c r="AJ74" s="4" t="s">
        <v>13</v>
      </c>
      <c r="AL74" s="132" t="e">
        <f t="shared" si="1"/>
        <v>#VALUE!</v>
      </c>
      <c r="AM74" s="132">
        <f t="shared" si="1"/>
        <v>0</v>
      </c>
      <c r="AN74" s="132">
        <f t="shared" si="1"/>
        <v>0</v>
      </c>
      <c r="AO74" s="132">
        <f t="shared" si="2"/>
        <v>0</v>
      </c>
    </row>
    <row r="75" spans="3:41" ht="17.25" customHeight="1" thickBot="1" x14ac:dyDescent="0.2">
      <c r="C75" s="54"/>
      <c r="D75" s="55"/>
      <c r="E75" s="55"/>
      <c r="F75" s="55"/>
      <c r="G75" s="55"/>
      <c r="H75" s="56"/>
      <c r="I75" s="57"/>
      <c r="J75" s="58"/>
      <c r="K75" s="59"/>
      <c r="L75" s="60"/>
      <c r="M75" s="61" t="s">
        <v>14</v>
      </c>
      <c r="N75" s="62" t="s">
        <v>15</v>
      </c>
      <c r="O75" s="61" t="s">
        <v>16</v>
      </c>
      <c r="P75" s="58"/>
      <c r="Q75" s="60"/>
      <c r="R75" s="63"/>
      <c r="S75" s="63"/>
      <c r="T75" s="63"/>
      <c r="U75" s="64" t="s">
        <v>14</v>
      </c>
      <c r="V75" s="64" t="s">
        <v>15</v>
      </c>
      <c r="W75" s="65" t="s">
        <v>16</v>
      </c>
      <c r="X75" s="66"/>
      <c r="Y75" s="67"/>
      <c r="Z75" s="68" t="s">
        <v>14</v>
      </c>
      <c r="AA75" s="62" t="s">
        <v>15</v>
      </c>
      <c r="AB75" s="61" t="s">
        <v>16</v>
      </c>
      <c r="AC75" s="58"/>
      <c r="AD75" s="69"/>
      <c r="AG75" s="4" t="s">
        <v>14</v>
      </c>
      <c r="AH75" s="4" t="s">
        <v>15</v>
      </c>
      <c r="AI75" s="4" t="s">
        <v>16</v>
      </c>
      <c r="AL75" s="132" t="e">
        <f t="shared" si="1"/>
        <v>#VALUE!</v>
      </c>
      <c r="AM75" s="132" t="e">
        <f t="shared" si="1"/>
        <v>#VALUE!</v>
      </c>
      <c r="AN75" s="132" t="e">
        <f t="shared" si="1"/>
        <v>#VALUE!</v>
      </c>
      <c r="AO75" s="132">
        <f t="shared" si="2"/>
        <v>0</v>
      </c>
    </row>
    <row r="76" spans="3:41" s="2" customFormat="1" ht="17.25" customHeight="1" x14ac:dyDescent="0.15">
      <c r="C76" s="70">
        <v>1</v>
      </c>
      <c r="D76" s="71">
        <v>2</v>
      </c>
      <c r="E76" s="72"/>
      <c r="F76" s="72"/>
      <c r="G76" s="72"/>
      <c r="H76" s="73"/>
      <c r="I76" s="74">
        <v>3</v>
      </c>
      <c r="J76" s="75">
        <v>4</v>
      </c>
      <c r="K76" s="76"/>
      <c r="L76" s="77"/>
      <c r="M76" s="78">
        <v>5</v>
      </c>
      <c r="N76" s="79">
        <v>6</v>
      </c>
      <c r="O76" s="80">
        <v>7</v>
      </c>
      <c r="P76" s="71">
        <v>8</v>
      </c>
      <c r="Q76" s="73"/>
      <c r="R76" s="81"/>
      <c r="S76" s="81"/>
      <c r="T76" s="81"/>
      <c r="U76" s="82">
        <v>9</v>
      </c>
      <c r="V76" s="82">
        <v>10</v>
      </c>
      <c r="W76" s="83">
        <v>11</v>
      </c>
      <c r="X76" s="84">
        <v>12</v>
      </c>
      <c r="Y76" s="85"/>
      <c r="Z76" s="78">
        <v>13</v>
      </c>
      <c r="AA76" s="79">
        <v>14</v>
      </c>
      <c r="AB76" s="80">
        <v>15</v>
      </c>
      <c r="AC76" s="71">
        <v>16</v>
      </c>
      <c r="AD76" s="86"/>
      <c r="AE76" s="87"/>
      <c r="AF76" s="87"/>
      <c r="AG76" s="88">
        <v>13</v>
      </c>
      <c r="AH76" s="88">
        <v>14</v>
      </c>
      <c r="AI76" s="88">
        <v>15</v>
      </c>
      <c r="AJ76" s="88">
        <v>16</v>
      </c>
      <c r="AK76" s="89"/>
      <c r="AL76" s="132">
        <f t="shared" si="1"/>
        <v>-8</v>
      </c>
      <c r="AM76" s="132">
        <f t="shared" si="1"/>
        <v>-8</v>
      </c>
      <c r="AN76" s="132">
        <f t="shared" si="1"/>
        <v>-8</v>
      </c>
      <c r="AO76" s="132">
        <f t="shared" si="2"/>
        <v>0</v>
      </c>
    </row>
    <row r="77" spans="3:41" ht="15" customHeight="1" x14ac:dyDescent="0.15">
      <c r="C77" s="116" t="s">
        <v>51</v>
      </c>
      <c r="D77" s="8" t="s">
        <v>52</v>
      </c>
      <c r="E77" s="8"/>
      <c r="F77" s="8"/>
      <c r="G77" s="8"/>
      <c r="H77" s="117"/>
      <c r="I77" s="110"/>
      <c r="J77" s="135"/>
      <c r="K77" s="176"/>
      <c r="L77" s="97"/>
      <c r="M77" s="177"/>
      <c r="N77" s="177"/>
      <c r="O77" s="177"/>
      <c r="P77" s="178"/>
      <c r="Q77" s="147"/>
      <c r="R77" s="147"/>
      <c r="S77" s="147"/>
      <c r="T77" s="148"/>
      <c r="U77" s="113"/>
      <c r="V77" s="113"/>
      <c r="W77" s="113"/>
      <c r="X77" s="179"/>
      <c r="Y77" s="118"/>
      <c r="Z77" s="113"/>
      <c r="AA77" s="113"/>
      <c r="AB77" s="113"/>
      <c r="AC77" s="169"/>
      <c r="AD77" s="115"/>
      <c r="AL77" s="132">
        <f t="shared" si="1"/>
        <v>0</v>
      </c>
      <c r="AM77" s="132">
        <f t="shared" si="1"/>
        <v>0</v>
      </c>
      <c r="AN77" s="132">
        <f t="shared" si="1"/>
        <v>0</v>
      </c>
      <c r="AO77" s="132">
        <f t="shared" si="2"/>
        <v>0</v>
      </c>
    </row>
    <row r="78" spans="3:41" ht="15" customHeight="1" x14ac:dyDescent="0.15">
      <c r="C78" s="92"/>
      <c r="D78" s="1" t="s">
        <v>22</v>
      </c>
      <c r="E78" s="1" t="s">
        <v>53</v>
      </c>
      <c r="H78" s="112"/>
      <c r="I78" s="110"/>
      <c r="J78" s="135"/>
      <c r="K78" s="118"/>
      <c r="L78" s="97"/>
      <c r="M78" s="177"/>
      <c r="N78" s="177"/>
      <c r="O78" s="177"/>
      <c r="P78" s="178"/>
      <c r="Q78" s="147"/>
      <c r="R78" s="147"/>
      <c r="S78" s="147"/>
      <c r="T78" s="148"/>
      <c r="U78" s="113"/>
      <c r="V78" s="113"/>
      <c r="W78" s="113"/>
      <c r="X78" s="179"/>
      <c r="Y78" s="118"/>
      <c r="Z78" s="113"/>
      <c r="AA78" s="113"/>
      <c r="AB78" s="113"/>
      <c r="AC78" s="169"/>
      <c r="AD78" s="115"/>
      <c r="AL78" s="132">
        <f t="shared" si="1"/>
        <v>0</v>
      </c>
      <c r="AM78" s="132">
        <f t="shared" si="1"/>
        <v>0</v>
      </c>
      <c r="AN78" s="132">
        <f t="shared" si="1"/>
        <v>0</v>
      </c>
      <c r="AO78" s="132">
        <f t="shared" si="2"/>
        <v>0</v>
      </c>
    </row>
    <row r="79" spans="3:41" ht="15" customHeight="1" x14ac:dyDescent="0.15">
      <c r="C79" s="92"/>
      <c r="E79" s="123" t="s">
        <v>32</v>
      </c>
      <c r="F79" s="123"/>
      <c r="G79" s="123"/>
      <c r="H79" s="112"/>
      <c r="I79" s="110"/>
      <c r="J79" s="135"/>
      <c r="K79" s="118"/>
      <c r="L79" s="97"/>
      <c r="M79" s="177"/>
      <c r="N79" s="177"/>
      <c r="O79" s="177"/>
      <c r="P79" s="178"/>
      <c r="Q79" s="147"/>
      <c r="R79" s="147"/>
      <c r="S79" s="147"/>
      <c r="T79" s="148"/>
      <c r="U79" s="113"/>
      <c r="V79" s="113"/>
      <c r="W79" s="113"/>
      <c r="X79" s="179"/>
      <c r="Y79" s="118"/>
      <c r="Z79" s="113"/>
      <c r="AA79" s="113"/>
      <c r="AB79" s="113"/>
      <c r="AC79" s="169"/>
      <c r="AD79" s="115"/>
      <c r="AL79" s="132">
        <f t="shared" si="1"/>
        <v>0</v>
      </c>
      <c r="AM79" s="132">
        <f t="shared" si="1"/>
        <v>0</v>
      </c>
      <c r="AN79" s="132">
        <f t="shared" si="1"/>
        <v>0</v>
      </c>
      <c r="AO79" s="132">
        <f t="shared" si="2"/>
        <v>0</v>
      </c>
    </row>
    <row r="80" spans="3:41" ht="15" customHeight="1" x14ac:dyDescent="0.15">
      <c r="C80" s="92"/>
      <c r="F80" s="112" t="s">
        <v>54</v>
      </c>
      <c r="H80" s="112"/>
      <c r="I80" s="110" t="s">
        <v>25</v>
      </c>
      <c r="J80" s="124" t="s">
        <v>26</v>
      </c>
      <c r="K80" s="118">
        <v>39</v>
      </c>
      <c r="L80" s="180">
        <v>42.54</v>
      </c>
      <c r="M80" s="127">
        <v>1</v>
      </c>
      <c r="N80" s="127">
        <v>0</v>
      </c>
      <c r="O80" s="127">
        <f>M80+N80</f>
        <v>1</v>
      </c>
      <c r="P80" s="128" t="s">
        <v>26</v>
      </c>
      <c r="Q80" s="126">
        <v>42.54</v>
      </c>
      <c r="R80" s="126"/>
      <c r="S80" s="126"/>
      <c r="T80" s="181"/>
      <c r="U80" s="127">
        <v>0</v>
      </c>
      <c r="V80" s="127">
        <v>0</v>
      </c>
      <c r="W80" s="127">
        <f t="shared" ref="W80:W85" si="9">+U80+V80</f>
        <v>0</v>
      </c>
      <c r="X80" s="128" t="s">
        <v>26</v>
      </c>
      <c r="Y80" s="126">
        <f t="shared" ref="Y80:Y85" si="10">+W80*L80</f>
        <v>0</v>
      </c>
      <c r="Z80" s="127">
        <f>M80+U80</f>
        <v>1</v>
      </c>
      <c r="AA80" s="127">
        <f t="shared" ref="Z80:AA85" si="11">N80+V80</f>
        <v>0</v>
      </c>
      <c r="AB80" s="127">
        <f>AA80+Z80</f>
        <v>1</v>
      </c>
      <c r="AC80" s="128" t="s">
        <v>26</v>
      </c>
      <c r="AD80" s="131">
        <f t="shared" ref="AD80:AD85" si="12">+Q80+Y80</f>
        <v>42.54</v>
      </c>
      <c r="AG80" s="4">
        <v>1</v>
      </c>
      <c r="AH80" s="4">
        <v>0</v>
      </c>
      <c r="AI80" s="4">
        <v>1</v>
      </c>
      <c r="AJ80" s="4" t="s">
        <v>26</v>
      </c>
      <c r="AK80" s="5">
        <v>42.54</v>
      </c>
      <c r="AL80" s="132">
        <f t="shared" si="1"/>
        <v>0</v>
      </c>
      <c r="AM80" s="132">
        <f t="shared" si="1"/>
        <v>0</v>
      </c>
      <c r="AN80" s="132">
        <f t="shared" si="1"/>
        <v>0</v>
      </c>
      <c r="AO80" s="132">
        <f t="shared" si="2"/>
        <v>0</v>
      </c>
    </row>
    <row r="81" spans="3:41" ht="15" customHeight="1" x14ac:dyDescent="0.15">
      <c r="C81" s="92"/>
      <c r="F81" s="112" t="s">
        <v>55</v>
      </c>
      <c r="H81" s="112"/>
      <c r="I81" s="110" t="s">
        <v>25</v>
      </c>
      <c r="J81" s="124" t="s">
        <v>26</v>
      </c>
      <c r="K81" s="118">
        <v>66</v>
      </c>
      <c r="L81" s="180">
        <v>72.63</v>
      </c>
      <c r="M81" s="126">
        <v>358</v>
      </c>
      <c r="N81" s="126">
        <v>0</v>
      </c>
      <c r="O81" s="127">
        <f t="shared" ref="O81:O104" si="13">M81+N81</f>
        <v>358</v>
      </c>
      <c r="P81" s="128" t="s">
        <v>26</v>
      </c>
      <c r="Q81" s="126">
        <v>26001.539999999997</v>
      </c>
      <c r="R81" s="126"/>
      <c r="S81" s="126"/>
      <c r="T81" s="181"/>
      <c r="U81" s="127">
        <v>41</v>
      </c>
      <c r="V81" s="127">
        <v>0</v>
      </c>
      <c r="W81" s="127">
        <f>+U81+V81</f>
        <v>41</v>
      </c>
      <c r="X81" s="128" t="s">
        <v>26</v>
      </c>
      <c r="Y81" s="126">
        <f t="shared" si="10"/>
        <v>2977.83</v>
      </c>
      <c r="Z81" s="127">
        <f t="shared" si="11"/>
        <v>399</v>
      </c>
      <c r="AA81" s="127">
        <f t="shared" si="11"/>
        <v>0</v>
      </c>
      <c r="AB81" s="127">
        <f>Z81+AA81</f>
        <v>399</v>
      </c>
      <c r="AC81" s="128" t="s">
        <v>26</v>
      </c>
      <c r="AD81" s="131">
        <f t="shared" si="12"/>
        <v>28979.369999999995</v>
      </c>
      <c r="AG81" s="4">
        <v>358</v>
      </c>
      <c r="AH81" s="4">
        <v>0</v>
      </c>
      <c r="AI81" s="4">
        <v>358</v>
      </c>
      <c r="AJ81" s="4" t="s">
        <v>26</v>
      </c>
      <c r="AK81" s="5">
        <v>26001.539999999997</v>
      </c>
      <c r="AL81" s="132">
        <f t="shared" si="1"/>
        <v>0</v>
      </c>
      <c r="AM81" s="132">
        <f t="shared" si="1"/>
        <v>0</v>
      </c>
      <c r="AN81" s="132">
        <f t="shared" si="1"/>
        <v>0</v>
      </c>
      <c r="AO81" s="132">
        <f t="shared" si="2"/>
        <v>0</v>
      </c>
    </row>
    <row r="82" spans="3:41" ht="15" customHeight="1" x14ac:dyDescent="0.15">
      <c r="C82" s="92"/>
      <c r="F82" s="112" t="s">
        <v>56</v>
      </c>
      <c r="H82" s="112"/>
      <c r="I82" s="110" t="s">
        <v>25</v>
      </c>
      <c r="J82" s="124" t="s">
        <v>26</v>
      </c>
      <c r="K82" s="118">
        <v>59.4</v>
      </c>
      <c r="L82" s="180">
        <v>72.63</v>
      </c>
      <c r="M82" s="126">
        <v>0</v>
      </c>
      <c r="N82" s="126">
        <v>0</v>
      </c>
      <c r="O82" s="127">
        <f t="shared" si="13"/>
        <v>0</v>
      </c>
      <c r="P82" s="128" t="s">
        <v>26</v>
      </c>
      <c r="Q82" s="126">
        <v>0</v>
      </c>
      <c r="R82" s="126"/>
      <c r="S82" s="126"/>
      <c r="T82" s="181"/>
      <c r="U82" s="127">
        <v>0</v>
      </c>
      <c r="V82" s="127">
        <v>0</v>
      </c>
      <c r="W82" s="127">
        <f t="shared" si="9"/>
        <v>0</v>
      </c>
      <c r="X82" s="128" t="s">
        <v>26</v>
      </c>
      <c r="Y82" s="126">
        <f t="shared" si="10"/>
        <v>0</v>
      </c>
      <c r="Z82" s="127">
        <f t="shared" si="11"/>
        <v>0</v>
      </c>
      <c r="AA82" s="127">
        <f t="shared" si="11"/>
        <v>0</v>
      </c>
      <c r="AB82" s="127">
        <f>Z82+AA82</f>
        <v>0</v>
      </c>
      <c r="AC82" s="128" t="s">
        <v>26</v>
      </c>
      <c r="AD82" s="131">
        <f t="shared" si="12"/>
        <v>0</v>
      </c>
      <c r="AE82" s="182"/>
      <c r="AF82" s="182"/>
      <c r="AG82" s="4">
        <v>0</v>
      </c>
      <c r="AH82" s="4">
        <v>0</v>
      </c>
      <c r="AI82" s="4">
        <v>0</v>
      </c>
      <c r="AJ82" s="4" t="s">
        <v>26</v>
      </c>
      <c r="AK82" s="5">
        <v>0</v>
      </c>
      <c r="AL82" s="132">
        <f t="shared" si="1"/>
        <v>0</v>
      </c>
      <c r="AM82" s="132">
        <f t="shared" si="1"/>
        <v>0</v>
      </c>
      <c r="AN82" s="132">
        <f t="shared" si="1"/>
        <v>0</v>
      </c>
      <c r="AO82" s="132">
        <f t="shared" si="2"/>
        <v>0</v>
      </c>
    </row>
    <row r="83" spans="3:41" ht="15" customHeight="1" x14ac:dyDescent="0.15">
      <c r="C83" s="92"/>
      <c r="F83" s="112" t="s">
        <v>57</v>
      </c>
      <c r="H83" s="112"/>
      <c r="I83" s="110" t="s">
        <v>25</v>
      </c>
      <c r="J83" s="124" t="s">
        <v>26</v>
      </c>
      <c r="K83" s="118">
        <v>49.5</v>
      </c>
      <c r="L83" s="180">
        <v>90.78</v>
      </c>
      <c r="M83" s="126">
        <v>1</v>
      </c>
      <c r="N83" s="126">
        <v>0</v>
      </c>
      <c r="O83" s="127">
        <f t="shared" si="13"/>
        <v>1</v>
      </c>
      <c r="P83" s="128" t="s">
        <v>26</v>
      </c>
      <c r="Q83" s="126">
        <v>90.78</v>
      </c>
      <c r="R83" s="126"/>
      <c r="S83" s="126"/>
      <c r="T83" s="181"/>
      <c r="U83" s="127">
        <v>0</v>
      </c>
      <c r="V83" s="127">
        <v>0</v>
      </c>
      <c r="W83" s="127">
        <f t="shared" si="9"/>
        <v>0</v>
      </c>
      <c r="X83" s="128" t="s">
        <v>26</v>
      </c>
      <c r="Y83" s="126">
        <f t="shared" si="10"/>
        <v>0</v>
      </c>
      <c r="Z83" s="127">
        <f t="shared" si="11"/>
        <v>1</v>
      </c>
      <c r="AA83" s="127">
        <f t="shared" si="11"/>
        <v>0</v>
      </c>
      <c r="AB83" s="127">
        <f>Z83+AA83</f>
        <v>1</v>
      </c>
      <c r="AC83" s="128" t="s">
        <v>26</v>
      </c>
      <c r="AD83" s="131">
        <f t="shared" si="12"/>
        <v>90.78</v>
      </c>
      <c r="AG83" s="4">
        <v>1</v>
      </c>
      <c r="AH83" s="4">
        <v>0</v>
      </c>
      <c r="AI83" s="4">
        <v>1</v>
      </c>
      <c r="AJ83" s="4" t="s">
        <v>26</v>
      </c>
      <c r="AK83" s="5">
        <v>90.78</v>
      </c>
      <c r="AL83" s="132">
        <f t="shared" ref="AL83:AN146" si="14">M83-AG83</f>
        <v>0</v>
      </c>
      <c r="AM83" s="132">
        <f t="shared" si="14"/>
        <v>0</v>
      </c>
      <c r="AN83" s="132">
        <f t="shared" si="14"/>
        <v>0</v>
      </c>
      <c r="AO83" s="132">
        <f t="shared" ref="AO83:AO146" si="15">Q83-AK83</f>
        <v>0</v>
      </c>
    </row>
    <row r="84" spans="3:41" ht="15" customHeight="1" x14ac:dyDescent="0.15">
      <c r="C84" s="92"/>
      <c r="F84" s="112" t="s">
        <v>58</v>
      </c>
      <c r="H84" s="112"/>
      <c r="I84" s="110" t="s">
        <v>25</v>
      </c>
      <c r="J84" s="124" t="s">
        <v>26</v>
      </c>
      <c r="K84" s="133"/>
      <c r="L84" s="180">
        <v>311.25</v>
      </c>
      <c r="M84" s="127">
        <v>0</v>
      </c>
      <c r="N84" s="127">
        <v>0</v>
      </c>
      <c r="O84" s="127">
        <f t="shared" si="13"/>
        <v>0</v>
      </c>
      <c r="P84" s="128" t="s">
        <v>26</v>
      </c>
      <c r="Q84" s="126">
        <v>0</v>
      </c>
      <c r="R84" s="126"/>
      <c r="S84" s="126"/>
      <c r="T84" s="181"/>
      <c r="U84" s="127">
        <v>0</v>
      </c>
      <c r="V84" s="127">
        <v>0</v>
      </c>
      <c r="W84" s="127">
        <f t="shared" si="9"/>
        <v>0</v>
      </c>
      <c r="X84" s="128" t="s">
        <v>26</v>
      </c>
      <c r="Y84" s="126">
        <f t="shared" si="10"/>
        <v>0</v>
      </c>
      <c r="Z84" s="127">
        <f t="shared" si="11"/>
        <v>0</v>
      </c>
      <c r="AA84" s="127">
        <f t="shared" si="11"/>
        <v>0</v>
      </c>
      <c r="AB84" s="127">
        <f>Z84+AA84</f>
        <v>0</v>
      </c>
      <c r="AC84" s="128" t="s">
        <v>26</v>
      </c>
      <c r="AD84" s="131">
        <f t="shared" si="12"/>
        <v>0</v>
      </c>
      <c r="AG84" s="4">
        <v>0</v>
      </c>
      <c r="AH84" s="4">
        <v>0</v>
      </c>
      <c r="AI84" s="4">
        <v>0</v>
      </c>
      <c r="AJ84" s="4" t="s">
        <v>26</v>
      </c>
      <c r="AK84" s="5">
        <v>0</v>
      </c>
      <c r="AL84" s="132">
        <f t="shared" si="14"/>
        <v>0</v>
      </c>
      <c r="AM84" s="132">
        <f t="shared" si="14"/>
        <v>0</v>
      </c>
      <c r="AN84" s="132">
        <f t="shared" si="14"/>
        <v>0</v>
      </c>
      <c r="AO84" s="132">
        <f t="shared" si="15"/>
        <v>0</v>
      </c>
    </row>
    <row r="85" spans="3:41" ht="15" customHeight="1" x14ac:dyDescent="0.15">
      <c r="C85" s="92"/>
      <c r="F85" s="112" t="s">
        <v>59</v>
      </c>
      <c r="H85" s="112"/>
      <c r="I85" s="110" t="s">
        <v>25</v>
      </c>
      <c r="J85" s="124" t="s">
        <v>26</v>
      </c>
      <c r="K85" s="133"/>
      <c r="L85" s="180"/>
      <c r="M85" s="127">
        <v>0</v>
      </c>
      <c r="N85" s="127">
        <v>0</v>
      </c>
      <c r="O85" s="127">
        <f t="shared" si="13"/>
        <v>0</v>
      </c>
      <c r="P85" s="128" t="s">
        <v>26</v>
      </c>
      <c r="Q85" s="126">
        <v>0</v>
      </c>
      <c r="R85" s="126"/>
      <c r="S85" s="126"/>
      <c r="T85" s="181"/>
      <c r="U85" s="127">
        <v>0</v>
      </c>
      <c r="V85" s="127">
        <v>0</v>
      </c>
      <c r="W85" s="127">
        <f t="shared" si="9"/>
        <v>0</v>
      </c>
      <c r="X85" s="128" t="s">
        <v>26</v>
      </c>
      <c r="Y85" s="126">
        <f t="shared" si="10"/>
        <v>0</v>
      </c>
      <c r="Z85" s="127">
        <f t="shared" si="11"/>
        <v>0</v>
      </c>
      <c r="AA85" s="127">
        <f t="shared" si="11"/>
        <v>0</v>
      </c>
      <c r="AB85" s="127">
        <f>Z85+AA85</f>
        <v>0</v>
      </c>
      <c r="AC85" s="128" t="s">
        <v>26</v>
      </c>
      <c r="AD85" s="131">
        <f t="shared" si="12"/>
        <v>0</v>
      </c>
      <c r="AG85" s="4">
        <v>0</v>
      </c>
      <c r="AH85" s="4">
        <v>0</v>
      </c>
      <c r="AI85" s="4">
        <v>0</v>
      </c>
      <c r="AJ85" s="4" t="s">
        <v>26</v>
      </c>
      <c r="AK85" s="5">
        <v>0</v>
      </c>
      <c r="AL85" s="132">
        <f t="shared" si="14"/>
        <v>0</v>
      </c>
      <c r="AM85" s="132">
        <f t="shared" si="14"/>
        <v>0</v>
      </c>
      <c r="AN85" s="132">
        <f t="shared" si="14"/>
        <v>0</v>
      </c>
      <c r="AO85" s="132">
        <f t="shared" si="15"/>
        <v>0</v>
      </c>
    </row>
    <row r="86" spans="3:41" ht="15" customHeight="1" x14ac:dyDescent="0.15">
      <c r="C86" s="92"/>
      <c r="E86" s="123" t="s">
        <v>28</v>
      </c>
      <c r="H86" s="112"/>
      <c r="I86" s="110"/>
      <c r="J86" s="135"/>
      <c r="K86" s="118"/>
      <c r="L86" s="180"/>
      <c r="M86" s="127"/>
      <c r="N86" s="127"/>
      <c r="O86" s="127">
        <f t="shared" si="13"/>
        <v>0</v>
      </c>
      <c r="P86" s="136"/>
      <c r="Q86" s="126"/>
      <c r="R86" s="126"/>
      <c r="S86" s="126"/>
      <c r="T86" s="181"/>
      <c r="U86" s="127"/>
      <c r="V86" s="127"/>
      <c r="W86" s="127"/>
      <c r="X86" s="128"/>
      <c r="Y86" s="126"/>
      <c r="Z86" s="127"/>
      <c r="AA86" s="127"/>
      <c r="AB86" s="127"/>
      <c r="AC86" s="128"/>
      <c r="AD86" s="131"/>
      <c r="AL86" s="132">
        <f t="shared" si="14"/>
        <v>0</v>
      </c>
      <c r="AM86" s="132">
        <f t="shared" si="14"/>
        <v>0</v>
      </c>
      <c r="AN86" s="132">
        <f t="shared" si="14"/>
        <v>0</v>
      </c>
      <c r="AO86" s="132">
        <f t="shared" si="15"/>
        <v>0</v>
      </c>
    </row>
    <row r="87" spans="3:41" ht="15" customHeight="1" x14ac:dyDescent="0.15">
      <c r="C87" s="92"/>
      <c r="F87" s="112" t="s">
        <v>60</v>
      </c>
      <c r="H87" s="112"/>
      <c r="I87" s="110" t="s">
        <v>25</v>
      </c>
      <c r="J87" s="124" t="s">
        <v>26</v>
      </c>
      <c r="K87" s="133"/>
      <c r="L87" s="180"/>
      <c r="M87" s="127">
        <v>0</v>
      </c>
      <c r="N87" s="127">
        <v>0</v>
      </c>
      <c r="O87" s="127">
        <f t="shared" si="13"/>
        <v>0</v>
      </c>
      <c r="P87" s="128" t="s">
        <v>26</v>
      </c>
      <c r="Q87" s="126">
        <v>0</v>
      </c>
      <c r="R87" s="126"/>
      <c r="S87" s="126"/>
      <c r="T87" s="181"/>
      <c r="U87" s="127">
        <v>0</v>
      </c>
      <c r="V87" s="127">
        <v>0</v>
      </c>
      <c r="W87" s="127">
        <f>SUM(U87:V87)</f>
        <v>0</v>
      </c>
      <c r="X87" s="128" t="s">
        <v>26</v>
      </c>
      <c r="Y87" s="126">
        <f>+W87*L87</f>
        <v>0</v>
      </c>
      <c r="Z87" s="127">
        <f>M87+U87</f>
        <v>0</v>
      </c>
      <c r="AA87" s="127">
        <f>N87+V87</f>
        <v>0</v>
      </c>
      <c r="AB87" s="127">
        <v>0</v>
      </c>
      <c r="AC87" s="128" t="s">
        <v>26</v>
      </c>
      <c r="AD87" s="131">
        <f>+Q87+Y87</f>
        <v>0</v>
      </c>
      <c r="AG87" s="4">
        <v>0</v>
      </c>
      <c r="AH87" s="4">
        <v>0</v>
      </c>
      <c r="AI87" s="4">
        <v>0</v>
      </c>
      <c r="AJ87" s="4" t="s">
        <v>26</v>
      </c>
      <c r="AK87" s="5">
        <v>0</v>
      </c>
      <c r="AL87" s="132">
        <f t="shared" si="14"/>
        <v>0</v>
      </c>
      <c r="AM87" s="132">
        <f t="shared" si="14"/>
        <v>0</v>
      </c>
      <c r="AN87" s="132">
        <f t="shared" si="14"/>
        <v>0</v>
      </c>
      <c r="AO87" s="132">
        <f t="shared" si="15"/>
        <v>0</v>
      </c>
    </row>
    <row r="88" spans="3:41" ht="15" customHeight="1" x14ac:dyDescent="0.15">
      <c r="C88" s="92"/>
      <c r="F88" s="112" t="s">
        <v>55</v>
      </c>
      <c r="H88" s="112"/>
      <c r="I88" s="110" t="s">
        <v>25</v>
      </c>
      <c r="J88" s="124" t="s">
        <v>26</v>
      </c>
      <c r="K88" s="133"/>
      <c r="L88" s="180"/>
      <c r="M88" s="127">
        <v>0</v>
      </c>
      <c r="N88" s="127">
        <v>0</v>
      </c>
      <c r="O88" s="127">
        <f t="shared" si="13"/>
        <v>0</v>
      </c>
      <c r="P88" s="128" t="s">
        <v>26</v>
      </c>
      <c r="Q88" s="126">
        <v>0</v>
      </c>
      <c r="R88" s="126"/>
      <c r="S88" s="126"/>
      <c r="T88" s="181"/>
      <c r="U88" s="127">
        <v>0</v>
      </c>
      <c r="V88" s="127">
        <v>0</v>
      </c>
      <c r="W88" s="127">
        <f>SUM(U88:V88)</f>
        <v>0</v>
      </c>
      <c r="X88" s="128" t="s">
        <v>26</v>
      </c>
      <c r="Y88" s="126">
        <f>+W88*L88</f>
        <v>0</v>
      </c>
      <c r="Z88" s="127">
        <f>M88+U88</f>
        <v>0</v>
      </c>
      <c r="AA88" s="127">
        <f>N88+V88</f>
        <v>0</v>
      </c>
      <c r="AB88" s="127">
        <f>Z88+AA88</f>
        <v>0</v>
      </c>
      <c r="AC88" s="128" t="s">
        <v>26</v>
      </c>
      <c r="AD88" s="131">
        <f>+Q88+Y88</f>
        <v>0</v>
      </c>
      <c r="AG88" s="4">
        <v>0</v>
      </c>
      <c r="AH88" s="4">
        <v>0</v>
      </c>
      <c r="AI88" s="4">
        <v>0</v>
      </c>
      <c r="AJ88" s="4" t="s">
        <v>26</v>
      </c>
      <c r="AK88" s="5">
        <v>0</v>
      </c>
      <c r="AL88" s="132">
        <f t="shared" si="14"/>
        <v>0</v>
      </c>
      <c r="AM88" s="132">
        <f t="shared" si="14"/>
        <v>0</v>
      </c>
      <c r="AN88" s="132">
        <f t="shared" si="14"/>
        <v>0</v>
      </c>
      <c r="AO88" s="132">
        <f t="shared" si="15"/>
        <v>0</v>
      </c>
    </row>
    <row r="89" spans="3:41" ht="15" customHeight="1" x14ac:dyDescent="0.15">
      <c r="C89" s="92"/>
      <c r="D89" s="1" t="s">
        <v>30</v>
      </c>
      <c r="E89" s="1" t="s">
        <v>61</v>
      </c>
      <c r="H89" s="112"/>
      <c r="I89" s="110"/>
      <c r="J89" s="135"/>
      <c r="K89" s="118"/>
      <c r="L89" s="180"/>
      <c r="M89" s="127"/>
      <c r="N89" s="127"/>
      <c r="O89" s="127">
        <f t="shared" si="13"/>
        <v>0</v>
      </c>
      <c r="P89" s="136"/>
      <c r="Q89" s="126"/>
      <c r="R89" s="126"/>
      <c r="S89" s="126"/>
      <c r="T89" s="181"/>
      <c r="U89" s="127"/>
      <c r="V89" s="127"/>
      <c r="W89" s="127"/>
      <c r="X89" s="128"/>
      <c r="Y89" s="126"/>
      <c r="Z89" s="127"/>
      <c r="AA89" s="127"/>
      <c r="AB89" s="127"/>
      <c r="AC89" s="130"/>
      <c r="AD89" s="131"/>
      <c r="AL89" s="132">
        <f t="shared" si="14"/>
        <v>0</v>
      </c>
      <c r="AM89" s="132">
        <f t="shared" si="14"/>
        <v>0</v>
      </c>
      <c r="AN89" s="132">
        <f t="shared" si="14"/>
        <v>0</v>
      </c>
      <c r="AO89" s="132">
        <f t="shared" si="15"/>
        <v>0</v>
      </c>
    </row>
    <row r="90" spans="3:41" ht="15" customHeight="1" x14ac:dyDescent="0.15">
      <c r="C90" s="92"/>
      <c r="E90" s="123" t="s">
        <v>32</v>
      </c>
      <c r="F90" s="123"/>
      <c r="G90" s="123"/>
      <c r="H90" s="112"/>
      <c r="I90" s="110"/>
      <c r="J90" s="124"/>
      <c r="K90" s="133"/>
      <c r="L90" s="180"/>
      <c r="M90" s="127"/>
      <c r="N90" s="127"/>
      <c r="O90" s="127">
        <f t="shared" si="13"/>
        <v>0</v>
      </c>
      <c r="P90" s="136"/>
      <c r="Q90" s="126"/>
      <c r="R90" s="126"/>
      <c r="S90" s="126"/>
      <c r="T90" s="181"/>
      <c r="U90" s="127"/>
      <c r="V90" s="127"/>
      <c r="W90" s="127"/>
      <c r="X90" s="128"/>
      <c r="Y90" s="126"/>
      <c r="Z90" s="127"/>
      <c r="AA90" s="127"/>
      <c r="AB90" s="127"/>
      <c r="AC90" s="130"/>
      <c r="AD90" s="131"/>
      <c r="AL90" s="132">
        <f t="shared" si="14"/>
        <v>0</v>
      </c>
      <c r="AM90" s="132">
        <f t="shared" si="14"/>
        <v>0</v>
      </c>
      <c r="AN90" s="132">
        <f t="shared" si="14"/>
        <v>0</v>
      </c>
      <c r="AO90" s="132">
        <f t="shared" si="15"/>
        <v>0</v>
      </c>
    </row>
    <row r="91" spans="3:41" ht="15" customHeight="1" x14ac:dyDescent="0.15">
      <c r="C91" s="92"/>
      <c r="F91" s="112" t="s">
        <v>62</v>
      </c>
      <c r="H91" s="112"/>
      <c r="I91" s="110" t="s">
        <v>25</v>
      </c>
      <c r="J91" s="124" t="s">
        <v>26</v>
      </c>
      <c r="K91" s="118">
        <v>58.5</v>
      </c>
      <c r="L91" s="180">
        <v>64.33</v>
      </c>
      <c r="M91" s="126">
        <v>0</v>
      </c>
      <c r="N91" s="127">
        <v>0</v>
      </c>
      <c r="O91" s="127">
        <f t="shared" si="13"/>
        <v>0</v>
      </c>
      <c r="P91" s="128" t="s">
        <v>26</v>
      </c>
      <c r="Q91" s="126">
        <v>0</v>
      </c>
      <c r="R91" s="126"/>
      <c r="S91" s="126"/>
      <c r="T91" s="181"/>
      <c r="U91" s="127">
        <v>0</v>
      </c>
      <c r="V91" s="127">
        <v>0</v>
      </c>
      <c r="W91" s="127">
        <f t="shared" ref="W91:W97" si="16">SUM(U91:V91)</f>
        <v>0</v>
      </c>
      <c r="X91" s="128" t="s">
        <v>26</v>
      </c>
      <c r="Y91" s="126">
        <f t="shared" ref="Y91:Y97" si="17">+W91*L91</f>
        <v>0</v>
      </c>
      <c r="Z91" s="127">
        <f t="shared" ref="Z91:AA97" si="18">M91+U91</f>
        <v>0</v>
      </c>
      <c r="AA91" s="127">
        <f t="shared" si="18"/>
        <v>0</v>
      </c>
      <c r="AB91" s="127">
        <f t="shared" ref="AB91:AB97" si="19">+O91+W91</f>
        <v>0</v>
      </c>
      <c r="AC91" s="130" t="s">
        <v>26</v>
      </c>
      <c r="AD91" s="131">
        <f t="shared" ref="AD91:AD97" si="20">+Q91+Y91</f>
        <v>0</v>
      </c>
      <c r="AG91" s="4">
        <v>0</v>
      </c>
      <c r="AH91" s="4">
        <v>0</v>
      </c>
      <c r="AI91" s="4">
        <v>0</v>
      </c>
      <c r="AJ91" s="4" t="s">
        <v>26</v>
      </c>
      <c r="AK91" s="5">
        <v>0</v>
      </c>
      <c r="AL91" s="132">
        <f t="shared" si="14"/>
        <v>0</v>
      </c>
      <c r="AM91" s="132">
        <f t="shared" si="14"/>
        <v>0</v>
      </c>
      <c r="AN91" s="132">
        <f t="shared" si="14"/>
        <v>0</v>
      </c>
      <c r="AO91" s="132">
        <f t="shared" si="15"/>
        <v>0</v>
      </c>
    </row>
    <row r="92" spans="3:41" ht="15" customHeight="1" x14ac:dyDescent="0.15">
      <c r="C92" s="92"/>
      <c r="F92" s="112" t="s">
        <v>63</v>
      </c>
      <c r="I92" s="110" t="s">
        <v>25</v>
      </c>
      <c r="J92" s="124" t="s">
        <v>26</v>
      </c>
      <c r="K92" s="118">
        <v>62.56</v>
      </c>
      <c r="L92" s="180"/>
      <c r="M92" s="126">
        <v>0</v>
      </c>
      <c r="N92" s="127">
        <v>0</v>
      </c>
      <c r="O92" s="127">
        <f t="shared" si="13"/>
        <v>0</v>
      </c>
      <c r="P92" s="128" t="s">
        <v>26</v>
      </c>
      <c r="Q92" s="126">
        <v>0</v>
      </c>
      <c r="R92" s="126"/>
      <c r="S92" s="126"/>
      <c r="T92" s="181"/>
      <c r="U92" s="127">
        <v>0</v>
      </c>
      <c r="V92" s="127">
        <v>0</v>
      </c>
      <c r="W92" s="127">
        <f t="shared" si="16"/>
        <v>0</v>
      </c>
      <c r="X92" s="128" t="s">
        <v>26</v>
      </c>
      <c r="Y92" s="126">
        <f t="shared" si="17"/>
        <v>0</v>
      </c>
      <c r="Z92" s="127">
        <f t="shared" si="18"/>
        <v>0</v>
      </c>
      <c r="AA92" s="127">
        <f t="shared" si="18"/>
        <v>0</v>
      </c>
      <c r="AB92" s="127">
        <f t="shared" si="19"/>
        <v>0</v>
      </c>
      <c r="AC92" s="130" t="s">
        <v>26</v>
      </c>
      <c r="AD92" s="131">
        <f t="shared" si="20"/>
        <v>0</v>
      </c>
      <c r="AG92" s="4">
        <v>0</v>
      </c>
      <c r="AH92" s="4">
        <v>0</v>
      </c>
      <c r="AI92" s="4">
        <v>0</v>
      </c>
      <c r="AJ92" s="4" t="s">
        <v>26</v>
      </c>
      <c r="AK92" s="5">
        <v>0</v>
      </c>
      <c r="AL92" s="132">
        <f t="shared" si="14"/>
        <v>0</v>
      </c>
      <c r="AM92" s="132">
        <f t="shared" si="14"/>
        <v>0</v>
      </c>
      <c r="AN92" s="132">
        <f t="shared" si="14"/>
        <v>0</v>
      </c>
      <c r="AO92" s="132">
        <f t="shared" si="15"/>
        <v>0</v>
      </c>
    </row>
    <row r="93" spans="3:41" ht="15" customHeight="1" x14ac:dyDescent="0.15">
      <c r="C93" s="92"/>
      <c r="F93" s="112" t="s">
        <v>64</v>
      </c>
      <c r="I93" s="110" t="s">
        <v>25</v>
      </c>
      <c r="J93" s="124" t="s">
        <v>26</v>
      </c>
      <c r="K93" s="118">
        <v>99</v>
      </c>
      <c r="L93" s="180">
        <v>107.9</v>
      </c>
      <c r="M93" s="126">
        <v>82</v>
      </c>
      <c r="N93" s="127">
        <v>0</v>
      </c>
      <c r="O93" s="127">
        <f t="shared" si="13"/>
        <v>82</v>
      </c>
      <c r="P93" s="128" t="s">
        <v>26</v>
      </c>
      <c r="Q93" s="126">
        <v>8847.8000000000011</v>
      </c>
      <c r="R93" s="126"/>
      <c r="S93" s="126"/>
      <c r="T93" s="181"/>
      <c r="U93" s="127">
        <v>0</v>
      </c>
      <c r="V93" s="127">
        <v>0</v>
      </c>
      <c r="W93" s="127">
        <f t="shared" si="16"/>
        <v>0</v>
      </c>
      <c r="X93" s="128" t="s">
        <v>26</v>
      </c>
      <c r="Y93" s="126">
        <f t="shared" si="17"/>
        <v>0</v>
      </c>
      <c r="Z93" s="127">
        <f t="shared" si="18"/>
        <v>82</v>
      </c>
      <c r="AA93" s="127">
        <f t="shared" si="18"/>
        <v>0</v>
      </c>
      <c r="AB93" s="127">
        <f t="shared" si="19"/>
        <v>82</v>
      </c>
      <c r="AC93" s="130" t="s">
        <v>26</v>
      </c>
      <c r="AD93" s="131">
        <f t="shared" si="20"/>
        <v>8847.8000000000011</v>
      </c>
      <c r="AG93" s="4">
        <v>82</v>
      </c>
      <c r="AH93" s="4">
        <v>0</v>
      </c>
      <c r="AI93" s="4">
        <v>82</v>
      </c>
      <c r="AJ93" s="4" t="s">
        <v>26</v>
      </c>
      <c r="AK93" s="5">
        <v>8847.8000000000011</v>
      </c>
      <c r="AL93" s="132">
        <f t="shared" si="14"/>
        <v>0</v>
      </c>
      <c r="AM93" s="132">
        <f t="shared" si="14"/>
        <v>0</v>
      </c>
      <c r="AN93" s="132">
        <f t="shared" si="14"/>
        <v>0</v>
      </c>
      <c r="AO93" s="132">
        <f t="shared" si="15"/>
        <v>0</v>
      </c>
    </row>
    <row r="94" spans="3:41" ht="15" customHeight="1" x14ac:dyDescent="0.15">
      <c r="C94" s="92"/>
      <c r="F94" s="112" t="s">
        <v>65</v>
      </c>
      <c r="I94" s="110" t="s">
        <v>25</v>
      </c>
      <c r="J94" s="124" t="s">
        <v>26</v>
      </c>
      <c r="K94" s="118">
        <v>82.5</v>
      </c>
      <c r="L94" s="180"/>
      <c r="M94" s="126">
        <v>0</v>
      </c>
      <c r="N94" s="127">
        <v>0</v>
      </c>
      <c r="O94" s="127">
        <f t="shared" si="13"/>
        <v>0</v>
      </c>
      <c r="P94" s="128" t="s">
        <v>26</v>
      </c>
      <c r="Q94" s="126">
        <v>0</v>
      </c>
      <c r="R94" s="126"/>
      <c r="S94" s="126"/>
      <c r="T94" s="181"/>
      <c r="U94" s="127">
        <v>0</v>
      </c>
      <c r="V94" s="127">
        <v>0</v>
      </c>
      <c r="W94" s="127">
        <f t="shared" si="16"/>
        <v>0</v>
      </c>
      <c r="X94" s="128" t="s">
        <v>26</v>
      </c>
      <c r="Y94" s="126">
        <f t="shared" si="17"/>
        <v>0</v>
      </c>
      <c r="Z94" s="127">
        <f t="shared" si="18"/>
        <v>0</v>
      </c>
      <c r="AA94" s="127">
        <f t="shared" si="18"/>
        <v>0</v>
      </c>
      <c r="AB94" s="127">
        <f t="shared" si="19"/>
        <v>0</v>
      </c>
      <c r="AC94" s="130" t="s">
        <v>26</v>
      </c>
      <c r="AD94" s="131">
        <f t="shared" si="20"/>
        <v>0</v>
      </c>
      <c r="AG94" s="4">
        <v>0</v>
      </c>
      <c r="AH94" s="4">
        <v>0</v>
      </c>
      <c r="AI94" s="4">
        <v>0</v>
      </c>
      <c r="AJ94" s="4" t="s">
        <v>26</v>
      </c>
      <c r="AK94" s="5">
        <v>0</v>
      </c>
      <c r="AL94" s="132">
        <f t="shared" si="14"/>
        <v>0</v>
      </c>
      <c r="AM94" s="132">
        <f t="shared" si="14"/>
        <v>0</v>
      </c>
      <c r="AN94" s="132">
        <f t="shared" si="14"/>
        <v>0</v>
      </c>
      <c r="AO94" s="132">
        <f t="shared" si="15"/>
        <v>0</v>
      </c>
    </row>
    <row r="95" spans="3:41" ht="15" customHeight="1" x14ac:dyDescent="0.15">
      <c r="C95" s="92"/>
      <c r="F95" s="112" t="s">
        <v>66</v>
      </c>
      <c r="I95" s="110" t="s">
        <v>25</v>
      </c>
      <c r="J95" s="124" t="s">
        <v>26</v>
      </c>
      <c r="K95" s="118">
        <v>89.1</v>
      </c>
      <c r="L95" s="180">
        <v>107.9</v>
      </c>
      <c r="M95" s="126">
        <v>1</v>
      </c>
      <c r="N95" s="127">
        <v>0</v>
      </c>
      <c r="O95" s="127">
        <f t="shared" si="13"/>
        <v>1</v>
      </c>
      <c r="P95" s="128" t="s">
        <v>26</v>
      </c>
      <c r="Q95" s="126">
        <v>107.9</v>
      </c>
      <c r="R95" s="126"/>
      <c r="S95" s="126"/>
      <c r="T95" s="181"/>
      <c r="U95" s="127">
        <v>0</v>
      </c>
      <c r="V95" s="127">
        <v>0</v>
      </c>
      <c r="W95" s="127">
        <f t="shared" si="16"/>
        <v>0</v>
      </c>
      <c r="X95" s="128" t="s">
        <v>26</v>
      </c>
      <c r="Y95" s="126">
        <f t="shared" si="17"/>
        <v>0</v>
      </c>
      <c r="Z95" s="127">
        <f t="shared" si="18"/>
        <v>1</v>
      </c>
      <c r="AA95" s="127">
        <f t="shared" si="18"/>
        <v>0</v>
      </c>
      <c r="AB95" s="127">
        <f t="shared" si="19"/>
        <v>1</v>
      </c>
      <c r="AC95" s="130" t="s">
        <v>26</v>
      </c>
      <c r="AD95" s="131">
        <f t="shared" si="20"/>
        <v>107.9</v>
      </c>
      <c r="AG95" s="4">
        <v>1</v>
      </c>
      <c r="AH95" s="4">
        <v>0</v>
      </c>
      <c r="AI95" s="4">
        <v>1</v>
      </c>
      <c r="AJ95" s="4" t="s">
        <v>26</v>
      </c>
      <c r="AK95" s="5">
        <v>107.9</v>
      </c>
      <c r="AL95" s="132">
        <f t="shared" si="14"/>
        <v>0</v>
      </c>
      <c r="AM95" s="132">
        <f t="shared" si="14"/>
        <v>0</v>
      </c>
      <c r="AN95" s="132">
        <f t="shared" si="14"/>
        <v>0</v>
      </c>
      <c r="AO95" s="132">
        <f t="shared" si="15"/>
        <v>0</v>
      </c>
    </row>
    <row r="96" spans="3:41" ht="15" customHeight="1" x14ac:dyDescent="0.15">
      <c r="C96" s="92"/>
      <c r="F96" s="112" t="s">
        <v>67</v>
      </c>
      <c r="I96" s="110" t="s">
        <v>25</v>
      </c>
      <c r="J96" s="124" t="s">
        <v>26</v>
      </c>
      <c r="K96" s="133"/>
      <c r="L96" s="180"/>
      <c r="M96" s="126">
        <v>0</v>
      </c>
      <c r="N96" s="127">
        <v>0</v>
      </c>
      <c r="O96" s="127">
        <f t="shared" si="13"/>
        <v>0</v>
      </c>
      <c r="P96" s="128" t="s">
        <v>26</v>
      </c>
      <c r="Q96" s="126">
        <v>0</v>
      </c>
      <c r="R96" s="126"/>
      <c r="S96" s="126"/>
      <c r="T96" s="181"/>
      <c r="U96" s="127">
        <v>0</v>
      </c>
      <c r="V96" s="127">
        <v>0</v>
      </c>
      <c r="W96" s="127">
        <f t="shared" si="16"/>
        <v>0</v>
      </c>
      <c r="X96" s="128" t="s">
        <v>26</v>
      </c>
      <c r="Y96" s="126">
        <f t="shared" si="17"/>
        <v>0</v>
      </c>
      <c r="Z96" s="127">
        <f t="shared" si="18"/>
        <v>0</v>
      </c>
      <c r="AA96" s="127">
        <f t="shared" si="18"/>
        <v>0</v>
      </c>
      <c r="AB96" s="127">
        <f t="shared" si="19"/>
        <v>0</v>
      </c>
      <c r="AC96" s="130" t="s">
        <v>26</v>
      </c>
      <c r="AD96" s="131">
        <f t="shared" si="20"/>
        <v>0</v>
      </c>
      <c r="AG96" s="4">
        <v>0</v>
      </c>
      <c r="AH96" s="4">
        <v>0</v>
      </c>
      <c r="AI96" s="4">
        <v>0</v>
      </c>
      <c r="AJ96" s="4" t="s">
        <v>26</v>
      </c>
      <c r="AK96" s="5">
        <v>0</v>
      </c>
      <c r="AL96" s="132">
        <f t="shared" si="14"/>
        <v>0</v>
      </c>
      <c r="AM96" s="132">
        <f t="shared" si="14"/>
        <v>0</v>
      </c>
      <c r="AN96" s="132">
        <f t="shared" si="14"/>
        <v>0</v>
      </c>
      <c r="AO96" s="132">
        <f t="shared" si="15"/>
        <v>0</v>
      </c>
    </row>
    <row r="97" spans="3:41" ht="15" customHeight="1" x14ac:dyDescent="0.15">
      <c r="C97" s="92"/>
      <c r="F97" s="112" t="s">
        <v>68</v>
      </c>
      <c r="I97" s="110" t="s">
        <v>25</v>
      </c>
      <c r="J97" s="124" t="s">
        <v>26</v>
      </c>
      <c r="K97" s="133"/>
      <c r="L97" s="180"/>
      <c r="M97" s="127">
        <v>0</v>
      </c>
      <c r="N97" s="127">
        <v>0</v>
      </c>
      <c r="O97" s="127">
        <f t="shared" si="13"/>
        <v>0</v>
      </c>
      <c r="P97" s="128" t="s">
        <v>26</v>
      </c>
      <c r="Q97" s="126">
        <v>0</v>
      </c>
      <c r="R97" s="126"/>
      <c r="S97" s="126"/>
      <c r="T97" s="181"/>
      <c r="U97" s="127">
        <v>0</v>
      </c>
      <c r="V97" s="127">
        <v>0</v>
      </c>
      <c r="W97" s="127">
        <f t="shared" si="16"/>
        <v>0</v>
      </c>
      <c r="X97" s="128" t="s">
        <v>26</v>
      </c>
      <c r="Y97" s="126">
        <f t="shared" si="17"/>
        <v>0</v>
      </c>
      <c r="Z97" s="127">
        <f t="shared" si="18"/>
        <v>0</v>
      </c>
      <c r="AA97" s="127">
        <f t="shared" si="18"/>
        <v>0</v>
      </c>
      <c r="AB97" s="127">
        <f t="shared" si="19"/>
        <v>0</v>
      </c>
      <c r="AC97" s="130" t="s">
        <v>26</v>
      </c>
      <c r="AD97" s="131">
        <f t="shared" si="20"/>
        <v>0</v>
      </c>
      <c r="AG97" s="4">
        <v>0</v>
      </c>
      <c r="AH97" s="4">
        <v>0</v>
      </c>
      <c r="AI97" s="4">
        <v>0</v>
      </c>
      <c r="AJ97" s="4" t="s">
        <v>26</v>
      </c>
      <c r="AK97" s="5">
        <v>0</v>
      </c>
      <c r="AL97" s="132">
        <f t="shared" si="14"/>
        <v>0</v>
      </c>
      <c r="AM97" s="132">
        <f t="shared" si="14"/>
        <v>0</v>
      </c>
      <c r="AN97" s="132">
        <f t="shared" si="14"/>
        <v>0</v>
      </c>
      <c r="AO97" s="132">
        <f t="shared" si="15"/>
        <v>0</v>
      </c>
    </row>
    <row r="98" spans="3:41" ht="15" customHeight="1" x14ac:dyDescent="0.15">
      <c r="C98" s="92"/>
      <c r="E98" s="1" t="s">
        <v>69</v>
      </c>
      <c r="I98" s="110"/>
      <c r="J98" s="124"/>
      <c r="K98" s="133"/>
      <c r="L98" s="180"/>
      <c r="M98" s="127"/>
      <c r="N98" s="127"/>
      <c r="O98" s="127">
        <f t="shared" si="13"/>
        <v>0</v>
      </c>
      <c r="P98" s="128"/>
      <c r="Q98" s="126"/>
      <c r="R98" s="126"/>
      <c r="S98" s="126"/>
      <c r="T98" s="181"/>
      <c r="U98" s="127"/>
      <c r="V98" s="127"/>
      <c r="W98" s="127"/>
      <c r="X98" s="128"/>
      <c r="Y98" s="126"/>
      <c r="Z98" s="127"/>
      <c r="AA98" s="127"/>
      <c r="AB98" s="127"/>
      <c r="AC98" s="130"/>
      <c r="AD98" s="131"/>
      <c r="AE98" s="183"/>
      <c r="AF98" s="183"/>
      <c r="AL98" s="132">
        <f t="shared" si="14"/>
        <v>0</v>
      </c>
      <c r="AM98" s="132">
        <f t="shared" si="14"/>
        <v>0</v>
      </c>
      <c r="AN98" s="132">
        <f t="shared" si="14"/>
        <v>0</v>
      </c>
      <c r="AO98" s="132">
        <f t="shared" si="15"/>
        <v>0</v>
      </c>
    </row>
    <row r="99" spans="3:41" ht="15" customHeight="1" x14ac:dyDescent="0.15">
      <c r="C99" s="92"/>
      <c r="F99" s="112" t="s">
        <v>70</v>
      </c>
      <c r="I99" s="110" t="s">
        <v>25</v>
      </c>
      <c r="J99" s="124" t="s">
        <v>26</v>
      </c>
      <c r="K99" s="133"/>
      <c r="L99" s="180"/>
      <c r="M99" s="127">
        <v>0</v>
      </c>
      <c r="N99" s="127">
        <v>0</v>
      </c>
      <c r="O99" s="127">
        <f t="shared" si="13"/>
        <v>0</v>
      </c>
      <c r="P99" s="128" t="s">
        <v>26</v>
      </c>
      <c r="Q99" s="126">
        <v>0</v>
      </c>
      <c r="R99" s="126"/>
      <c r="S99" s="126"/>
      <c r="T99" s="181"/>
      <c r="U99" s="127">
        <v>0</v>
      </c>
      <c r="V99" s="127">
        <v>0</v>
      </c>
      <c r="W99" s="127">
        <f>SUM(U99:V99)</f>
        <v>0</v>
      </c>
      <c r="X99" s="128" t="s">
        <v>26</v>
      </c>
      <c r="Y99" s="126">
        <f>+W99*L99</f>
        <v>0</v>
      </c>
      <c r="Z99" s="127">
        <f>M99+U99</f>
        <v>0</v>
      </c>
      <c r="AA99" s="127">
        <f>N99+V99</f>
        <v>0</v>
      </c>
      <c r="AB99" s="127">
        <f>+O99+W99</f>
        <v>0</v>
      </c>
      <c r="AC99" s="130" t="s">
        <v>26</v>
      </c>
      <c r="AD99" s="131">
        <f>+Q99+Y99</f>
        <v>0</v>
      </c>
      <c r="AG99" s="4">
        <v>0</v>
      </c>
      <c r="AH99" s="4">
        <v>0</v>
      </c>
      <c r="AI99" s="4">
        <v>0</v>
      </c>
      <c r="AJ99" s="4" t="s">
        <v>26</v>
      </c>
      <c r="AK99" s="5">
        <v>0</v>
      </c>
      <c r="AL99" s="132">
        <f t="shared" si="14"/>
        <v>0</v>
      </c>
      <c r="AM99" s="132">
        <f t="shared" si="14"/>
        <v>0</v>
      </c>
      <c r="AN99" s="132">
        <f t="shared" si="14"/>
        <v>0</v>
      </c>
      <c r="AO99" s="132">
        <f t="shared" si="15"/>
        <v>0</v>
      </c>
    </row>
    <row r="100" spans="3:41" ht="15" customHeight="1" x14ac:dyDescent="0.15">
      <c r="C100" s="92"/>
      <c r="E100" s="1" t="s">
        <v>71</v>
      </c>
      <c r="I100" s="110"/>
      <c r="J100" s="124"/>
      <c r="K100" s="133"/>
      <c r="L100" s="180"/>
      <c r="M100" s="127"/>
      <c r="N100" s="127"/>
      <c r="O100" s="127">
        <f t="shared" si="13"/>
        <v>0</v>
      </c>
      <c r="P100" s="128"/>
      <c r="Q100" s="126"/>
      <c r="R100" s="126"/>
      <c r="S100" s="126"/>
      <c r="T100" s="181"/>
      <c r="U100" s="127"/>
      <c r="V100" s="127"/>
      <c r="W100" s="127"/>
      <c r="X100" s="128"/>
      <c r="Y100" s="126"/>
      <c r="Z100" s="127"/>
      <c r="AA100" s="127"/>
      <c r="AB100" s="127"/>
      <c r="AC100" s="130"/>
      <c r="AD100" s="131"/>
      <c r="AL100" s="132">
        <f t="shared" si="14"/>
        <v>0</v>
      </c>
      <c r="AM100" s="132">
        <f t="shared" si="14"/>
        <v>0</v>
      </c>
      <c r="AN100" s="132">
        <f t="shared" si="14"/>
        <v>0</v>
      </c>
      <c r="AO100" s="132">
        <f t="shared" si="15"/>
        <v>0</v>
      </c>
    </row>
    <row r="101" spans="3:41" ht="15" customHeight="1" x14ac:dyDescent="0.15">
      <c r="C101" s="92"/>
      <c r="F101" s="112" t="s">
        <v>70</v>
      </c>
      <c r="I101" s="110" t="s">
        <v>25</v>
      </c>
      <c r="J101" s="124" t="s">
        <v>26</v>
      </c>
      <c r="K101" s="133"/>
      <c r="L101" s="180"/>
      <c r="M101" s="127">
        <v>0</v>
      </c>
      <c r="N101" s="127">
        <v>0</v>
      </c>
      <c r="O101" s="127">
        <f t="shared" si="13"/>
        <v>0</v>
      </c>
      <c r="P101" s="128" t="s">
        <v>26</v>
      </c>
      <c r="Q101" s="126">
        <v>0</v>
      </c>
      <c r="R101" s="126"/>
      <c r="S101" s="126"/>
      <c r="T101" s="181"/>
      <c r="U101" s="127">
        <v>0</v>
      </c>
      <c r="V101" s="127">
        <v>0</v>
      </c>
      <c r="W101" s="127">
        <f>SUM(U101:V101)</f>
        <v>0</v>
      </c>
      <c r="X101" s="128" t="s">
        <v>26</v>
      </c>
      <c r="Y101" s="126">
        <f>+W101*L101</f>
        <v>0</v>
      </c>
      <c r="Z101" s="127">
        <f>M101+U101</f>
        <v>0</v>
      </c>
      <c r="AA101" s="127">
        <f>N101+V101</f>
        <v>0</v>
      </c>
      <c r="AB101" s="127">
        <f>+O101+W101</f>
        <v>0</v>
      </c>
      <c r="AC101" s="130" t="s">
        <v>26</v>
      </c>
      <c r="AD101" s="131">
        <f>+Q101+Y101</f>
        <v>0</v>
      </c>
      <c r="AG101" s="4">
        <v>0</v>
      </c>
      <c r="AH101" s="4">
        <v>0</v>
      </c>
      <c r="AI101" s="4">
        <v>0</v>
      </c>
      <c r="AJ101" s="4" t="s">
        <v>26</v>
      </c>
      <c r="AK101" s="5">
        <v>0</v>
      </c>
      <c r="AL101" s="132">
        <f t="shared" si="14"/>
        <v>0</v>
      </c>
      <c r="AM101" s="132">
        <f t="shared" si="14"/>
        <v>0</v>
      </c>
      <c r="AN101" s="132">
        <f t="shared" si="14"/>
        <v>0</v>
      </c>
      <c r="AO101" s="132">
        <f t="shared" si="15"/>
        <v>0</v>
      </c>
    </row>
    <row r="102" spans="3:41" ht="15" customHeight="1" x14ac:dyDescent="0.15">
      <c r="C102" s="92"/>
      <c r="E102" s="1" t="s">
        <v>72</v>
      </c>
      <c r="F102" s="123"/>
      <c r="G102" s="123"/>
      <c r="H102" s="112"/>
      <c r="I102" s="110"/>
      <c r="J102" s="124"/>
      <c r="K102" s="133"/>
      <c r="L102" s="180"/>
      <c r="M102" s="127"/>
      <c r="N102" s="127"/>
      <c r="O102" s="127">
        <f t="shared" si="13"/>
        <v>0</v>
      </c>
      <c r="P102" s="128" t="s">
        <v>26</v>
      </c>
      <c r="Q102" s="126">
        <v>0</v>
      </c>
      <c r="R102" s="126"/>
      <c r="S102" s="126"/>
      <c r="T102" s="181"/>
      <c r="U102" s="127">
        <v>0</v>
      </c>
      <c r="V102" s="127">
        <v>0</v>
      </c>
      <c r="W102" s="127"/>
      <c r="X102" s="128"/>
      <c r="Y102" s="126"/>
      <c r="Z102" s="127"/>
      <c r="AA102" s="127"/>
      <c r="AB102" s="127">
        <f>+O102+W102</f>
        <v>0</v>
      </c>
      <c r="AC102" s="130" t="s">
        <v>26</v>
      </c>
      <c r="AD102" s="131">
        <f>+Q102+Y102</f>
        <v>0</v>
      </c>
      <c r="AI102" s="4">
        <v>0</v>
      </c>
      <c r="AJ102" s="4" t="s">
        <v>26</v>
      </c>
      <c r="AK102" s="5">
        <v>0</v>
      </c>
      <c r="AL102" s="132">
        <f t="shared" si="14"/>
        <v>0</v>
      </c>
      <c r="AM102" s="132">
        <f t="shared" si="14"/>
        <v>0</v>
      </c>
      <c r="AN102" s="132">
        <f t="shared" si="14"/>
        <v>0</v>
      </c>
      <c r="AO102" s="132">
        <f t="shared" si="15"/>
        <v>0</v>
      </c>
    </row>
    <row r="103" spans="3:41" ht="15" customHeight="1" x14ac:dyDescent="0.15">
      <c r="C103" s="92"/>
      <c r="F103" s="112" t="s">
        <v>60</v>
      </c>
      <c r="H103" s="112"/>
      <c r="I103" s="110" t="s">
        <v>25</v>
      </c>
      <c r="J103" s="124" t="s">
        <v>26</v>
      </c>
      <c r="K103" s="133"/>
      <c r="L103" s="180"/>
      <c r="M103" s="127">
        <v>0</v>
      </c>
      <c r="N103" s="127">
        <v>0</v>
      </c>
      <c r="O103" s="127">
        <f t="shared" si="13"/>
        <v>0</v>
      </c>
      <c r="P103" s="128" t="s">
        <v>26</v>
      </c>
      <c r="Q103" s="126">
        <v>0</v>
      </c>
      <c r="R103" s="126"/>
      <c r="S103" s="126"/>
      <c r="T103" s="181"/>
      <c r="U103" s="127">
        <v>0</v>
      </c>
      <c r="V103" s="127">
        <v>0</v>
      </c>
      <c r="W103" s="127">
        <f>SUM(U103:V103)</f>
        <v>0</v>
      </c>
      <c r="X103" s="128" t="s">
        <v>26</v>
      </c>
      <c r="Y103" s="126">
        <f>+W103*L103</f>
        <v>0</v>
      </c>
      <c r="Z103" s="127">
        <f>M103+U103</f>
        <v>0</v>
      </c>
      <c r="AA103" s="127">
        <f>N103+V103</f>
        <v>0</v>
      </c>
      <c r="AB103" s="127">
        <f>+O103+W103</f>
        <v>0</v>
      </c>
      <c r="AC103" s="130" t="s">
        <v>26</v>
      </c>
      <c r="AD103" s="131">
        <f>+Q103+Y103</f>
        <v>0</v>
      </c>
      <c r="AE103" s="138"/>
      <c r="AF103" s="138"/>
      <c r="AG103" s="4">
        <v>0</v>
      </c>
      <c r="AH103" s="4">
        <v>0</v>
      </c>
      <c r="AI103" s="4">
        <v>0</v>
      </c>
      <c r="AJ103" s="4" t="s">
        <v>26</v>
      </c>
      <c r="AK103" s="5">
        <v>0</v>
      </c>
      <c r="AL103" s="132">
        <f t="shared" si="14"/>
        <v>0</v>
      </c>
      <c r="AM103" s="132">
        <f t="shared" si="14"/>
        <v>0</v>
      </c>
      <c r="AN103" s="132">
        <f t="shared" si="14"/>
        <v>0</v>
      </c>
      <c r="AO103" s="132">
        <f t="shared" si="15"/>
        <v>0</v>
      </c>
    </row>
    <row r="104" spans="3:41" ht="15" customHeight="1" x14ac:dyDescent="0.15">
      <c r="C104" s="92"/>
      <c r="F104" s="112" t="s">
        <v>55</v>
      </c>
      <c r="I104" s="110" t="s">
        <v>25</v>
      </c>
      <c r="J104" s="124" t="s">
        <v>26</v>
      </c>
      <c r="K104" s="133"/>
      <c r="L104" s="180"/>
      <c r="M104" s="126">
        <v>0</v>
      </c>
      <c r="N104" s="127">
        <v>0</v>
      </c>
      <c r="O104" s="127">
        <f t="shared" si="13"/>
        <v>0</v>
      </c>
      <c r="P104" s="128" t="s">
        <v>26</v>
      </c>
      <c r="Q104" s="126">
        <v>0</v>
      </c>
      <c r="R104" s="126"/>
      <c r="S104" s="126"/>
      <c r="T104" s="181"/>
      <c r="U104" s="127">
        <v>0</v>
      </c>
      <c r="V104" s="127">
        <v>0</v>
      </c>
      <c r="W104" s="127">
        <f>SUM(U104:V104)</f>
        <v>0</v>
      </c>
      <c r="X104" s="128" t="s">
        <v>26</v>
      </c>
      <c r="Y104" s="126">
        <f>+W104*L104</f>
        <v>0</v>
      </c>
      <c r="Z104" s="127">
        <f>M104+U104</f>
        <v>0</v>
      </c>
      <c r="AA104" s="127">
        <f>N104+V104</f>
        <v>0</v>
      </c>
      <c r="AB104" s="127">
        <f>+O104+W104</f>
        <v>0</v>
      </c>
      <c r="AC104" s="130" t="s">
        <v>26</v>
      </c>
      <c r="AD104" s="131">
        <f>+Q104+Y104</f>
        <v>0</v>
      </c>
      <c r="AE104" s="138"/>
      <c r="AF104" s="138"/>
      <c r="AG104" s="4">
        <v>0</v>
      </c>
      <c r="AH104" s="4">
        <v>0</v>
      </c>
      <c r="AI104" s="4">
        <v>0</v>
      </c>
      <c r="AJ104" s="4" t="s">
        <v>26</v>
      </c>
      <c r="AK104" s="5">
        <v>0</v>
      </c>
      <c r="AL104" s="132">
        <f t="shared" si="14"/>
        <v>0</v>
      </c>
      <c r="AM104" s="132">
        <f t="shared" si="14"/>
        <v>0</v>
      </c>
      <c r="AN104" s="132">
        <f t="shared" si="14"/>
        <v>0</v>
      </c>
      <c r="AO104" s="132">
        <f t="shared" si="15"/>
        <v>0</v>
      </c>
    </row>
    <row r="105" spans="3:41" ht="15" customHeight="1" thickBot="1" x14ac:dyDescent="0.2">
      <c r="C105" s="184"/>
      <c r="D105" s="185"/>
      <c r="E105" s="185"/>
      <c r="F105" s="185"/>
      <c r="G105" s="185"/>
      <c r="H105" s="186"/>
      <c r="I105" s="187"/>
      <c r="J105" s="188"/>
      <c r="K105" s="189"/>
      <c r="L105" s="190"/>
      <c r="M105" s="143">
        <v>443</v>
      </c>
      <c r="N105" s="143">
        <v>0</v>
      </c>
      <c r="O105" s="143">
        <f t="shared" ref="O105" si="21">SUM(O80:O104)</f>
        <v>443</v>
      </c>
      <c r="P105" s="142" t="s">
        <v>26</v>
      </c>
      <c r="Q105" s="191">
        <f>SUM(Q80:Q104)</f>
        <v>35090.559999999998</v>
      </c>
      <c r="R105" s="143"/>
      <c r="S105" s="143"/>
      <c r="T105" s="192"/>
      <c r="U105" s="141">
        <f>SUM(U80:U104)</f>
        <v>41</v>
      </c>
      <c r="V105" s="143">
        <f t="shared" ref="V105:W105" si="22">SUM(V80:V104)</f>
        <v>0</v>
      </c>
      <c r="W105" s="143">
        <f t="shared" si="22"/>
        <v>41</v>
      </c>
      <c r="X105" s="142" t="s">
        <v>26</v>
      </c>
      <c r="Y105" s="143">
        <f>SUM(Y80:Y104)</f>
        <v>2977.83</v>
      </c>
      <c r="Z105" s="143">
        <f>SUM(Z80:Z104)</f>
        <v>484</v>
      </c>
      <c r="AA105" s="143">
        <f>SUM(AA80:AA104)</f>
        <v>0</v>
      </c>
      <c r="AB105" s="143">
        <f>SUM(AB80:AB104)</f>
        <v>484</v>
      </c>
      <c r="AC105" s="142" t="s">
        <v>26</v>
      </c>
      <c r="AD105" s="193">
        <f>SUM(AD80:AD104)</f>
        <v>38068.39</v>
      </c>
      <c r="AE105" s="194"/>
      <c r="AF105" s="194"/>
      <c r="AG105" s="4">
        <v>443</v>
      </c>
      <c r="AH105" s="4">
        <v>0</v>
      </c>
      <c r="AI105" s="4">
        <v>443</v>
      </c>
      <c r="AJ105" s="4" t="s">
        <v>26</v>
      </c>
      <c r="AK105" s="5">
        <v>35090.559999999998</v>
      </c>
      <c r="AL105" s="132">
        <f t="shared" si="14"/>
        <v>0</v>
      </c>
      <c r="AM105" s="132">
        <f t="shared" si="14"/>
        <v>0</v>
      </c>
      <c r="AN105" s="132">
        <f t="shared" si="14"/>
        <v>0</v>
      </c>
      <c r="AO105" s="132">
        <f t="shared" si="15"/>
        <v>0</v>
      </c>
    </row>
    <row r="106" spans="3:41" ht="15" customHeight="1" x14ac:dyDescent="0.15">
      <c r="C106" s="116" t="s">
        <v>73</v>
      </c>
      <c r="D106" s="8" t="s">
        <v>74</v>
      </c>
      <c r="H106" s="122"/>
      <c r="I106" s="110"/>
      <c r="J106" s="124"/>
      <c r="K106" s="195"/>
      <c r="L106" s="97"/>
      <c r="M106" s="127"/>
      <c r="N106" s="127"/>
      <c r="O106" s="127"/>
      <c r="P106" s="136"/>
      <c r="Q106" s="126"/>
      <c r="R106" s="126"/>
      <c r="S106" s="126"/>
      <c r="T106" s="181"/>
      <c r="U106" s="127"/>
      <c r="V106" s="127"/>
      <c r="W106" s="127"/>
      <c r="X106" s="128"/>
      <c r="Y106" s="126"/>
      <c r="Z106" s="127"/>
      <c r="AA106" s="127"/>
      <c r="AB106" s="127"/>
      <c r="AC106" s="130"/>
      <c r="AD106" s="131"/>
      <c r="AL106" s="132">
        <f t="shared" si="14"/>
        <v>0</v>
      </c>
      <c r="AM106" s="132">
        <f t="shared" si="14"/>
        <v>0</v>
      </c>
      <c r="AN106" s="132">
        <f t="shared" si="14"/>
        <v>0</v>
      </c>
      <c r="AO106" s="132">
        <f t="shared" si="15"/>
        <v>0</v>
      </c>
    </row>
    <row r="107" spans="3:41" ht="15" customHeight="1" x14ac:dyDescent="0.15">
      <c r="C107" s="92"/>
      <c r="D107" s="1">
        <v>1</v>
      </c>
      <c r="E107" s="1" t="s">
        <v>75</v>
      </c>
      <c r="H107" s="112"/>
      <c r="I107" s="110"/>
      <c r="J107" s="135"/>
      <c r="K107" s="118"/>
      <c r="L107" s="97"/>
      <c r="M107" s="127"/>
      <c r="N107" s="127"/>
      <c r="O107" s="127"/>
      <c r="P107" s="136"/>
      <c r="Q107" s="126"/>
      <c r="R107" s="126"/>
      <c r="S107" s="126"/>
      <c r="T107" s="181"/>
      <c r="U107" s="127"/>
      <c r="V107" s="127"/>
      <c r="W107" s="127"/>
      <c r="X107" s="128"/>
      <c r="Y107" s="126"/>
      <c r="Z107" s="127"/>
      <c r="AA107" s="127"/>
      <c r="AB107" s="127"/>
      <c r="AC107" s="130"/>
      <c r="AD107" s="131"/>
      <c r="AL107" s="132">
        <f t="shared" si="14"/>
        <v>0</v>
      </c>
      <c r="AM107" s="132">
        <f t="shared" si="14"/>
        <v>0</v>
      </c>
      <c r="AN107" s="132">
        <f t="shared" si="14"/>
        <v>0</v>
      </c>
      <c r="AO107" s="132">
        <f t="shared" si="15"/>
        <v>0</v>
      </c>
    </row>
    <row r="108" spans="3:41" ht="15" customHeight="1" x14ac:dyDescent="0.15">
      <c r="C108" s="92"/>
      <c r="E108" s="123" t="s">
        <v>76</v>
      </c>
      <c r="F108" s="1" t="s">
        <v>77</v>
      </c>
      <c r="H108" s="122"/>
      <c r="I108" s="110" t="s">
        <v>78</v>
      </c>
      <c r="J108" s="124" t="s">
        <v>26</v>
      </c>
      <c r="K108" s="133"/>
      <c r="L108" s="97"/>
      <c r="M108" s="127">
        <v>0</v>
      </c>
      <c r="N108" s="127">
        <v>0</v>
      </c>
      <c r="O108" s="127">
        <v>0</v>
      </c>
      <c r="P108" s="128" t="s">
        <v>26</v>
      </c>
      <c r="Q108" s="126">
        <v>0</v>
      </c>
      <c r="R108" s="126"/>
      <c r="S108" s="126"/>
      <c r="T108" s="181"/>
      <c r="U108" s="127">
        <v>0</v>
      </c>
      <c r="V108" s="127">
        <v>0</v>
      </c>
      <c r="W108" s="127">
        <f>SUM(U108:V108)</f>
        <v>0</v>
      </c>
      <c r="X108" s="128" t="s">
        <v>26</v>
      </c>
      <c r="Y108" s="126">
        <f>+W108*L108</f>
        <v>0</v>
      </c>
      <c r="Z108" s="127">
        <f>+M108+U108</f>
        <v>0</v>
      </c>
      <c r="AA108" s="127">
        <v>0</v>
      </c>
      <c r="AB108" s="127">
        <f>+O108+W108</f>
        <v>0</v>
      </c>
      <c r="AC108" s="130" t="s">
        <v>26</v>
      </c>
      <c r="AD108" s="131">
        <f>+Q108+Y108</f>
        <v>0</v>
      </c>
      <c r="AE108" s="138"/>
      <c r="AF108" s="138"/>
      <c r="AG108" s="4">
        <v>0</v>
      </c>
      <c r="AH108" s="4">
        <v>0</v>
      </c>
      <c r="AI108" s="4">
        <v>0</v>
      </c>
      <c r="AJ108" s="4" t="s">
        <v>26</v>
      </c>
      <c r="AK108" s="5">
        <v>0</v>
      </c>
      <c r="AL108" s="132">
        <f t="shared" si="14"/>
        <v>0</v>
      </c>
      <c r="AM108" s="132">
        <f t="shared" si="14"/>
        <v>0</v>
      </c>
      <c r="AN108" s="132">
        <f t="shared" si="14"/>
        <v>0</v>
      </c>
      <c r="AO108" s="132">
        <f t="shared" si="15"/>
        <v>0</v>
      </c>
    </row>
    <row r="109" spans="3:41" ht="15" customHeight="1" x14ac:dyDescent="0.15">
      <c r="C109" s="92"/>
      <c r="E109" s="123" t="s">
        <v>76</v>
      </c>
      <c r="F109" s="1" t="s">
        <v>79</v>
      </c>
      <c r="H109" s="122"/>
      <c r="I109" s="110" t="s">
        <v>78</v>
      </c>
      <c r="J109" s="124" t="s">
        <v>26</v>
      </c>
      <c r="K109" s="133"/>
      <c r="L109" s="97"/>
      <c r="M109" s="127">
        <v>0</v>
      </c>
      <c r="N109" s="127">
        <v>0</v>
      </c>
      <c r="O109" s="127">
        <v>0</v>
      </c>
      <c r="P109" s="128" t="s">
        <v>26</v>
      </c>
      <c r="Q109" s="126">
        <v>0</v>
      </c>
      <c r="R109" s="126"/>
      <c r="S109" s="126"/>
      <c r="T109" s="181"/>
      <c r="U109" s="127">
        <v>0</v>
      </c>
      <c r="V109" s="127">
        <v>0</v>
      </c>
      <c r="W109" s="127">
        <f>SUM(U109:V109)</f>
        <v>0</v>
      </c>
      <c r="X109" s="128" t="s">
        <v>26</v>
      </c>
      <c r="Y109" s="126">
        <f>+W109*L109</f>
        <v>0</v>
      </c>
      <c r="Z109" s="127">
        <f>+M109+U109</f>
        <v>0</v>
      </c>
      <c r="AA109" s="127">
        <f>+N109+V109</f>
        <v>0</v>
      </c>
      <c r="AB109" s="127">
        <f>+O109+W109</f>
        <v>0</v>
      </c>
      <c r="AC109" s="130" t="s">
        <v>26</v>
      </c>
      <c r="AD109" s="131">
        <f>+Q109+Y109</f>
        <v>0</v>
      </c>
      <c r="AG109" s="4">
        <v>0</v>
      </c>
      <c r="AH109" s="4">
        <v>0</v>
      </c>
      <c r="AI109" s="4">
        <v>0</v>
      </c>
      <c r="AJ109" s="4" t="s">
        <v>26</v>
      </c>
      <c r="AK109" s="5">
        <v>0</v>
      </c>
      <c r="AL109" s="132">
        <f t="shared" si="14"/>
        <v>0</v>
      </c>
      <c r="AM109" s="132">
        <f t="shared" si="14"/>
        <v>0</v>
      </c>
      <c r="AN109" s="132">
        <f t="shared" si="14"/>
        <v>0</v>
      </c>
      <c r="AO109" s="132">
        <f t="shared" si="15"/>
        <v>0</v>
      </c>
    </row>
    <row r="110" spans="3:41" ht="15" customHeight="1" x14ac:dyDescent="0.15">
      <c r="C110" s="92"/>
      <c r="E110" s="1" t="s">
        <v>80</v>
      </c>
      <c r="H110" s="112"/>
      <c r="I110" s="110"/>
      <c r="J110" s="135"/>
      <c r="K110" s="118"/>
      <c r="L110" s="97"/>
      <c r="M110" s="127"/>
      <c r="N110" s="127"/>
      <c r="O110" s="127"/>
      <c r="P110" s="136"/>
      <c r="Q110" s="126"/>
      <c r="R110" s="126"/>
      <c r="S110" s="126"/>
      <c r="T110" s="181"/>
      <c r="U110" s="127"/>
      <c r="V110" s="127"/>
      <c r="W110" s="127"/>
      <c r="X110" s="128"/>
      <c r="Y110" s="126"/>
      <c r="Z110" s="127"/>
      <c r="AA110" s="127"/>
      <c r="AB110" s="127"/>
      <c r="AC110" s="130"/>
      <c r="AD110" s="131"/>
      <c r="AL110" s="132">
        <f t="shared" si="14"/>
        <v>0</v>
      </c>
      <c r="AM110" s="132">
        <f t="shared" si="14"/>
        <v>0</v>
      </c>
      <c r="AN110" s="132">
        <f t="shared" si="14"/>
        <v>0</v>
      </c>
      <c r="AO110" s="132">
        <f t="shared" si="15"/>
        <v>0</v>
      </c>
    </row>
    <row r="111" spans="3:41" ht="15" customHeight="1" x14ac:dyDescent="0.15">
      <c r="C111" s="92"/>
      <c r="E111" s="123" t="s">
        <v>76</v>
      </c>
      <c r="F111" s="1" t="s">
        <v>77</v>
      </c>
      <c r="H111" s="122"/>
      <c r="I111" s="110" t="s">
        <v>78</v>
      </c>
      <c r="J111" s="124" t="s">
        <v>26</v>
      </c>
      <c r="K111" s="133"/>
      <c r="L111" s="97"/>
      <c r="M111" s="127">
        <v>0</v>
      </c>
      <c r="N111" s="127">
        <v>0</v>
      </c>
      <c r="O111" s="127">
        <v>0</v>
      </c>
      <c r="P111" s="128" t="s">
        <v>26</v>
      </c>
      <c r="Q111" s="126">
        <v>0</v>
      </c>
      <c r="R111" s="126"/>
      <c r="S111" s="126"/>
      <c r="T111" s="181"/>
      <c r="U111" s="127">
        <v>0</v>
      </c>
      <c r="V111" s="127">
        <v>0</v>
      </c>
      <c r="W111" s="127">
        <f>+U111+V111</f>
        <v>0</v>
      </c>
      <c r="X111" s="128" t="s">
        <v>26</v>
      </c>
      <c r="Y111" s="126">
        <f>+W111*L111</f>
        <v>0</v>
      </c>
      <c r="Z111" s="127">
        <f t="shared" ref="Z111:AB112" si="23">+M111+U111</f>
        <v>0</v>
      </c>
      <c r="AA111" s="127">
        <f t="shared" si="23"/>
        <v>0</v>
      </c>
      <c r="AB111" s="127">
        <f t="shared" si="23"/>
        <v>0</v>
      </c>
      <c r="AC111" s="130" t="s">
        <v>26</v>
      </c>
      <c r="AD111" s="131">
        <f>+Q111+Y111</f>
        <v>0</v>
      </c>
      <c r="AG111" s="4">
        <v>0</v>
      </c>
      <c r="AH111" s="4">
        <v>0</v>
      </c>
      <c r="AI111" s="4">
        <v>0</v>
      </c>
      <c r="AJ111" s="4" t="s">
        <v>26</v>
      </c>
      <c r="AK111" s="5">
        <v>0</v>
      </c>
      <c r="AL111" s="132">
        <f t="shared" si="14"/>
        <v>0</v>
      </c>
      <c r="AM111" s="132">
        <f t="shared" si="14"/>
        <v>0</v>
      </c>
      <c r="AN111" s="132">
        <f t="shared" si="14"/>
        <v>0</v>
      </c>
      <c r="AO111" s="132">
        <f t="shared" si="15"/>
        <v>0</v>
      </c>
    </row>
    <row r="112" spans="3:41" ht="15" customHeight="1" x14ac:dyDescent="0.15">
      <c r="C112" s="92"/>
      <c r="E112" s="123" t="s">
        <v>76</v>
      </c>
      <c r="F112" s="1" t="s">
        <v>79</v>
      </c>
      <c r="H112" s="122"/>
      <c r="I112" s="110" t="s">
        <v>78</v>
      </c>
      <c r="J112" s="124" t="s">
        <v>26</v>
      </c>
      <c r="K112" s="133"/>
      <c r="L112" s="97"/>
      <c r="M112" s="127">
        <v>0</v>
      </c>
      <c r="N112" s="127">
        <v>0</v>
      </c>
      <c r="O112" s="127">
        <v>0</v>
      </c>
      <c r="P112" s="128" t="s">
        <v>26</v>
      </c>
      <c r="Q112" s="126">
        <v>0</v>
      </c>
      <c r="R112" s="126"/>
      <c r="S112" s="126"/>
      <c r="T112" s="181"/>
      <c r="U112" s="127">
        <v>0</v>
      </c>
      <c r="V112" s="127">
        <v>0</v>
      </c>
      <c r="W112" s="127">
        <v>0</v>
      </c>
      <c r="X112" s="128" t="s">
        <v>26</v>
      </c>
      <c r="Y112" s="126">
        <f>+W112*L112</f>
        <v>0</v>
      </c>
      <c r="Z112" s="127">
        <f t="shared" si="23"/>
        <v>0</v>
      </c>
      <c r="AA112" s="127">
        <f t="shared" si="23"/>
        <v>0</v>
      </c>
      <c r="AB112" s="127">
        <f t="shared" si="23"/>
        <v>0</v>
      </c>
      <c r="AC112" s="130" t="s">
        <v>26</v>
      </c>
      <c r="AD112" s="131">
        <f>+Q112+Y112</f>
        <v>0</v>
      </c>
      <c r="AG112" s="4">
        <v>0</v>
      </c>
      <c r="AH112" s="4">
        <v>0</v>
      </c>
      <c r="AI112" s="4">
        <v>0</v>
      </c>
      <c r="AJ112" s="4" t="s">
        <v>26</v>
      </c>
      <c r="AK112" s="5">
        <v>0</v>
      </c>
      <c r="AL112" s="132">
        <f t="shared" si="14"/>
        <v>0</v>
      </c>
      <c r="AM112" s="132">
        <f t="shared" si="14"/>
        <v>0</v>
      </c>
      <c r="AN112" s="132">
        <f t="shared" si="14"/>
        <v>0</v>
      </c>
      <c r="AO112" s="132">
        <f t="shared" si="15"/>
        <v>0</v>
      </c>
    </row>
    <row r="113" spans="3:41" ht="15" customHeight="1" x14ac:dyDescent="0.15">
      <c r="C113" s="92"/>
      <c r="D113" s="1">
        <v>2</v>
      </c>
      <c r="E113" s="1" t="s">
        <v>52</v>
      </c>
      <c r="H113" s="122"/>
      <c r="I113" s="110"/>
      <c r="J113" s="124"/>
      <c r="K113" s="133"/>
      <c r="L113" s="97"/>
      <c r="M113" s="127"/>
      <c r="N113" s="127"/>
      <c r="O113" s="127"/>
      <c r="P113" s="128"/>
      <c r="Q113" s="126"/>
      <c r="R113" s="126"/>
      <c r="S113" s="126"/>
      <c r="T113" s="181"/>
      <c r="U113" s="127"/>
      <c r="V113" s="127"/>
      <c r="W113" s="127"/>
      <c r="X113" s="128"/>
      <c r="Y113" s="126"/>
      <c r="Z113" s="127"/>
      <c r="AA113" s="127"/>
      <c r="AB113" s="127"/>
      <c r="AC113" s="130"/>
      <c r="AD113" s="131"/>
      <c r="AL113" s="132">
        <f t="shared" si="14"/>
        <v>0</v>
      </c>
      <c r="AM113" s="132">
        <f t="shared" si="14"/>
        <v>0</v>
      </c>
      <c r="AN113" s="132">
        <f t="shared" si="14"/>
        <v>0</v>
      </c>
      <c r="AO113" s="132">
        <f t="shared" si="15"/>
        <v>0</v>
      </c>
    </row>
    <row r="114" spans="3:41" ht="15" customHeight="1" x14ac:dyDescent="0.15">
      <c r="C114" s="92"/>
      <c r="E114" s="1" t="s">
        <v>75</v>
      </c>
      <c r="H114" s="122"/>
      <c r="I114" s="110"/>
      <c r="J114" s="124"/>
      <c r="K114" s="133"/>
      <c r="L114" s="97"/>
      <c r="M114" s="127"/>
      <c r="N114" s="127"/>
      <c r="O114" s="127"/>
      <c r="P114" s="128"/>
      <c r="Q114" s="126"/>
      <c r="R114" s="126"/>
      <c r="S114" s="126"/>
      <c r="T114" s="181"/>
      <c r="U114" s="127"/>
      <c r="V114" s="127"/>
      <c r="W114" s="127"/>
      <c r="X114" s="128"/>
      <c r="Y114" s="126"/>
      <c r="Z114" s="127"/>
      <c r="AA114" s="127"/>
      <c r="AB114" s="127"/>
      <c r="AC114" s="130"/>
      <c r="AD114" s="131"/>
      <c r="AL114" s="132">
        <f t="shared" si="14"/>
        <v>0</v>
      </c>
      <c r="AM114" s="132">
        <f t="shared" si="14"/>
        <v>0</v>
      </c>
      <c r="AN114" s="132">
        <f t="shared" si="14"/>
        <v>0</v>
      </c>
      <c r="AO114" s="132">
        <f t="shared" si="15"/>
        <v>0</v>
      </c>
    </row>
    <row r="115" spans="3:41" ht="15" customHeight="1" x14ac:dyDescent="0.15">
      <c r="C115" s="92"/>
      <c r="E115" s="123" t="s">
        <v>76</v>
      </c>
      <c r="F115" s="1" t="s">
        <v>81</v>
      </c>
      <c r="H115" s="112"/>
      <c r="I115" s="110" t="s">
        <v>78</v>
      </c>
      <c r="J115" s="124" t="s">
        <v>26</v>
      </c>
      <c r="K115" s="133"/>
      <c r="L115" s="97"/>
      <c r="M115" s="127">
        <v>0</v>
      </c>
      <c r="N115" s="127">
        <v>0</v>
      </c>
      <c r="O115" s="127">
        <v>0</v>
      </c>
      <c r="P115" s="128" t="s">
        <v>26</v>
      </c>
      <c r="Q115" s="126">
        <v>0</v>
      </c>
      <c r="R115" s="126"/>
      <c r="S115" s="126"/>
      <c r="T115" s="181"/>
      <c r="U115" s="127">
        <v>0</v>
      </c>
      <c r="V115" s="127">
        <v>0</v>
      </c>
      <c r="W115" s="127">
        <v>0</v>
      </c>
      <c r="X115" s="128" t="s">
        <v>26</v>
      </c>
      <c r="Y115" s="126">
        <f>+W115*L115</f>
        <v>0</v>
      </c>
      <c r="Z115" s="127">
        <f t="shared" ref="Z115:AB116" si="24">+M115+U115</f>
        <v>0</v>
      </c>
      <c r="AA115" s="127">
        <f t="shared" si="24"/>
        <v>0</v>
      </c>
      <c r="AB115" s="127">
        <f t="shared" si="24"/>
        <v>0</v>
      </c>
      <c r="AC115" s="130" t="s">
        <v>26</v>
      </c>
      <c r="AD115" s="131">
        <f>+Q115+Y115</f>
        <v>0</v>
      </c>
      <c r="AG115" s="4">
        <v>0</v>
      </c>
      <c r="AH115" s="4">
        <v>0</v>
      </c>
      <c r="AI115" s="4">
        <v>0</v>
      </c>
      <c r="AJ115" s="4" t="s">
        <v>26</v>
      </c>
      <c r="AK115" s="5">
        <v>0</v>
      </c>
      <c r="AL115" s="132">
        <f t="shared" si="14"/>
        <v>0</v>
      </c>
      <c r="AM115" s="132">
        <f t="shared" si="14"/>
        <v>0</v>
      </c>
      <c r="AN115" s="132">
        <f t="shared" si="14"/>
        <v>0</v>
      </c>
      <c r="AO115" s="132">
        <f t="shared" si="15"/>
        <v>0</v>
      </c>
    </row>
    <row r="116" spans="3:41" ht="15" customHeight="1" x14ac:dyDescent="0.15">
      <c r="C116" s="92"/>
      <c r="E116" s="123" t="s">
        <v>76</v>
      </c>
      <c r="F116" s="1" t="s">
        <v>82</v>
      </c>
      <c r="I116" s="110" t="s">
        <v>78</v>
      </c>
      <c r="J116" s="124" t="s">
        <v>26</v>
      </c>
      <c r="K116" s="133"/>
      <c r="L116" s="97"/>
      <c r="M116" s="127">
        <v>0</v>
      </c>
      <c r="N116" s="127">
        <v>0</v>
      </c>
      <c r="O116" s="127">
        <v>0</v>
      </c>
      <c r="P116" s="128" t="s">
        <v>26</v>
      </c>
      <c r="Q116" s="126">
        <v>0</v>
      </c>
      <c r="R116" s="126"/>
      <c r="S116" s="126"/>
      <c r="T116" s="181"/>
      <c r="U116" s="127">
        <v>0</v>
      </c>
      <c r="V116" s="127">
        <v>0</v>
      </c>
      <c r="W116" s="127">
        <v>0</v>
      </c>
      <c r="X116" s="128" t="s">
        <v>26</v>
      </c>
      <c r="Y116" s="126">
        <f>+W116*L116</f>
        <v>0</v>
      </c>
      <c r="Z116" s="127">
        <f t="shared" si="24"/>
        <v>0</v>
      </c>
      <c r="AA116" s="127">
        <f t="shared" si="24"/>
        <v>0</v>
      </c>
      <c r="AB116" s="127">
        <f t="shared" si="24"/>
        <v>0</v>
      </c>
      <c r="AC116" s="130" t="s">
        <v>26</v>
      </c>
      <c r="AD116" s="131">
        <f>+Q116+Y116</f>
        <v>0</v>
      </c>
      <c r="AG116" s="4">
        <v>0</v>
      </c>
      <c r="AH116" s="4">
        <v>0</v>
      </c>
      <c r="AI116" s="4">
        <v>0</v>
      </c>
      <c r="AJ116" s="4" t="s">
        <v>26</v>
      </c>
      <c r="AK116" s="5">
        <v>0</v>
      </c>
      <c r="AL116" s="132">
        <f t="shared" si="14"/>
        <v>0</v>
      </c>
      <c r="AM116" s="132">
        <f t="shared" si="14"/>
        <v>0</v>
      </c>
      <c r="AN116" s="132">
        <f t="shared" si="14"/>
        <v>0</v>
      </c>
      <c r="AO116" s="132">
        <f t="shared" si="15"/>
        <v>0</v>
      </c>
    </row>
    <row r="117" spans="3:41" ht="14.5" customHeight="1" x14ac:dyDescent="0.15">
      <c r="C117" s="92"/>
      <c r="E117" s="1" t="s">
        <v>80</v>
      </c>
      <c r="H117" s="112"/>
      <c r="I117" s="110"/>
      <c r="J117" s="124"/>
      <c r="K117" s="133"/>
      <c r="L117" s="97"/>
      <c r="M117" s="127"/>
      <c r="N117" s="127"/>
      <c r="O117" s="127"/>
      <c r="P117" s="128"/>
      <c r="Q117" s="126"/>
      <c r="R117" s="126"/>
      <c r="S117" s="126"/>
      <c r="T117" s="181"/>
      <c r="U117" s="127"/>
      <c r="V117" s="127"/>
      <c r="W117" s="127"/>
      <c r="X117" s="128"/>
      <c r="Y117" s="126"/>
      <c r="Z117" s="127"/>
      <c r="AA117" s="127"/>
      <c r="AB117" s="127"/>
      <c r="AC117" s="130"/>
      <c r="AD117" s="131"/>
      <c r="AL117" s="132">
        <f t="shared" si="14"/>
        <v>0</v>
      </c>
      <c r="AM117" s="132">
        <f t="shared" si="14"/>
        <v>0</v>
      </c>
      <c r="AN117" s="132">
        <f t="shared" si="14"/>
        <v>0</v>
      </c>
      <c r="AO117" s="132">
        <f t="shared" si="15"/>
        <v>0</v>
      </c>
    </row>
    <row r="118" spans="3:41" ht="14.5" customHeight="1" x14ac:dyDescent="0.15">
      <c r="C118" s="92"/>
      <c r="E118" s="123" t="s">
        <v>76</v>
      </c>
      <c r="F118" s="1" t="s">
        <v>81</v>
      </c>
      <c r="H118" s="112"/>
      <c r="I118" s="110" t="s">
        <v>78</v>
      </c>
      <c r="J118" s="124" t="s">
        <v>26</v>
      </c>
      <c r="K118" s="133"/>
      <c r="L118" s="97"/>
      <c r="M118" s="127">
        <v>0</v>
      </c>
      <c r="N118" s="127">
        <v>0</v>
      </c>
      <c r="O118" s="127">
        <v>0</v>
      </c>
      <c r="P118" s="128" t="s">
        <v>26</v>
      </c>
      <c r="Q118" s="126">
        <v>0</v>
      </c>
      <c r="R118" s="126"/>
      <c r="S118" s="126"/>
      <c r="T118" s="181"/>
      <c r="U118" s="127">
        <v>0</v>
      </c>
      <c r="V118" s="127">
        <v>0</v>
      </c>
      <c r="W118" s="127">
        <v>0</v>
      </c>
      <c r="X118" s="128" t="s">
        <v>26</v>
      </c>
      <c r="Y118" s="126">
        <f>+W118*L118</f>
        <v>0</v>
      </c>
      <c r="Z118" s="127">
        <f t="shared" ref="Z118:AB119" si="25">+M118+U118</f>
        <v>0</v>
      </c>
      <c r="AA118" s="127">
        <f t="shared" si="25"/>
        <v>0</v>
      </c>
      <c r="AB118" s="127">
        <f t="shared" si="25"/>
        <v>0</v>
      </c>
      <c r="AC118" s="130" t="s">
        <v>26</v>
      </c>
      <c r="AD118" s="131">
        <f>+Q118+Y118</f>
        <v>0</v>
      </c>
      <c r="AG118" s="4">
        <v>0</v>
      </c>
      <c r="AH118" s="4">
        <v>0</v>
      </c>
      <c r="AI118" s="4">
        <v>0</v>
      </c>
      <c r="AJ118" s="4" t="s">
        <v>26</v>
      </c>
      <c r="AK118" s="5">
        <v>0</v>
      </c>
      <c r="AL118" s="132">
        <f t="shared" si="14"/>
        <v>0</v>
      </c>
      <c r="AM118" s="132">
        <f t="shared" si="14"/>
        <v>0</v>
      </c>
      <c r="AN118" s="132">
        <f t="shared" si="14"/>
        <v>0</v>
      </c>
      <c r="AO118" s="132">
        <f t="shared" si="15"/>
        <v>0</v>
      </c>
    </row>
    <row r="119" spans="3:41" ht="14.5" customHeight="1" x14ac:dyDescent="0.15">
      <c r="C119" s="92"/>
      <c r="E119" s="123" t="s">
        <v>76</v>
      </c>
      <c r="F119" s="1" t="s">
        <v>82</v>
      </c>
      <c r="I119" s="110" t="s">
        <v>78</v>
      </c>
      <c r="J119" s="124" t="s">
        <v>26</v>
      </c>
      <c r="K119" s="133"/>
      <c r="L119" s="97"/>
      <c r="M119" s="127">
        <v>0</v>
      </c>
      <c r="N119" s="127">
        <v>0</v>
      </c>
      <c r="O119" s="127">
        <v>0</v>
      </c>
      <c r="P119" s="128" t="s">
        <v>26</v>
      </c>
      <c r="Q119" s="126">
        <v>0</v>
      </c>
      <c r="R119" s="126"/>
      <c r="S119" s="126"/>
      <c r="T119" s="181"/>
      <c r="U119" s="127">
        <v>0</v>
      </c>
      <c r="V119" s="127">
        <v>0</v>
      </c>
      <c r="W119" s="127">
        <v>0</v>
      </c>
      <c r="X119" s="128" t="s">
        <v>26</v>
      </c>
      <c r="Y119" s="126">
        <f>+W119*L119</f>
        <v>0</v>
      </c>
      <c r="Z119" s="127">
        <f t="shared" si="25"/>
        <v>0</v>
      </c>
      <c r="AA119" s="127">
        <f t="shared" si="25"/>
        <v>0</v>
      </c>
      <c r="AB119" s="127">
        <f t="shared" si="25"/>
        <v>0</v>
      </c>
      <c r="AC119" s="130" t="s">
        <v>26</v>
      </c>
      <c r="AD119" s="131">
        <f>+Q119+Y119</f>
        <v>0</v>
      </c>
      <c r="AG119" s="4">
        <v>0</v>
      </c>
      <c r="AH119" s="4">
        <v>0</v>
      </c>
      <c r="AI119" s="4">
        <v>0</v>
      </c>
      <c r="AJ119" s="4" t="s">
        <v>26</v>
      </c>
      <c r="AK119" s="5">
        <v>0</v>
      </c>
      <c r="AL119" s="132">
        <f t="shared" si="14"/>
        <v>0</v>
      </c>
      <c r="AM119" s="132">
        <f t="shared" si="14"/>
        <v>0</v>
      </c>
      <c r="AN119" s="132">
        <f t="shared" si="14"/>
        <v>0</v>
      </c>
      <c r="AO119" s="132">
        <f t="shared" si="15"/>
        <v>0</v>
      </c>
    </row>
    <row r="120" spans="3:41" ht="20" customHeight="1" thickBot="1" x14ac:dyDescent="0.2">
      <c r="C120" s="184"/>
      <c r="D120" s="185"/>
      <c r="E120" s="185"/>
      <c r="F120" s="196"/>
      <c r="G120" s="196"/>
      <c r="H120" s="197"/>
      <c r="I120" s="187"/>
      <c r="J120" s="188"/>
      <c r="K120" s="189"/>
      <c r="L120" s="198"/>
      <c r="M120" s="143">
        <v>0</v>
      </c>
      <c r="N120" s="143">
        <v>0</v>
      </c>
      <c r="O120" s="143">
        <v>0</v>
      </c>
      <c r="P120" s="142" t="s">
        <v>26</v>
      </c>
      <c r="Q120" s="143">
        <v>0</v>
      </c>
      <c r="R120" s="143"/>
      <c r="S120" s="143"/>
      <c r="T120" s="192"/>
      <c r="U120" s="141">
        <f>SUM(U108:U116)</f>
        <v>0</v>
      </c>
      <c r="V120" s="143">
        <f t="shared" ref="V120:W120" si="26">SUM(V108:V116)</f>
        <v>0</v>
      </c>
      <c r="W120" s="143">
        <f t="shared" si="26"/>
        <v>0</v>
      </c>
      <c r="X120" s="142" t="s">
        <v>26</v>
      </c>
      <c r="Y120" s="143">
        <f>SUM(Y108:Y109)</f>
        <v>0</v>
      </c>
      <c r="Z120" s="143">
        <f>SUM(Z108:Z119)</f>
        <v>0</v>
      </c>
      <c r="AA120" s="143">
        <f>SUM(AA108:AA119)</f>
        <v>0</v>
      </c>
      <c r="AB120" s="143">
        <f>SUM(AB108:AB119)</f>
        <v>0</v>
      </c>
      <c r="AC120" s="142" t="s">
        <v>26</v>
      </c>
      <c r="AD120" s="146">
        <f>SUM(AD108:AD109)</f>
        <v>0</v>
      </c>
      <c r="AG120" s="4">
        <v>0</v>
      </c>
      <c r="AH120" s="4">
        <v>0</v>
      </c>
      <c r="AI120" s="4">
        <v>0</v>
      </c>
      <c r="AJ120" s="4" t="s">
        <v>26</v>
      </c>
      <c r="AK120" s="5">
        <v>0</v>
      </c>
      <c r="AL120" s="132">
        <f t="shared" si="14"/>
        <v>0</v>
      </c>
      <c r="AM120" s="132">
        <f t="shared" si="14"/>
        <v>0</v>
      </c>
      <c r="AN120" s="132">
        <f t="shared" si="14"/>
        <v>0</v>
      </c>
      <c r="AO120" s="132">
        <f t="shared" si="15"/>
        <v>0</v>
      </c>
    </row>
    <row r="121" spans="3:41" ht="18.75" customHeight="1" x14ac:dyDescent="0.15">
      <c r="C121" s="116" t="s">
        <v>83</v>
      </c>
      <c r="D121" s="8" t="s">
        <v>84</v>
      </c>
      <c r="F121" s="123"/>
      <c r="G121" s="123"/>
      <c r="H121" s="112"/>
      <c r="I121" s="110"/>
      <c r="J121" s="124"/>
      <c r="K121" s="133"/>
      <c r="L121" s="97"/>
      <c r="M121" s="127"/>
      <c r="N121" s="127"/>
      <c r="O121" s="127"/>
      <c r="P121" s="136"/>
      <c r="Q121" s="126"/>
      <c r="R121" s="126"/>
      <c r="S121" s="126"/>
      <c r="T121" s="181"/>
      <c r="U121" s="127"/>
      <c r="V121" s="127"/>
      <c r="W121" s="127"/>
      <c r="X121" s="128"/>
      <c r="Y121" s="126"/>
      <c r="Z121" s="127"/>
      <c r="AA121" s="127"/>
      <c r="AB121" s="127"/>
      <c r="AC121" s="130"/>
      <c r="AD121" s="131"/>
      <c r="AL121" s="132">
        <f t="shared" si="14"/>
        <v>0</v>
      </c>
      <c r="AM121" s="132">
        <f t="shared" si="14"/>
        <v>0</v>
      </c>
      <c r="AN121" s="132">
        <f t="shared" si="14"/>
        <v>0</v>
      </c>
      <c r="AO121" s="132">
        <f t="shared" si="15"/>
        <v>0</v>
      </c>
    </row>
    <row r="122" spans="3:41" ht="14.5" customHeight="1" x14ac:dyDescent="0.15">
      <c r="C122" s="92"/>
      <c r="D122" s="1" t="s">
        <v>22</v>
      </c>
      <c r="E122" s="1" t="s">
        <v>85</v>
      </c>
      <c r="F122" s="123"/>
      <c r="G122" s="123"/>
      <c r="H122" s="199" t="s">
        <v>86</v>
      </c>
      <c r="I122" s="110" t="s">
        <v>25</v>
      </c>
      <c r="J122" s="124" t="s">
        <v>26</v>
      </c>
      <c r="K122" s="137">
        <v>334.5</v>
      </c>
      <c r="L122" s="97">
        <v>365.2</v>
      </c>
      <c r="M122" s="126">
        <v>33</v>
      </c>
      <c r="N122" s="126">
        <v>2</v>
      </c>
      <c r="O122" s="127">
        <f>M122+N122</f>
        <v>35</v>
      </c>
      <c r="P122" s="128" t="s">
        <v>26</v>
      </c>
      <c r="Q122" s="126">
        <v>12782</v>
      </c>
      <c r="R122" s="126"/>
      <c r="S122" s="126"/>
      <c r="T122" s="181"/>
      <c r="U122" s="127">
        <f>'[1]TRAFIK-INT'!M45</f>
        <v>1</v>
      </c>
      <c r="V122" s="127">
        <f>'[1]TRAFIK-INT'!M68</f>
        <v>0</v>
      </c>
      <c r="W122" s="127">
        <f>+U122+V122</f>
        <v>1</v>
      </c>
      <c r="X122" s="128" t="s">
        <v>26</v>
      </c>
      <c r="Y122" s="126">
        <f t="shared" ref="Y122:Y133" si="27">+W122*L122</f>
        <v>365.2</v>
      </c>
      <c r="Z122" s="127">
        <f t="shared" ref="Z122:AA133" si="28">M122+U122</f>
        <v>34</v>
      </c>
      <c r="AA122" s="127">
        <f t="shared" si="28"/>
        <v>2</v>
      </c>
      <c r="AB122" s="127">
        <f t="shared" ref="AB122:AB133" si="29">+O122+W122</f>
        <v>36</v>
      </c>
      <c r="AC122" s="130" t="s">
        <v>26</v>
      </c>
      <c r="AD122" s="131">
        <f t="shared" ref="AD122:AD133" si="30">+Q122+Y122</f>
        <v>13147.2</v>
      </c>
      <c r="AE122" s="200"/>
      <c r="AF122" s="200"/>
      <c r="AG122" s="4">
        <v>33</v>
      </c>
      <c r="AH122" s="4">
        <v>2</v>
      </c>
      <c r="AI122" s="4">
        <v>35</v>
      </c>
      <c r="AJ122" s="4" t="s">
        <v>26</v>
      </c>
      <c r="AK122" s="5">
        <v>12782</v>
      </c>
      <c r="AL122" s="132">
        <f t="shared" si="14"/>
        <v>0</v>
      </c>
      <c r="AM122" s="132">
        <f t="shared" si="14"/>
        <v>0</v>
      </c>
      <c r="AN122" s="132">
        <f t="shared" si="14"/>
        <v>0</v>
      </c>
      <c r="AO122" s="132">
        <f t="shared" si="15"/>
        <v>0</v>
      </c>
    </row>
    <row r="123" spans="3:41" ht="14.5" customHeight="1" x14ac:dyDescent="0.15">
      <c r="C123" s="92"/>
      <c r="H123" s="199" t="s">
        <v>87</v>
      </c>
      <c r="I123" s="110" t="s">
        <v>25</v>
      </c>
      <c r="J123" s="124" t="s">
        <v>26</v>
      </c>
      <c r="K123" s="137">
        <v>502</v>
      </c>
      <c r="L123" s="97">
        <v>547.79999999999995</v>
      </c>
      <c r="M123" s="126">
        <v>282</v>
      </c>
      <c r="N123" s="126">
        <v>8</v>
      </c>
      <c r="O123" s="127">
        <f t="shared" ref="O123:O133" si="31">M123+N123</f>
        <v>290</v>
      </c>
      <c r="P123" s="128" t="s">
        <v>26</v>
      </c>
      <c r="Q123" s="126">
        <v>158862</v>
      </c>
      <c r="R123" s="126"/>
      <c r="S123" s="126"/>
      <c r="T123" s="181"/>
      <c r="U123" s="127">
        <f>'[1]TRAFIK-INT'!M49</f>
        <v>10</v>
      </c>
      <c r="V123" s="127">
        <f>'[1]TRAFIK-INT'!M72</f>
        <v>0</v>
      </c>
      <c r="W123" s="127">
        <f t="shared" ref="W123:W133" si="32">+U123+V123</f>
        <v>10</v>
      </c>
      <c r="X123" s="128" t="s">
        <v>26</v>
      </c>
      <c r="Y123" s="126">
        <f t="shared" si="27"/>
        <v>5478</v>
      </c>
      <c r="Z123" s="127">
        <f t="shared" si="28"/>
        <v>292</v>
      </c>
      <c r="AA123" s="127">
        <f t="shared" si="28"/>
        <v>8</v>
      </c>
      <c r="AB123" s="127">
        <f t="shared" si="29"/>
        <v>300</v>
      </c>
      <c r="AC123" s="130" t="s">
        <v>26</v>
      </c>
      <c r="AD123" s="131">
        <f t="shared" si="30"/>
        <v>164340</v>
      </c>
      <c r="AE123" s="201"/>
      <c r="AF123" s="201"/>
      <c r="AG123" s="4">
        <v>282</v>
      </c>
      <c r="AH123" s="4">
        <v>8</v>
      </c>
      <c r="AI123" s="4">
        <v>290</v>
      </c>
      <c r="AJ123" s="4" t="s">
        <v>26</v>
      </c>
      <c r="AK123" s="5">
        <v>158862</v>
      </c>
      <c r="AL123" s="132">
        <f t="shared" si="14"/>
        <v>0</v>
      </c>
      <c r="AM123" s="132">
        <f t="shared" si="14"/>
        <v>0</v>
      </c>
      <c r="AN123" s="132">
        <f t="shared" si="14"/>
        <v>0</v>
      </c>
      <c r="AO123" s="132">
        <f t="shared" si="15"/>
        <v>0</v>
      </c>
    </row>
    <row r="124" spans="3:41" ht="14.5" customHeight="1" x14ac:dyDescent="0.15">
      <c r="C124" s="92"/>
      <c r="D124" s="1" t="s">
        <v>30</v>
      </c>
      <c r="E124" s="1" t="s">
        <v>88</v>
      </c>
      <c r="F124" s="123"/>
      <c r="G124" s="123"/>
      <c r="H124" s="199" t="s">
        <v>86</v>
      </c>
      <c r="I124" s="110" t="s">
        <v>25</v>
      </c>
      <c r="J124" s="124" t="s">
        <v>26</v>
      </c>
      <c r="K124" s="137">
        <v>0</v>
      </c>
      <c r="L124" s="97">
        <v>64.33</v>
      </c>
      <c r="M124" s="126">
        <v>0</v>
      </c>
      <c r="N124" s="126">
        <v>0</v>
      </c>
      <c r="O124" s="127">
        <f t="shared" si="31"/>
        <v>0</v>
      </c>
      <c r="P124" s="128" t="s">
        <v>26</v>
      </c>
      <c r="Q124" s="126">
        <v>0</v>
      </c>
      <c r="R124" s="126"/>
      <c r="S124" s="126"/>
      <c r="T124" s="181"/>
      <c r="U124" s="127">
        <f>'[1]TRAFIK-INT'!M56</f>
        <v>0</v>
      </c>
      <c r="V124" s="127">
        <v>0</v>
      </c>
      <c r="W124" s="127">
        <f t="shared" si="32"/>
        <v>0</v>
      </c>
      <c r="X124" s="128" t="s">
        <v>26</v>
      </c>
      <c r="Y124" s="126">
        <f t="shared" si="27"/>
        <v>0</v>
      </c>
      <c r="Z124" s="127">
        <f t="shared" si="28"/>
        <v>0</v>
      </c>
      <c r="AA124" s="127">
        <f t="shared" si="28"/>
        <v>0</v>
      </c>
      <c r="AB124" s="127">
        <f t="shared" si="29"/>
        <v>0</v>
      </c>
      <c r="AC124" s="130" t="s">
        <v>26</v>
      </c>
      <c r="AD124" s="131">
        <f t="shared" si="30"/>
        <v>0</v>
      </c>
      <c r="AG124" s="4">
        <v>0</v>
      </c>
      <c r="AH124" s="4">
        <v>0</v>
      </c>
      <c r="AI124" s="4">
        <v>0</v>
      </c>
      <c r="AJ124" s="4" t="s">
        <v>26</v>
      </c>
      <c r="AK124" s="5">
        <v>0</v>
      </c>
      <c r="AL124" s="132">
        <f t="shared" si="14"/>
        <v>0</v>
      </c>
      <c r="AM124" s="132">
        <f t="shared" si="14"/>
        <v>0</v>
      </c>
      <c r="AN124" s="132">
        <f t="shared" si="14"/>
        <v>0</v>
      </c>
      <c r="AO124" s="132">
        <f t="shared" si="15"/>
        <v>0</v>
      </c>
    </row>
    <row r="125" spans="3:41" ht="14.5" customHeight="1" x14ac:dyDescent="0.15">
      <c r="C125" s="92"/>
      <c r="H125" s="199" t="s">
        <v>87</v>
      </c>
      <c r="I125" s="110" t="s">
        <v>25</v>
      </c>
      <c r="J125" s="124" t="s">
        <v>26</v>
      </c>
      <c r="K125" s="133"/>
      <c r="L125" s="97">
        <v>96.49</v>
      </c>
      <c r="M125" s="126">
        <v>0</v>
      </c>
      <c r="N125" s="126">
        <v>0</v>
      </c>
      <c r="O125" s="127">
        <f t="shared" si="31"/>
        <v>0</v>
      </c>
      <c r="P125" s="128" t="s">
        <v>26</v>
      </c>
      <c r="Q125" s="126">
        <v>0</v>
      </c>
      <c r="R125" s="126"/>
      <c r="S125" s="126"/>
      <c r="T125" s="181"/>
      <c r="U125" s="127">
        <v>0</v>
      </c>
      <c r="V125" s="127">
        <f>'[1]TRAFIK-INT'!M82</f>
        <v>0</v>
      </c>
      <c r="W125" s="127">
        <f t="shared" si="32"/>
        <v>0</v>
      </c>
      <c r="X125" s="128" t="s">
        <v>26</v>
      </c>
      <c r="Y125" s="126">
        <f t="shared" si="27"/>
        <v>0</v>
      </c>
      <c r="Z125" s="127">
        <f t="shared" si="28"/>
        <v>0</v>
      </c>
      <c r="AA125" s="127">
        <f t="shared" si="28"/>
        <v>0</v>
      </c>
      <c r="AB125" s="127">
        <f t="shared" si="29"/>
        <v>0</v>
      </c>
      <c r="AC125" s="130" t="s">
        <v>26</v>
      </c>
      <c r="AD125" s="131">
        <f t="shared" si="30"/>
        <v>0</v>
      </c>
      <c r="AE125" s="202"/>
      <c r="AF125" s="202"/>
      <c r="AG125" s="4">
        <v>0</v>
      </c>
      <c r="AH125" s="4">
        <v>0</v>
      </c>
      <c r="AI125" s="4">
        <v>0</v>
      </c>
      <c r="AJ125" s="4" t="s">
        <v>26</v>
      </c>
      <c r="AK125" s="5">
        <v>0</v>
      </c>
      <c r="AL125" s="132">
        <f t="shared" si="14"/>
        <v>0</v>
      </c>
      <c r="AM125" s="132">
        <f t="shared" si="14"/>
        <v>0</v>
      </c>
      <c r="AN125" s="132">
        <f t="shared" si="14"/>
        <v>0</v>
      </c>
      <c r="AO125" s="132">
        <f t="shared" si="15"/>
        <v>0</v>
      </c>
    </row>
    <row r="126" spans="3:41" ht="14.5" customHeight="1" x14ac:dyDescent="0.15">
      <c r="C126" s="92"/>
      <c r="D126" s="1" t="s">
        <v>33</v>
      </c>
      <c r="E126" s="1" t="s">
        <v>89</v>
      </c>
      <c r="F126" s="123"/>
      <c r="G126" s="123"/>
      <c r="H126" s="199" t="s">
        <v>86</v>
      </c>
      <c r="I126" s="110" t="s">
        <v>25</v>
      </c>
      <c r="J126" s="124" t="s">
        <v>26</v>
      </c>
      <c r="K126" s="133"/>
      <c r="L126" s="97"/>
      <c r="M126" s="127">
        <v>0</v>
      </c>
      <c r="N126" s="127">
        <v>0</v>
      </c>
      <c r="O126" s="127">
        <f t="shared" si="31"/>
        <v>0</v>
      </c>
      <c r="P126" s="128" t="s">
        <v>26</v>
      </c>
      <c r="Q126" s="126">
        <v>0</v>
      </c>
      <c r="R126" s="126"/>
      <c r="S126" s="126"/>
      <c r="T126" s="181"/>
      <c r="U126" s="127">
        <v>0</v>
      </c>
      <c r="V126" s="127">
        <v>0</v>
      </c>
      <c r="W126" s="127">
        <f t="shared" si="32"/>
        <v>0</v>
      </c>
      <c r="X126" s="128" t="s">
        <v>26</v>
      </c>
      <c r="Y126" s="126">
        <f t="shared" si="27"/>
        <v>0</v>
      </c>
      <c r="Z126" s="127">
        <f t="shared" si="28"/>
        <v>0</v>
      </c>
      <c r="AA126" s="127">
        <f t="shared" si="28"/>
        <v>0</v>
      </c>
      <c r="AB126" s="127">
        <f t="shared" si="29"/>
        <v>0</v>
      </c>
      <c r="AC126" s="130" t="s">
        <v>26</v>
      </c>
      <c r="AD126" s="131">
        <f t="shared" si="30"/>
        <v>0</v>
      </c>
      <c r="AG126" s="4">
        <v>0</v>
      </c>
      <c r="AH126" s="4">
        <v>0</v>
      </c>
      <c r="AI126" s="4">
        <v>0</v>
      </c>
      <c r="AJ126" s="4" t="s">
        <v>26</v>
      </c>
      <c r="AK126" s="5">
        <v>0</v>
      </c>
      <c r="AL126" s="132">
        <f t="shared" si="14"/>
        <v>0</v>
      </c>
      <c r="AM126" s="132">
        <f t="shared" si="14"/>
        <v>0</v>
      </c>
      <c r="AN126" s="132">
        <f t="shared" si="14"/>
        <v>0</v>
      </c>
      <c r="AO126" s="132">
        <f t="shared" si="15"/>
        <v>0</v>
      </c>
    </row>
    <row r="127" spans="3:41" ht="14.5" customHeight="1" x14ac:dyDescent="0.15">
      <c r="C127" s="92"/>
      <c r="F127" s="123"/>
      <c r="G127" s="123"/>
      <c r="H127" s="199" t="s">
        <v>87</v>
      </c>
      <c r="I127" s="110" t="s">
        <v>25</v>
      </c>
      <c r="J127" s="124" t="s">
        <v>26</v>
      </c>
      <c r="K127" s="133"/>
      <c r="L127" s="97"/>
      <c r="M127" s="127">
        <v>0</v>
      </c>
      <c r="N127" s="127">
        <v>0</v>
      </c>
      <c r="O127" s="127">
        <f t="shared" si="31"/>
        <v>0</v>
      </c>
      <c r="P127" s="128" t="s">
        <v>26</v>
      </c>
      <c r="Q127" s="126">
        <v>0</v>
      </c>
      <c r="R127" s="126"/>
      <c r="S127" s="126"/>
      <c r="T127" s="181"/>
      <c r="U127" s="127">
        <v>0</v>
      </c>
      <c r="V127" s="127">
        <v>0</v>
      </c>
      <c r="W127" s="127">
        <f t="shared" si="32"/>
        <v>0</v>
      </c>
      <c r="X127" s="128" t="s">
        <v>26</v>
      </c>
      <c r="Y127" s="126">
        <f t="shared" si="27"/>
        <v>0</v>
      </c>
      <c r="Z127" s="127">
        <f t="shared" si="28"/>
        <v>0</v>
      </c>
      <c r="AA127" s="127">
        <f t="shared" si="28"/>
        <v>0</v>
      </c>
      <c r="AB127" s="127">
        <f t="shared" si="29"/>
        <v>0</v>
      </c>
      <c r="AC127" s="130" t="s">
        <v>26</v>
      </c>
      <c r="AD127" s="131">
        <f t="shared" si="30"/>
        <v>0</v>
      </c>
      <c r="AG127" s="4">
        <v>0</v>
      </c>
      <c r="AH127" s="4">
        <v>0</v>
      </c>
      <c r="AI127" s="4">
        <v>0</v>
      </c>
      <c r="AJ127" s="4" t="s">
        <v>26</v>
      </c>
      <c r="AK127" s="5">
        <v>0</v>
      </c>
      <c r="AL127" s="132">
        <f t="shared" si="14"/>
        <v>0</v>
      </c>
      <c r="AM127" s="132">
        <f t="shared" si="14"/>
        <v>0</v>
      </c>
      <c r="AN127" s="132">
        <f t="shared" si="14"/>
        <v>0</v>
      </c>
      <c r="AO127" s="132">
        <f t="shared" si="15"/>
        <v>0</v>
      </c>
    </row>
    <row r="128" spans="3:41" ht="14.5" customHeight="1" x14ac:dyDescent="0.15">
      <c r="C128" s="92"/>
      <c r="D128" s="1" t="s">
        <v>35</v>
      </c>
      <c r="E128" s="1" t="s">
        <v>90</v>
      </c>
      <c r="H128" s="199" t="s">
        <v>86</v>
      </c>
      <c r="I128" s="110" t="s">
        <v>25</v>
      </c>
      <c r="J128" s="124" t="s">
        <v>26</v>
      </c>
      <c r="K128" s="133"/>
      <c r="L128" s="97"/>
      <c r="M128" s="127">
        <v>0</v>
      </c>
      <c r="N128" s="127">
        <v>0</v>
      </c>
      <c r="O128" s="127">
        <f t="shared" si="31"/>
        <v>0</v>
      </c>
      <c r="P128" s="128" t="s">
        <v>26</v>
      </c>
      <c r="Q128" s="126">
        <v>0</v>
      </c>
      <c r="R128" s="126"/>
      <c r="S128" s="126"/>
      <c r="T128" s="181"/>
      <c r="U128" s="127">
        <v>0</v>
      </c>
      <c r="V128" s="127">
        <v>0</v>
      </c>
      <c r="W128" s="127">
        <f t="shared" si="32"/>
        <v>0</v>
      </c>
      <c r="X128" s="128" t="s">
        <v>26</v>
      </c>
      <c r="Y128" s="126">
        <f t="shared" si="27"/>
        <v>0</v>
      </c>
      <c r="Z128" s="127">
        <f t="shared" si="28"/>
        <v>0</v>
      </c>
      <c r="AA128" s="127">
        <f t="shared" si="28"/>
        <v>0</v>
      </c>
      <c r="AB128" s="127">
        <f t="shared" si="29"/>
        <v>0</v>
      </c>
      <c r="AC128" s="130" t="s">
        <v>26</v>
      </c>
      <c r="AD128" s="131">
        <f t="shared" si="30"/>
        <v>0</v>
      </c>
      <c r="AE128" s="203"/>
      <c r="AF128" s="203"/>
      <c r="AG128" s="4">
        <v>0</v>
      </c>
      <c r="AH128" s="4">
        <v>0</v>
      </c>
      <c r="AI128" s="4">
        <v>0</v>
      </c>
      <c r="AJ128" s="4" t="s">
        <v>26</v>
      </c>
      <c r="AK128" s="5">
        <v>0</v>
      </c>
      <c r="AL128" s="132">
        <f t="shared" si="14"/>
        <v>0</v>
      </c>
      <c r="AM128" s="132">
        <f t="shared" si="14"/>
        <v>0</v>
      </c>
      <c r="AN128" s="132">
        <f t="shared" si="14"/>
        <v>0</v>
      </c>
      <c r="AO128" s="132">
        <f t="shared" si="15"/>
        <v>0</v>
      </c>
    </row>
    <row r="129" spans="3:41" ht="14.5" customHeight="1" x14ac:dyDescent="0.15">
      <c r="C129" s="92"/>
      <c r="F129" s="123"/>
      <c r="G129" s="123"/>
      <c r="H129" s="199" t="s">
        <v>87</v>
      </c>
      <c r="I129" s="110" t="s">
        <v>25</v>
      </c>
      <c r="J129" s="124" t="s">
        <v>26</v>
      </c>
      <c r="K129" s="133"/>
      <c r="L129" s="97"/>
      <c r="M129" s="127">
        <v>0</v>
      </c>
      <c r="N129" s="127">
        <v>0</v>
      </c>
      <c r="O129" s="127">
        <f t="shared" si="31"/>
        <v>0</v>
      </c>
      <c r="P129" s="128" t="s">
        <v>26</v>
      </c>
      <c r="Q129" s="126">
        <v>0</v>
      </c>
      <c r="R129" s="126"/>
      <c r="S129" s="126"/>
      <c r="T129" s="181"/>
      <c r="U129" s="127">
        <v>0</v>
      </c>
      <c r="V129" s="127">
        <v>0</v>
      </c>
      <c r="W129" s="127">
        <f t="shared" si="32"/>
        <v>0</v>
      </c>
      <c r="X129" s="128" t="s">
        <v>26</v>
      </c>
      <c r="Y129" s="126">
        <f t="shared" si="27"/>
        <v>0</v>
      </c>
      <c r="Z129" s="127">
        <f t="shared" si="28"/>
        <v>0</v>
      </c>
      <c r="AA129" s="127">
        <f t="shared" si="28"/>
        <v>0</v>
      </c>
      <c r="AB129" s="127">
        <f t="shared" si="29"/>
        <v>0</v>
      </c>
      <c r="AC129" s="130" t="s">
        <v>26</v>
      </c>
      <c r="AD129" s="131">
        <f t="shared" si="30"/>
        <v>0</v>
      </c>
      <c r="AG129" s="4">
        <v>0</v>
      </c>
      <c r="AH129" s="4">
        <v>0</v>
      </c>
      <c r="AI129" s="4">
        <v>0</v>
      </c>
      <c r="AJ129" s="4" t="s">
        <v>26</v>
      </c>
      <c r="AK129" s="5">
        <v>0</v>
      </c>
      <c r="AL129" s="132">
        <f t="shared" si="14"/>
        <v>0</v>
      </c>
      <c r="AM129" s="132">
        <f t="shared" si="14"/>
        <v>0</v>
      </c>
      <c r="AN129" s="132">
        <f t="shared" si="14"/>
        <v>0</v>
      </c>
      <c r="AO129" s="132">
        <f t="shared" si="15"/>
        <v>0</v>
      </c>
    </row>
    <row r="130" spans="3:41" ht="14.5" customHeight="1" x14ac:dyDescent="0.15">
      <c r="C130" s="92"/>
      <c r="D130" s="1" t="s">
        <v>37</v>
      </c>
      <c r="E130" s="1" t="s">
        <v>91</v>
      </c>
      <c r="F130" s="123"/>
      <c r="G130" s="123"/>
      <c r="H130" s="199" t="s">
        <v>86</v>
      </c>
      <c r="I130" s="110" t="s">
        <v>25</v>
      </c>
      <c r="J130" s="124" t="s">
        <v>26</v>
      </c>
      <c r="K130" s="133"/>
      <c r="L130" s="97"/>
      <c r="M130" s="127">
        <v>0</v>
      </c>
      <c r="N130" s="127">
        <v>0</v>
      </c>
      <c r="O130" s="127">
        <f t="shared" si="31"/>
        <v>0</v>
      </c>
      <c r="P130" s="128" t="s">
        <v>26</v>
      </c>
      <c r="Q130" s="126">
        <v>0</v>
      </c>
      <c r="R130" s="126"/>
      <c r="S130" s="126"/>
      <c r="T130" s="181"/>
      <c r="U130" s="127">
        <v>0</v>
      </c>
      <c r="V130" s="127">
        <v>0</v>
      </c>
      <c r="W130" s="127">
        <f t="shared" si="32"/>
        <v>0</v>
      </c>
      <c r="X130" s="128" t="s">
        <v>26</v>
      </c>
      <c r="Y130" s="126">
        <f t="shared" si="27"/>
        <v>0</v>
      </c>
      <c r="Z130" s="127">
        <f>M130+U130</f>
        <v>0</v>
      </c>
      <c r="AA130" s="127">
        <f t="shared" si="28"/>
        <v>0</v>
      </c>
      <c r="AB130" s="127">
        <f t="shared" si="29"/>
        <v>0</v>
      </c>
      <c r="AC130" s="130" t="s">
        <v>26</v>
      </c>
      <c r="AD130" s="131">
        <f t="shared" si="30"/>
        <v>0</v>
      </c>
      <c r="AE130" s="204"/>
      <c r="AF130" s="204"/>
      <c r="AG130" s="4">
        <v>0</v>
      </c>
      <c r="AH130" s="4">
        <v>0</v>
      </c>
      <c r="AI130" s="4">
        <v>0</v>
      </c>
      <c r="AJ130" s="4" t="s">
        <v>26</v>
      </c>
      <c r="AK130" s="5">
        <v>0</v>
      </c>
      <c r="AL130" s="132">
        <f t="shared" si="14"/>
        <v>0</v>
      </c>
      <c r="AM130" s="132">
        <f t="shared" si="14"/>
        <v>0</v>
      </c>
      <c r="AN130" s="132">
        <f t="shared" si="14"/>
        <v>0</v>
      </c>
      <c r="AO130" s="132">
        <f t="shared" si="15"/>
        <v>0</v>
      </c>
    </row>
    <row r="131" spans="3:41" ht="14.5" customHeight="1" x14ac:dyDescent="0.15">
      <c r="C131" s="92"/>
      <c r="F131" s="123"/>
      <c r="G131" s="123"/>
      <c r="H131" s="199" t="s">
        <v>87</v>
      </c>
      <c r="I131" s="110" t="s">
        <v>25</v>
      </c>
      <c r="J131" s="124" t="s">
        <v>26</v>
      </c>
      <c r="K131" s="133"/>
      <c r="L131" s="97"/>
      <c r="M131" s="127">
        <v>0</v>
      </c>
      <c r="N131" s="127">
        <v>0</v>
      </c>
      <c r="O131" s="127">
        <f t="shared" si="31"/>
        <v>0</v>
      </c>
      <c r="P131" s="128" t="s">
        <v>26</v>
      </c>
      <c r="Q131" s="126">
        <v>0</v>
      </c>
      <c r="R131" s="126"/>
      <c r="S131" s="126"/>
      <c r="T131" s="181"/>
      <c r="U131" s="127">
        <v>0</v>
      </c>
      <c r="V131" s="127">
        <v>0</v>
      </c>
      <c r="W131" s="127">
        <f t="shared" si="32"/>
        <v>0</v>
      </c>
      <c r="X131" s="128" t="s">
        <v>26</v>
      </c>
      <c r="Y131" s="126">
        <f t="shared" si="27"/>
        <v>0</v>
      </c>
      <c r="Z131" s="127">
        <f t="shared" si="28"/>
        <v>0</v>
      </c>
      <c r="AA131" s="127">
        <f t="shared" si="28"/>
        <v>0</v>
      </c>
      <c r="AB131" s="127">
        <f t="shared" si="29"/>
        <v>0</v>
      </c>
      <c r="AC131" s="130" t="s">
        <v>26</v>
      </c>
      <c r="AD131" s="131">
        <f t="shared" si="30"/>
        <v>0</v>
      </c>
      <c r="AE131" s="138"/>
      <c r="AF131" s="138"/>
      <c r="AG131" s="4">
        <v>0</v>
      </c>
      <c r="AH131" s="4">
        <v>0</v>
      </c>
      <c r="AI131" s="4">
        <v>0</v>
      </c>
      <c r="AJ131" s="4" t="s">
        <v>26</v>
      </c>
      <c r="AK131" s="5">
        <v>0</v>
      </c>
      <c r="AL131" s="132">
        <f t="shared" si="14"/>
        <v>0</v>
      </c>
      <c r="AM131" s="132">
        <f t="shared" si="14"/>
        <v>0</v>
      </c>
      <c r="AN131" s="132">
        <f t="shared" si="14"/>
        <v>0</v>
      </c>
      <c r="AO131" s="132">
        <f t="shared" si="15"/>
        <v>0</v>
      </c>
    </row>
    <row r="132" spans="3:41" ht="14.5" customHeight="1" x14ac:dyDescent="0.15">
      <c r="C132" s="92"/>
      <c r="D132" s="1" t="s">
        <v>39</v>
      </c>
      <c r="E132" s="1" t="s">
        <v>92</v>
      </c>
      <c r="H132" s="205" t="s">
        <v>86</v>
      </c>
      <c r="I132" s="110" t="s">
        <v>25</v>
      </c>
      <c r="J132" s="124" t="s">
        <v>26</v>
      </c>
      <c r="K132" s="133"/>
      <c r="L132" s="97"/>
      <c r="M132" s="127">
        <v>0</v>
      </c>
      <c r="N132" s="127">
        <v>0</v>
      </c>
      <c r="O132" s="127">
        <f t="shared" si="31"/>
        <v>0</v>
      </c>
      <c r="P132" s="128" t="s">
        <v>26</v>
      </c>
      <c r="Q132" s="126">
        <v>0</v>
      </c>
      <c r="R132" s="126"/>
      <c r="S132" s="126"/>
      <c r="T132" s="181"/>
      <c r="U132" s="127">
        <v>0</v>
      </c>
      <c r="V132" s="127">
        <v>0</v>
      </c>
      <c r="W132" s="127">
        <f t="shared" si="32"/>
        <v>0</v>
      </c>
      <c r="X132" s="128" t="s">
        <v>26</v>
      </c>
      <c r="Y132" s="126">
        <f t="shared" si="27"/>
        <v>0</v>
      </c>
      <c r="Z132" s="127">
        <f t="shared" si="28"/>
        <v>0</v>
      </c>
      <c r="AA132" s="127">
        <f t="shared" si="28"/>
        <v>0</v>
      </c>
      <c r="AB132" s="127">
        <f t="shared" si="29"/>
        <v>0</v>
      </c>
      <c r="AC132" s="130" t="s">
        <v>26</v>
      </c>
      <c r="AD132" s="131">
        <f t="shared" si="30"/>
        <v>0</v>
      </c>
      <c r="AE132" s="138"/>
      <c r="AF132" s="138"/>
      <c r="AG132" s="4">
        <v>0</v>
      </c>
      <c r="AH132" s="4">
        <v>0</v>
      </c>
      <c r="AI132" s="4">
        <v>0</v>
      </c>
      <c r="AJ132" s="4" t="s">
        <v>26</v>
      </c>
      <c r="AK132" s="5">
        <v>0</v>
      </c>
      <c r="AL132" s="132">
        <f t="shared" si="14"/>
        <v>0</v>
      </c>
      <c r="AM132" s="132">
        <f t="shared" si="14"/>
        <v>0</v>
      </c>
      <c r="AN132" s="132">
        <f t="shared" si="14"/>
        <v>0</v>
      </c>
      <c r="AO132" s="132">
        <f t="shared" si="15"/>
        <v>0</v>
      </c>
    </row>
    <row r="133" spans="3:41" ht="14.5" customHeight="1" x14ac:dyDescent="0.15">
      <c r="C133" s="92"/>
      <c r="H133" s="205" t="s">
        <v>87</v>
      </c>
      <c r="I133" s="110" t="s">
        <v>25</v>
      </c>
      <c r="J133" s="124" t="s">
        <v>26</v>
      </c>
      <c r="K133" s="133"/>
      <c r="L133" s="97"/>
      <c r="M133" s="127">
        <v>0</v>
      </c>
      <c r="N133" s="127">
        <v>0</v>
      </c>
      <c r="O133" s="127">
        <f t="shared" si="31"/>
        <v>0</v>
      </c>
      <c r="P133" s="128" t="s">
        <v>26</v>
      </c>
      <c r="Q133" s="126">
        <v>0</v>
      </c>
      <c r="R133" s="126"/>
      <c r="S133" s="126"/>
      <c r="T133" s="181"/>
      <c r="U133" s="127">
        <v>0</v>
      </c>
      <c r="V133" s="127">
        <v>0</v>
      </c>
      <c r="W133" s="127">
        <f t="shared" si="32"/>
        <v>0</v>
      </c>
      <c r="X133" s="128" t="s">
        <v>26</v>
      </c>
      <c r="Y133" s="126">
        <f t="shared" si="27"/>
        <v>0</v>
      </c>
      <c r="Z133" s="127">
        <f t="shared" si="28"/>
        <v>0</v>
      </c>
      <c r="AA133" s="127">
        <f t="shared" si="28"/>
        <v>0</v>
      </c>
      <c r="AB133" s="127">
        <f t="shared" si="29"/>
        <v>0</v>
      </c>
      <c r="AC133" s="130" t="s">
        <v>26</v>
      </c>
      <c r="AD133" s="131">
        <f t="shared" si="30"/>
        <v>0</v>
      </c>
      <c r="AG133" s="4">
        <v>0</v>
      </c>
      <c r="AH133" s="4">
        <v>0</v>
      </c>
      <c r="AI133" s="4">
        <v>0</v>
      </c>
      <c r="AJ133" s="4" t="s">
        <v>26</v>
      </c>
      <c r="AK133" s="5">
        <v>0</v>
      </c>
      <c r="AL133" s="132">
        <f t="shared" si="14"/>
        <v>0</v>
      </c>
      <c r="AM133" s="132">
        <f t="shared" si="14"/>
        <v>0</v>
      </c>
      <c r="AN133" s="132">
        <f t="shared" si="14"/>
        <v>0</v>
      </c>
      <c r="AO133" s="132">
        <f t="shared" si="15"/>
        <v>0</v>
      </c>
    </row>
    <row r="134" spans="3:41" ht="20" customHeight="1" thickBot="1" x14ac:dyDescent="0.2">
      <c r="C134" s="184"/>
      <c r="D134" s="185"/>
      <c r="E134" s="196"/>
      <c r="F134" s="185"/>
      <c r="G134" s="185"/>
      <c r="H134" s="197"/>
      <c r="I134" s="187"/>
      <c r="J134" s="206"/>
      <c r="K134" s="207"/>
      <c r="L134" s="198"/>
      <c r="M134" s="141">
        <f>SUM(M122:M133)</f>
        <v>315</v>
      </c>
      <c r="N134" s="141">
        <f t="shared" ref="N134" si="33">SUM(N122:N133)</f>
        <v>10</v>
      </c>
      <c r="O134" s="141">
        <f>SUM(O122:O133)</f>
        <v>325</v>
      </c>
      <c r="P134" s="142" t="s">
        <v>26</v>
      </c>
      <c r="Q134" s="143">
        <f>SUM(Q122:Q133)</f>
        <v>171644</v>
      </c>
      <c r="R134" s="143"/>
      <c r="S134" s="143"/>
      <c r="T134" s="192"/>
      <c r="U134" s="141">
        <f>SUM(U122:U133)</f>
        <v>11</v>
      </c>
      <c r="V134" s="143">
        <f>SUM(V122:V125)</f>
        <v>0</v>
      </c>
      <c r="W134" s="141">
        <f>+U134+V134</f>
        <v>11</v>
      </c>
      <c r="X134" s="142" t="s">
        <v>26</v>
      </c>
      <c r="Y134" s="143">
        <f>SUM(Y122:Y133)</f>
        <v>5843.2</v>
      </c>
      <c r="Z134" s="141">
        <f>SUM(Z122:Z133)</f>
        <v>326</v>
      </c>
      <c r="AA134" s="141">
        <f>SUM(AA122:AA133)</f>
        <v>10</v>
      </c>
      <c r="AB134" s="141">
        <f>SUM(AB122:AB133)</f>
        <v>336</v>
      </c>
      <c r="AC134" s="142" t="s">
        <v>26</v>
      </c>
      <c r="AD134" s="146">
        <f>SUM(AD122:AD133)</f>
        <v>177487.2</v>
      </c>
      <c r="AE134" s="194"/>
      <c r="AF134" s="194"/>
      <c r="AG134" s="4">
        <v>315</v>
      </c>
      <c r="AH134" s="4">
        <v>10</v>
      </c>
      <c r="AI134" s="4">
        <v>325</v>
      </c>
      <c r="AJ134" s="4" t="s">
        <v>26</v>
      </c>
      <c r="AK134" s="5">
        <v>171644</v>
      </c>
      <c r="AL134" s="132">
        <f t="shared" si="14"/>
        <v>0</v>
      </c>
      <c r="AM134" s="132">
        <f t="shared" si="14"/>
        <v>0</v>
      </c>
      <c r="AN134" s="132">
        <f t="shared" si="14"/>
        <v>0</v>
      </c>
      <c r="AO134" s="132">
        <f t="shared" si="15"/>
        <v>0</v>
      </c>
    </row>
    <row r="135" spans="3:41" ht="20" customHeight="1" thickBot="1" x14ac:dyDescent="0.2">
      <c r="C135" s="208" t="s">
        <v>93</v>
      </c>
      <c r="D135" s="17" t="s">
        <v>94</v>
      </c>
      <c r="E135" s="156"/>
      <c r="F135" s="156"/>
      <c r="G135" s="156"/>
      <c r="H135" s="157"/>
      <c r="I135" s="158" t="s">
        <v>95</v>
      </c>
      <c r="J135" s="209" t="s">
        <v>26</v>
      </c>
      <c r="K135" s="210">
        <v>62</v>
      </c>
      <c r="L135" s="161">
        <v>71.59</v>
      </c>
      <c r="M135" s="211">
        <v>0</v>
      </c>
      <c r="N135" s="211"/>
      <c r="O135" s="211">
        <v>5157</v>
      </c>
      <c r="P135" s="212" t="s">
        <v>26</v>
      </c>
      <c r="Q135" s="126">
        <v>369189.63</v>
      </c>
      <c r="R135" s="213"/>
      <c r="S135" s="213"/>
      <c r="T135" s="214"/>
      <c r="U135" s="215"/>
      <c r="V135" s="215"/>
      <c r="W135" s="215">
        <v>406</v>
      </c>
      <c r="X135" s="216" t="s">
        <v>26</v>
      </c>
      <c r="Y135" s="217">
        <f>+W135*L135</f>
        <v>29065.54</v>
      </c>
      <c r="Z135" s="211">
        <f>+M135+U135</f>
        <v>0</v>
      </c>
      <c r="AA135" s="211"/>
      <c r="AB135" s="211">
        <f>+O135+W135</f>
        <v>5563</v>
      </c>
      <c r="AC135" s="212" t="s">
        <v>26</v>
      </c>
      <c r="AD135" s="218">
        <f>+Q135+Y135</f>
        <v>398255.17</v>
      </c>
      <c r="AE135" s="194"/>
      <c r="AF135" s="194"/>
      <c r="AG135" s="4">
        <v>0</v>
      </c>
      <c r="AI135" s="4">
        <v>5157</v>
      </c>
      <c r="AJ135" s="4" t="s">
        <v>26</v>
      </c>
      <c r="AK135" s="5">
        <v>369189.63</v>
      </c>
      <c r="AL135" s="132">
        <f t="shared" si="14"/>
        <v>0</v>
      </c>
      <c r="AM135" s="132">
        <f t="shared" si="14"/>
        <v>0</v>
      </c>
      <c r="AN135" s="132">
        <f t="shared" si="14"/>
        <v>0</v>
      </c>
      <c r="AO135" s="132">
        <f t="shared" si="15"/>
        <v>0</v>
      </c>
    </row>
    <row r="136" spans="3:41" ht="19.5" customHeight="1" thickTop="1" thickBot="1" x14ac:dyDescent="0.2">
      <c r="C136" s="219"/>
      <c r="D136" s="8"/>
      <c r="J136" s="2"/>
      <c r="K136" s="2"/>
      <c r="L136" s="134"/>
      <c r="M136" s="148"/>
      <c r="N136" s="148"/>
      <c r="O136" s="148"/>
      <c r="P136" s="169"/>
      <c r="Q136" s="170"/>
      <c r="R136" s="170"/>
      <c r="S136" s="170"/>
      <c r="T136" s="170"/>
      <c r="U136" s="171"/>
      <c r="X136" s="169"/>
      <c r="Y136" s="119"/>
      <c r="Z136" s="172"/>
      <c r="AA136" s="172"/>
      <c r="AB136" s="172"/>
      <c r="AC136" s="169"/>
      <c r="AD136" s="134"/>
      <c r="AL136" s="132">
        <f t="shared" si="14"/>
        <v>0</v>
      </c>
      <c r="AM136" s="132">
        <f t="shared" si="14"/>
        <v>0</v>
      </c>
      <c r="AN136" s="132">
        <f t="shared" si="14"/>
        <v>0</v>
      </c>
      <c r="AO136" s="132">
        <f t="shared" si="15"/>
        <v>0</v>
      </c>
    </row>
    <row r="137" spans="3:41" ht="11.25" hidden="1" customHeight="1" x14ac:dyDescent="0.15">
      <c r="C137" s="219"/>
      <c r="D137" s="8"/>
      <c r="J137" s="2"/>
      <c r="K137" s="2"/>
      <c r="L137" s="134"/>
      <c r="M137" s="148"/>
      <c r="N137" s="148"/>
      <c r="O137" s="148"/>
      <c r="P137" s="169"/>
      <c r="Q137" s="118"/>
      <c r="R137" s="119"/>
      <c r="S137" s="119"/>
      <c r="T137" s="119"/>
      <c r="U137" s="111"/>
      <c r="X137" s="169"/>
      <c r="Y137" s="119"/>
      <c r="Z137" s="172"/>
      <c r="AA137" s="172"/>
      <c r="AB137" s="172"/>
      <c r="AC137" s="169"/>
      <c r="AD137" s="134"/>
      <c r="AL137" s="132">
        <f t="shared" si="14"/>
        <v>0</v>
      </c>
      <c r="AM137" s="132">
        <f t="shared" si="14"/>
        <v>0</v>
      </c>
      <c r="AN137" s="132">
        <f t="shared" si="14"/>
        <v>0</v>
      </c>
      <c r="AO137" s="132">
        <f t="shared" si="15"/>
        <v>0</v>
      </c>
    </row>
    <row r="138" spans="3:41" ht="11.25" hidden="1" customHeight="1" x14ac:dyDescent="0.15">
      <c r="C138" s="219"/>
      <c r="D138" s="8"/>
      <c r="J138" s="2"/>
      <c r="K138" s="2"/>
      <c r="L138" s="134"/>
      <c r="M138" s="148"/>
      <c r="N138" s="148"/>
      <c r="O138" s="148"/>
      <c r="P138" s="169"/>
      <c r="Q138" s="118"/>
      <c r="R138" s="119"/>
      <c r="S138" s="119"/>
      <c r="T138" s="119"/>
      <c r="U138" s="111"/>
      <c r="X138" s="169"/>
      <c r="Y138" s="119"/>
      <c r="Z138" s="172"/>
      <c r="AA138" s="172"/>
      <c r="AB138" s="172"/>
      <c r="AC138" s="169"/>
      <c r="AD138" s="134"/>
      <c r="AL138" s="132">
        <f t="shared" si="14"/>
        <v>0</v>
      </c>
      <c r="AM138" s="132">
        <f t="shared" si="14"/>
        <v>0</v>
      </c>
      <c r="AN138" s="132">
        <f t="shared" si="14"/>
        <v>0</v>
      </c>
      <c r="AO138" s="132">
        <f t="shared" si="15"/>
        <v>0</v>
      </c>
    </row>
    <row r="139" spans="3:41" ht="11.25" hidden="1" customHeight="1" x14ac:dyDescent="0.15">
      <c r="C139" s="219"/>
      <c r="D139" s="8"/>
      <c r="J139" s="2"/>
      <c r="K139" s="2"/>
      <c r="L139" s="134"/>
      <c r="M139" s="148"/>
      <c r="N139" s="148"/>
      <c r="O139" s="148"/>
      <c r="P139" s="169"/>
      <c r="Q139" s="118"/>
      <c r="R139" s="119"/>
      <c r="S139" s="119"/>
      <c r="T139" s="119"/>
      <c r="U139" s="111"/>
      <c r="X139" s="169"/>
      <c r="Y139" s="119"/>
      <c r="Z139" s="172"/>
      <c r="AA139" s="172"/>
      <c r="AB139" s="172"/>
      <c r="AC139" s="169"/>
      <c r="AD139" s="134"/>
      <c r="AE139" s="220"/>
      <c r="AF139" s="220"/>
      <c r="AL139" s="132">
        <f t="shared" si="14"/>
        <v>0</v>
      </c>
      <c r="AM139" s="132">
        <f t="shared" si="14"/>
        <v>0</v>
      </c>
      <c r="AN139" s="132">
        <f t="shared" si="14"/>
        <v>0</v>
      </c>
      <c r="AO139" s="132">
        <f t="shared" si="15"/>
        <v>0</v>
      </c>
    </row>
    <row r="140" spans="3:41" ht="11.25" hidden="1" customHeight="1" x14ac:dyDescent="0.15">
      <c r="C140" s="219"/>
      <c r="D140" s="8"/>
      <c r="H140" s="13"/>
      <c r="J140" s="2"/>
      <c r="K140" s="2"/>
      <c r="L140" s="134"/>
      <c r="M140" s="148"/>
      <c r="N140" s="148"/>
      <c r="O140" s="148"/>
      <c r="P140" s="169"/>
      <c r="Q140" s="118"/>
      <c r="R140" s="119"/>
      <c r="S140" s="119"/>
      <c r="T140" s="119"/>
      <c r="U140" s="111"/>
      <c r="X140" s="169"/>
      <c r="Y140" s="119"/>
      <c r="Z140" s="172"/>
      <c r="AA140" s="172"/>
      <c r="AB140" s="172"/>
      <c r="AC140" s="169"/>
      <c r="AD140" s="134"/>
      <c r="AL140" s="132">
        <f t="shared" si="14"/>
        <v>0</v>
      </c>
      <c r="AM140" s="132">
        <f t="shared" si="14"/>
        <v>0</v>
      </c>
      <c r="AN140" s="132">
        <f t="shared" si="14"/>
        <v>0</v>
      </c>
      <c r="AO140" s="132">
        <f t="shared" si="15"/>
        <v>0</v>
      </c>
    </row>
    <row r="141" spans="3:41" ht="11.25" hidden="1" customHeight="1" x14ac:dyDescent="0.15">
      <c r="C141" s="219"/>
      <c r="D141" s="8"/>
      <c r="J141" s="2"/>
      <c r="K141" s="2"/>
      <c r="L141" s="134"/>
      <c r="M141" s="148"/>
      <c r="N141" s="148"/>
      <c r="O141" s="148"/>
      <c r="P141" s="169"/>
      <c r="Q141" s="118"/>
      <c r="R141" s="119"/>
      <c r="S141" s="119"/>
      <c r="T141" s="119"/>
      <c r="U141" s="111"/>
      <c r="X141" s="169"/>
      <c r="Y141" s="119"/>
      <c r="Z141" s="172"/>
      <c r="AA141" s="172"/>
      <c r="AB141" s="172"/>
      <c r="AC141" s="169"/>
      <c r="AD141" s="134"/>
      <c r="AL141" s="132">
        <f t="shared" si="14"/>
        <v>0</v>
      </c>
      <c r="AM141" s="132">
        <f t="shared" si="14"/>
        <v>0</v>
      </c>
      <c r="AN141" s="132">
        <f t="shared" si="14"/>
        <v>0</v>
      </c>
      <c r="AO141" s="132">
        <f t="shared" si="15"/>
        <v>0</v>
      </c>
    </row>
    <row r="142" spans="3:41" ht="12" hidden="1" customHeight="1" x14ac:dyDescent="0.15">
      <c r="C142" s="219"/>
      <c r="D142" s="8"/>
      <c r="J142" s="2"/>
      <c r="K142" s="2"/>
      <c r="L142" s="221"/>
      <c r="M142" s="148"/>
      <c r="N142" s="148"/>
      <c r="O142" s="148"/>
      <c r="P142" s="169"/>
      <c r="Q142" s="126"/>
      <c r="R142" s="181"/>
      <c r="S142" s="181"/>
      <c r="T142" s="181"/>
      <c r="U142" s="111"/>
      <c r="X142" s="169"/>
      <c r="Y142" s="181"/>
      <c r="AB142" s="8"/>
      <c r="AC142" s="222"/>
      <c r="AD142" s="219"/>
      <c r="AL142" s="132">
        <f t="shared" si="14"/>
        <v>0</v>
      </c>
      <c r="AM142" s="132">
        <f t="shared" si="14"/>
        <v>0</v>
      </c>
      <c r="AN142" s="132">
        <f t="shared" si="14"/>
        <v>0</v>
      </c>
      <c r="AO142" s="132">
        <f t="shared" si="15"/>
        <v>0</v>
      </c>
    </row>
    <row r="143" spans="3:41" ht="17.25" customHeight="1" thickTop="1" x14ac:dyDescent="0.15">
      <c r="C143" s="20"/>
      <c r="D143" s="21"/>
      <c r="E143" s="21"/>
      <c r="F143" s="21"/>
      <c r="G143" s="21"/>
      <c r="H143" s="22"/>
      <c r="I143" s="23"/>
      <c r="J143" s="24" t="s">
        <v>5</v>
      </c>
      <c r="K143" s="25"/>
      <c r="L143" s="26"/>
      <c r="M143" s="27" t="s">
        <v>6</v>
      </c>
      <c r="N143" s="27"/>
      <c r="O143" s="27"/>
      <c r="P143" s="27"/>
      <c r="Q143" s="28"/>
      <c r="R143" s="29"/>
      <c r="S143" s="29"/>
      <c r="T143" s="29"/>
      <c r="U143" s="30" t="s">
        <v>7</v>
      </c>
      <c r="V143" s="31"/>
      <c r="W143" s="31"/>
      <c r="X143" s="31"/>
      <c r="Y143" s="32"/>
      <c r="Z143" s="33" t="s">
        <v>8</v>
      </c>
      <c r="AA143" s="27"/>
      <c r="AB143" s="27"/>
      <c r="AC143" s="27"/>
      <c r="AD143" s="34"/>
      <c r="AG143" s="4" t="s">
        <v>8</v>
      </c>
      <c r="AL143" s="132" t="e">
        <f t="shared" si="14"/>
        <v>#VALUE!</v>
      </c>
      <c r="AM143" s="132">
        <f t="shared" si="14"/>
        <v>0</v>
      </c>
      <c r="AN143" s="132">
        <f t="shared" si="14"/>
        <v>0</v>
      </c>
      <c r="AO143" s="132">
        <f t="shared" si="15"/>
        <v>0</v>
      </c>
    </row>
    <row r="144" spans="3:41" ht="17.25" customHeight="1" x14ac:dyDescent="0.15">
      <c r="C144" s="35" t="s">
        <v>9</v>
      </c>
      <c r="D144" s="36" t="s">
        <v>10</v>
      </c>
      <c r="E144" s="37"/>
      <c r="F144" s="37"/>
      <c r="G144" s="37"/>
      <c r="H144" s="38"/>
      <c r="I144" s="39" t="s">
        <v>11</v>
      </c>
      <c r="J144" s="36"/>
      <c r="K144" s="37"/>
      <c r="L144" s="38"/>
      <c r="M144" s="40" t="s">
        <v>12</v>
      </c>
      <c r="N144" s="41"/>
      <c r="O144" s="42"/>
      <c r="P144" s="43" t="s">
        <v>13</v>
      </c>
      <c r="Q144" s="44"/>
      <c r="R144" s="45"/>
      <c r="S144" s="45"/>
      <c r="T144" s="45"/>
      <c r="U144" s="46" t="s">
        <v>12</v>
      </c>
      <c r="V144" s="47"/>
      <c r="W144" s="48"/>
      <c r="X144" s="49" t="s">
        <v>13</v>
      </c>
      <c r="Y144" s="50"/>
      <c r="Z144" s="51" t="s">
        <v>12</v>
      </c>
      <c r="AA144" s="40"/>
      <c r="AB144" s="52"/>
      <c r="AC144" s="43" t="s">
        <v>13</v>
      </c>
      <c r="AD144" s="53"/>
      <c r="AG144" s="4" t="s">
        <v>12</v>
      </c>
      <c r="AJ144" s="4" t="s">
        <v>13</v>
      </c>
      <c r="AL144" s="132" t="e">
        <f t="shared" si="14"/>
        <v>#VALUE!</v>
      </c>
      <c r="AM144" s="132">
        <f t="shared" si="14"/>
        <v>0</v>
      </c>
      <c r="AN144" s="132">
        <f t="shared" si="14"/>
        <v>0</v>
      </c>
      <c r="AO144" s="132">
        <f t="shared" si="15"/>
        <v>0</v>
      </c>
    </row>
    <row r="145" spans="3:41" ht="17.25" customHeight="1" thickBot="1" x14ac:dyDescent="0.2">
      <c r="C145" s="54"/>
      <c r="D145" s="55"/>
      <c r="E145" s="55"/>
      <c r="F145" s="55"/>
      <c r="G145" s="55"/>
      <c r="H145" s="56"/>
      <c r="I145" s="57"/>
      <c r="J145" s="58"/>
      <c r="K145" s="59"/>
      <c r="L145" s="60"/>
      <c r="M145" s="61" t="s">
        <v>14</v>
      </c>
      <c r="N145" s="62" t="s">
        <v>15</v>
      </c>
      <c r="O145" s="61" t="s">
        <v>16</v>
      </c>
      <c r="P145" s="58"/>
      <c r="Q145" s="60"/>
      <c r="R145" s="63"/>
      <c r="S145" s="63"/>
      <c r="T145" s="63"/>
      <c r="U145" s="64" t="s">
        <v>14</v>
      </c>
      <c r="V145" s="64" t="s">
        <v>15</v>
      </c>
      <c r="W145" s="65" t="s">
        <v>16</v>
      </c>
      <c r="X145" s="66"/>
      <c r="Y145" s="67"/>
      <c r="Z145" s="68" t="s">
        <v>14</v>
      </c>
      <c r="AA145" s="62" t="s">
        <v>15</v>
      </c>
      <c r="AB145" s="61" t="s">
        <v>16</v>
      </c>
      <c r="AC145" s="58"/>
      <c r="AD145" s="69"/>
      <c r="AG145" s="4" t="s">
        <v>14</v>
      </c>
      <c r="AH145" s="4" t="s">
        <v>15</v>
      </c>
      <c r="AI145" s="4" t="s">
        <v>16</v>
      </c>
      <c r="AL145" s="132" t="e">
        <f t="shared" si="14"/>
        <v>#VALUE!</v>
      </c>
      <c r="AM145" s="132" t="e">
        <f t="shared" si="14"/>
        <v>#VALUE!</v>
      </c>
      <c r="AN145" s="132" t="e">
        <f t="shared" si="14"/>
        <v>#VALUE!</v>
      </c>
      <c r="AO145" s="132">
        <f t="shared" si="15"/>
        <v>0</v>
      </c>
    </row>
    <row r="146" spans="3:41" s="2" customFormat="1" ht="17.25" customHeight="1" x14ac:dyDescent="0.15">
      <c r="C146" s="70">
        <v>1</v>
      </c>
      <c r="D146" s="71">
        <v>2</v>
      </c>
      <c r="E146" s="72"/>
      <c r="F146" s="72"/>
      <c r="G146" s="72"/>
      <c r="H146" s="73"/>
      <c r="I146" s="74">
        <v>3</v>
      </c>
      <c r="J146" s="75">
        <v>4</v>
      </c>
      <c r="K146" s="76"/>
      <c r="L146" s="77"/>
      <c r="M146" s="78">
        <v>5</v>
      </c>
      <c r="N146" s="79">
        <v>6</v>
      </c>
      <c r="O146" s="80">
        <v>7</v>
      </c>
      <c r="P146" s="71">
        <v>8</v>
      </c>
      <c r="Q146" s="73"/>
      <c r="R146" s="81"/>
      <c r="S146" s="81"/>
      <c r="T146" s="81"/>
      <c r="U146" s="82">
        <v>9</v>
      </c>
      <c r="V146" s="82">
        <v>10</v>
      </c>
      <c r="W146" s="83">
        <v>11</v>
      </c>
      <c r="X146" s="84">
        <v>12</v>
      </c>
      <c r="Y146" s="85"/>
      <c r="Z146" s="78">
        <v>13</v>
      </c>
      <c r="AA146" s="79">
        <v>14</v>
      </c>
      <c r="AB146" s="80">
        <v>15</v>
      </c>
      <c r="AC146" s="71">
        <v>16</v>
      </c>
      <c r="AD146" s="86"/>
      <c r="AE146" s="87"/>
      <c r="AF146" s="87"/>
      <c r="AG146" s="88">
        <v>13</v>
      </c>
      <c r="AH146" s="88">
        <v>14</v>
      </c>
      <c r="AI146" s="88">
        <v>15</v>
      </c>
      <c r="AJ146" s="88">
        <v>16</v>
      </c>
      <c r="AK146" s="89"/>
      <c r="AL146" s="132">
        <f t="shared" si="14"/>
        <v>-8</v>
      </c>
      <c r="AM146" s="132">
        <f t="shared" si="14"/>
        <v>-8</v>
      </c>
      <c r="AN146" s="132">
        <f t="shared" si="14"/>
        <v>-8</v>
      </c>
      <c r="AO146" s="132">
        <f t="shared" si="15"/>
        <v>0</v>
      </c>
    </row>
    <row r="147" spans="3:41" ht="9" customHeight="1" x14ac:dyDescent="0.15">
      <c r="C147" s="223"/>
      <c r="G147" s="93"/>
      <c r="I147" s="94"/>
      <c r="J147" s="95"/>
      <c r="K147" s="93"/>
      <c r="L147" s="224"/>
      <c r="M147" s="98"/>
      <c r="N147" s="99"/>
      <c r="O147" s="100"/>
      <c r="P147" s="94"/>
      <c r="Q147" s="101"/>
      <c r="R147" s="2"/>
      <c r="S147" s="2"/>
      <c r="T147" s="2"/>
      <c r="U147" s="99"/>
      <c r="V147" s="99"/>
      <c r="W147" s="100"/>
      <c r="X147" s="94"/>
      <c r="Y147" s="147"/>
      <c r="Z147" s="98"/>
      <c r="AA147" s="99"/>
      <c r="AB147" s="100"/>
      <c r="AD147" s="106"/>
      <c r="AE147" s="107"/>
      <c r="AF147" s="107"/>
      <c r="AL147" s="132">
        <f t="shared" ref="AL147:AN210" si="34">M147-AG147</f>
        <v>0</v>
      </c>
      <c r="AM147" s="132">
        <f t="shared" si="34"/>
        <v>0</v>
      </c>
      <c r="AN147" s="132">
        <f t="shared" si="34"/>
        <v>0</v>
      </c>
      <c r="AO147" s="132">
        <f t="shared" ref="AO147:AO210" si="35">Q147-AK147</f>
        <v>0</v>
      </c>
    </row>
    <row r="148" spans="3:41" ht="15" customHeight="1" x14ac:dyDescent="0.15">
      <c r="C148" s="116" t="s">
        <v>96</v>
      </c>
      <c r="D148" s="8" t="s">
        <v>97</v>
      </c>
      <c r="H148" s="112"/>
      <c r="I148" s="110"/>
      <c r="J148" s="111"/>
      <c r="K148" s="112"/>
      <c r="L148" s="97"/>
      <c r="M148" s="177"/>
      <c r="N148" s="177"/>
      <c r="O148" s="177"/>
      <c r="P148" s="178"/>
      <c r="Q148" s="147"/>
      <c r="R148" s="225" t="s">
        <v>98</v>
      </c>
      <c r="S148" s="225"/>
      <c r="T148" s="169"/>
      <c r="U148" s="113"/>
      <c r="V148" s="113"/>
      <c r="W148" s="113"/>
      <c r="X148" s="179"/>
      <c r="Y148" s="118"/>
      <c r="Z148" s="113"/>
      <c r="AA148" s="113"/>
      <c r="AB148" s="113"/>
      <c r="AC148" s="169"/>
      <c r="AD148" s="131"/>
      <c r="AL148" s="132">
        <f t="shared" si="34"/>
        <v>0</v>
      </c>
      <c r="AM148" s="132">
        <f t="shared" si="34"/>
        <v>0</v>
      </c>
      <c r="AN148" s="132">
        <f t="shared" si="34"/>
        <v>0</v>
      </c>
      <c r="AO148" s="132">
        <f t="shared" si="35"/>
        <v>0</v>
      </c>
    </row>
    <row r="149" spans="3:41" ht="15" customHeight="1" x14ac:dyDescent="0.15">
      <c r="C149" s="92"/>
      <c r="D149" s="1" t="s">
        <v>99</v>
      </c>
      <c r="E149" s="1" t="s">
        <v>100</v>
      </c>
      <c r="H149" s="1" t="s">
        <v>86</v>
      </c>
      <c r="I149" s="110" t="s">
        <v>25</v>
      </c>
      <c r="J149" s="226" t="s">
        <v>101</v>
      </c>
      <c r="K149" s="227"/>
      <c r="L149" s="126">
        <v>90500</v>
      </c>
      <c r="M149" s="126">
        <v>0</v>
      </c>
      <c r="N149" s="126">
        <v>0</v>
      </c>
      <c r="O149" s="127">
        <f>M149+N149</f>
        <v>0</v>
      </c>
      <c r="P149" s="136" t="s">
        <v>101</v>
      </c>
      <c r="Q149" s="126">
        <v>0</v>
      </c>
      <c r="R149" s="126">
        <f>+'[2]01-05-10-2011'!$J$106+'[2]01-05-10-2011'!$J$114</f>
        <v>43</v>
      </c>
      <c r="S149" s="126"/>
      <c r="T149" s="181">
        <f>+R149+S149</f>
        <v>43</v>
      </c>
      <c r="U149" s="127">
        <v>0</v>
      </c>
      <c r="V149" s="127">
        <v>0</v>
      </c>
      <c r="W149" s="127">
        <f>U149+V149</f>
        <v>0</v>
      </c>
      <c r="X149" s="128" t="s">
        <v>101</v>
      </c>
      <c r="Y149" s="126">
        <f t="shared" ref="Y149:Y154" si="36">+W149*L149</f>
        <v>0</v>
      </c>
      <c r="Z149" s="127">
        <f>M149+U149</f>
        <v>0</v>
      </c>
      <c r="AA149" s="127">
        <f>N149+V149</f>
        <v>0</v>
      </c>
      <c r="AB149" s="127">
        <f>+O149+W149</f>
        <v>0</v>
      </c>
      <c r="AC149" s="128" t="s">
        <v>101</v>
      </c>
      <c r="AD149" s="131">
        <f>+Q149+Y149</f>
        <v>0</v>
      </c>
      <c r="AG149" s="4">
        <v>0</v>
      </c>
      <c r="AH149" s="4">
        <v>0</v>
      </c>
      <c r="AI149" s="4">
        <v>0</v>
      </c>
      <c r="AJ149" s="4" t="s">
        <v>101</v>
      </c>
      <c r="AK149" s="5">
        <v>0</v>
      </c>
      <c r="AL149" s="132">
        <f t="shared" si="34"/>
        <v>0</v>
      </c>
      <c r="AM149" s="132">
        <f t="shared" si="34"/>
        <v>0</v>
      </c>
      <c r="AN149" s="132">
        <f t="shared" si="34"/>
        <v>0</v>
      </c>
      <c r="AO149" s="132">
        <f t="shared" si="35"/>
        <v>0</v>
      </c>
    </row>
    <row r="150" spans="3:41" ht="15" customHeight="1" x14ac:dyDescent="0.15">
      <c r="C150" s="92"/>
      <c r="H150" s="1" t="s">
        <v>86</v>
      </c>
      <c r="I150" s="110" t="s">
        <v>25</v>
      </c>
      <c r="J150" s="226" t="s">
        <v>101</v>
      </c>
      <c r="K150" s="227"/>
      <c r="L150" s="228">
        <v>104000</v>
      </c>
      <c r="M150" s="126">
        <v>78</v>
      </c>
      <c r="N150" s="126">
        <v>0</v>
      </c>
      <c r="O150" s="127">
        <f t="shared" ref="O150:O159" si="37">M150+N150</f>
        <v>78</v>
      </c>
      <c r="P150" s="136" t="s">
        <v>101</v>
      </c>
      <c r="Q150" s="126">
        <v>8112000</v>
      </c>
      <c r="R150" s="126">
        <f>+'[2]01-05-10-2011'!$J$106+'[2]01-05-10-2011'!$J$114</f>
        <v>43</v>
      </c>
      <c r="S150" s="126"/>
      <c r="T150" s="181">
        <f t="shared" ref="T150:T152" si="38">+R150+S150</f>
        <v>43</v>
      </c>
      <c r="U150" s="127">
        <f>5+2</f>
        <v>7</v>
      </c>
      <c r="V150" s="127">
        <v>0</v>
      </c>
      <c r="W150" s="127">
        <f t="shared" ref="W150:W152" si="39">U150+V150</f>
        <v>7</v>
      </c>
      <c r="X150" s="128" t="s">
        <v>101</v>
      </c>
      <c r="Y150" s="126">
        <f t="shared" si="36"/>
        <v>728000</v>
      </c>
      <c r="Z150" s="127">
        <f t="shared" ref="Z150:AA159" si="40">M150+U150</f>
        <v>85</v>
      </c>
      <c r="AA150" s="127">
        <f t="shared" si="40"/>
        <v>0</v>
      </c>
      <c r="AB150" s="127">
        <f t="shared" ref="AB150:AB152" si="41">+O150+W150</f>
        <v>85</v>
      </c>
      <c r="AC150" s="128" t="s">
        <v>101</v>
      </c>
      <c r="AD150" s="131">
        <f t="shared" ref="AD150:AD152" si="42">+Q150+Y150</f>
        <v>8840000</v>
      </c>
      <c r="AG150" s="4">
        <v>78</v>
      </c>
      <c r="AH150" s="4">
        <v>0</v>
      </c>
      <c r="AI150" s="4">
        <v>78</v>
      </c>
      <c r="AJ150" s="4" t="s">
        <v>101</v>
      </c>
      <c r="AK150" s="5">
        <v>8112000</v>
      </c>
      <c r="AL150" s="132">
        <f t="shared" si="34"/>
        <v>0</v>
      </c>
      <c r="AM150" s="132">
        <f t="shared" si="34"/>
        <v>0</v>
      </c>
      <c r="AN150" s="132">
        <f t="shared" si="34"/>
        <v>0</v>
      </c>
      <c r="AO150" s="132">
        <f t="shared" si="35"/>
        <v>0</v>
      </c>
    </row>
    <row r="151" spans="3:41" ht="15" customHeight="1" x14ac:dyDescent="0.15">
      <c r="C151" s="92"/>
      <c r="D151" s="1" t="s">
        <v>102</v>
      </c>
      <c r="E151" s="1" t="s">
        <v>100</v>
      </c>
      <c r="H151" s="1" t="s">
        <v>87</v>
      </c>
      <c r="I151" s="110" t="s">
        <v>25</v>
      </c>
      <c r="J151" s="226" t="s">
        <v>101</v>
      </c>
      <c r="K151" s="227"/>
      <c r="L151" s="126">
        <v>135750</v>
      </c>
      <c r="M151" s="126">
        <v>0</v>
      </c>
      <c r="N151" s="126">
        <v>0</v>
      </c>
      <c r="O151" s="127">
        <f t="shared" si="37"/>
        <v>0</v>
      </c>
      <c r="P151" s="136" t="s">
        <v>101</v>
      </c>
      <c r="Q151" s="126">
        <v>0</v>
      </c>
      <c r="R151" s="126">
        <f>+'[2]01-05-10-2011'!$J$106+'[2]01-05-10-2011'!$J$114</f>
        <v>43</v>
      </c>
      <c r="S151" s="126"/>
      <c r="T151" s="181">
        <f t="shared" si="38"/>
        <v>43</v>
      </c>
      <c r="U151" s="127">
        <v>0</v>
      </c>
      <c r="V151" s="127">
        <v>0</v>
      </c>
      <c r="W151" s="127">
        <f t="shared" si="39"/>
        <v>0</v>
      </c>
      <c r="X151" s="128" t="s">
        <v>101</v>
      </c>
      <c r="Y151" s="126">
        <f t="shared" si="36"/>
        <v>0</v>
      </c>
      <c r="Z151" s="127">
        <f t="shared" si="40"/>
        <v>0</v>
      </c>
      <c r="AA151" s="127">
        <f t="shared" si="40"/>
        <v>0</v>
      </c>
      <c r="AB151" s="127">
        <f t="shared" si="41"/>
        <v>0</v>
      </c>
      <c r="AC151" s="128" t="s">
        <v>101</v>
      </c>
      <c r="AD151" s="131">
        <f t="shared" si="42"/>
        <v>0</v>
      </c>
      <c r="AG151" s="4">
        <v>0</v>
      </c>
      <c r="AH151" s="4">
        <v>0</v>
      </c>
      <c r="AI151" s="4">
        <v>0</v>
      </c>
      <c r="AJ151" s="4" t="s">
        <v>101</v>
      </c>
      <c r="AK151" s="5">
        <v>0</v>
      </c>
      <c r="AL151" s="132">
        <f t="shared" si="34"/>
        <v>0</v>
      </c>
      <c r="AM151" s="132">
        <f t="shared" si="34"/>
        <v>0</v>
      </c>
      <c r="AN151" s="132">
        <f t="shared" si="34"/>
        <v>0</v>
      </c>
      <c r="AO151" s="132">
        <f t="shared" si="35"/>
        <v>0</v>
      </c>
    </row>
    <row r="152" spans="3:41" ht="15" customHeight="1" x14ac:dyDescent="0.15">
      <c r="C152" s="92"/>
      <c r="H152" s="1" t="s">
        <v>87</v>
      </c>
      <c r="I152" s="110" t="s">
        <v>25</v>
      </c>
      <c r="J152" s="226" t="s">
        <v>101</v>
      </c>
      <c r="K152" s="227"/>
      <c r="L152" s="228">
        <v>156000</v>
      </c>
      <c r="M152" s="126">
        <v>10</v>
      </c>
      <c r="N152" s="126">
        <v>0</v>
      </c>
      <c r="O152" s="127">
        <f t="shared" si="37"/>
        <v>10</v>
      </c>
      <c r="P152" s="136" t="s">
        <v>101</v>
      </c>
      <c r="Q152" s="126">
        <v>1560000</v>
      </c>
      <c r="R152" s="126">
        <f>+'[2]01-05-10-2011'!$J$106+'[2]01-05-10-2011'!$J$114</f>
        <v>43</v>
      </c>
      <c r="S152" s="126"/>
      <c r="T152" s="181">
        <f t="shared" si="38"/>
        <v>43</v>
      </c>
      <c r="U152" s="127">
        <v>2</v>
      </c>
      <c r="V152" s="127">
        <v>0</v>
      </c>
      <c r="W152" s="127">
        <f t="shared" si="39"/>
        <v>2</v>
      </c>
      <c r="X152" s="128" t="s">
        <v>101</v>
      </c>
      <c r="Y152" s="126">
        <f t="shared" si="36"/>
        <v>312000</v>
      </c>
      <c r="Z152" s="127">
        <f t="shared" si="40"/>
        <v>12</v>
      </c>
      <c r="AA152" s="127">
        <f t="shared" si="40"/>
        <v>0</v>
      </c>
      <c r="AB152" s="127">
        <f t="shared" si="41"/>
        <v>12</v>
      </c>
      <c r="AC152" s="128" t="s">
        <v>101</v>
      </c>
      <c r="AD152" s="131">
        <f t="shared" si="42"/>
        <v>1872000</v>
      </c>
      <c r="AG152" s="4">
        <v>10</v>
      </c>
      <c r="AH152" s="4">
        <v>0</v>
      </c>
      <c r="AI152" s="4">
        <v>10</v>
      </c>
      <c r="AJ152" s="4" t="s">
        <v>101</v>
      </c>
      <c r="AK152" s="5">
        <v>1560000</v>
      </c>
      <c r="AL152" s="132">
        <f t="shared" si="34"/>
        <v>0</v>
      </c>
      <c r="AM152" s="132">
        <f t="shared" si="34"/>
        <v>0</v>
      </c>
      <c r="AN152" s="132">
        <f t="shared" si="34"/>
        <v>0</v>
      </c>
      <c r="AO152" s="132">
        <f t="shared" si="35"/>
        <v>0</v>
      </c>
    </row>
    <row r="153" spans="3:41" ht="15" customHeight="1" x14ac:dyDescent="0.15">
      <c r="C153" s="92"/>
      <c r="D153" s="1" t="s">
        <v>103</v>
      </c>
      <c r="E153" s="1" t="s">
        <v>104</v>
      </c>
      <c r="H153" s="1" t="s">
        <v>86</v>
      </c>
      <c r="I153" s="110" t="s">
        <v>25</v>
      </c>
      <c r="J153" s="226" t="s">
        <v>101</v>
      </c>
      <c r="K153" s="227"/>
      <c r="L153" s="126">
        <v>48000</v>
      </c>
      <c r="M153" s="126">
        <v>2</v>
      </c>
      <c r="N153" s="126">
        <v>0</v>
      </c>
      <c r="O153" s="127">
        <f t="shared" si="37"/>
        <v>2</v>
      </c>
      <c r="P153" s="136" t="s">
        <v>101</v>
      </c>
      <c r="Q153" s="126">
        <v>96000</v>
      </c>
      <c r="R153" s="126"/>
      <c r="S153" s="126"/>
      <c r="T153" s="181"/>
      <c r="U153" s="127">
        <v>0</v>
      </c>
      <c r="V153" s="127">
        <v>0</v>
      </c>
      <c r="W153" s="127">
        <f>U153+V153</f>
        <v>0</v>
      </c>
      <c r="X153" s="128" t="s">
        <v>101</v>
      </c>
      <c r="Y153" s="126">
        <f t="shared" si="36"/>
        <v>0</v>
      </c>
      <c r="Z153" s="127">
        <f t="shared" si="40"/>
        <v>2</v>
      </c>
      <c r="AA153" s="127">
        <f t="shared" si="40"/>
        <v>0</v>
      </c>
      <c r="AB153" s="127">
        <f>+O153+W153</f>
        <v>2</v>
      </c>
      <c r="AC153" s="128" t="s">
        <v>101</v>
      </c>
      <c r="AD153" s="131">
        <f>+Q153+Y153</f>
        <v>96000</v>
      </c>
      <c r="AG153" s="4">
        <v>2</v>
      </c>
      <c r="AH153" s="4">
        <v>0</v>
      </c>
      <c r="AI153" s="4">
        <v>2</v>
      </c>
      <c r="AJ153" s="4" t="s">
        <v>101</v>
      </c>
      <c r="AK153" s="5">
        <v>96000</v>
      </c>
      <c r="AL153" s="132">
        <f t="shared" si="34"/>
        <v>0</v>
      </c>
      <c r="AM153" s="132">
        <f t="shared" si="34"/>
        <v>0</v>
      </c>
      <c r="AN153" s="132">
        <f t="shared" si="34"/>
        <v>0</v>
      </c>
      <c r="AO153" s="132">
        <f t="shared" si="35"/>
        <v>0</v>
      </c>
    </row>
    <row r="154" spans="3:41" ht="15" customHeight="1" x14ac:dyDescent="0.15">
      <c r="C154" s="92"/>
      <c r="D154" s="1" t="s">
        <v>105</v>
      </c>
      <c r="E154" s="1" t="s">
        <v>104</v>
      </c>
      <c r="H154" s="1" t="s">
        <v>87</v>
      </c>
      <c r="I154" s="110" t="s">
        <v>25</v>
      </c>
      <c r="J154" s="226" t="s">
        <v>101</v>
      </c>
      <c r="K154" s="227"/>
      <c r="L154" s="126">
        <v>72000</v>
      </c>
      <c r="M154" s="126">
        <v>1</v>
      </c>
      <c r="N154" s="126">
        <v>0</v>
      </c>
      <c r="O154" s="127">
        <f t="shared" si="37"/>
        <v>1</v>
      </c>
      <c r="P154" s="136" t="s">
        <v>101</v>
      </c>
      <c r="Q154" s="126">
        <v>72000</v>
      </c>
      <c r="R154" s="126"/>
      <c r="S154" s="126"/>
      <c r="T154" s="181"/>
      <c r="U154" s="127">
        <v>0</v>
      </c>
      <c r="V154" s="127">
        <v>0</v>
      </c>
      <c r="W154" s="127">
        <f>U154+V154</f>
        <v>0</v>
      </c>
      <c r="X154" s="128" t="s">
        <v>101</v>
      </c>
      <c r="Y154" s="126">
        <f t="shared" si="36"/>
        <v>0</v>
      </c>
      <c r="Z154" s="127">
        <f t="shared" si="40"/>
        <v>1</v>
      </c>
      <c r="AA154" s="127">
        <f t="shared" si="40"/>
        <v>0</v>
      </c>
      <c r="AB154" s="127">
        <f>+O154+W154</f>
        <v>1</v>
      </c>
      <c r="AC154" s="128" t="s">
        <v>101</v>
      </c>
      <c r="AD154" s="131">
        <f>+Q154+Y154</f>
        <v>72000</v>
      </c>
      <c r="AG154" s="4">
        <v>1</v>
      </c>
      <c r="AH154" s="4">
        <v>0</v>
      </c>
      <c r="AI154" s="4">
        <v>1</v>
      </c>
      <c r="AJ154" s="4" t="s">
        <v>101</v>
      </c>
      <c r="AK154" s="5">
        <v>72000</v>
      </c>
      <c r="AL154" s="132">
        <f t="shared" si="34"/>
        <v>0</v>
      </c>
      <c r="AM154" s="132">
        <f t="shared" si="34"/>
        <v>0</v>
      </c>
      <c r="AN154" s="132">
        <f t="shared" si="34"/>
        <v>0</v>
      </c>
      <c r="AO154" s="132">
        <f t="shared" si="35"/>
        <v>0</v>
      </c>
    </row>
    <row r="155" spans="3:41" ht="15" customHeight="1" x14ac:dyDescent="0.15">
      <c r="C155" s="116" t="s">
        <v>106</v>
      </c>
      <c r="D155" s="8" t="s">
        <v>107</v>
      </c>
      <c r="I155" s="110"/>
      <c r="J155" s="226"/>
      <c r="K155" s="227">
        <v>504000</v>
      </c>
      <c r="L155" s="126"/>
      <c r="M155" s="126"/>
      <c r="N155" s="126"/>
      <c r="O155" s="127">
        <f t="shared" si="37"/>
        <v>0</v>
      </c>
      <c r="P155" s="136"/>
      <c r="Q155" s="126"/>
      <c r="R155" s="126"/>
      <c r="S155" s="126"/>
      <c r="T155" s="181"/>
      <c r="U155" s="127"/>
      <c r="V155" s="127"/>
      <c r="W155" s="127"/>
      <c r="X155" s="128"/>
      <c r="Y155" s="126"/>
      <c r="Z155" s="127"/>
      <c r="AA155" s="127"/>
      <c r="AB155" s="127"/>
      <c r="AC155" s="128"/>
      <c r="AD155" s="131"/>
      <c r="AE155" s="138"/>
      <c r="AF155" s="138"/>
      <c r="AL155" s="132">
        <f t="shared" si="34"/>
        <v>0</v>
      </c>
      <c r="AM155" s="132">
        <f t="shared" si="34"/>
        <v>0</v>
      </c>
      <c r="AN155" s="132">
        <f t="shared" si="34"/>
        <v>0</v>
      </c>
      <c r="AO155" s="132">
        <f t="shared" si="35"/>
        <v>0</v>
      </c>
    </row>
    <row r="156" spans="3:41" ht="15" customHeight="1" x14ac:dyDescent="0.15">
      <c r="C156" s="116"/>
      <c r="D156" s="1" t="s">
        <v>99</v>
      </c>
      <c r="E156" s="1" t="s">
        <v>100</v>
      </c>
      <c r="H156" s="1" t="s">
        <v>86</v>
      </c>
      <c r="I156" s="110" t="s">
        <v>25</v>
      </c>
      <c r="J156" s="226" t="s">
        <v>101</v>
      </c>
      <c r="K156" s="227"/>
      <c r="L156" s="126">
        <v>778000</v>
      </c>
      <c r="M156" s="127">
        <v>0</v>
      </c>
      <c r="N156" s="126">
        <v>1348</v>
      </c>
      <c r="O156" s="127">
        <f t="shared" si="37"/>
        <v>1348</v>
      </c>
      <c r="P156" s="136" t="s">
        <v>101</v>
      </c>
      <c r="Q156" s="126">
        <v>1048744000</v>
      </c>
      <c r="R156" s="229" t="s">
        <v>98</v>
      </c>
      <c r="S156" s="229"/>
      <c r="T156" s="130"/>
      <c r="U156" s="127">
        <v>0</v>
      </c>
      <c r="V156" s="127">
        <f>5+1+27</f>
        <v>33</v>
      </c>
      <c r="W156" s="127">
        <f>U156+V156</f>
        <v>33</v>
      </c>
      <c r="X156" s="128" t="s">
        <v>101</v>
      </c>
      <c r="Y156" s="126">
        <f>+W156*L156</f>
        <v>25674000</v>
      </c>
      <c r="Z156" s="127">
        <f t="shared" si="40"/>
        <v>0</v>
      </c>
      <c r="AA156" s="127">
        <f t="shared" si="40"/>
        <v>1381</v>
      </c>
      <c r="AB156" s="127">
        <f>+O156+W156</f>
        <v>1381</v>
      </c>
      <c r="AC156" s="128" t="s">
        <v>101</v>
      </c>
      <c r="AD156" s="131">
        <f>+Q156+Y156</f>
        <v>1074418000</v>
      </c>
      <c r="AG156" s="4">
        <v>0</v>
      </c>
      <c r="AH156" s="4">
        <v>1348</v>
      </c>
      <c r="AI156" s="4">
        <v>1348</v>
      </c>
      <c r="AJ156" s="4" t="s">
        <v>101</v>
      </c>
      <c r="AK156" s="5">
        <v>1048744000</v>
      </c>
      <c r="AL156" s="132">
        <f t="shared" si="34"/>
        <v>0</v>
      </c>
      <c r="AM156" s="132">
        <f t="shared" si="34"/>
        <v>0</v>
      </c>
      <c r="AN156" s="132">
        <f t="shared" si="34"/>
        <v>0</v>
      </c>
      <c r="AO156" s="132">
        <f t="shared" si="35"/>
        <v>0</v>
      </c>
    </row>
    <row r="157" spans="3:41" ht="15" customHeight="1" x14ac:dyDescent="0.15">
      <c r="C157" s="92"/>
      <c r="D157" s="1" t="s">
        <v>102</v>
      </c>
      <c r="E157" s="1" t="s">
        <v>100</v>
      </c>
      <c r="H157" s="1" t="s">
        <v>87</v>
      </c>
      <c r="I157" s="110" t="s">
        <v>25</v>
      </c>
      <c r="J157" s="226" t="s">
        <v>101</v>
      </c>
      <c r="K157" s="227"/>
      <c r="L157" s="126">
        <v>778000</v>
      </c>
      <c r="M157" s="127">
        <v>0</v>
      </c>
      <c r="N157" s="126">
        <v>189</v>
      </c>
      <c r="O157" s="127">
        <f t="shared" si="37"/>
        <v>189</v>
      </c>
      <c r="P157" s="136" t="s">
        <v>101</v>
      </c>
      <c r="Q157" s="126">
        <v>147042000</v>
      </c>
      <c r="R157" s="126">
        <f>+'[2]01-05-10-2011'!$J$106+'[2]01-05-10-2011'!$J$114</f>
        <v>43</v>
      </c>
      <c r="S157" s="126"/>
      <c r="T157" s="181">
        <f>+R157+S157</f>
        <v>43</v>
      </c>
      <c r="U157" s="127">
        <v>0</v>
      </c>
      <c r="V157" s="127">
        <f>2+2</f>
        <v>4</v>
      </c>
      <c r="W157" s="127">
        <f>U157+V157</f>
        <v>4</v>
      </c>
      <c r="X157" s="128" t="s">
        <v>101</v>
      </c>
      <c r="Y157" s="126">
        <f>+W157*L157</f>
        <v>3112000</v>
      </c>
      <c r="Z157" s="127">
        <f t="shared" si="40"/>
        <v>0</v>
      </c>
      <c r="AA157" s="127">
        <f t="shared" si="40"/>
        <v>193</v>
      </c>
      <c r="AB157" s="127">
        <f>+O157+W157</f>
        <v>193</v>
      </c>
      <c r="AC157" s="128" t="s">
        <v>101</v>
      </c>
      <c r="AD157" s="131">
        <f>+Q157+Y157</f>
        <v>150154000</v>
      </c>
      <c r="AG157" s="4">
        <v>0</v>
      </c>
      <c r="AH157" s="4">
        <v>189</v>
      </c>
      <c r="AI157" s="4">
        <v>189</v>
      </c>
      <c r="AJ157" s="4" t="s">
        <v>101</v>
      </c>
      <c r="AK157" s="5">
        <v>147042000</v>
      </c>
      <c r="AL157" s="132">
        <f t="shared" si="34"/>
        <v>0</v>
      </c>
      <c r="AM157" s="132">
        <f t="shared" si="34"/>
        <v>0</v>
      </c>
      <c r="AN157" s="132">
        <f t="shared" si="34"/>
        <v>0</v>
      </c>
      <c r="AO157" s="132">
        <f t="shared" si="35"/>
        <v>0</v>
      </c>
    </row>
    <row r="158" spans="3:41" ht="15" customHeight="1" x14ac:dyDescent="0.15">
      <c r="C158" s="92"/>
      <c r="D158" s="1" t="s">
        <v>103</v>
      </c>
      <c r="E158" s="1" t="s">
        <v>88</v>
      </c>
      <c r="H158" s="1" t="s">
        <v>86</v>
      </c>
      <c r="I158" s="110" t="s">
        <v>25</v>
      </c>
      <c r="J158" s="226" t="s">
        <v>101</v>
      </c>
      <c r="K158" s="227"/>
      <c r="L158" s="126">
        <v>778000</v>
      </c>
      <c r="M158" s="127">
        <v>0</v>
      </c>
      <c r="N158" s="126">
        <v>2</v>
      </c>
      <c r="O158" s="127">
        <f t="shared" si="37"/>
        <v>2</v>
      </c>
      <c r="P158" s="136" t="s">
        <v>101</v>
      </c>
      <c r="Q158" s="126">
        <v>1556000</v>
      </c>
      <c r="R158" s="126"/>
      <c r="S158" s="126"/>
      <c r="T158" s="181"/>
      <c r="U158" s="127">
        <v>0</v>
      </c>
      <c r="V158" s="127">
        <v>0</v>
      </c>
      <c r="W158" s="127">
        <f>U158+V158</f>
        <v>0</v>
      </c>
      <c r="X158" s="128" t="s">
        <v>101</v>
      </c>
      <c r="Y158" s="126">
        <f>+W158*L158</f>
        <v>0</v>
      </c>
      <c r="Z158" s="127">
        <f t="shared" si="40"/>
        <v>0</v>
      </c>
      <c r="AA158" s="127">
        <f t="shared" si="40"/>
        <v>2</v>
      </c>
      <c r="AB158" s="127">
        <f>+O158+W158</f>
        <v>2</v>
      </c>
      <c r="AC158" s="128" t="s">
        <v>101</v>
      </c>
      <c r="AD158" s="131">
        <f>+Q158+Y158</f>
        <v>1556000</v>
      </c>
      <c r="AG158" s="4">
        <v>0</v>
      </c>
      <c r="AH158" s="4">
        <v>2</v>
      </c>
      <c r="AI158" s="4">
        <v>2</v>
      </c>
      <c r="AJ158" s="4" t="s">
        <v>101</v>
      </c>
      <c r="AK158" s="5">
        <v>1556000</v>
      </c>
      <c r="AL158" s="132">
        <f t="shared" si="34"/>
        <v>0</v>
      </c>
      <c r="AM158" s="132">
        <f t="shared" si="34"/>
        <v>0</v>
      </c>
      <c r="AN158" s="132">
        <f t="shared" si="34"/>
        <v>0</v>
      </c>
      <c r="AO158" s="132">
        <f t="shared" si="35"/>
        <v>0</v>
      </c>
    </row>
    <row r="159" spans="3:41" ht="15" customHeight="1" x14ac:dyDescent="0.15">
      <c r="C159" s="92"/>
      <c r="D159" s="1" t="s">
        <v>105</v>
      </c>
      <c r="E159" s="1" t="s">
        <v>88</v>
      </c>
      <c r="H159" s="1" t="s">
        <v>87</v>
      </c>
      <c r="I159" s="110" t="s">
        <v>25</v>
      </c>
      <c r="J159" s="226" t="s">
        <v>101</v>
      </c>
      <c r="K159" s="227"/>
      <c r="L159" s="126">
        <v>778000</v>
      </c>
      <c r="M159" s="127">
        <v>0</v>
      </c>
      <c r="N159" s="126">
        <v>159</v>
      </c>
      <c r="O159" s="127">
        <f t="shared" si="37"/>
        <v>159</v>
      </c>
      <c r="P159" s="136" t="s">
        <v>101</v>
      </c>
      <c r="Q159" s="126">
        <v>123702000</v>
      </c>
      <c r="R159" s="126">
        <f>+'[2]01-05-10-2011'!$J$107</f>
        <v>14</v>
      </c>
      <c r="S159" s="126"/>
      <c r="T159" s="181">
        <f>+R159+S159</f>
        <v>14</v>
      </c>
      <c r="U159" s="127">
        <v>0</v>
      </c>
      <c r="V159" s="127">
        <v>0</v>
      </c>
      <c r="W159" s="127">
        <f>U159+V159</f>
        <v>0</v>
      </c>
      <c r="X159" s="128" t="s">
        <v>101</v>
      </c>
      <c r="Y159" s="126">
        <f>+W159*L159</f>
        <v>0</v>
      </c>
      <c r="Z159" s="127">
        <f t="shared" si="40"/>
        <v>0</v>
      </c>
      <c r="AA159" s="127">
        <f t="shared" si="40"/>
        <v>159</v>
      </c>
      <c r="AB159" s="127">
        <f>+O159+W159</f>
        <v>159</v>
      </c>
      <c r="AC159" s="128" t="s">
        <v>101</v>
      </c>
      <c r="AD159" s="131">
        <f>+Q159+Y159</f>
        <v>123702000</v>
      </c>
      <c r="AG159" s="4">
        <v>0</v>
      </c>
      <c r="AH159" s="4">
        <v>159</v>
      </c>
      <c r="AI159" s="4">
        <v>159</v>
      </c>
      <c r="AJ159" s="4" t="s">
        <v>101</v>
      </c>
      <c r="AK159" s="5">
        <v>123702000</v>
      </c>
      <c r="AL159" s="132">
        <f t="shared" si="34"/>
        <v>0</v>
      </c>
      <c r="AM159" s="132">
        <f t="shared" si="34"/>
        <v>0</v>
      </c>
      <c r="AN159" s="132">
        <f t="shared" si="34"/>
        <v>0</v>
      </c>
      <c r="AO159" s="132">
        <f t="shared" si="35"/>
        <v>0</v>
      </c>
    </row>
    <row r="160" spans="3:41" ht="18" customHeight="1" thickBot="1" x14ac:dyDescent="0.2">
      <c r="C160" s="184"/>
      <c r="D160" s="185"/>
      <c r="E160" s="196"/>
      <c r="F160" s="185"/>
      <c r="G160" s="185"/>
      <c r="H160" s="197"/>
      <c r="I160" s="187"/>
      <c r="J160" s="230"/>
      <c r="K160" s="231"/>
      <c r="L160" s="232"/>
      <c r="M160" s="143">
        <f>SUM(M149:M159)</f>
        <v>91</v>
      </c>
      <c r="N160" s="143">
        <f t="shared" ref="N160:O160" si="43">SUM(N149:N159)</f>
        <v>1698</v>
      </c>
      <c r="O160" s="143">
        <f t="shared" si="43"/>
        <v>1789</v>
      </c>
      <c r="P160" s="233" t="s">
        <v>101</v>
      </c>
      <c r="Q160" s="143">
        <f>SUM(Q149:Q159)</f>
        <v>1330884000</v>
      </c>
      <c r="R160" s="143"/>
      <c r="S160" s="143"/>
      <c r="T160" s="192"/>
      <c r="U160" s="141">
        <f>SUM(U149:U154)</f>
        <v>9</v>
      </c>
      <c r="V160" s="143">
        <f>SUM(V149:V159)</f>
        <v>37</v>
      </c>
      <c r="W160" s="143">
        <f>SUM(W149:W159)</f>
        <v>46</v>
      </c>
      <c r="X160" s="142" t="s">
        <v>101</v>
      </c>
      <c r="Y160" s="143">
        <f>SUM(Y149:Y159)</f>
        <v>29826000</v>
      </c>
      <c r="Z160" s="143">
        <f>SUM(Z149:Z159)</f>
        <v>100</v>
      </c>
      <c r="AA160" s="143">
        <f>SUM(AA149:AA159)</f>
        <v>1735</v>
      </c>
      <c r="AB160" s="143">
        <f>SUM(AB149:AB159)</f>
        <v>1835</v>
      </c>
      <c r="AC160" s="142" t="s">
        <v>101</v>
      </c>
      <c r="AD160" s="146">
        <f>SUM(AD149:AD159)</f>
        <v>1360710000</v>
      </c>
      <c r="AE160" s="194"/>
      <c r="AF160" s="194"/>
      <c r="AG160" s="4">
        <v>91</v>
      </c>
      <c r="AH160" s="4">
        <v>1698</v>
      </c>
      <c r="AI160" s="4">
        <v>1789</v>
      </c>
      <c r="AJ160" s="4" t="s">
        <v>101</v>
      </c>
      <c r="AK160" s="5">
        <v>1330884000</v>
      </c>
      <c r="AL160" s="132">
        <f t="shared" si="34"/>
        <v>0</v>
      </c>
      <c r="AM160" s="132">
        <f t="shared" si="34"/>
        <v>0</v>
      </c>
      <c r="AN160" s="132">
        <f t="shared" si="34"/>
        <v>0</v>
      </c>
      <c r="AO160" s="132">
        <f t="shared" si="35"/>
        <v>0</v>
      </c>
    </row>
    <row r="161" spans="3:41" ht="18" customHeight="1" x14ac:dyDescent="0.15">
      <c r="C161" s="116" t="s">
        <v>108</v>
      </c>
      <c r="D161" s="8" t="s">
        <v>109</v>
      </c>
      <c r="H161" s="112"/>
      <c r="I161" s="110"/>
      <c r="J161" s="226"/>
      <c r="K161" s="13"/>
      <c r="L161" s="181"/>
      <c r="M161" s="177"/>
      <c r="N161" s="177"/>
      <c r="O161" s="177"/>
      <c r="P161" s="178"/>
      <c r="Q161" s="147"/>
      <c r="R161" s="147"/>
      <c r="S161" s="147"/>
      <c r="T161" s="148"/>
      <c r="U161" s="113"/>
      <c r="V161" s="113"/>
      <c r="W161" s="113"/>
      <c r="X161" s="179"/>
      <c r="Y161" s="118"/>
      <c r="Z161" s="121"/>
      <c r="AA161" s="121"/>
      <c r="AB161" s="121"/>
      <c r="AC161" s="169"/>
      <c r="AD161" s="115"/>
      <c r="AL161" s="132">
        <f t="shared" si="34"/>
        <v>0</v>
      </c>
      <c r="AM161" s="132">
        <f t="shared" si="34"/>
        <v>0</v>
      </c>
      <c r="AN161" s="132">
        <f t="shared" si="34"/>
        <v>0</v>
      </c>
      <c r="AO161" s="132">
        <f t="shared" si="35"/>
        <v>0</v>
      </c>
    </row>
    <row r="162" spans="3:41" ht="18" customHeight="1" x14ac:dyDescent="0.15">
      <c r="C162" s="92"/>
      <c r="D162" s="1">
        <v>1</v>
      </c>
      <c r="E162" s="1" t="s">
        <v>110</v>
      </c>
      <c r="H162" s="112"/>
      <c r="I162" s="110" t="s">
        <v>25</v>
      </c>
      <c r="J162" s="226" t="s">
        <v>101</v>
      </c>
      <c r="K162" s="13"/>
      <c r="L162" s="181"/>
      <c r="M162" s="127">
        <v>0</v>
      </c>
      <c r="N162" s="127">
        <v>0</v>
      </c>
      <c r="O162" s="127">
        <v>0</v>
      </c>
      <c r="P162" s="136" t="s">
        <v>101</v>
      </c>
      <c r="Q162" s="126">
        <v>0</v>
      </c>
      <c r="R162" s="126"/>
      <c r="S162" s="126"/>
      <c r="T162" s="181"/>
      <c r="U162" s="127">
        <v>0</v>
      </c>
      <c r="V162" s="127">
        <v>0</v>
      </c>
      <c r="W162" s="127">
        <f>SUM(U162:V162)</f>
        <v>0</v>
      </c>
      <c r="X162" s="128" t="s">
        <v>101</v>
      </c>
      <c r="Y162" s="126">
        <v>0</v>
      </c>
      <c r="Z162" s="127">
        <f t="shared" ref="Z162:AA165" si="44">M162+U162</f>
        <v>0</v>
      </c>
      <c r="AA162" s="127">
        <f t="shared" si="44"/>
        <v>0</v>
      </c>
      <c r="AB162" s="127">
        <f>+O162+W162</f>
        <v>0</v>
      </c>
      <c r="AC162" s="128" t="s">
        <v>101</v>
      </c>
      <c r="AD162" s="131">
        <f>+Q162+Y162</f>
        <v>0</v>
      </c>
      <c r="AG162" s="4">
        <v>0</v>
      </c>
      <c r="AH162" s="4">
        <v>0</v>
      </c>
      <c r="AI162" s="4">
        <v>0</v>
      </c>
      <c r="AJ162" s="4" t="s">
        <v>101</v>
      </c>
      <c r="AK162" s="5">
        <v>0</v>
      </c>
      <c r="AL162" s="132">
        <f t="shared" si="34"/>
        <v>0</v>
      </c>
      <c r="AM162" s="132">
        <f t="shared" si="34"/>
        <v>0</v>
      </c>
      <c r="AN162" s="132">
        <f t="shared" si="34"/>
        <v>0</v>
      </c>
      <c r="AO162" s="132">
        <f t="shared" si="35"/>
        <v>0</v>
      </c>
    </row>
    <row r="163" spans="3:41" ht="18" customHeight="1" x14ac:dyDescent="0.15">
      <c r="C163" s="92"/>
      <c r="E163" s="1" t="s">
        <v>111</v>
      </c>
      <c r="H163" s="112"/>
      <c r="I163" s="110" t="s">
        <v>25</v>
      </c>
      <c r="J163" s="226" t="s">
        <v>101</v>
      </c>
      <c r="K163" s="13"/>
      <c r="L163" s="181"/>
      <c r="M163" s="127">
        <v>0</v>
      </c>
      <c r="N163" s="127">
        <v>0</v>
      </c>
      <c r="O163" s="127">
        <v>0</v>
      </c>
      <c r="P163" s="136" t="s">
        <v>101</v>
      </c>
      <c r="Q163" s="126">
        <v>0</v>
      </c>
      <c r="R163" s="126"/>
      <c r="S163" s="126"/>
      <c r="T163" s="181"/>
      <c r="U163" s="127">
        <v>0</v>
      </c>
      <c r="V163" s="127">
        <v>0</v>
      </c>
      <c r="W163" s="127">
        <f>SUM(U163:V163)</f>
        <v>0</v>
      </c>
      <c r="X163" s="128" t="s">
        <v>101</v>
      </c>
      <c r="Y163" s="126">
        <v>0</v>
      </c>
      <c r="Z163" s="127">
        <f t="shared" si="44"/>
        <v>0</v>
      </c>
      <c r="AA163" s="127">
        <f t="shared" si="44"/>
        <v>0</v>
      </c>
      <c r="AB163" s="127">
        <f>+O163+W163</f>
        <v>0</v>
      </c>
      <c r="AC163" s="128" t="s">
        <v>101</v>
      </c>
      <c r="AD163" s="131">
        <f>+Q163+Y163</f>
        <v>0</v>
      </c>
      <c r="AG163" s="4">
        <v>0</v>
      </c>
      <c r="AH163" s="4">
        <v>0</v>
      </c>
      <c r="AI163" s="4">
        <v>0</v>
      </c>
      <c r="AJ163" s="4" t="s">
        <v>101</v>
      </c>
      <c r="AK163" s="5">
        <v>0</v>
      </c>
      <c r="AL163" s="132">
        <f t="shared" si="34"/>
        <v>0</v>
      </c>
      <c r="AM163" s="132">
        <f t="shared" si="34"/>
        <v>0</v>
      </c>
      <c r="AN163" s="132">
        <f t="shared" si="34"/>
        <v>0</v>
      </c>
      <c r="AO163" s="132">
        <f t="shared" si="35"/>
        <v>0</v>
      </c>
    </row>
    <row r="164" spans="3:41" ht="18" customHeight="1" x14ac:dyDescent="0.15">
      <c r="C164" s="92"/>
      <c r="D164" s="1">
        <v>2</v>
      </c>
      <c r="E164" s="1" t="s">
        <v>34</v>
      </c>
      <c r="H164" s="112"/>
      <c r="I164" s="110" t="s">
        <v>25</v>
      </c>
      <c r="J164" s="226" t="s">
        <v>101</v>
      </c>
      <c r="K164" s="13"/>
      <c r="L164" s="181"/>
      <c r="M164" s="127">
        <v>0</v>
      </c>
      <c r="N164" s="127">
        <v>0</v>
      </c>
      <c r="O164" s="127">
        <v>0</v>
      </c>
      <c r="P164" s="136" t="s">
        <v>101</v>
      </c>
      <c r="Q164" s="126">
        <v>0</v>
      </c>
      <c r="R164" s="126"/>
      <c r="S164" s="126"/>
      <c r="T164" s="181"/>
      <c r="U164" s="127">
        <v>0</v>
      </c>
      <c r="V164" s="127">
        <v>0</v>
      </c>
      <c r="W164" s="127">
        <f>SUM(U164:V164)</f>
        <v>0</v>
      </c>
      <c r="X164" s="128" t="s">
        <v>101</v>
      </c>
      <c r="Y164" s="126">
        <v>0</v>
      </c>
      <c r="Z164" s="127">
        <f t="shared" si="44"/>
        <v>0</v>
      </c>
      <c r="AA164" s="127">
        <f t="shared" si="44"/>
        <v>0</v>
      </c>
      <c r="AB164" s="127">
        <f>+O164+W164</f>
        <v>0</v>
      </c>
      <c r="AC164" s="128" t="s">
        <v>101</v>
      </c>
      <c r="AD164" s="131">
        <f>+Q164+Y164</f>
        <v>0</v>
      </c>
      <c r="AG164" s="4">
        <v>0</v>
      </c>
      <c r="AH164" s="4">
        <v>0</v>
      </c>
      <c r="AI164" s="4">
        <v>0</v>
      </c>
      <c r="AJ164" s="4" t="s">
        <v>101</v>
      </c>
      <c r="AK164" s="5">
        <v>0</v>
      </c>
      <c r="AL164" s="132">
        <f t="shared" si="34"/>
        <v>0</v>
      </c>
      <c r="AM164" s="132">
        <f t="shared" si="34"/>
        <v>0</v>
      </c>
      <c r="AN164" s="132">
        <f t="shared" si="34"/>
        <v>0</v>
      </c>
      <c r="AO164" s="132">
        <f t="shared" si="35"/>
        <v>0</v>
      </c>
    </row>
    <row r="165" spans="3:41" ht="18" customHeight="1" x14ac:dyDescent="0.15">
      <c r="C165" s="92"/>
      <c r="E165" s="1" t="s">
        <v>43</v>
      </c>
      <c r="H165" s="112"/>
      <c r="I165" s="110" t="s">
        <v>25</v>
      </c>
      <c r="J165" s="226" t="s">
        <v>101</v>
      </c>
      <c r="K165" s="13"/>
      <c r="L165" s="181"/>
      <c r="M165" s="127">
        <v>0</v>
      </c>
      <c r="N165" s="127">
        <v>0</v>
      </c>
      <c r="O165" s="127">
        <v>0</v>
      </c>
      <c r="P165" s="136" t="s">
        <v>101</v>
      </c>
      <c r="Q165" s="126">
        <v>0</v>
      </c>
      <c r="R165" s="126"/>
      <c r="S165" s="126"/>
      <c r="T165" s="181"/>
      <c r="U165" s="127">
        <v>0</v>
      </c>
      <c r="V165" s="127">
        <v>0</v>
      </c>
      <c r="W165" s="127">
        <f>SUM(U165:V165)</f>
        <v>0</v>
      </c>
      <c r="X165" s="128" t="s">
        <v>101</v>
      </c>
      <c r="Y165" s="126">
        <v>0</v>
      </c>
      <c r="Z165" s="127">
        <f t="shared" si="44"/>
        <v>0</v>
      </c>
      <c r="AA165" s="127">
        <f t="shared" si="44"/>
        <v>0</v>
      </c>
      <c r="AB165" s="127">
        <f>+O165+W165</f>
        <v>0</v>
      </c>
      <c r="AC165" s="128" t="s">
        <v>101</v>
      </c>
      <c r="AD165" s="131">
        <f>+Q165+Y165</f>
        <v>0</v>
      </c>
      <c r="AG165" s="4">
        <v>0</v>
      </c>
      <c r="AH165" s="4">
        <v>0</v>
      </c>
      <c r="AI165" s="4">
        <v>0</v>
      </c>
      <c r="AJ165" s="4" t="s">
        <v>101</v>
      </c>
      <c r="AK165" s="5">
        <v>0</v>
      </c>
      <c r="AL165" s="132">
        <f t="shared" si="34"/>
        <v>0</v>
      </c>
      <c r="AM165" s="132">
        <f t="shared" si="34"/>
        <v>0</v>
      </c>
      <c r="AN165" s="132">
        <f t="shared" si="34"/>
        <v>0</v>
      </c>
      <c r="AO165" s="132">
        <f t="shared" si="35"/>
        <v>0</v>
      </c>
    </row>
    <row r="166" spans="3:41" ht="18" customHeight="1" thickBot="1" x14ac:dyDescent="0.2">
      <c r="C166" s="184"/>
      <c r="D166" s="185"/>
      <c r="E166" s="185"/>
      <c r="F166" s="185"/>
      <c r="G166" s="185"/>
      <c r="H166" s="197"/>
      <c r="I166" s="187"/>
      <c r="J166" s="230"/>
      <c r="K166" s="231"/>
      <c r="L166" s="234"/>
      <c r="M166" s="233">
        <v>0</v>
      </c>
      <c r="N166" s="233">
        <v>0</v>
      </c>
      <c r="O166" s="233">
        <v>0</v>
      </c>
      <c r="P166" s="233" t="s">
        <v>101</v>
      </c>
      <c r="Q166" s="143">
        <v>0</v>
      </c>
      <c r="R166" s="143">
        <v>0</v>
      </c>
      <c r="S166" s="143">
        <v>0</v>
      </c>
      <c r="T166" s="192">
        <v>0</v>
      </c>
      <c r="U166" s="141">
        <v>0</v>
      </c>
      <c r="V166" s="143">
        <v>0</v>
      </c>
      <c r="W166" s="143">
        <v>0</v>
      </c>
      <c r="X166" s="235">
        <v>0</v>
      </c>
      <c r="Y166" s="143">
        <v>0</v>
      </c>
      <c r="Z166" s="141">
        <f>SUM(Z162:Z165)</f>
        <v>0</v>
      </c>
      <c r="AA166" s="141">
        <f>SUM(AA162:AA165)</f>
        <v>0</v>
      </c>
      <c r="AB166" s="233">
        <f>SUM(AB162:AB165)</f>
        <v>0</v>
      </c>
      <c r="AC166" s="142" t="s">
        <v>101</v>
      </c>
      <c r="AD166" s="146">
        <f>SUM(AD162:AD165)</f>
        <v>0</v>
      </c>
      <c r="AG166" s="4">
        <v>0</v>
      </c>
      <c r="AH166" s="4">
        <v>0</v>
      </c>
      <c r="AI166" s="4">
        <v>0</v>
      </c>
      <c r="AJ166" s="4" t="s">
        <v>101</v>
      </c>
      <c r="AK166" s="5">
        <v>0</v>
      </c>
      <c r="AL166" s="132">
        <f t="shared" si="34"/>
        <v>0</v>
      </c>
      <c r="AM166" s="132">
        <f t="shared" si="34"/>
        <v>0</v>
      </c>
      <c r="AN166" s="132">
        <f t="shared" si="34"/>
        <v>0</v>
      </c>
      <c r="AO166" s="132">
        <f t="shared" si="35"/>
        <v>0</v>
      </c>
    </row>
    <row r="167" spans="3:41" ht="16" customHeight="1" x14ac:dyDescent="0.15">
      <c r="C167" s="92"/>
      <c r="H167" s="112"/>
      <c r="I167" s="110" t="s">
        <v>25</v>
      </c>
      <c r="J167" s="226"/>
      <c r="K167" s="13"/>
      <c r="L167" s="126"/>
      <c r="M167" s="236">
        <f>+M47+M67+M105+M120+M134+M160</f>
        <v>158807</v>
      </c>
      <c r="N167" s="126">
        <f>+N47+N67+N105+N120+N134+N160</f>
        <v>194848</v>
      </c>
      <c r="O167" s="126">
        <f>+M167+N167</f>
        <v>353655</v>
      </c>
      <c r="P167" s="179" t="s">
        <v>26</v>
      </c>
      <c r="Q167" s="126">
        <f>+Q134+Q120+Q105+Q67+Q47</f>
        <v>32521757.93</v>
      </c>
      <c r="R167" s="118"/>
      <c r="S167" s="118"/>
      <c r="T167" s="119"/>
      <c r="U167" s="236">
        <f>+U47+U67+U105+U120+U134+U160</f>
        <v>11863</v>
      </c>
      <c r="V167" s="126">
        <f>+V47+V67+V105+V120+V134+V160</f>
        <v>15837</v>
      </c>
      <c r="W167" s="126">
        <f>+U167+V167</f>
        <v>27700</v>
      </c>
      <c r="X167" s="179" t="s">
        <v>26</v>
      </c>
      <c r="Y167" s="118">
        <f>+Y134+Y120+Y105+Y67+Y47</f>
        <v>2542326.83</v>
      </c>
      <c r="Z167" s="126">
        <f>+Z47+Z67+Z105+Z120+Z134+Z160</f>
        <v>170670</v>
      </c>
      <c r="AA167" s="126">
        <f>+AA47+AA67+AA105+AA120+AA134+AA160</f>
        <v>210685</v>
      </c>
      <c r="AB167" s="126">
        <f>+Z167+AA167</f>
        <v>381355</v>
      </c>
      <c r="AC167" s="179" t="s">
        <v>26</v>
      </c>
      <c r="AD167" s="237">
        <f>+Q167+Y167</f>
        <v>35064084.759999998</v>
      </c>
      <c r="AG167" s="4">
        <v>158807</v>
      </c>
      <c r="AH167" s="4">
        <v>194848</v>
      </c>
      <c r="AI167" s="4">
        <v>353655</v>
      </c>
      <c r="AJ167" s="4" t="s">
        <v>26</v>
      </c>
      <c r="AK167" s="5">
        <v>32521757.93</v>
      </c>
      <c r="AL167" s="132">
        <f t="shared" si="34"/>
        <v>0</v>
      </c>
      <c r="AM167" s="132">
        <f t="shared" si="34"/>
        <v>0</v>
      </c>
      <c r="AN167" s="132">
        <f t="shared" si="34"/>
        <v>0</v>
      </c>
      <c r="AO167" s="132">
        <f t="shared" si="35"/>
        <v>0</v>
      </c>
    </row>
    <row r="168" spans="3:41" ht="16" customHeight="1" x14ac:dyDescent="0.15">
      <c r="C168" s="92"/>
      <c r="D168" s="238" t="s">
        <v>112</v>
      </c>
      <c r="E168" s="239"/>
      <c r="F168" s="239"/>
      <c r="G168" s="239"/>
      <c r="H168" s="240"/>
      <c r="I168" s="110" t="s">
        <v>113</v>
      </c>
      <c r="J168" s="226"/>
      <c r="K168" s="13"/>
      <c r="L168" s="126"/>
      <c r="M168" s="241"/>
      <c r="N168" s="126"/>
      <c r="O168" s="126">
        <f>+O135</f>
        <v>5157</v>
      </c>
      <c r="P168" s="179" t="s">
        <v>26</v>
      </c>
      <c r="Q168" s="126">
        <f>Q135</f>
        <v>369189.63</v>
      </c>
      <c r="R168" s="118"/>
      <c r="S168" s="118"/>
      <c r="T168" s="119"/>
      <c r="U168" s="241"/>
      <c r="V168" s="126"/>
      <c r="W168" s="126">
        <f>+W135</f>
        <v>406</v>
      </c>
      <c r="X168" s="179" t="s">
        <v>26</v>
      </c>
      <c r="Y168" s="126">
        <f>Y135</f>
        <v>29065.54</v>
      </c>
      <c r="Z168" s="126"/>
      <c r="AA168" s="126"/>
      <c r="AB168" s="126">
        <f>+O168+W168</f>
        <v>5563</v>
      </c>
      <c r="AC168" s="179" t="s">
        <v>26</v>
      </c>
      <c r="AD168" s="115">
        <f>+Q168+Y168</f>
        <v>398255.17</v>
      </c>
      <c r="AI168" s="4">
        <v>5157</v>
      </c>
      <c r="AJ168" s="4" t="s">
        <v>26</v>
      </c>
      <c r="AK168" s="5">
        <v>369189.63</v>
      </c>
      <c r="AL168" s="132">
        <f t="shared" si="34"/>
        <v>0</v>
      </c>
      <c r="AM168" s="132">
        <f t="shared" si="34"/>
        <v>0</v>
      </c>
      <c r="AN168" s="132">
        <f t="shared" si="34"/>
        <v>0</v>
      </c>
      <c r="AO168" s="132">
        <f t="shared" si="35"/>
        <v>0</v>
      </c>
    </row>
    <row r="169" spans="3:41" ht="16" customHeight="1" thickBot="1" x14ac:dyDescent="0.2">
      <c r="C169" s="184"/>
      <c r="D169" s="185"/>
      <c r="E169" s="185"/>
      <c r="F169" s="185"/>
      <c r="G169" s="185"/>
      <c r="H169" s="197"/>
      <c r="I169" s="187" t="s">
        <v>114</v>
      </c>
      <c r="J169" s="230"/>
      <c r="K169" s="231"/>
      <c r="L169" s="232"/>
      <c r="M169" s="242">
        <f>M160</f>
        <v>91</v>
      </c>
      <c r="N169" s="232">
        <f>+N160</f>
        <v>1698</v>
      </c>
      <c r="O169" s="232">
        <f>+O160</f>
        <v>1789</v>
      </c>
      <c r="P169" s="243" t="s">
        <v>101</v>
      </c>
      <c r="Q169" s="232">
        <f>Q160</f>
        <v>1330884000</v>
      </c>
      <c r="R169" s="244"/>
      <c r="S169" s="244"/>
      <c r="T169" s="245"/>
      <c r="U169" s="242">
        <f>U160</f>
        <v>9</v>
      </c>
      <c r="V169" s="232">
        <f>+V160</f>
        <v>37</v>
      </c>
      <c r="W169" s="232">
        <f>+W160</f>
        <v>46</v>
      </c>
      <c r="X169" s="243" t="s">
        <v>101</v>
      </c>
      <c r="Y169" s="207">
        <f>Y160</f>
        <v>29826000</v>
      </c>
      <c r="Z169" s="232">
        <f>Z160</f>
        <v>100</v>
      </c>
      <c r="AA169" s="232">
        <f>N169+V169</f>
        <v>1735</v>
      </c>
      <c r="AB169" s="246">
        <f>O169+W169</f>
        <v>1835</v>
      </c>
      <c r="AC169" s="243" t="s">
        <v>101</v>
      </c>
      <c r="AD169" s="247">
        <f>+Q169+Y169</f>
        <v>1360710000</v>
      </c>
      <c r="AG169" s="4">
        <v>91</v>
      </c>
      <c r="AH169" s="4">
        <v>1698</v>
      </c>
      <c r="AI169" s="4">
        <v>1789</v>
      </c>
      <c r="AJ169" s="4" t="s">
        <v>101</v>
      </c>
      <c r="AK169" s="5">
        <v>1330884000</v>
      </c>
      <c r="AL169" s="132">
        <f t="shared" si="34"/>
        <v>0</v>
      </c>
      <c r="AM169" s="132">
        <f t="shared" si="34"/>
        <v>0</v>
      </c>
      <c r="AN169" s="132">
        <f t="shared" si="34"/>
        <v>0</v>
      </c>
      <c r="AO169" s="132">
        <f t="shared" si="35"/>
        <v>0</v>
      </c>
    </row>
    <row r="170" spans="3:41" ht="35" customHeight="1" thickBot="1" x14ac:dyDescent="0.2">
      <c r="C170" s="184"/>
      <c r="D170" s="248" t="s">
        <v>115</v>
      </c>
      <c r="E170" s="185"/>
      <c r="F170" s="185"/>
      <c r="G170" s="185"/>
      <c r="H170" s="197"/>
      <c r="I170" s="187"/>
      <c r="J170" s="230"/>
      <c r="K170" s="231"/>
      <c r="L170" s="234"/>
      <c r="M170" s="249"/>
      <c r="N170" s="250"/>
      <c r="O170" s="197"/>
      <c r="P170" s="243" t="s">
        <v>101</v>
      </c>
      <c r="Q170" s="232">
        <f>+((Q167+Q168)*14000)+Q169</f>
        <v>461804149840</v>
      </c>
      <c r="R170" s="245"/>
      <c r="S170" s="245"/>
      <c r="T170" s="245"/>
      <c r="U170" s="249"/>
      <c r="V170" s="250"/>
      <c r="W170" s="197"/>
      <c r="X170" s="243" t="s">
        <v>101</v>
      </c>
      <c r="Y170" s="244">
        <f>+((Y167+Y168)*14000)+Y169</f>
        <v>36029319180</v>
      </c>
      <c r="Z170" s="249"/>
      <c r="AA170" s="250"/>
      <c r="AB170" s="197"/>
      <c r="AC170" s="243" t="s">
        <v>101</v>
      </c>
      <c r="AD170" s="251">
        <f>+Q170+Y170</f>
        <v>497833469020</v>
      </c>
      <c r="AJ170" s="4" t="s">
        <v>101</v>
      </c>
      <c r="AK170" s="5">
        <v>461804149840</v>
      </c>
      <c r="AL170" s="132">
        <f t="shared" si="34"/>
        <v>0</v>
      </c>
      <c r="AM170" s="132">
        <f t="shared" si="34"/>
        <v>0</v>
      </c>
      <c r="AN170" s="132">
        <f t="shared" si="34"/>
        <v>0</v>
      </c>
      <c r="AO170" s="132">
        <f t="shared" si="35"/>
        <v>0</v>
      </c>
    </row>
    <row r="171" spans="3:41" ht="18" customHeight="1" thickBot="1" x14ac:dyDescent="0.2">
      <c r="C171" s="252"/>
      <c r="D171" s="253"/>
      <c r="E171" s="252"/>
      <c r="F171" s="252"/>
      <c r="G171" s="252"/>
      <c r="H171" s="252"/>
      <c r="I171" s="254"/>
      <c r="J171" s="255"/>
      <c r="K171" s="255"/>
      <c r="L171" s="256"/>
      <c r="M171" s="257"/>
      <c r="N171" s="257"/>
      <c r="O171" s="257"/>
      <c r="P171" s="257"/>
      <c r="Q171" s="257"/>
      <c r="R171" s="257"/>
      <c r="S171" s="257"/>
      <c r="T171" s="257"/>
      <c r="U171" s="252"/>
      <c r="V171" s="252"/>
      <c r="W171" s="252"/>
      <c r="X171" s="258"/>
      <c r="Y171" s="259"/>
      <c r="Z171" s="252"/>
      <c r="AA171" s="252"/>
      <c r="AB171" s="252"/>
      <c r="AC171" s="258"/>
      <c r="AD171" s="257"/>
      <c r="AL171" s="132">
        <f t="shared" si="34"/>
        <v>0</v>
      </c>
      <c r="AM171" s="132">
        <f t="shared" si="34"/>
        <v>0</v>
      </c>
      <c r="AN171" s="132">
        <f t="shared" si="34"/>
        <v>0</v>
      </c>
      <c r="AO171" s="132">
        <f t="shared" si="35"/>
        <v>0</v>
      </c>
    </row>
    <row r="172" spans="3:41" ht="24" hidden="1" customHeight="1" x14ac:dyDescent="0.15">
      <c r="D172" s="8"/>
      <c r="J172" s="13"/>
      <c r="K172" s="13"/>
      <c r="L172" s="181"/>
      <c r="M172" s="148"/>
      <c r="N172" s="148"/>
      <c r="O172" s="148"/>
      <c r="P172" s="148"/>
      <c r="Q172" s="260"/>
      <c r="R172" s="148"/>
      <c r="S172" s="148"/>
      <c r="T172" s="148"/>
      <c r="U172" s="111"/>
      <c r="V172" s="261"/>
      <c r="X172" s="169"/>
      <c r="Y172" s="262"/>
      <c r="AC172" s="169"/>
      <c r="AD172" s="148"/>
      <c r="AE172" s="263"/>
      <c r="AF172" s="263"/>
      <c r="AL172" s="132">
        <f t="shared" si="34"/>
        <v>0</v>
      </c>
      <c r="AM172" s="132">
        <f t="shared" si="34"/>
        <v>0</v>
      </c>
      <c r="AN172" s="132">
        <f t="shared" si="34"/>
        <v>0</v>
      </c>
      <c r="AO172" s="132">
        <f t="shared" si="35"/>
        <v>0</v>
      </c>
    </row>
    <row r="173" spans="3:41" ht="24" hidden="1" customHeight="1" x14ac:dyDescent="0.15">
      <c r="D173" s="8"/>
      <c r="J173" s="13"/>
      <c r="K173" s="13"/>
      <c r="L173" s="181"/>
      <c r="M173" s="148"/>
      <c r="N173" s="148"/>
      <c r="O173" s="148"/>
      <c r="P173" s="148"/>
      <c r="Q173" s="147"/>
      <c r="R173" s="148"/>
      <c r="S173" s="148"/>
      <c r="T173" s="148"/>
      <c r="U173" s="111"/>
      <c r="V173" s="261"/>
      <c r="X173" s="169"/>
      <c r="Y173" s="264"/>
      <c r="AC173" s="169"/>
      <c r="AD173" s="148"/>
      <c r="AE173" s="148"/>
      <c r="AF173" s="148"/>
      <c r="AL173" s="132">
        <f t="shared" si="34"/>
        <v>0</v>
      </c>
      <c r="AM173" s="132">
        <f t="shared" si="34"/>
        <v>0</v>
      </c>
      <c r="AN173" s="132">
        <f t="shared" si="34"/>
        <v>0</v>
      </c>
      <c r="AO173" s="132">
        <f t="shared" si="35"/>
        <v>0</v>
      </c>
    </row>
    <row r="174" spans="3:41" ht="24" hidden="1" customHeight="1" x14ac:dyDescent="0.15">
      <c r="D174" s="8"/>
      <c r="J174" s="13"/>
      <c r="K174" s="13"/>
      <c r="L174" s="181"/>
      <c r="M174" s="148"/>
      <c r="N174" s="148"/>
      <c r="O174" s="148"/>
      <c r="P174" s="148"/>
      <c r="Q174" s="147"/>
      <c r="R174" s="148"/>
      <c r="S174" s="148"/>
      <c r="T174" s="148"/>
      <c r="U174" s="111"/>
      <c r="X174" s="169"/>
      <c r="Y174" s="148"/>
      <c r="AC174" s="169"/>
      <c r="AD174" s="148"/>
      <c r="AL174" s="132">
        <f t="shared" si="34"/>
        <v>0</v>
      </c>
      <c r="AM174" s="132">
        <f t="shared" si="34"/>
        <v>0</v>
      </c>
      <c r="AN174" s="132">
        <f t="shared" si="34"/>
        <v>0</v>
      </c>
      <c r="AO174" s="132">
        <f t="shared" si="35"/>
        <v>0</v>
      </c>
    </row>
    <row r="175" spans="3:41" ht="24" hidden="1" customHeight="1" x14ac:dyDescent="0.15">
      <c r="D175" s="8"/>
      <c r="J175" s="13"/>
      <c r="K175" s="13"/>
      <c r="L175" s="181"/>
      <c r="M175" s="148"/>
      <c r="N175" s="148"/>
      <c r="O175" s="148"/>
      <c r="P175" s="148"/>
      <c r="Q175" s="147"/>
      <c r="R175" s="148"/>
      <c r="S175" s="148"/>
      <c r="T175" s="148"/>
      <c r="U175" s="111"/>
      <c r="X175" s="169"/>
      <c r="Y175" s="264"/>
      <c r="AC175" s="169"/>
      <c r="AD175" s="148"/>
      <c r="AL175" s="132">
        <f t="shared" si="34"/>
        <v>0</v>
      </c>
      <c r="AM175" s="132">
        <f t="shared" si="34"/>
        <v>0</v>
      </c>
      <c r="AN175" s="132">
        <f t="shared" si="34"/>
        <v>0</v>
      </c>
      <c r="AO175" s="132">
        <f t="shared" si="35"/>
        <v>0</v>
      </c>
    </row>
    <row r="176" spans="3:41" ht="24" hidden="1" customHeight="1" x14ac:dyDescent="0.15">
      <c r="D176" s="8"/>
      <c r="J176" s="13"/>
      <c r="K176" s="13"/>
      <c r="L176" s="181"/>
      <c r="M176" s="148"/>
      <c r="N176" s="148"/>
      <c r="O176" s="148"/>
      <c r="P176" s="148"/>
      <c r="Q176" s="147"/>
      <c r="R176" s="148"/>
      <c r="S176" s="148"/>
      <c r="T176" s="148"/>
      <c r="U176" s="111"/>
      <c r="X176" s="169"/>
      <c r="Y176" s="148"/>
      <c r="AC176" s="169"/>
      <c r="AD176" s="148"/>
      <c r="AL176" s="132">
        <f t="shared" si="34"/>
        <v>0</v>
      </c>
      <c r="AM176" s="132">
        <f t="shared" si="34"/>
        <v>0</v>
      </c>
      <c r="AN176" s="132">
        <f t="shared" si="34"/>
        <v>0</v>
      </c>
      <c r="AO176" s="132">
        <f t="shared" si="35"/>
        <v>0</v>
      </c>
    </row>
    <row r="177" spans="4:41" ht="24" hidden="1" customHeight="1" x14ac:dyDescent="0.15">
      <c r="D177" s="8"/>
      <c r="J177" s="13"/>
      <c r="K177" s="13"/>
      <c r="L177" s="181"/>
      <c r="M177" s="148"/>
      <c r="N177" s="148"/>
      <c r="O177" s="148"/>
      <c r="P177" s="148"/>
      <c r="Q177" s="147"/>
      <c r="R177" s="148"/>
      <c r="S177" s="148"/>
      <c r="T177" s="148"/>
      <c r="U177" s="111"/>
      <c r="X177" s="169"/>
      <c r="Y177" s="148"/>
      <c r="AC177" s="169"/>
      <c r="AD177" s="148"/>
      <c r="AL177" s="132">
        <f t="shared" si="34"/>
        <v>0</v>
      </c>
      <c r="AM177" s="132">
        <f t="shared" si="34"/>
        <v>0</v>
      </c>
      <c r="AN177" s="132">
        <f t="shared" si="34"/>
        <v>0</v>
      </c>
      <c r="AO177" s="132">
        <f t="shared" si="35"/>
        <v>0</v>
      </c>
    </row>
    <row r="178" spans="4:41" ht="24" hidden="1" customHeight="1" x14ac:dyDescent="0.15">
      <c r="D178" s="8"/>
      <c r="J178" s="13"/>
      <c r="K178" s="13"/>
      <c r="L178" s="181"/>
      <c r="M178" s="148"/>
      <c r="N178" s="148"/>
      <c r="O178" s="148"/>
      <c r="P178" s="148"/>
      <c r="Q178" s="147"/>
      <c r="R178" s="148"/>
      <c r="S178" s="148"/>
      <c r="T178" s="148"/>
      <c r="U178" s="111"/>
      <c r="X178" s="169"/>
      <c r="Y178" s="148"/>
      <c r="AC178" s="169"/>
      <c r="AD178" s="148"/>
      <c r="AL178" s="132">
        <f t="shared" si="34"/>
        <v>0</v>
      </c>
      <c r="AM178" s="132">
        <f t="shared" si="34"/>
        <v>0</v>
      </c>
      <c r="AN178" s="132">
        <f t="shared" si="34"/>
        <v>0</v>
      </c>
      <c r="AO178" s="132">
        <f t="shared" si="35"/>
        <v>0</v>
      </c>
    </row>
    <row r="179" spans="4:41" ht="24" hidden="1" customHeight="1" x14ac:dyDescent="0.15">
      <c r="D179" s="8"/>
      <c r="J179" s="13"/>
      <c r="K179" s="13"/>
      <c r="L179" s="181"/>
      <c r="M179" s="148"/>
      <c r="N179" s="148"/>
      <c r="O179" s="148"/>
      <c r="P179" s="148"/>
      <c r="Q179" s="147"/>
      <c r="R179" s="148"/>
      <c r="S179" s="148"/>
      <c r="T179" s="148"/>
      <c r="U179" s="111"/>
      <c r="X179" s="169"/>
      <c r="Y179" s="148"/>
      <c r="AC179" s="169"/>
      <c r="AD179" s="148"/>
      <c r="AL179" s="132">
        <f t="shared" si="34"/>
        <v>0</v>
      </c>
      <c r="AM179" s="132">
        <f t="shared" si="34"/>
        <v>0</v>
      </c>
      <c r="AN179" s="132">
        <f t="shared" si="34"/>
        <v>0</v>
      </c>
      <c r="AO179" s="132">
        <f t="shared" si="35"/>
        <v>0</v>
      </c>
    </row>
    <row r="180" spans="4:41" ht="24" hidden="1" customHeight="1" x14ac:dyDescent="0.15">
      <c r="D180" s="8"/>
      <c r="J180" s="13"/>
      <c r="K180" s="13"/>
      <c r="L180" s="181"/>
      <c r="M180" s="148"/>
      <c r="N180" s="148"/>
      <c r="O180" s="148"/>
      <c r="P180" s="148"/>
      <c r="Q180" s="147"/>
      <c r="R180" s="148"/>
      <c r="S180" s="148"/>
      <c r="T180" s="148"/>
      <c r="U180" s="111"/>
      <c r="X180" s="169"/>
      <c r="Y180" s="148"/>
      <c r="AC180" s="169"/>
      <c r="AD180" s="148"/>
      <c r="AL180" s="132">
        <f t="shared" si="34"/>
        <v>0</v>
      </c>
      <c r="AM180" s="132">
        <f t="shared" si="34"/>
        <v>0</v>
      </c>
      <c r="AN180" s="132">
        <f t="shared" si="34"/>
        <v>0</v>
      </c>
      <c r="AO180" s="132">
        <f t="shared" si="35"/>
        <v>0</v>
      </c>
    </row>
    <row r="181" spans="4:41" ht="24" hidden="1" customHeight="1" x14ac:dyDescent="0.15">
      <c r="D181" s="8"/>
      <c r="J181" s="13"/>
      <c r="K181" s="13"/>
      <c r="L181" s="181"/>
      <c r="M181" s="148"/>
      <c r="N181" s="148"/>
      <c r="O181" s="148"/>
      <c r="P181" s="148"/>
      <c r="Q181" s="147"/>
      <c r="R181" s="148"/>
      <c r="S181" s="148"/>
      <c r="T181" s="148"/>
      <c r="U181" s="111"/>
      <c r="X181" s="169"/>
      <c r="Y181" s="148"/>
      <c r="AC181" s="169"/>
      <c r="AD181" s="148"/>
      <c r="AL181" s="132">
        <f t="shared" si="34"/>
        <v>0</v>
      </c>
      <c r="AM181" s="132">
        <f t="shared" si="34"/>
        <v>0</v>
      </c>
      <c r="AN181" s="132">
        <f t="shared" si="34"/>
        <v>0</v>
      </c>
      <c r="AO181" s="132">
        <f t="shared" si="35"/>
        <v>0</v>
      </c>
    </row>
    <row r="182" spans="4:41" ht="24" hidden="1" customHeight="1" x14ac:dyDescent="0.15">
      <c r="D182" s="8"/>
      <c r="J182" s="13"/>
      <c r="K182" s="13"/>
      <c r="L182" s="181"/>
      <c r="M182" s="148"/>
      <c r="N182" s="148"/>
      <c r="O182" s="148"/>
      <c r="P182" s="148"/>
      <c r="Q182" s="147"/>
      <c r="R182" s="148"/>
      <c r="S182" s="148"/>
      <c r="T182" s="148"/>
      <c r="U182" s="111"/>
      <c r="X182" s="169"/>
      <c r="Y182" s="148"/>
      <c r="AC182" s="169"/>
      <c r="AD182" s="148"/>
      <c r="AL182" s="132">
        <f t="shared" si="34"/>
        <v>0</v>
      </c>
      <c r="AM182" s="132">
        <f t="shared" si="34"/>
        <v>0</v>
      </c>
      <c r="AN182" s="132">
        <f t="shared" si="34"/>
        <v>0</v>
      </c>
      <c r="AO182" s="132">
        <f t="shared" si="35"/>
        <v>0</v>
      </c>
    </row>
    <row r="183" spans="4:41" ht="24" hidden="1" customHeight="1" x14ac:dyDescent="0.15">
      <c r="D183" s="8"/>
      <c r="J183" s="13"/>
      <c r="K183" s="13"/>
      <c r="L183" s="181"/>
      <c r="M183" s="148"/>
      <c r="N183" s="148"/>
      <c r="O183" s="148"/>
      <c r="P183" s="148"/>
      <c r="Q183" s="147"/>
      <c r="R183" s="148"/>
      <c r="S183" s="148"/>
      <c r="T183" s="148"/>
      <c r="U183" s="111"/>
      <c r="X183" s="169"/>
      <c r="Y183" s="148"/>
      <c r="AC183" s="169"/>
      <c r="AD183" s="148"/>
      <c r="AL183" s="132">
        <f t="shared" si="34"/>
        <v>0</v>
      </c>
      <c r="AM183" s="132">
        <f t="shared" si="34"/>
        <v>0</v>
      </c>
      <c r="AN183" s="132">
        <f t="shared" si="34"/>
        <v>0</v>
      </c>
      <c r="AO183" s="132">
        <f t="shared" si="35"/>
        <v>0</v>
      </c>
    </row>
    <row r="184" spans="4:41" ht="24" hidden="1" customHeight="1" x14ac:dyDescent="0.15">
      <c r="D184" s="8"/>
      <c r="J184" s="13"/>
      <c r="K184" s="13"/>
      <c r="L184" s="181"/>
      <c r="M184" s="148"/>
      <c r="N184" s="148"/>
      <c r="O184" s="148"/>
      <c r="P184" s="148"/>
      <c r="Q184" s="147"/>
      <c r="R184" s="148"/>
      <c r="S184" s="148"/>
      <c r="T184" s="148"/>
      <c r="U184" s="111"/>
      <c r="X184" s="169"/>
      <c r="Y184" s="148"/>
      <c r="AC184" s="169"/>
      <c r="AD184" s="148"/>
      <c r="AL184" s="132">
        <f t="shared" si="34"/>
        <v>0</v>
      </c>
      <c r="AM184" s="132">
        <f t="shared" si="34"/>
        <v>0</v>
      </c>
      <c r="AN184" s="132">
        <f t="shared" si="34"/>
        <v>0</v>
      </c>
      <c r="AO184" s="132">
        <f t="shared" si="35"/>
        <v>0</v>
      </c>
    </row>
    <row r="185" spans="4:41" ht="24" hidden="1" customHeight="1" x14ac:dyDescent="0.15">
      <c r="D185" s="8"/>
      <c r="J185" s="13"/>
      <c r="K185" s="13"/>
      <c r="L185" s="181"/>
      <c r="M185" s="148"/>
      <c r="N185" s="148"/>
      <c r="O185" s="148"/>
      <c r="P185" s="148"/>
      <c r="Q185" s="147"/>
      <c r="R185" s="148"/>
      <c r="S185" s="148"/>
      <c r="T185" s="148"/>
      <c r="U185" s="111"/>
      <c r="X185" s="169"/>
      <c r="Y185" s="148"/>
      <c r="AC185" s="169"/>
      <c r="AD185" s="148"/>
      <c r="AL185" s="132">
        <f t="shared" si="34"/>
        <v>0</v>
      </c>
      <c r="AM185" s="132">
        <f t="shared" si="34"/>
        <v>0</v>
      </c>
      <c r="AN185" s="132">
        <f t="shared" si="34"/>
        <v>0</v>
      </c>
      <c r="AO185" s="132">
        <f t="shared" si="35"/>
        <v>0</v>
      </c>
    </row>
    <row r="186" spans="4:41" ht="24" hidden="1" customHeight="1" x14ac:dyDescent="0.15">
      <c r="D186" s="8"/>
      <c r="J186" s="13"/>
      <c r="K186" s="13"/>
      <c r="L186" s="181"/>
      <c r="M186" s="148"/>
      <c r="N186" s="148"/>
      <c r="O186" s="148"/>
      <c r="P186" s="148"/>
      <c r="Q186" s="147"/>
      <c r="R186" s="148"/>
      <c r="S186" s="148"/>
      <c r="T186" s="148"/>
      <c r="U186" s="111"/>
      <c r="X186" s="169"/>
      <c r="Y186" s="148"/>
      <c r="AC186" s="169"/>
      <c r="AD186" s="148"/>
      <c r="AL186" s="132">
        <f t="shared" si="34"/>
        <v>0</v>
      </c>
      <c r="AM186" s="132">
        <f t="shared" si="34"/>
        <v>0</v>
      </c>
      <c r="AN186" s="132">
        <f t="shared" si="34"/>
        <v>0</v>
      </c>
      <c r="AO186" s="132">
        <f t="shared" si="35"/>
        <v>0</v>
      </c>
    </row>
    <row r="187" spans="4:41" ht="24" hidden="1" customHeight="1" x14ac:dyDescent="0.15">
      <c r="D187" s="8"/>
      <c r="J187" s="13"/>
      <c r="K187" s="13"/>
      <c r="L187" s="181"/>
      <c r="M187" s="148"/>
      <c r="N187" s="148"/>
      <c r="O187" s="148"/>
      <c r="P187" s="148"/>
      <c r="Q187" s="147"/>
      <c r="R187" s="148"/>
      <c r="S187" s="148"/>
      <c r="T187" s="148"/>
      <c r="U187" s="111"/>
      <c r="X187" s="169"/>
      <c r="Y187" s="148"/>
      <c r="AC187" s="169"/>
      <c r="AD187" s="148"/>
      <c r="AL187" s="132">
        <f t="shared" si="34"/>
        <v>0</v>
      </c>
      <c r="AM187" s="132">
        <f t="shared" si="34"/>
        <v>0</v>
      </c>
      <c r="AN187" s="132">
        <f t="shared" si="34"/>
        <v>0</v>
      </c>
      <c r="AO187" s="132">
        <f t="shared" si="35"/>
        <v>0</v>
      </c>
    </row>
    <row r="188" spans="4:41" ht="24" hidden="1" customHeight="1" x14ac:dyDescent="0.15">
      <c r="D188" s="8"/>
      <c r="J188" s="13"/>
      <c r="K188" s="13"/>
      <c r="L188" s="181"/>
      <c r="M188" s="148"/>
      <c r="N188" s="148"/>
      <c r="O188" s="148"/>
      <c r="P188" s="148"/>
      <c r="Q188" s="147"/>
      <c r="R188" s="148"/>
      <c r="S188" s="148"/>
      <c r="T188" s="148"/>
      <c r="U188" s="111"/>
      <c r="X188" s="169"/>
      <c r="Y188" s="148"/>
      <c r="AC188" s="169"/>
      <c r="AD188" s="148"/>
      <c r="AL188" s="132">
        <f t="shared" si="34"/>
        <v>0</v>
      </c>
      <c r="AM188" s="132">
        <f t="shared" si="34"/>
        <v>0</v>
      </c>
      <c r="AN188" s="132">
        <f t="shared" si="34"/>
        <v>0</v>
      </c>
      <c r="AO188" s="132">
        <f t="shared" si="35"/>
        <v>0</v>
      </c>
    </row>
    <row r="189" spans="4:41" ht="24" hidden="1" customHeight="1" x14ac:dyDescent="0.15">
      <c r="D189" s="8"/>
      <c r="J189" s="13"/>
      <c r="K189" s="13"/>
      <c r="L189" s="181"/>
      <c r="M189" s="148"/>
      <c r="N189" s="148"/>
      <c r="O189" s="148"/>
      <c r="P189" s="148"/>
      <c r="Q189" s="147"/>
      <c r="R189" s="148"/>
      <c r="S189" s="148"/>
      <c r="T189" s="148"/>
      <c r="U189" s="111"/>
      <c r="X189" s="169"/>
      <c r="Y189" s="148"/>
      <c r="AC189" s="169"/>
      <c r="AD189" s="148"/>
      <c r="AL189" s="132">
        <f t="shared" si="34"/>
        <v>0</v>
      </c>
      <c r="AM189" s="132">
        <f t="shared" si="34"/>
        <v>0</v>
      </c>
      <c r="AN189" s="132">
        <f t="shared" si="34"/>
        <v>0</v>
      </c>
      <c r="AO189" s="132">
        <f t="shared" si="35"/>
        <v>0</v>
      </c>
    </row>
    <row r="190" spans="4:41" ht="24" hidden="1" customHeight="1" x14ac:dyDescent="0.15">
      <c r="D190" s="8"/>
      <c r="J190" s="13"/>
      <c r="K190" s="13"/>
      <c r="L190" s="181"/>
      <c r="M190" s="148"/>
      <c r="N190" s="148"/>
      <c r="O190" s="148"/>
      <c r="P190" s="148"/>
      <c r="Q190" s="147"/>
      <c r="R190" s="148"/>
      <c r="S190" s="148"/>
      <c r="T190" s="148"/>
      <c r="U190" s="111"/>
      <c r="X190" s="169"/>
      <c r="Y190" s="148"/>
      <c r="AC190" s="169"/>
      <c r="AD190" s="148"/>
      <c r="AL190" s="132">
        <f t="shared" si="34"/>
        <v>0</v>
      </c>
      <c r="AM190" s="132">
        <f t="shared" si="34"/>
        <v>0</v>
      </c>
      <c r="AN190" s="132">
        <f t="shared" si="34"/>
        <v>0</v>
      </c>
      <c r="AO190" s="132">
        <f t="shared" si="35"/>
        <v>0</v>
      </c>
    </row>
    <row r="191" spans="4:41" ht="24" hidden="1" customHeight="1" x14ac:dyDescent="0.15">
      <c r="D191" s="8"/>
      <c r="J191" s="13"/>
      <c r="K191" s="13"/>
      <c r="L191" s="181"/>
      <c r="M191" s="148"/>
      <c r="N191" s="148"/>
      <c r="O191" s="148"/>
      <c r="P191" s="148"/>
      <c r="Q191" s="147"/>
      <c r="R191" s="148"/>
      <c r="S191" s="148"/>
      <c r="T191" s="148"/>
      <c r="U191" s="111"/>
      <c r="X191" s="169"/>
      <c r="Y191" s="148"/>
      <c r="AC191" s="169"/>
      <c r="AD191" s="148"/>
      <c r="AL191" s="132">
        <f t="shared" si="34"/>
        <v>0</v>
      </c>
      <c r="AM191" s="132">
        <f t="shared" si="34"/>
        <v>0</v>
      </c>
      <c r="AN191" s="132">
        <f t="shared" si="34"/>
        <v>0</v>
      </c>
      <c r="AO191" s="132">
        <f t="shared" si="35"/>
        <v>0</v>
      </c>
    </row>
    <row r="192" spans="4:41" ht="24" hidden="1" customHeight="1" x14ac:dyDescent="0.15">
      <c r="D192" s="8"/>
      <c r="J192" s="13"/>
      <c r="K192" s="13"/>
      <c r="L192" s="181"/>
      <c r="M192" s="148"/>
      <c r="N192" s="148"/>
      <c r="O192" s="148"/>
      <c r="P192" s="148"/>
      <c r="Q192" s="147"/>
      <c r="R192" s="148"/>
      <c r="S192" s="148"/>
      <c r="T192" s="148"/>
      <c r="U192" s="111"/>
      <c r="X192" s="169"/>
      <c r="Y192" s="148"/>
      <c r="AC192" s="169"/>
      <c r="AD192" s="148"/>
      <c r="AL192" s="132">
        <f t="shared" si="34"/>
        <v>0</v>
      </c>
      <c r="AM192" s="132">
        <f t="shared" si="34"/>
        <v>0</v>
      </c>
      <c r="AN192" s="132">
        <f t="shared" si="34"/>
        <v>0</v>
      </c>
      <c r="AO192" s="132">
        <f t="shared" si="35"/>
        <v>0</v>
      </c>
    </row>
    <row r="193" spans="3:41" ht="24" hidden="1" customHeight="1" x14ac:dyDescent="0.15">
      <c r="D193" s="8"/>
      <c r="J193" s="13"/>
      <c r="K193" s="13"/>
      <c r="L193" s="181"/>
      <c r="M193" s="148"/>
      <c r="N193" s="148"/>
      <c r="O193" s="148"/>
      <c r="P193" s="148"/>
      <c r="Q193" s="147"/>
      <c r="R193" s="148"/>
      <c r="S193" s="148"/>
      <c r="T193" s="148"/>
      <c r="U193" s="111"/>
      <c r="X193" s="169"/>
      <c r="Y193" s="148"/>
      <c r="AC193" s="169"/>
      <c r="AD193" s="148"/>
      <c r="AL193" s="132">
        <f t="shared" si="34"/>
        <v>0</v>
      </c>
      <c r="AM193" s="132">
        <f t="shared" si="34"/>
        <v>0</v>
      </c>
      <c r="AN193" s="132">
        <f t="shared" si="34"/>
        <v>0</v>
      </c>
      <c r="AO193" s="132">
        <f t="shared" si="35"/>
        <v>0</v>
      </c>
    </row>
    <row r="194" spans="3:41" ht="30.75" hidden="1" customHeight="1" x14ac:dyDescent="0.15">
      <c r="D194" s="8"/>
      <c r="J194" s="13"/>
      <c r="K194" s="13"/>
      <c r="L194" s="181"/>
      <c r="M194" s="148"/>
      <c r="N194" s="148"/>
      <c r="O194" s="148"/>
      <c r="P194" s="148"/>
      <c r="Q194" s="147"/>
      <c r="R194" s="148"/>
      <c r="S194" s="148"/>
      <c r="T194" s="148"/>
      <c r="U194" s="111"/>
      <c r="X194" s="169"/>
      <c r="Y194" s="148"/>
      <c r="AC194" s="169"/>
      <c r="AD194" s="148"/>
      <c r="AL194" s="132">
        <f t="shared" si="34"/>
        <v>0</v>
      </c>
      <c r="AM194" s="132">
        <f t="shared" si="34"/>
        <v>0</v>
      </c>
      <c r="AN194" s="132">
        <f t="shared" si="34"/>
        <v>0</v>
      </c>
      <c r="AO194" s="132">
        <f t="shared" si="35"/>
        <v>0</v>
      </c>
    </row>
    <row r="195" spans="3:41" ht="17.25" customHeight="1" thickTop="1" x14ac:dyDescent="0.15">
      <c r="C195" s="20"/>
      <c r="D195" s="21"/>
      <c r="E195" s="21"/>
      <c r="F195" s="21"/>
      <c r="G195" s="21"/>
      <c r="H195" s="22"/>
      <c r="I195" s="23"/>
      <c r="J195" s="265" t="s">
        <v>5</v>
      </c>
      <c r="K195" s="266"/>
      <c r="L195" s="267"/>
      <c r="M195" s="27" t="s">
        <v>6</v>
      </c>
      <c r="N195" s="27"/>
      <c r="O195" s="27"/>
      <c r="P195" s="27"/>
      <c r="Q195" s="28"/>
      <c r="R195" s="29"/>
      <c r="S195" s="29"/>
      <c r="T195" s="29"/>
      <c r="U195" s="30" t="s">
        <v>7</v>
      </c>
      <c r="V195" s="31"/>
      <c r="W195" s="31"/>
      <c r="X195" s="31"/>
      <c r="Y195" s="32"/>
      <c r="Z195" s="33" t="s">
        <v>8</v>
      </c>
      <c r="AA195" s="27"/>
      <c r="AB195" s="27"/>
      <c r="AC195" s="27"/>
      <c r="AD195" s="34"/>
      <c r="AG195" s="4" t="s">
        <v>8</v>
      </c>
      <c r="AL195" s="132" t="e">
        <f t="shared" si="34"/>
        <v>#VALUE!</v>
      </c>
      <c r="AM195" s="132">
        <f t="shared" si="34"/>
        <v>0</v>
      </c>
      <c r="AN195" s="132">
        <f t="shared" si="34"/>
        <v>0</v>
      </c>
      <c r="AO195" s="132">
        <f t="shared" si="35"/>
        <v>0</v>
      </c>
    </row>
    <row r="196" spans="3:41" ht="17.25" customHeight="1" x14ac:dyDescent="0.15">
      <c r="C196" s="35" t="s">
        <v>9</v>
      </c>
      <c r="D196" s="36" t="s">
        <v>10</v>
      </c>
      <c r="E196" s="37"/>
      <c r="F196" s="37"/>
      <c r="G196" s="37"/>
      <c r="H196" s="38"/>
      <c r="I196" s="39" t="s">
        <v>11</v>
      </c>
      <c r="J196" s="268"/>
      <c r="K196" s="269"/>
      <c r="L196" s="270"/>
      <c r="M196" s="40" t="s">
        <v>12</v>
      </c>
      <c r="N196" s="41"/>
      <c r="O196" s="42"/>
      <c r="P196" s="43" t="s">
        <v>13</v>
      </c>
      <c r="Q196" s="44"/>
      <c r="R196" s="45"/>
      <c r="S196" s="45"/>
      <c r="T196" s="45"/>
      <c r="U196" s="46" t="s">
        <v>12</v>
      </c>
      <c r="V196" s="47"/>
      <c r="W196" s="48"/>
      <c r="X196" s="49" t="s">
        <v>13</v>
      </c>
      <c r="Y196" s="50"/>
      <c r="Z196" s="51" t="s">
        <v>12</v>
      </c>
      <c r="AA196" s="40"/>
      <c r="AB196" s="52"/>
      <c r="AC196" s="43" t="s">
        <v>13</v>
      </c>
      <c r="AD196" s="53"/>
      <c r="AG196" s="4" t="s">
        <v>12</v>
      </c>
      <c r="AJ196" s="4" t="s">
        <v>13</v>
      </c>
      <c r="AL196" s="132" t="e">
        <f t="shared" si="34"/>
        <v>#VALUE!</v>
      </c>
      <c r="AM196" s="132">
        <f t="shared" si="34"/>
        <v>0</v>
      </c>
      <c r="AN196" s="132">
        <f t="shared" si="34"/>
        <v>0</v>
      </c>
      <c r="AO196" s="132">
        <f t="shared" si="35"/>
        <v>0</v>
      </c>
    </row>
    <row r="197" spans="3:41" ht="17.25" customHeight="1" thickBot="1" x14ac:dyDescent="0.2">
      <c r="C197" s="54"/>
      <c r="D197" s="55"/>
      <c r="E197" s="55"/>
      <c r="F197" s="55"/>
      <c r="G197" s="55"/>
      <c r="H197" s="56"/>
      <c r="I197" s="57"/>
      <c r="J197" s="271"/>
      <c r="K197" s="272"/>
      <c r="L197" s="273"/>
      <c r="M197" s="61" t="s">
        <v>14</v>
      </c>
      <c r="N197" s="62" t="s">
        <v>15</v>
      </c>
      <c r="O197" s="61" t="s">
        <v>16</v>
      </c>
      <c r="P197" s="58"/>
      <c r="Q197" s="60"/>
      <c r="R197" s="63"/>
      <c r="S197" s="63"/>
      <c r="T197" s="63"/>
      <c r="U197" s="64" t="s">
        <v>14</v>
      </c>
      <c r="V197" s="64" t="s">
        <v>15</v>
      </c>
      <c r="W197" s="65" t="s">
        <v>16</v>
      </c>
      <c r="X197" s="66"/>
      <c r="Y197" s="67"/>
      <c r="Z197" s="68" t="s">
        <v>14</v>
      </c>
      <c r="AA197" s="62" t="s">
        <v>15</v>
      </c>
      <c r="AB197" s="61" t="s">
        <v>16</v>
      </c>
      <c r="AC197" s="58"/>
      <c r="AD197" s="69"/>
      <c r="AG197" s="4" t="s">
        <v>14</v>
      </c>
      <c r="AH197" s="4" t="s">
        <v>15</v>
      </c>
      <c r="AI197" s="4" t="s">
        <v>16</v>
      </c>
      <c r="AL197" s="132" t="e">
        <f t="shared" si="34"/>
        <v>#VALUE!</v>
      </c>
      <c r="AM197" s="132" t="e">
        <f t="shared" si="34"/>
        <v>#VALUE!</v>
      </c>
      <c r="AN197" s="132" t="e">
        <f t="shared" si="34"/>
        <v>#VALUE!</v>
      </c>
      <c r="AO197" s="132">
        <f t="shared" si="35"/>
        <v>0</v>
      </c>
    </row>
    <row r="198" spans="3:41" s="2" customFormat="1" ht="17.25" customHeight="1" x14ac:dyDescent="0.15">
      <c r="C198" s="70">
        <v>1</v>
      </c>
      <c r="D198" s="71">
        <v>2</v>
      </c>
      <c r="E198" s="72"/>
      <c r="F198" s="72"/>
      <c r="G198" s="72"/>
      <c r="H198" s="73"/>
      <c r="I198" s="74">
        <v>3</v>
      </c>
      <c r="J198" s="274">
        <v>4</v>
      </c>
      <c r="K198" s="275"/>
      <c r="L198" s="276"/>
      <c r="M198" s="78">
        <v>5</v>
      </c>
      <c r="N198" s="79">
        <v>6</v>
      </c>
      <c r="O198" s="80">
        <v>7</v>
      </c>
      <c r="P198" s="71">
        <v>8</v>
      </c>
      <c r="Q198" s="73"/>
      <c r="R198" s="81"/>
      <c r="S198" s="81"/>
      <c r="T198" s="81"/>
      <c r="U198" s="82">
        <v>9</v>
      </c>
      <c r="V198" s="82">
        <v>10</v>
      </c>
      <c r="W198" s="83">
        <v>11</v>
      </c>
      <c r="X198" s="84">
        <v>12</v>
      </c>
      <c r="Y198" s="85"/>
      <c r="Z198" s="78">
        <v>13</v>
      </c>
      <c r="AA198" s="79">
        <v>14</v>
      </c>
      <c r="AB198" s="80">
        <v>15</v>
      </c>
      <c r="AC198" s="71">
        <v>16</v>
      </c>
      <c r="AD198" s="86"/>
      <c r="AE198" s="87"/>
      <c r="AF198" s="87"/>
      <c r="AG198" s="88">
        <v>13</v>
      </c>
      <c r="AH198" s="88">
        <v>14</v>
      </c>
      <c r="AI198" s="88">
        <v>15</v>
      </c>
      <c r="AJ198" s="88">
        <v>16</v>
      </c>
      <c r="AK198" s="89"/>
      <c r="AL198" s="132">
        <f t="shared" si="34"/>
        <v>-8</v>
      </c>
      <c r="AM198" s="132">
        <f t="shared" si="34"/>
        <v>-8</v>
      </c>
      <c r="AN198" s="132">
        <f t="shared" si="34"/>
        <v>-8</v>
      </c>
      <c r="AO198" s="132">
        <f t="shared" si="35"/>
        <v>0</v>
      </c>
    </row>
    <row r="199" spans="3:41" s="2" customFormat="1" ht="11.25" customHeight="1" x14ac:dyDescent="0.15">
      <c r="C199" s="277"/>
      <c r="H199" s="101"/>
      <c r="I199" s="94"/>
      <c r="J199" s="278"/>
      <c r="K199" s="279"/>
      <c r="L199" s="280"/>
      <c r="M199" s="103"/>
      <c r="N199" s="99"/>
      <c r="O199" s="100"/>
      <c r="P199" s="94"/>
      <c r="Q199" s="101"/>
      <c r="U199" s="99"/>
      <c r="V199" s="99"/>
      <c r="W199" s="100"/>
      <c r="X199" s="94"/>
      <c r="Y199" s="101"/>
      <c r="Z199" s="98"/>
      <c r="AA199" s="99"/>
      <c r="AB199" s="100"/>
      <c r="AD199" s="106"/>
      <c r="AE199" s="87"/>
      <c r="AF199" s="87"/>
      <c r="AG199" s="88"/>
      <c r="AH199" s="88"/>
      <c r="AI199" s="88"/>
      <c r="AJ199" s="88"/>
      <c r="AK199" s="89"/>
      <c r="AL199" s="132">
        <f t="shared" si="34"/>
        <v>0</v>
      </c>
      <c r="AM199" s="132">
        <f t="shared" si="34"/>
        <v>0</v>
      </c>
      <c r="AN199" s="132">
        <f t="shared" si="34"/>
        <v>0</v>
      </c>
      <c r="AO199" s="132">
        <f t="shared" si="35"/>
        <v>0</v>
      </c>
    </row>
    <row r="200" spans="3:41" ht="18.75" customHeight="1" x14ac:dyDescent="0.15">
      <c r="C200" s="108" t="s">
        <v>116</v>
      </c>
      <c r="D200" s="281" t="s">
        <v>117</v>
      </c>
      <c r="E200" s="123"/>
      <c r="H200" s="112"/>
      <c r="I200" s="110"/>
      <c r="J200" s="278"/>
      <c r="K200" s="282"/>
      <c r="L200" s="126"/>
      <c r="M200" s="177"/>
      <c r="N200" s="177"/>
      <c r="O200" s="177"/>
      <c r="P200" s="178"/>
      <c r="Q200" s="147"/>
      <c r="R200" s="147"/>
      <c r="S200" s="147"/>
      <c r="T200" s="148"/>
      <c r="U200" s="113"/>
      <c r="V200" s="113"/>
      <c r="W200" s="113"/>
      <c r="X200" s="179"/>
      <c r="Y200" s="118"/>
      <c r="Z200" s="113"/>
      <c r="AA200" s="113"/>
      <c r="AB200" s="113"/>
      <c r="AC200" s="169"/>
      <c r="AD200" s="131"/>
      <c r="AL200" s="132">
        <f t="shared" si="34"/>
        <v>0</v>
      </c>
      <c r="AM200" s="132">
        <f t="shared" si="34"/>
        <v>0</v>
      </c>
      <c r="AN200" s="132">
        <f t="shared" si="34"/>
        <v>0</v>
      </c>
      <c r="AO200" s="132">
        <f t="shared" si="35"/>
        <v>0</v>
      </c>
    </row>
    <row r="201" spans="3:41" ht="13" customHeight="1" x14ac:dyDescent="0.15">
      <c r="C201" s="116" t="s">
        <v>19</v>
      </c>
      <c r="D201" s="8" t="s">
        <v>118</v>
      </c>
      <c r="E201" s="123"/>
      <c r="H201" s="112"/>
      <c r="I201" s="110"/>
      <c r="J201" s="278"/>
      <c r="K201" s="282"/>
      <c r="L201" s="97"/>
      <c r="M201" s="177"/>
      <c r="N201" s="177"/>
      <c r="O201" s="177"/>
      <c r="P201" s="178"/>
      <c r="Q201" s="147"/>
      <c r="R201" s="147"/>
      <c r="S201" s="147"/>
      <c r="T201" s="148"/>
      <c r="U201" s="127"/>
      <c r="V201" s="127"/>
      <c r="W201" s="113"/>
      <c r="X201" s="179"/>
      <c r="Y201" s="283"/>
      <c r="Z201" s="113"/>
      <c r="AA201" s="113"/>
      <c r="AB201" s="113"/>
      <c r="AC201" s="169"/>
      <c r="AD201" s="131"/>
      <c r="AE201" s="284"/>
      <c r="AF201" s="285"/>
      <c r="AL201" s="132">
        <f t="shared" si="34"/>
        <v>0</v>
      </c>
      <c r="AM201" s="132">
        <f t="shared" si="34"/>
        <v>0</v>
      </c>
      <c r="AN201" s="132">
        <f t="shared" si="34"/>
        <v>0</v>
      </c>
      <c r="AO201" s="132">
        <f t="shared" si="35"/>
        <v>0</v>
      </c>
    </row>
    <row r="202" spans="3:41" ht="13" customHeight="1" x14ac:dyDescent="0.15">
      <c r="C202" s="92"/>
      <c r="D202" s="123" t="s">
        <v>76</v>
      </c>
      <c r="E202" s="1" t="s">
        <v>119</v>
      </c>
      <c r="H202" s="1" t="s">
        <v>86</v>
      </c>
      <c r="I202" s="110" t="s">
        <v>25</v>
      </c>
      <c r="J202" s="278" t="s">
        <v>101</v>
      </c>
      <c r="K202" s="227">
        <v>197000</v>
      </c>
      <c r="L202" s="126">
        <v>197000</v>
      </c>
      <c r="M202" s="126">
        <v>110</v>
      </c>
      <c r="N202" s="126">
        <v>102000</v>
      </c>
      <c r="O202" s="127">
        <f>M202+N202</f>
        <v>102110</v>
      </c>
      <c r="P202" s="128" t="s">
        <v>101</v>
      </c>
      <c r="Q202" s="126">
        <v>20115670000</v>
      </c>
      <c r="R202" s="126">
        <v>237</v>
      </c>
      <c r="S202" s="126">
        <v>1629</v>
      </c>
      <c r="T202" s="181">
        <f>+R202+S202</f>
        <v>1866</v>
      </c>
      <c r="U202" s="127">
        <v>0</v>
      </c>
      <c r="V202" s="127">
        <v>0</v>
      </c>
      <c r="W202" s="127">
        <f t="shared" ref="W202:W226" si="45">+U202+V202</f>
        <v>0</v>
      </c>
      <c r="X202" s="128" t="s">
        <v>101</v>
      </c>
      <c r="Y202" s="126">
        <f t="shared" ref="Y202:Y221" si="46">+W202*L202</f>
        <v>0</v>
      </c>
      <c r="Z202" s="127">
        <f t="shared" ref="Z202:AA217" si="47">M202+U202</f>
        <v>110</v>
      </c>
      <c r="AA202" s="127">
        <f t="shared" si="47"/>
        <v>102000</v>
      </c>
      <c r="AB202" s="127">
        <f>+O202+W202</f>
        <v>102110</v>
      </c>
      <c r="AC202" s="128" t="s">
        <v>101</v>
      </c>
      <c r="AD202" s="131">
        <f>+Q202+Y202</f>
        <v>20115670000</v>
      </c>
      <c r="AE202" s="286"/>
      <c r="AF202" s="12"/>
      <c r="AG202" s="4">
        <v>110</v>
      </c>
      <c r="AH202" s="4">
        <v>102000</v>
      </c>
      <c r="AI202" s="4">
        <v>102110</v>
      </c>
      <c r="AJ202" s="4" t="s">
        <v>101</v>
      </c>
      <c r="AK202" s="5">
        <v>20115670000</v>
      </c>
      <c r="AL202" s="132">
        <f t="shared" si="34"/>
        <v>0</v>
      </c>
      <c r="AM202" s="132">
        <f t="shared" si="34"/>
        <v>0</v>
      </c>
      <c r="AN202" s="132">
        <f t="shared" si="34"/>
        <v>0</v>
      </c>
      <c r="AO202" s="132">
        <f t="shared" si="35"/>
        <v>0</v>
      </c>
    </row>
    <row r="203" spans="3:41" ht="13" customHeight="1" x14ac:dyDescent="0.15">
      <c r="C203" s="92"/>
      <c r="D203" s="123"/>
      <c r="I203" s="110" t="s">
        <v>25</v>
      </c>
      <c r="J203" s="278" t="s">
        <v>101</v>
      </c>
      <c r="K203" s="227"/>
      <c r="L203" s="287">
        <v>240340</v>
      </c>
      <c r="M203" s="126">
        <v>30</v>
      </c>
      <c r="N203" s="126">
        <v>34339</v>
      </c>
      <c r="O203" s="127">
        <f t="shared" ref="O203:O226" si="48">M203+N203</f>
        <v>34369</v>
      </c>
      <c r="P203" s="128" t="s">
        <v>101</v>
      </c>
      <c r="Q203" s="126">
        <v>8260245460</v>
      </c>
      <c r="R203" s="126"/>
      <c r="S203" s="126"/>
      <c r="T203" s="181"/>
      <c r="U203" s="127">
        <f>3+4+2</f>
        <v>9</v>
      </c>
      <c r="V203" s="127">
        <f>8715+42+876+266+5</f>
        <v>9904</v>
      </c>
      <c r="W203" s="127">
        <f t="shared" si="45"/>
        <v>9913</v>
      </c>
      <c r="X203" s="128" t="s">
        <v>101</v>
      </c>
      <c r="Y203" s="126">
        <f t="shared" si="46"/>
        <v>2382490420</v>
      </c>
      <c r="Z203" s="127">
        <f t="shared" si="47"/>
        <v>39</v>
      </c>
      <c r="AA203" s="127">
        <f t="shared" si="47"/>
        <v>44243</v>
      </c>
      <c r="AB203" s="127">
        <f t="shared" ref="AB203" si="49">+O203+W203</f>
        <v>44282</v>
      </c>
      <c r="AC203" s="128" t="s">
        <v>101</v>
      </c>
      <c r="AD203" s="131">
        <f t="shared" ref="AD203" si="50">+Q203+Y203</f>
        <v>10642735880</v>
      </c>
      <c r="AE203" s="286"/>
      <c r="AF203" s="12"/>
      <c r="AG203" s="4">
        <v>30</v>
      </c>
      <c r="AH203" s="4">
        <v>34339</v>
      </c>
      <c r="AI203" s="4">
        <v>34369</v>
      </c>
      <c r="AJ203" s="4" t="s">
        <v>101</v>
      </c>
      <c r="AK203" s="5">
        <v>8260245460</v>
      </c>
      <c r="AL203" s="132">
        <f t="shared" si="34"/>
        <v>0</v>
      </c>
      <c r="AM203" s="132">
        <f t="shared" si="34"/>
        <v>0</v>
      </c>
      <c r="AN203" s="132">
        <f t="shared" si="34"/>
        <v>0</v>
      </c>
      <c r="AO203" s="132">
        <f t="shared" si="35"/>
        <v>0</v>
      </c>
    </row>
    <row r="204" spans="3:41" ht="13" customHeight="1" x14ac:dyDescent="0.15">
      <c r="C204" s="92"/>
      <c r="D204" s="123" t="s">
        <v>76</v>
      </c>
      <c r="E204" s="1" t="s">
        <v>120</v>
      </c>
      <c r="H204" s="1" t="s">
        <v>87</v>
      </c>
      <c r="I204" s="110" t="s">
        <v>25</v>
      </c>
      <c r="J204" s="278" t="s">
        <v>101</v>
      </c>
      <c r="K204" s="227">
        <v>295000</v>
      </c>
      <c r="L204" s="126">
        <v>295000</v>
      </c>
      <c r="M204" s="126">
        <v>69</v>
      </c>
      <c r="N204" s="126">
        <v>27808</v>
      </c>
      <c r="O204" s="127">
        <f t="shared" si="48"/>
        <v>27877</v>
      </c>
      <c r="P204" s="128" t="s">
        <v>101</v>
      </c>
      <c r="Q204" s="126">
        <v>8223715000</v>
      </c>
      <c r="R204" s="126">
        <v>94</v>
      </c>
      <c r="S204" s="126">
        <v>297</v>
      </c>
      <c r="T204" s="181">
        <f>+R204+S204</f>
        <v>391</v>
      </c>
      <c r="U204" s="127">
        <v>0</v>
      </c>
      <c r="V204" s="127">
        <v>0</v>
      </c>
      <c r="W204" s="127">
        <f t="shared" si="45"/>
        <v>0</v>
      </c>
      <c r="X204" s="128" t="s">
        <v>101</v>
      </c>
      <c r="Y204" s="126">
        <f t="shared" si="46"/>
        <v>0</v>
      </c>
      <c r="Z204" s="127">
        <f t="shared" si="47"/>
        <v>69</v>
      </c>
      <c r="AA204" s="127">
        <f t="shared" si="47"/>
        <v>27808</v>
      </c>
      <c r="AB204" s="127">
        <f>+O204+W204</f>
        <v>27877</v>
      </c>
      <c r="AC204" s="128" t="s">
        <v>101</v>
      </c>
      <c r="AD204" s="131">
        <f>+Q204+Y204</f>
        <v>8223715000</v>
      </c>
      <c r="AE204" s="286"/>
      <c r="AF204" s="12"/>
      <c r="AG204" s="4">
        <v>69</v>
      </c>
      <c r="AH204" s="4">
        <v>27808</v>
      </c>
      <c r="AI204" s="4">
        <v>27877</v>
      </c>
      <c r="AJ204" s="4" t="s">
        <v>101</v>
      </c>
      <c r="AK204" s="5">
        <v>8223715000</v>
      </c>
      <c r="AL204" s="132">
        <f t="shared" si="34"/>
        <v>0</v>
      </c>
      <c r="AM204" s="132">
        <f t="shared" si="34"/>
        <v>0</v>
      </c>
      <c r="AN204" s="132">
        <f t="shared" si="34"/>
        <v>0</v>
      </c>
      <c r="AO204" s="132">
        <f t="shared" si="35"/>
        <v>0</v>
      </c>
    </row>
    <row r="205" spans="3:41" ht="13" customHeight="1" x14ac:dyDescent="0.15">
      <c r="C205" s="92"/>
      <c r="D205" s="123"/>
      <c r="I205" s="110" t="s">
        <v>25</v>
      </c>
      <c r="J205" s="278" t="s">
        <v>101</v>
      </c>
      <c r="K205" s="227"/>
      <c r="L205" s="287">
        <v>359900</v>
      </c>
      <c r="M205" s="126">
        <v>13</v>
      </c>
      <c r="N205" s="126">
        <v>8387</v>
      </c>
      <c r="O205" s="127">
        <f t="shared" si="48"/>
        <v>8400</v>
      </c>
      <c r="P205" s="128" t="s">
        <v>101</v>
      </c>
      <c r="Q205" s="126">
        <v>3023160000</v>
      </c>
      <c r="R205" s="126"/>
      <c r="S205" s="126"/>
      <c r="T205" s="181"/>
      <c r="U205" s="127">
        <v>2</v>
      </c>
      <c r="V205" s="127">
        <f>2716+28+2+2</f>
        <v>2748</v>
      </c>
      <c r="W205" s="127">
        <f t="shared" si="45"/>
        <v>2750</v>
      </c>
      <c r="X205" s="128" t="s">
        <v>101</v>
      </c>
      <c r="Y205" s="126">
        <f t="shared" si="46"/>
        <v>989725000</v>
      </c>
      <c r="Z205" s="127">
        <f t="shared" si="47"/>
        <v>15</v>
      </c>
      <c r="AA205" s="127">
        <f t="shared" si="47"/>
        <v>11135</v>
      </c>
      <c r="AB205" s="127">
        <f t="shared" ref="AB205" si="51">+O205+W205</f>
        <v>11150</v>
      </c>
      <c r="AC205" s="128" t="s">
        <v>101</v>
      </c>
      <c r="AD205" s="131">
        <f t="shared" ref="AD205" si="52">+Q205+Y205</f>
        <v>4012885000</v>
      </c>
      <c r="AE205" s="286"/>
      <c r="AF205" s="12"/>
      <c r="AG205" s="4">
        <v>13</v>
      </c>
      <c r="AH205" s="4">
        <v>8387</v>
      </c>
      <c r="AI205" s="4">
        <v>8400</v>
      </c>
      <c r="AJ205" s="4" t="s">
        <v>101</v>
      </c>
      <c r="AK205" s="5">
        <v>3023160000</v>
      </c>
      <c r="AL205" s="132">
        <f t="shared" si="34"/>
        <v>0</v>
      </c>
      <c r="AM205" s="132">
        <f t="shared" si="34"/>
        <v>0</v>
      </c>
      <c r="AN205" s="132">
        <f t="shared" si="34"/>
        <v>0</v>
      </c>
      <c r="AO205" s="132">
        <f t="shared" si="35"/>
        <v>0</v>
      </c>
    </row>
    <row r="206" spans="3:41" ht="13" customHeight="1" x14ac:dyDescent="0.15">
      <c r="C206" s="92"/>
      <c r="D206" s="123" t="s">
        <v>76</v>
      </c>
      <c r="E206" s="1" t="s">
        <v>120</v>
      </c>
      <c r="H206" s="1" t="s">
        <v>121</v>
      </c>
      <c r="I206" s="110" t="s">
        <v>25</v>
      </c>
      <c r="J206" s="278" t="s">
        <v>101</v>
      </c>
      <c r="K206" s="227">
        <v>368750</v>
      </c>
      <c r="L206" s="126">
        <v>368750</v>
      </c>
      <c r="M206" s="126">
        <v>0</v>
      </c>
      <c r="N206" s="126">
        <v>69</v>
      </c>
      <c r="O206" s="127">
        <f t="shared" si="48"/>
        <v>69</v>
      </c>
      <c r="P206" s="128" t="s">
        <v>101</v>
      </c>
      <c r="Q206" s="126">
        <v>25443750</v>
      </c>
      <c r="R206" s="126"/>
      <c r="S206" s="126"/>
      <c r="T206" s="181"/>
      <c r="U206" s="127">
        <v>0</v>
      </c>
      <c r="V206" s="127">
        <v>0</v>
      </c>
      <c r="W206" s="127">
        <f t="shared" si="45"/>
        <v>0</v>
      </c>
      <c r="X206" s="128" t="s">
        <v>101</v>
      </c>
      <c r="Y206" s="126">
        <f t="shared" si="46"/>
        <v>0</v>
      </c>
      <c r="Z206" s="127">
        <f t="shared" si="47"/>
        <v>0</v>
      </c>
      <c r="AA206" s="127">
        <f t="shared" si="47"/>
        <v>69</v>
      </c>
      <c r="AB206" s="127">
        <f>+O206+W206</f>
        <v>69</v>
      </c>
      <c r="AC206" s="128" t="s">
        <v>101</v>
      </c>
      <c r="AD206" s="131">
        <f>+Q206+Y206</f>
        <v>25443750</v>
      </c>
      <c r="AE206" s="286"/>
      <c r="AF206" s="12"/>
      <c r="AG206" s="4">
        <v>0</v>
      </c>
      <c r="AH206" s="4">
        <v>69</v>
      </c>
      <c r="AI206" s="4">
        <v>69</v>
      </c>
      <c r="AJ206" s="4" t="s">
        <v>101</v>
      </c>
      <c r="AK206" s="5">
        <v>25443750</v>
      </c>
      <c r="AL206" s="132">
        <f t="shared" si="34"/>
        <v>0</v>
      </c>
      <c r="AM206" s="132">
        <f t="shared" si="34"/>
        <v>0</v>
      </c>
      <c r="AN206" s="132">
        <f t="shared" si="34"/>
        <v>0</v>
      </c>
      <c r="AO206" s="132">
        <f t="shared" si="35"/>
        <v>0</v>
      </c>
    </row>
    <row r="207" spans="3:41" ht="13" customHeight="1" x14ac:dyDescent="0.15">
      <c r="C207" s="92"/>
      <c r="D207" s="123"/>
      <c r="I207" s="110" t="s">
        <v>25</v>
      </c>
      <c r="J207" s="278" t="s">
        <v>101</v>
      </c>
      <c r="K207" s="227"/>
      <c r="L207" s="287">
        <v>449875</v>
      </c>
      <c r="M207" s="126">
        <v>0</v>
      </c>
      <c r="N207" s="126">
        <v>25</v>
      </c>
      <c r="O207" s="127">
        <f t="shared" si="48"/>
        <v>25</v>
      </c>
      <c r="P207" s="128" t="s">
        <v>101</v>
      </c>
      <c r="Q207" s="126">
        <v>11246875</v>
      </c>
      <c r="R207" s="126"/>
      <c r="S207" s="126"/>
      <c r="T207" s="181"/>
      <c r="U207" s="127">
        <v>0</v>
      </c>
      <c r="V207" s="127">
        <v>2</v>
      </c>
      <c r="W207" s="127">
        <f t="shared" si="45"/>
        <v>2</v>
      </c>
      <c r="X207" s="128" t="s">
        <v>101</v>
      </c>
      <c r="Y207" s="126">
        <f t="shared" si="46"/>
        <v>899750</v>
      </c>
      <c r="Z207" s="127">
        <f t="shared" si="47"/>
        <v>0</v>
      </c>
      <c r="AA207" s="127">
        <f t="shared" si="47"/>
        <v>27</v>
      </c>
      <c r="AB207" s="127">
        <f t="shared" ref="AB207:AB209" si="53">+O207+W207</f>
        <v>27</v>
      </c>
      <c r="AC207" s="128" t="s">
        <v>101</v>
      </c>
      <c r="AD207" s="131">
        <f t="shared" ref="AD207:AD226" si="54">+Q207+Y207</f>
        <v>12146625</v>
      </c>
      <c r="AE207" s="286"/>
      <c r="AF207" s="12"/>
      <c r="AG207" s="4">
        <v>0</v>
      </c>
      <c r="AH207" s="4">
        <v>25</v>
      </c>
      <c r="AI207" s="4">
        <v>25</v>
      </c>
      <c r="AJ207" s="4" t="s">
        <v>101</v>
      </c>
      <c r="AK207" s="5">
        <v>11246875</v>
      </c>
      <c r="AL207" s="132">
        <f t="shared" si="34"/>
        <v>0</v>
      </c>
      <c r="AM207" s="132">
        <f t="shared" si="34"/>
        <v>0</v>
      </c>
      <c r="AN207" s="132">
        <f t="shared" si="34"/>
        <v>0</v>
      </c>
      <c r="AO207" s="132">
        <f t="shared" si="35"/>
        <v>0</v>
      </c>
    </row>
    <row r="208" spans="3:41" ht="12.75" customHeight="1" x14ac:dyDescent="0.15">
      <c r="C208" s="92"/>
      <c r="D208" s="123" t="s">
        <v>76</v>
      </c>
      <c r="E208" s="1" t="s">
        <v>122</v>
      </c>
      <c r="H208" s="1" t="s">
        <v>86</v>
      </c>
      <c r="I208" s="110" t="s">
        <v>25</v>
      </c>
      <c r="J208" s="278" t="s">
        <v>101</v>
      </c>
      <c r="K208" s="227">
        <v>197000</v>
      </c>
      <c r="L208" s="126">
        <v>197000</v>
      </c>
      <c r="M208" s="126">
        <v>0</v>
      </c>
      <c r="N208" s="126">
        <v>401</v>
      </c>
      <c r="O208" s="127">
        <f t="shared" si="48"/>
        <v>401</v>
      </c>
      <c r="P208" s="128" t="s">
        <v>101</v>
      </c>
      <c r="Q208" s="126">
        <v>78997000</v>
      </c>
      <c r="R208" s="126"/>
      <c r="S208" s="126">
        <v>14</v>
      </c>
      <c r="T208" s="181">
        <f>+R208+S208</f>
        <v>14</v>
      </c>
      <c r="U208" s="127">
        <v>0</v>
      </c>
      <c r="V208" s="127">
        <v>0</v>
      </c>
      <c r="W208" s="127">
        <f t="shared" si="45"/>
        <v>0</v>
      </c>
      <c r="X208" s="128" t="s">
        <v>101</v>
      </c>
      <c r="Y208" s="126">
        <f t="shared" si="46"/>
        <v>0</v>
      </c>
      <c r="Z208" s="127">
        <f t="shared" si="47"/>
        <v>0</v>
      </c>
      <c r="AA208" s="127">
        <f t="shared" si="47"/>
        <v>401</v>
      </c>
      <c r="AB208" s="127">
        <f t="shared" si="53"/>
        <v>401</v>
      </c>
      <c r="AC208" s="128" t="s">
        <v>101</v>
      </c>
      <c r="AD208" s="131">
        <f t="shared" si="54"/>
        <v>78997000</v>
      </c>
      <c r="AE208" s="286"/>
      <c r="AF208" s="12"/>
      <c r="AG208" s="4">
        <v>0</v>
      </c>
      <c r="AH208" s="4">
        <v>401</v>
      </c>
      <c r="AI208" s="4">
        <v>401</v>
      </c>
      <c r="AJ208" s="4" t="s">
        <v>101</v>
      </c>
      <c r="AK208" s="5">
        <v>78997000</v>
      </c>
      <c r="AL208" s="132">
        <f t="shared" si="34"/>
        <v>0</v>
      </c>
      <c r="AM208" s="132">
        <f t="shared" si="34"/>
        <v>0</v>
      </c>
      <c r="AN208" s="132">
        <f t="shared" si="34"/>
        <v>0</v>
      </c>
      <c r="AO208" s="132">
        <f t="shared" si="35"/>
        <v>0</v>
      </c>
    </row>
    <row r="209" spans="3:41" ht="12.75" customHeight="1" x14ac:dyDescent="0.15">
      <c r="C209" s="92"/>
      <c r="D209" s="123"/>
      <c r="I209" s="110" t="s">
        <v>25</v>
      </c>
      <c r="J209" s="278" t="s">
        <v>101</v>
      </c>
      <c r="K209" s="227"/>
      <c r="L209" s="287">
        <v>240340</v>
      </c>
      <c r="M209" s="126">
        <v>0</v>
      </c>
      <c r="N209" s="126">
        <v>163</v>
      </c>
      <c r="O209" s="127">
        <f t="shared" si="48"/>
        <v>163</v>
      </c>
      <c r="P209" s="128" t="s">
        <v>101</v>
      </c>
      <c r="Q209" s="126">
        <v>39175420</v>
      </c>
      <c r="R209" s="126"/>
      <c r="S209" s="126"/>
      <c r="T209" s="181"/>
      <c r="U209" s="127">
        <v>0</v>
      </c>
      <c r="V209" s="127">
        <v>35</v>
      </c>
      <c r="W209" s="127">
        <f t="shared" si="45"/>
        <v>35</v>
      </c>
      <c r="X209" s="128" t="s">
        <v>101</v>
      </c>
      <c r="Y209" s="126">
        <f t="shared" si="46"/>
        <v>8411900</v>
      </c>
      <c r="Z209" s="127">
        <f t="shared" si="47"/>
        <v>0</v>
      </c>
      <c r="AA209" s="127">
        <f t="shared" si="47"/>
        <v>198</v>
      </c>
      <c r="AB209" s="127">
        <f t="shared" si="53"/>
        <v>198</v>
      </c>
      <c r="AC209" s="128" t="s">
        <v>101</v>
      </c>
      <c r="AD209" s="131">
        <f t="shared" si="54"/>
        <v>47587320</v>
      </c>
      <c r="AE209" s="286"/>
      <c r="AF209" s="12"/>
      <c r="AG209" s="4">
        <v>0</v>
      </c>
      <c r="AH209" s="4">
        <v>163</v>
      </c>
      <c r="AI209" s="4">
        <v>163</v>
      </c>
      <c r="AJ209" s="4" t="s">
        <v>101</v>
      </c>
      <c r="AK209" s="5">
        <v>39175420</v>
      </c>
      <c r="AL209" s="132">
        <f t="shared" si="34"/>
        <v>0</v>
      </c>
      <c r="AM209" s="132">
        <f t="shared" si="34"/>
        <v>0</v>
      </c>
      <c r="AN209" s="132">
        <f t="shared" si="34"/>
        <v>0</v>
      </c>
      <c r="AO209" s="132">
        <f t="shared" si="35"/>
        <v>0</v>
      </c>
    </row>
    <row r="210" spans="3:41" ht="13" customHeight="1" x14ac:dyDescent="0.15">
      <c r="C210" s="92"/>
      <c r="D210" s="123" t="s">
        <v>76</v>
      </c>
      <c r="E210" s="1" t="s">
        <v>122</v>
      </c>
      <c r="H210" s="1" t="s">
        <v>87</v>
      </c>
      <c r="I210" s="110" t="s">
        <v>25</v>
      </c>
      <c r="J210" s="278" t="s">
        <v>101</v>
      </c>
      <c r="K210" s="227">
        <v>295000</v>
      </c>
      <c r="L210" s="126">
        <v>295000</v>
      </c>
      <c r="M210" s="126">
        <v>45</v>
      </c>
      <c r="N210" s="126">
        <v>2596</v>
      </c>
      <c r="O210" s="127">
        <f t="shared" si="48"/>
        <v>2641</v>
      </c>
      <c r="P210" s="128" t="s">
        <v>101</v>
      </c>
      <c r="Q210" s="126">
        <v>779095000</v>
      </c>
      <c r="R210" s="126">
        <v>10</v>
      </c>
      <c r="S210" s="126">
        <v>34</v>
      </c>
      <c r="T210" s="181">
        <f>+R210+S210</f>
        <v>44</v>
      </c>
      <c r="U210" s="127">
        <v>0</v>
      </c>
      <c r="V210" s="127">
        <v>0</v>
      </c>
      <c r="W210" s="127">
        <f t="shared" si="45"/>
        <v>0</v>
      </c>
      <c r="X210" s="128" t="s">
        <v>101</v>
      </c>
      <c r="Y210" s="126">
        <f t="shared" si="46"/>
        <v>0</v>
      </c>
      <c r="Z210" s="127">
        <f t="shared" si="47"/>
        <v>45</v>
      </c>
      <c r="AA210" s="127">
        <f t="shared" si="47"/>
        <v>2596</v>
      </c>
      <c r="AB210" s="127">
        <f>+O210+W210</f>
        <v>2641</v>
      </c>
      <c r="AC210" s="128" t="s">
        <v>101</v>
      </c>
      <c r="AD210" s="131">
        <f t="shared" si="54"/>
        <v>779095000</v>
      </c>
      <c r="AE210" s="286"/>
      <c r="AF210" s="12"/>
      <c r="AG210" s="4">
        <v>45</v>
      </c>
      <c r="AH210" s="4">
        <v>2596</v>
      </c>
      <c r="AI210" s="4">
        <v>2641</v>
      </c>
      <c r="AJ210" s="4" t="s">
        <v>101</v>
      </c>
      <c r="AK210" s="5">
        <v>779095000</v>
      </c>
      <c r="AL210" s="132">
        <f t="shared" si="34"/>
        <v>0</v>
      </c>
      <c r="AM210" s="132">
        <f t="shared" si="34"/>
        <v>0</v>
      </c>
      <c r="AN210" s="132">
        <f t="shared" si="34"/>
        <v>0</v>
      </c>
      <c r="AO210" s="132">
        <f t="shared" si="35"/>
        <v>0</v>
      </c>
    </row>
    <row r="211" spans="3:41" ht="13" customHeight="1" x14ac:dyDescent="0.15">
      <c r="C211" s="92"/>
      <c r="D211" s="123"/>
      <c r="I211" s="110" t="s">
        <v>25</v>
      </c>
      <c r="J211" s="278" t="s">
        <v>101</v>
      </c>
      <c r="K211" s="227"/>
      <c r="L211" s="287">
        <v>359900</v>
      </c>
      <c r="M211" s="126">
        <v>11</v>
      </c>
      <c r="N211" s="126">
        <v>1260</v>
      </c>
      <c r="O211" s="127">
        <f t="shared" si="48"/>
        <v>1271</v>
      </c>
      <c r="P211" s="128" t="s">
        <v>101</v>
      </c>
      <c r="Q211" s="126">
        <v>457432900</v>
      </c>
      <c r="R211" s="126"/>
      <c r="S211" s="126"/>
      <c r="T211" s="181"/>
      <c r="U211" s="127">
        <v>0</v>
      </c>
      <c r="V211" s="127">
        <v>456</v>
      </c>
      <c r="W211" s="127">
        <f t="shared" si="45"/>
        <v>456</v>
      </c>
      <c r="X211" s="128" t="s">
        <v>101</v>
      </c>
      <c r="Y211" s="126">
        <f t="shared" si="46"/>
        <v>164114400</v>
      </c>
      <c r="Z211" s="127">
        <f t="shared" si="47"/>
        <v>11</v>
      </c>
      <c r="AA211" s="127">
        <f t="shared" si="47"/>
        <v>1716</v>
      </c>
      <c r="AB211" s="127">
        <f t="shared" ref="AB211:AB224" si="55">+O211+W211</f>
        <v>1727</v>
      </c>
      <c r="AC211" s="128" t="s">
        <v>101</v>
      </c>
      <c r="AD211" s="131">
        <f t="shared" si="54"/>
        <v>621547300</v>
      </c>
      <c r="AE211" s="286"/>
      <c r="AF211" s="12"/>
      <c r="AG211" s="4">
        <v>11</v>
      </c>
      <c r="AH211" s="4">
        <v>1260</v>
      </c>
      <c r="AI211" s="4">
        <v>1271</v>
      </c>
      <c r="AJ211" s="4" t="s">
        <v>101</v>
      </c>
      <c r="AK211" s="5">
        <v>457432900</v>
      </c>
      <c r="AL211" s="132">
        <f t="shared" ref="AL211:AN274" si="56">M211-AG211</f>
        <v>0</v>
      </c>
      <c r="AM211" s="132">
        <f t="shared" si="56"/>
        <v>0</v>
      </c>
      <c r="AN211" s="132">
        <f t="shared" si="56"/>
        <v>0</v>
      </c>
      <c r="AO211" s="132">
        <f t="shared" ref="AO211:AO274" si="57">Q211-AK211</f>
        <v>0</v>
      </c>
    </row>
    <row r="212" spans="3:41" ht="12.75" customHeight="1" x14ac:dyDescent="0.15">
      <c r="C212" s="92"/>
      <c r="D212" s="123" t="s">
        <v>76</v>
      </c>
      <c r="E212" s="1" t="s">
        <v>122</v>
      </c>
      <c r="H212" s="1" t="s">
        <v>121</v>
      </c>
      <c r="I212" s="110" t="s">
        <v>25</v>
      </c>
      <c r="J212" s="278" t="s">
        <v>101</v>
      </c>
      <c r="K212" s="227">
        <v>295000</v>
      </c>
      <c r="L212" s="126">
        <v>295000</v>
      </c>
      <c r="M212" s="126">
        <v>0</v>
      </c>
      <c r="N212" s="126">
        <v>0</v>
      </c>
      <c r="O212" s="127">
        <f t="shared" si="48"/>
        <v>0</v>
      </c>
      <c r="P212" s="128" t="s">
        <v>101</v>
      </c>
      <c r="Q212" s="126">
        <v>0</v>
      </c>
      <c r="R212" s="126">
        <v>10</v>
      </c>
      <c r="S212" s="126">
        <v>34</v>
      </c>
      <c r="T212" s="181">
        <f>+R212+S212</f>
        <v>44</v>
      </c>
      <c r="U212" s="127">
        <v>0</v>
      </c>
      <c r="V212" s="127">
        <v>0</v>
      </c>
      <c r="W212" s="127">
        <f t="shared" si="45"/>
        <v>0</v>
      </c>
      <c r="X212" s="128" t="s">
        <v>101</v>
      </c>
      <c r="Y212" s="126">
        <f t="shared" si="46"/>
        <v>0</v>
      </c>
      <c r="Z212" s="127">
        <f>M212+U212</f>
        <v>0</v>
      </c>
      <c r="AA212" s="127">
        <f>N212+V212</f>
        <v>0</v>
      </c>
      <c r="AB212" s="127">
        <f t="shared" si="55"/>
        <v>0</v>
      </c>
      <c r="AC212" s="128" t="s">
        <v>101</v>
      </c>
      <c r="AD212" s="131">
        <f>+Q212+Y212</f>
        <v>0</v>
      </c>
      <c r="AE212" s="286"/>
      <c r="AF212" s="12"/>
      <c r="AG212" s="4">
        <v>0</v>
      </c>
      <c r="AH212" s="4">
        <v>0</v>
      </c>
      <c r="AI212" s="4">
        <v>0</v>
      </c>
      <c r="AJ212" s="4" t="s">
        <v>101</v>
      </c>
      <c r="AK212" s="5">
        <v>0</v>
      </c>
      <c r="AL212" s="132">
        <f t="shared" si="56"/>
        <v>0</v>
      </c>
      <c r="AM212" s="132">
        <f t="shared" si="56"/>
        <v>0</v>
      </c>
      <c r="AN212" s="132">
        <f t="shared" si="56"/>
        <v>0</v>
      </c>
      <c r="AO212" s="132">
        <f t="shared" si="57"/>
        <v>0</v>
      </c>
    </row>
    <row r="213" spans="3:41" ht="12.75" customHeight="1" x14ac:dyDescent="0.15">
      <c r="C213" s="92"/>
      <c r="D213" s="123"/>
      <c r="I213" s="110" t="s">
        <v>25</v>
      </c>
      <c r="J213" s="278" t="s">
        <v>101</v>
      </c>
      <c r="K213" s="227"/>
      <c r="L213" s="287">
        <v>449875</v>
      </c>
      <c r="M213" s="126">
        <v>0</v>
      </c>
      <c r="N213" s="126">
        <v>0</v>
      </c>
      <c r="O213" s="127">
        <f t="shared" si="48"/>
        <v>0</v>
      </c>
      <c r="P213" s="128" t="s">
        <v>101</v>
      </c>
      <c r="Q213" s="126">
        <v>0</v>
      </c>
      <c r="R213" s="126"/>
      <c r="S213" s="126"/>
      <c r="T213" s="181"/>
      <c r="U213" s="127">
        <v>0</v>
      </c>
      <c r="V213" s="127">
        <v>0</v>
      </c>
      <c r="W213" s="127">
        <f t="shared" si="45"/>
        <v>0</v>
      </c>
      <c r="X213" s="128" t="s">
        <v>101</v>
      </c>
      <c r="Y213" s="126">
        <f t="shared" si="46"/>
        <v>0</v>
      </c>
      <c r="Z213" s="127">
        <f t="shared" ref="Z213:AA213" si="58">M213+U213</f>
        <v>0</v>
      </c>
      <c r="AA213" s="127">
        <f t="shared" si="58"/>
        <v>0</v>
      </c>
      <c r="AB213" s="127">
        <f t="shared" si="55"/>
        <v>0</v>
      </c>
      <c r="AC213" s="128" t="s">
        <v>101</v>
      </c>
      <c r="AD213" s="131">
        <f t="shared" ref="AD213" si="59">+Q213+Y213</f>
        <v>0</v>
      </c>
      <c r="AE213" s="286"/>
      <c r="AF213" s="12"/>
      <c r="AG213" s="4">
        <v>0</v>
      </c>
      <c r="AH213" s="4">
        <v>0</v>
      </c>
      <c r="AI213" s="4">
        <v>0</v>
      </c>
      <c r="AJ213" s="4" t="s">
        <v>101</v>
      </c>
      <c r="AK213" s="5">
        <v>0</v>
      </c>
      <c r="AL213" s="132">
        <f t="shared" si="56"/>
        <v>0</v>
      </c>
      <c r="AM213" s="132">
        <f t="shared" si="56"/>
        <v>0</v>
      </c>
      <c r="AN213" s="132">
        <f t="shared" si="56"/>
        <v>0</v>
      </c>
      <c r="AO213" s="132">
        <f t="shared" si="57"/>
        <v>0</v>
      </c>
    </row>
    <row r="214" spans="3:41" ht="12.75" customHeight="1" x14ac:dyDescent="0.15">
      <c r="C214" s="92"/>
      <c r="D214" s="123" t="s">
        <v>76</v>
      </c>
      <c r="E214" s="1" t="s">
        <v>123</v>
      </c>
      <c r="H214" s="1" t="s">
        <v>86</v>
      </c>
      <c r="I214" s="110" t="s">
        <v>25</v>
      </c>
      <c r="J214" s="278" t="s">
        <v>101</v>
      </c>
      <c r="K214" s="227">
        <v>85500</v>
      </c>
      <c r="L214" s="126">
        <v>90000</v>
      </c>
      <c r="M214" s="126">
        <v>0</v>
      </c>
      <c r="N214" s="126">
        <v>6062</v>
      </c>
      <c r="O214" s="127">
        <f t="shared" si="48"/>
        <v>6062</v>
      </c>
      <c r="P214" s="128" t="s">
        <v>101</v>
      </c>
      <c r="Q214" s="126">
        <v>545580000</v>
      </c>
      <c r="R214" s="126"/>
      <c r="S214" s="126">
        <v>68</v>
      </c>
      <c r="T214" s="181">
        <f>+R214+S214</f>
        <v>68</v>
      </c>
      <c r="U214" s="127">
        <v>0</v>
      </c>
      <c r="V214" s="127">
        <f>1815+2+2</f>
        <v>1819</v>
      </c>
      <c r="W214" s="127">
        <f t="shared" si="45"/>
        <v>1819</v>
      </c>
      <c r="X214" s="128" t="s">
        <v>101</v>
      </c>
      <c r="Y214" s="126">
        <f t="shared" si="46"/>
        <v>163710000</v>
      </c>
      <c r="Z214" s="127">
        <f t="shared" si="47"/>
        <v>0</v>
      </c>
      <c r="AA214" s="127">
        <f t="shared" si="47"/>
        <v>7881</v>
      </c>
      <c r="AB214" s="127">
        <f t="shared" si="55"/>
        <v>7881</v>
      </c>
      <c r="AC214" s="128" t="s">
        <v>101</v>
      </c>
      <c r="AD214" s="131">
        <f t="shared" si="54"/>
        <v>709290000</v>
      </c>
      <c r="AE214" s="286"/>
      <c r="AF214" s="12"/>
      <c r="AG214" s="4">
        <v>0</v>
      </c>
      <c r="AH214" s="4">
        <v>6062</v>
      </c>
      <c r="AI214" s="4">
        <v>6062</v>
      </c>
      <c r="AJ214" s="4" t="s">
        <v>101</v>
      </c>
      <c r="AK214" s="5">
        <v>545580000</v>
      </c>
      <c r="AL214" s="132">
        <f t="shared" si="56"/>
        <v>0</v>
      </c>
      <c r="AM214" s="132">
        <f t="shared" si="56"/>
        <v>0</v>
      </c>
      <c r="AN214" s="132">
        <f t="shared" si="56"/>
        <v>0</v>
      </c>
      <c r="AO214" s="132">
        <f t="shared" si="57"/>
        <v>0</v>
      </c>
    </row>
    <row r="215" spans="3:41" ht="12.75" customHeight="1" x14ac:dyDescent="0.15">
      <c r="C215" s="92"/>
      <c r="D215" s="123" t="s">
        <v>76</v>
      </c>
      <c r="E215" s="1" t="s">
        <v>123</v>
      </c>
      <c r="H215" s="1" t="s">
        <v>87</v>
      </c>
      <c r="I215" s="110" t="s">
        <v>25</v>
      </c>
      <c r="J215" s="278" t="s">
        <v>101</v>
      </c>
      <c r="K215" s="227">
        <v>128250</v>
      </c>
      <c r="L215" s="126">
        <v>135000</v>
      </c>
      <c r="M215" s="126">
        <v>0</v>
      </c>
      <c r="N215" s="126">
        <v>9596</v>
      </c>
      <c r="O215" s="127">
        <f t="shared" si="48"/>
        <v>9596</v>
      </c>
      <c r="P215" s="128" t="s">
        <v>101</v>
      </c>
      <c r="Q215" s="126">
        <v>1295460000</v>
      </c>
      <c r="R215" s="126"/>
      <c r="S215" s="126">
        <v>62</v>
      </c>
      <c r="T215" s="181">
        <f>+R215+S215</f>
        <v>62</v>
      </c>
      <c r="U215" s="127">
        <v>0</v>
      </c>
      <c r="V215" s="127">
        <f>966+96</f>
        <v>1062</v>
      </c>
      <c r="W215" s="127">
        <f t="shared" si="45"/>
        <v>1062</v>
      </c>
      <c r="X215" s="128" t="s">
        <v>101</v>
      </c>
      <c r="Y215" s="126">
        <f t="shared" si="46"/>
        <v>143370000</v>
      </c>
      <c r="Z215" s="127">
        <f t="shared" si="47"/>
        <v>0</v>
      </c>
      <c r="AA215" s="127">
        <f t="shared" si="47"/>
        <v>10658</v>
      </c>
      <c r="AB215" s="127">
        <f t="shared" si="55"/>
        <v>10658</v>
      </c>
      <c r="AC215" s="128" t="s">
        <v>101</v>
      </c>
      <c r="AD215" s="131">
        <f t="shared" si="54"/>
        <v>1438830000</v>
      </c>
      <c r="AE215" s="286"/>
      <c r="AF215" s="12"/>
      <c r="AG215" s="4">
        <v>0</v>
      </c>
      <c r="AH215" s="4">
        <v>9596</v>
      </c>
      <c r="AI215" s="4">
        <v>9596</v>
      </c>
      <c r="AJ215" s="4" t="s">
        <v>101</v>
      </c>
      <c r="AK215" s="5">
        <v>1295460000</v>
      </c>
      <c r="AL215" s="132">
        <f t="shared" si="56"/>
        <v>0</v>
      </c>
      <c r="AM215" s="132">
        <f t="shared" si="56"/>
        <v>0</v>
      </c>
      <c r="AN215" s="132">
        <f t="shared" si="56"/>
        <v>0</v>
      </c>
      <c r="AO215" s="132">
        <f t="shared" si="57"/>
        <v>0</v>
      </c>
    </row>
    <row r="216" spans="3:41" ht="13" customHeight="1" x14ac:dyDescent="0.15">
      <c r="C216" s="92"/>
      <c r="D216" s="123"/>
      <c r="E216" s="1" t="s">
        <v>123</v>
      </c>
      <c r="H216" s="1" t="s">
        <v>121</v>
      </c>
      <c r="I216" s="110" t="s">
        <v>25</v>
      </c>
      <c r="J216" s="278" t="s">
        <v>101</v>
      </c>
      <c r="K216" s="227"/>
      <c r="L216" s="126">
        <v>210938</v>
      </c>
      <c r="M216" s="126">
        <v>0</v>
      </c>
      <c r="N216" s="126">
        <v>0</v>
      </c>
      <c r="O216" s="127">
        <f t="shared" si="48"/>
        <v>0</v>
      </c>
      <c r="P216" s="128" t="s">
        <v>101</v>
      </c>
      <c r="Q216" s="126">
        <v>0</v>
      </c>
      <c r="R216" s="126"/>
      <c r="S216" s="126"/>
      <c r="T216" s="181"/>
      <c r="U216" s="127">
        <v>0</v>
      </c>
      <c r="V216" s="127">
        <v>0</v>
      </c>
      <c r="W216" s="127">
        <f t="shared" si="45"/>
        <v>0</v>
      </c>
      <c r="X216" s="128" t="s">
        <v>101</v>
      </c>
      <c r="Y216" s="126">
        <f t="shared" si="46"/>
        <v>0</v>
      </c>
      <c r="Z216" s="127">
        <f t="shared" si="47"/>
        <v>0</v>
      </c>
      <c r="AA216" s="127">
        <f t="shared" si="47"/>
        <v>0</v>
      </c>
      <c r="AB216" s="127">
        <f t="shared" si="55"/>
        <v>0</v>
      </c>
      <c r="AC216" s="128" t="s">
        <v>101</v>
      </c>
      <c r="AD216" s="131">
        <f t="shared" si="54"/>
        <v>0</v>
      </c>
      <c r="AE216" s="288"/>
      <c r="AF216" s="12"/>
      <c r="AG216" s="4">
        <v>0</v>
      </c>
      <c r="AH216" s="4">
        <v>0</v>
      </c>
      <c r="AI216" s="4">
        <v>0</v>
      </c>
      <c r="AJ216" s="4" t="s">
        <v>101</v>
      </c>
      <c r="AK216" s="5">
        <v>0</v>
      </c>
      <c r="AL216" s="132">
        <f t="shared" si="56"/>
        <v>0</v>
      </c>
      <c r="AM216" s="132">
        <f t="shared" si="56"/>
        <v>0</v>
      </c>
      <c r="AN216" s="132">
        <f t="shared" si="56"/>
        <v>0</v>
      </c>
      <c r="AO216" s="132">
        <f t="shared" si="57"/>
        <v>0</v>
      </c>
    </row>
    <row r="217" spans="3:41" ht="13" customHeight="1" x14ac:dyDescent="0.15">
      <c r="C217" s="92"/>
      <c r="D217" s="123" t="s">
        <v>76</v>
      </c>
      <c r="E217" s="1" t="s">
        <v>124</v>
      </c>
      <c r="G217" s="1" t="s">
        <v>119</v>
      </c>
      <c r="H217" s="1" t="s">
        <v>86</v>
      </c>
      <c r="I217" s="110" t="s">
        <v>25</v>
      </c>
      <c r="J217" s="278" t="s">
        <v>101</v>
      </c>
      <c r="K217" s="227"/>
      <c r="L217" s="126">
        <v>0</v>
      </c>
      <c r="M217" s="126">
        <v>0</v>
      </c>
      <c r="N217" s="126">
        <v>0</v>
      </c>
      <c r="O217" s="127">
        <f t="shared" si="48"/>
        <v>0</v>
      </c>
      <c r="P217" s="128" t="s">
        <v>101</v>
      </c>
      <c r="Q217" s="126">
        <v>0</v>
      </c>
      <c r="R217" s="126"/>
      <c r="S217" s="126"/>
      <c r="T217" s="181"/>
      <c r="U217" s="127">
        <v>0</v>
      </c>
      <c r="V217" s="127">
        <v>0</v>
      </c>
      <c r="W217" s="127">
        <f t="shared" si="45"/>
        <v>0</v>
      </c>
      <c r="X217" s="128" t="s">
        <v>101</v>
      </c>
      <c r="Y217" s="126">
        <f t="shared" si="46"/>
        <v>0</v>
      </c>
      <c r="Z217" s="127">
        <f t="shared" si="47"/>
        <v>0</v>
      </c>
      <c r="AA217" s="127">
        <f t="shared" si="47"/>
        <v>0</v>
      </c>
      <c r="AB217" s="127">
        <f t="shared" si="55"/>
        <v>0</v>
      </c>
      <c r="AC217" s="128" t="s">
        <v>101</v>
      </c>
      <c r="AD217" s="131">
        <f t="shared" si="54"/>
        <v>0</v>
      </c>
      <c r="AE217" s="288"/>
      <c r="AF217" s="12"/>
      <c r="AG217" s="4">
        <v>0</v>
      </c>
      <c r="AH217" s="4">
        <v>0</v>
      </c>
      <c r="AI217" s="4">
        <v>0</v>
      </c>
      <c r="AJ217" s="4" t="s">
        <v>101</v>
      </c>
      <c r="AK217" s="5">
        <v>0</v>
      </c>
      <c r="AL217" s="132">
        <f t="shared" si="56"/>
        <v>0</v>
      </c>
      <c r="AM217" s="132">
        <f t="shared" si="56"/>
        <v>0</v>
      </c>
      <c r="AN217" s="132">
        <f t="shared" si="56"/>
        <v>0</v>
      </c>
      <c r="AO217" s="132">
        <f t="shared" si="57"/>
        <v>0</v>
      </c>
    </row>
    <row r="218" spans="3:41" ht="13" hidden="1" customHeight="1" x14ac:dyDescent="0.15">
      <c r="C218" s="92"/>
      <c r="D218" s="123" t="s">
        <v>76</v>
      </c>
      <c r="E218" s="123"/>
      <c r="G218" s="1" t="s">
        <v>119</v>
      </c>
      <c r="H218" s="1" t="s">
        <v>87</v>
      </c>
      <c r="I218" s="110" t="s">
        <v>25</v>
      </c>
      <c r="J218" s="278"/>
      <c r="K218" s="227"/>
      <c r="L218" s="126"/>
      <c r="M218" s="126">
        <v>0</v>
      </c>
      <c r="N218" s="126">
        <v>0</v>
      </c>
      <c r="O218" s="127">
        <f t="shared" si="48"/>
        <v>0</v>
      </c>
      <c r="P218" s="128" t="s">
        <v>101</v>
      </c>
      <c r="Q218" s="126">
        <v>0</v>
      </c>
      <c r="R218" s="126"/>
      <c r="S218" s="126"/>
      <c r="T218" s="181"/>
      <c r="U218" s="127">
        <v>0</v>
      </c>
      <c r="V218" s="127">
        <v>0</v>
      </c>
      <c r="W218" s="127">
        <f t="shared" si="45"/>
        <v>0</v>
      </c>
      <c r="X218" s="128"/>
      <c r="Y218" s="126">
        <f t="shared" si="46"/>
        <v>0</v>
      </c>
      <c r="Z218" s="127">
        <f t="shared" ref="Z218:AA235" si="60">M218+U218</f>
        <v>0</v>
      </c>
      <c r="AA218" s="127">
        <f t="shared" si="60"/>
        <v>0</v>
      </c>
      <c r="AB218" s="127">
        <f t="shared" si="55"/>
        <v>0</v>
      </c>
      <c r="AC218" s="128" t="s">
        <v>101</v>
      </c>
      <c r="AD218" s="131">
        <f t="shared" si="54"/>
        <v>0</v>
      </c>
      <c r="AE218" s="286"/>
      <c r="AF218" s="12"/>
      <c r="AG218" s="4">
        <v>0</v>
      </c>
      <c r="AH218" s="4">
        <v>0</v>
      </c>
      <c r="AI218" s="4">
        <v>0</v>
      </c>
      <c r="AJ218" s="4" t="s">
        <v>101</v>
      </c>
      <c r="AK218" s="5">
        <v>0</v>
      </c>
      <c r="AL218" s="132">
        <f t="shared" si="56"/>
        <v>0</v>
      </c>
      <c r="AM218" s="132">
        <f t="shared" si="56"/>
        <v>0</v>
      </c>
      <c r="AN218" s="132">
        <f t="shared" si="56"/>
        <v>0</v>
      </c>
      <c r="AO218" s="132">
        <f t="shared" si="57"/>
        <v>0</v>
      </c>
    </row>
    <row r="219" spans="3:41" ht="13" hidden="1" customHeight="1" x14ac:dyDescent="0.15">
      <c r="C219" s="92"/>
      <c r="D219" s="123"/>
      <c r="E219" s="123"/>
      <c r="I219" s="110" t="s">
        <v>25</v>
      </c>
      <c r="J219" s="278"/>
      <c r="K219" s="227"/>
      <c r="L219" s="126"/>
      <c r="M219" s="126">
        <v>0</v>
      </c>
      <c r="N219" s="126">
        <v>0</v>
      </c>
      <c r="O219" s="127">
        <f t="shared" si="48"/>
        <v>0</v>
      </c>
      <c r="P219" s="128" t="s">
        <v>101</v>
      </c>
      <c r="Q219" s="126">
        <v>0</v>
      </c>
      <c r="R219" s="126"/>
      <c r="S219" s="126"/>
      <c r="T219" s="181"/>
      <c r="U219" s="127">
        <v>0</v>
      </c>
      <c r="V219" s="127">
        <v>0</v>
      </c>
      <c r="W219" s="127">
        <f t="shared" si="45"/>
        <v>0</v>
      </c>
      <c r="X219" s="128"/>
      <c r="Y219" s="126">
        <f t="shared" si="46"/>
        <v>0</v>
      </c>
      <c r="Z219" s="127">
        <f t="shared" si="60"/>
        <v>0</v>
      </c>
      <c r="AA219" s="127">
        <f t="shared" si="60"/>
        <v>0</v>
      </c>
      <c r="AB219" s="127">
        <f t="shared" si="55"/>
        <v>0</v>
      </c>
      <c r="AC219" s="128" t="s">
        <v>101</v>
      </c>
      <c r="AD219" s="131">
        <f t="shared" si="54"/>
        <v>0</v>
      </c>
      <c r="AE219" s="288"/>
      <c r="AF219" s="12"/>
      <c r="AG219" s="4">
        <v>0</v>
      </c>
      <c r="AH219" s="4">
        <v>0</v>
      </c>
      <c r="AI219" s="4">
        <v>0</v>
      </c>
      <c r="AJ219" s="4" t="s">
        <v>101</v>
      </c>
      <c r="AK219" s="5">
        <v>0</v>
      </c>
      <c r="AL219" s="132">
        <f t="shared" si="56"/>
        <v>0</v>
      </c>
      <c r="AM219" s="132">
        <f t="shared" si="56"/>
        <v>0</v>
      </c>
      <c r="AN219" s="132">
        <f t="shared" si="56"/>
        <v>0</v>
      </c>
      <c r="AO219" s="132">
        <f t="shared" si="57"/>
        <v>0</v>
      </c>
    </row>
    <row r="220" spans="3:41" ht="13" hidden="1" customHeight="1" x14ac:dyDescent="0.15">
      <c r="C220" s="92"/>
      <c r="D220" s="123"/>
      <c r="E220" s="123"/>
      <c r="I220" s="110" t="s">
        <v>25</v>
      </c>
      <c r="J220" s="278" t="s">
        <v>101</v>
      </c>
      <c r="K220" s="289">
        <v>160313</v>
      </c>
      <c r="L220" s="126">
        <v>0</v>
      </c>
      <c r="M220" s="126">
        <v>0</v>
      </c>
      <c r="N220" s="126">
        <v>0</v>
      </c>
      <c r="O220" s="127">
        <f t="shared" si="48"/>
        <v>0</v>
      </c>
      <c r="P220" s="128" t="s">
        <v>101</v>
      </c>
      <c r="Q220" s="126">
        <v>0</v>
      </c>
      <c r="R220" s="126"/>
      <c r="S220" s="126"/>
      <c r="T220" s="181"/>
      <c r="U220" s="127">
        <v>0</v>
      </c>
      <c r="V220" s="127">
        <v>0</v>
      </c>
      <c r="W220" s="127">
        <f t="shared" si="45"/>
        <v>0</v>
      </c>
      <c r="X220" s="128" t="s">
        <v>101</v>
      </c>
      <c r="Y220" s="126">
        <f t="shared" si="46"/>
        <v>0</v>
      </c>
      <c r="Z220" s="127">
        <f t="shared" si="60"/>
        <v>0</v>
      </c>
      <c r="AA220" s="127">
        <f t="shared" si="60"/>
        <v>0</v>
      </c>
      <c r="AB220" s="127">
        <f t="shared" si="55"/>
        <v>0</v>
      </c>
      <c r="AC220" s="128" t="s">
        <v>101</v>
      </c>
      <c r="AD220" s="131">
        <f t="shared" si="54"/>
        <v>0</v>
      </c>
      <c r="AE220" s="288"/>
      <c r="AF220" s="12"/>
      <c r="AG220" s="4">
        <v>0</v>
      </c>
      <c r="AH220" s="4">
        <v>0</v>
      </c>
      <c r="AI220" s="4">
        <v>0</v>
      </c>
      <c r="AJ220" s="4" t="s">
        <v>101</v>
      </c>
      <c r="AK220" s="5">
        <v>0</v>
      </c>
      <c r="AL220" s="132">
        <f t="shared" si="56"/>
        <v>0</v>
      </c>
      <c r="AM220" s="132">
        <f t="shared" si="56"/>
        <v>0</v>
      </c>
      <c r="AN220" s="132">
        <f t="shared" si="56"/>
        <v>0</v>
      </c>
      <c r="AO220" s="132">
        <f t="shared" si="57"/>
        <v>0</v>
      </c>
    </row>
    <row r="221" spans="3:41" ht="13" customHeight="1" x14ac:dyDescent="0.15">
      <c r="C221" s="92"/>
      <c r="D221" s="123" t="s">
        <v>76</v>
      </c>
      <c r="E221" s="1" t="s">
        <v>123</v>
      </c>
      <c r="H221" s="1" t="s">
        <v>121</v>
      </c>
      <c r="I221" s="110" t="s">
        <v>25</v>
      </c>
      <c r="J221" s="278" t="s">
        <v>101</v>
      </c>
      <c r="K221" s="227"/>
      <c r="L221" s="126">
        <v>168750</v>
      </c>
      <c r="M221" s="126">
        <v>0</v>
      </c>
      <c r="N221" s="126">
        <v>98</v>
      </c>
      <c r="O221" s="127">
        <f t="shared" si="48"/>
        <v>98</v>
      </c>
      <c r="P221" s="128" t="s">
        <v>101</v>
      </c>
      <c r="Q221" s="126">
        <v>16537500</v>
      </c>
      <c r="R221" s="126"/>
      <c r="S221" s="126"/>
      <c r="T221" s="181"/>
      <c r="U221" s="127">
        <v>0</v>
      </c>
      <c r="V221" s="127">
        <v>6</v>
      </c>
      <c r="W221" s="127">
        <f t="shared" si="45"/>
        <v>6</v>
      </c>
      <c r="X221" s="128" t="s">
        <v>101</v>
      </c>
      <c r="Y221" s="126">
        <f t="shared" si="46"/>
        <v>1012500</v>
      </c>
      <c r="Z221" s="127">
        <f t="shared" si="60"/>
        <v>0</v>
      </c>
      <c r="AA221" s="127">
        <f t="shared" si="60"/>
        <v>104</v>
      </c>
      <c r="AB221" s="127">
        <f t="shared" si="55"/>
        <v>104</v>
      </c>
      <c r="AC221" s="128" t="s">
        <v>101</v>
      </c>
      <c r="AD221" s="131">
        <f t="shared" si="54"/>
        <v>17550000</v>
      </c>
      <c r="AE221" s="288"/>
      <c r="AF221" s="12"/>
      <c r="AG221" s="4">
        <v>0</v>
      </c>
      <c r="AH221" s="4">
        <v>98</v>
      </c>
      <c r="AI221" s="4">
        <v>98</v>
      </c>
      <c r="AJ221" s="4" t="s">
        <v>101</v>
      </c>
      <c r="AK221" s="5">
        <v>16537500</v>
      </c>
      <c r="AL221" s="132">
        <f t="shared" si="56"/>
        <v>0</v>
      </c>
      <c r="AM221" s="132">
        <f t="shared" si="56"/>
        <v>0</v>
      </c>
      <c r="AN221" s="132">
        <f t="shared" si="56"/>
        <v>0</v>
      </c>
      <c r="AO221" s="132">
        <f t="shared" si="57"/>
        <v>0</v>
      </c>
    </row>
    <row r="222" spans="3:41" ht="13" customHeight="1" x14ac:dyDescent="0.15">
      <c r="C222" s="92"/>
      <c r="D222" s="8" t="s">
        <v>125</v>
      </c>
      <c r="H222" s="112"/>
      <c r="I222" s="110"/>
      <c r="J222" s="226"/>
      <c r="K222" s="227"/>
      <c r="L222" s="126"/>
      <c r="M222" s="126"/>
      <c r="N222" s="126"/>
      <c r="O222" s="127"/>
      <c r="P222" s="128"/>
      <c r="Q222" s="126"/>
      <c r="R222" s="126"/>
      <c r="S222" s="126"/>
      <c r="T222" s="181"/>
      <c r="U222" s="127"/>
      <c r="V222" s="127"/>
      <c r="W222" s="127"/>
      <c r="X222" s="128"/>
      <c r="Y222" s="126"/>
      <c r="Z222" s="127"/>
      <c r="AA222" s="127"/>
      <c r="AB222" s="127"/>
      <c r="AC222" s="130"/>
      <c r="AD222" s="131"/>
      <c r="AE222" s="288"/>
      <c r="AF222" s="12"/>
      <c r="AL222" s="132">
        <f t="shared" si="56"/>
        <v>0</v>
      </c>
      <c r="AM222" s="132">
        <f t="shared" si="56"/>
        <v>0</v>
      </c>
      <c r="AN222" s="132">
        <f t="shared" si="56"/>
        <v>0</v>
      </c>
      <c r="AO222" s="132">
        <f t="shared" si="57"/>
        <v>0</v>
      </c>
    </row>
    <row r="223" spans="3:41" ht="13" customHeight="1" x14ac:dyDescent="0.15">
      <c r="C223" s="92"/>
      <c r="D223" s="123" t="s">
        <v>76</v>
      </c>
      <c r="E223" s="1" t="s">
        <v>119</v>
      </c>
      <c r="H223" s="1" t="s">
        <v>86</v>
      </c>
      <c r="I223" s="110" t="s">
        <v>25</v>
      </c>
      <c r="J223" s="278" t="s">
        <v>101</v>
      </c>
      <c r="K223" s="227">
        <v>634500</v>
      </c>
      <c r="L223" s="126">
        <v>634500</v>
      </c>
      <c r="M223" s="126">
        <v>3</v>
      </c>
      <c r="N223" s="126">
        <v>2</v>
      </c>
      <c r="O223" s="127">
        <f t="shared" si="48"/>
        <v>5</v>
      </c>
      <c r="P223" s="128" t="s">
        <v>101</v>
      </c>
      <c r="Q223" s="126">
        <v>3172500</v>
      </c>
      <c r="R223" s="126"/>
      <c r="S223" s="126"/>
      <c r="T223" s="181"/>
      <c r="U223" s="127">
        <v>0</v>
      </c>
      <c r="V223" s="127">
        <v>0</v>
      </c>
      <c r="W223" s="127">
        <f t="shared" si="45"/>
        <v>0</v>
      </c>
      <c r="X223" s="128" t="s">
        <v>101</v>
      </c>
      <c r="Y223" s="126">
        <f>+W223*L223</f>
        <v>0</v>
      </c>
      <c r="Z223" s="127">
        <f t="shared" si="60"/>
        <v>3</v>
      </c>
      <c r="AA223" s="127">
        <f t="shared" si="60"/>
        <v>2</v>
      </c>
      <c r="AB223" s="127">
        <f t="shared" si="55"/>
        <v>5</v>
      </c>
      <c r="AC223" s="128" t="s">
        <v>101</v>
      </c>
      <c r="AD223" s="131">
        <f t="shared" si="54"/>
        <v>3172500</v>
      </c>
      <c r="AE223" s="286"/>
      <c r="AF223" s="12"/>
      <c r="AG223" s="4">
        <v>3</v>
      </c>
      <c r="AH223" s="4">
        <v>2</v>
      </c>
      <c r="AI223" s="4">
        <v>5</v>
      </c>
      <c r="AJ223" s="4" t="s">
        <v>101</v>
      </c>
      <c r="AK223" s="5">
        <v>3172500</v>
      </c>
      <c r="AL223" s="132">
        <f t="shared" si="56"/>
        <v>0</v>
      </c>
      <c r="AM223" s="132">
        <f t="shared" si="56"/>
        <v>0</v>
      </c>
      <c r="AN223" s="132">
        <f t="shared" si="56"/>
        <v>0</v>
      </c>
      <c r="AO223" s="132">
        <f t="shared" si="57"/>
        <v>0</v>
      </c>
    </row>
    <row r="224" spans="3:41" ht="13" customHeight="1" x14ac:dyDescent="0.15">
      <c r="C224" s="92"/>
      <c r="D224" s="123"/>
      <c r="I224" s="110" t="s">
        <v>25</v>
      </c>
      <c r="J224" s="278" t="s">
        <v>101</v>
      </c>
      <c r="K224" s="227"/>
      <c r="L224" s="287">
        <v>774090</v>
      </c>
      <c r="M224" s="126">
        <v>0</v>
      </c>
      <c r="N224" s="126">
        <v>2</v>
      </c>
      <c r="O224" s="127">
        <f t="shared" si="48"/>
        <v>2</v>
      </c>
      <c r="P224" s="128" t="s">
        <v>101</v>
      </c>
      <c r="Q224" s="126">
        <v>1548180</v>
      </c>
      <c r="R224" s="126"/>
      <c r="S224" s="126"/>
      <c r="T224" s="181"/>
      <c r="U224" s="127">
        <v>0</v>
      </c>
      <c r="V224" s="127">
        <v>0</v>
      </c>
      <c r="W224" s="127">
        <f t="shared" si="45"/>
        <v>0</v>
      </c>
      <c r="X224" s="128" t="s">
        <v>101</v>
      </c>
      <c r="Y224" s="126">
        <f>+W224*L224</f>
        <v>0</v>
      </c>
      <c r="Z224" s="127">
        <f t="shared" si="60"/>
        <v>0</v>
      </c>
      <c r="AA224" s="127">
        <f t="shared" si="60"/>
        <v>2</v>
      </c>
      <c r="AB224" s="127">
        <f t="shared" si="55"/>
        <v>2</v>
      </c>
      <c r="AC224" s="128" t="s">
        <v>101</v>
      </c>
      <c r="AD224" s="131">
        <f t="shared" si="54"/>
        <v>1548180</v>
      </c>
      <c r="AE224" s="286"/>
      <c r="AF224" s="12"/>
      <c r="AG224" s="4">
        <v>0</v>
      </c>
      <c r="AH224" s="4">
        <v>2</v>
      </c>
      <c r="AI224" s="4">
        <v>2</v>
      </c>
      <c r="AJ224" s="4" t="s">
        <v>101</v>
      </c>
      <c r="AK224" s="5">
        <v>1548180</v>
      </c>
      <c r="AL224" s="132">
        <f t="shared" si="56"/>
        <v>0</v>
      </c>
      <c r="AM224" s="132">
        <f t="shared" si="56"/>
        <v>0</v>
      </c>
      <c r="AN224" s="132">
        <f t="shared" si="56"/>
        <v>0</v>
      </c>
      <c r="AO224" s="132">
        <f t="shared" si="57"/>
        <v>0</v>
      </c>
    </row>
    <row r="225" spans="3:41" ht="13" customHeight="1" x14ac:dyDescent="0.15">
      <c r="C225" s="92"/>
      <c r="D225" s="123" t="s">
        <v>76</v>
      </c>
      <c r="E225" s="1" t="s">
        <v>120</v>
      </c>
      <c r="H225" s="1" t="s">
        <v>87</v>
      </c>
      <c r="I225" s="110" t="s">
        <v>25</v>
      </c>
      <c r="J225" s="278" t="s">
        <v>101</v>
      </c>
      <c r="K225" s="227">
        <v>952000</v>
      </c>
      <c r="L225" s="126">
        <v>952000</v>
      </c>
      <c r="M225" s="126">
        <v>10</v>
      </c>
      <c r="N225" s="126">
        <v>13</v>
      </c>
      <c r="O225" s="127">
        <f t="shared" si="48"/>
        <v>23</v>
      </c>
      <c r="P225" s="128" t="s">
        <v>101</v>
      </c>
      <c r="Q225" s="126">
        <v>21896000</v>
      </c>
      <c r="R225" s="126"/>
      <c r="S225" s="126"/>
      <c r="T225" s="181"/>
      <c r="U225" s="127">
        <v>0</v>
      </c>
      <c r="V225" s="127">
        <v>0</v>
      </c>
      <c r="W225" s="127">
        <f t="shared" si="45"/>
        <v>0</v>
      </c>
      <c r="X225" s="128" t="s">
        <v>101</v>
      </c>
      <c r="Y225" s="126">
        <f>+W225*L225</f>
        <v>0</v>
      </c>
      <c r="Z225" s="127">
        <f t="shared" si="60"/>
        <v>10</v>
      </c>
      <c r="AA225" s="127">
        <f>N225+V225</f>
        <v>13</v>
      </c>
      <c r="AB225" s="127">
        <f>+O225+W225</f>
        <v>23</v>
      </c>
      <c r="AC225" s="128" t="s">
        <v>101</v>
      </c>
      <c r="AD225" s="131">
        <f t="shared" si="54"/>
        <v>21896000</v>
      </c>
      <c r="AE225" s="286"/>
      <c r="AF225" s="12"/>
      <c r="AG225" s="4">
        <v>10</v>
      </c>
      <c r="AH225" s="4">
        <v>13</v>
      </c>
      <c r="AI225" s="4">
        <v>23</v>
      </c>
      <c r="AJ225" s="4" t="s">
        <v>101</v>
      </c>
      <c r="AK225" s="5">
        <v>21896000</v>
      </c>
      <c r="AL225" s="132">
        <f t="shared" si="56"/>
        <v>0</v>
      </c>
      <c r="AM225" s="132">
        <f t="shared" si="56"/>
        <v>0</v>
      </c>
      <c r="AN225" s="132">
        <f t="shared" si="56"/>
        <v>0</v>
      </c>
      <c r="AO225" s="132">
        <f t="shared" si="57"/>
        <v>0</v>
      </c>
    </row>
    <row r="226" spans="3:41" ht="13" customHeight="1" x14ac:dyDescent="0.15">
      <c r="C226" s="92"/>
      <c r="D226" s="123"/>
      <c r="I226" s="110" t="s">
        <v>25</v>
      </c>
      <c r="J226" s="278" t="s">
        <v>101</v>
      </c>
      <c r="K226" s="227"/>
      <c r="L226" s="287">
        <v>1161440</v>
      </c>
      <c r="M226" s="126">
        <v>10</v>
      </c>
      <c r="N226" s="126">
        <v>0</v>
      </c>
      <c r="O226" s="127">
        <f t="shared" si="48"/>
        <v>10</v>
      </c>
      <c r="P226" s="128" t="s">
        <v>101</v>
      </c>
      <c r="Q226" s="126">
        <v>11614400</v>
      </c>
      <c r="R226" s="126"/>
      <c r="S226" s="126"/>
      <c r="T226" s="181"/>
      <c r="U226" s="127">
        <v>0</v>
      </c>
      <c r="V226" s="127">
        <v>0</v>
      </c>
      <c r="W226" s="127">
        <f t="shared" si="45"/>
        <v>0</v>
      </c>
      <c r="X226" s="128" t="s">
        <v>101</v>
      </c>
      <c r="Y226" s="126">
        <f>+W226*L226</f>
        <v>0</v>
      </c>
      <c r="Z226" s="127">
        <f t="shared" si="60"/>
        <v>10</v>
      </c>
      <c r="AA226" s="127">
        <f t="shared" si="60"/>
        <v>0</v>
      </c>
      <c r="AB226" s="127">
        <f t="shared" ref="AB226" si="61">+O226+W226</f>
        <v>10</v>
      </c>
      <c r="AC226" s="128" t="s">
        <v>101</v>
      </c>
      <c r="AD226" s="131">
        <f t="shared" si="54"/>
        <v>11614400</v>
      </c>
      <c r="AE226" s="286"/>
      <c r="AF226" s="12"/>
      <c r="AG226" s="4">
        <v>10</v>
      </c>
      <c r="AH226" s="4">
        <v>0</v>
      </c>
      <c r="AI226" s="4">
        <v>10</v>
      </c>
      <c r="AJ226" s="4" t="s">
        <v>101</v>
      </c>
      <c r="AK226" s="5">
        <v>11614400</v>
      </c>
      <c r="AL226" s="132">
        <f t="shared" si="56"/>
        <v>0</v>
      </c>
      <c r="AM226" s="132">
        <f t="shared" si="56"/>
        <v>0</v>
      </c>
      <c r="AN226" s="132">
        <f t="shared" si="56"/>
        <v>0</v>
      </c>
      <c r="AO226" s="132">
        <f t="shared" si="57"/>
        <v>0</v>
      </c>
    </row>
    <row r="227" spans="3:41" ht="12.75" customHeight="1" x14ac:dyDescent="0.15">
      <c r="C227" s="92"/>
      <c r="D227" s="123" t="s">
        <v>76</v>
      </c>
      <c r="I227" s="110"/>
      <c r="J227" s="278"/>
      <c r="K227" s="13"/>
      <c r="L227" s="126"/>
      <c r="M227" s="290">
        <f>SUM(M202:M226)</f>
        <v>301</v>
      </c>
      <c r="N227" s="290">
        <f t="shared" ref="N227:O227" si="62">SUM(N202:N226)</f>
        <v>192821</v>
      </c>
      <c r="O227" s="290">
        <f t="shared" si="62"/>
        <v>193122</v>
      </c>
      <c r="P227" s="291" t="s">
        <v>101</v>
      </c>
      <c r="Q227" s="290">
        <f t="shared" ref="Q227:W227" si="63">SUM(Q202:Q226)</f>
        <v>42909989985</v>
      </c>
      <c r="R227" s="290">
        <f t="shared" si="63"/>
        <v>351</v>
      </c>
      <c r="S227" s="290">
        <f t="shared" si="63"/>
        <v>2138</v>
      </c>
      <c r="T227" s="290">
        <f t="shared" si="63"/>
        <v>2489</v>
      </c>
      <c r="U227" s="290">
        <f t="shared" si="63"/>
        <v>11</v>
      </c>
      <c r="V227" s="290">
        <f t="shared" si="63"/>
        <v>16032</v>
      </c>
      <c r="W227" s="290">
        <f t="shared" si="63"/>
        <v>16043</v>
      </c>
      <c r="X227" s="292" t="s">
        <v>101</v>
      </c>
      <c r="Y227" s="290">
        <f t="shared" ref="Y227:AB227" si="64">SUM(Y202:Y226)</f>
        <v>3853733970</v>
      </c>
      <c r="Z227" s="290">
        <f t="shared" si="64"/>
        <v>312</v>
      </c>
      <c r="AA227" s="290">
        <f t="shared" si="64"/>
        <v>208853</v>
      </c>
      <c r="AB227" s="290">
        <f t="shared" si="64"/>
        <v>209165</v>
      </c>
      <c r="AC227" s="292" t="s">
        <v>101</v>
      </c>
      <c r="AD227" s="293">
        <f>SUM(AD202:AD226)</f>
        <v>46763723955</v>
      </c>
      <c r="AE227" s="286"/>
      <c r="AF227" s="12"/>
      <c r="AG227" s="4">
        <v>301</v>
      </c>
      <c r="AH227" s="4">
        <v>192821</v>
      </c>
      <c r="AI227" s="4">
        <v>193122</v>
      </c>
      <c r="AJ227" s="4" t="s">
        <v>101</v>
      </c>
      <c r="AK227" s="5">
        <v>42909989985</v>
      </c>
      <c r="AL227" s="132">
        <f t="shared" si="56"/>
        <v>0</v>
      </c>
      <c r="AM227" s="132">
        <f t="shared" si="56"/>
        <v>0</v>
      </c>
      <c r="AN227" s="132">
        <f t="shared" si="56"/>
        <v>0</v>
      </c>
      <c r="AO227" s="132">
        <f t="shared" si="57"/>
        <v>0</v>
      </c>
    </row>
    <row r="228" spans="3:41" ht="13" customHeight="1" x14ac:dyDescent="0.15">
      <c r="C228" s="92"/>
      <c r="D228" s="8" t="s">
        <v>126</v>
      </c>
      <c r="E228" s="123"/>
      <c r="H228" s="112"/>
      <c r="I228" s="110"/>
      <c r="J228" s="278"/>
      <c r="K228" s="227"/>
      <c r="L228" s="126"/>
      <c r="M228" s="127"/>
      <c r="N228" s="127"/>
      <c r="O228" s="127"/>
      <c r="P228" s="128"/>
      <c r="Q228" s="126"/>
      <c r="R228" s="126"/>
      <c r="S228" s="126"/>
      <c r="T228" s="181"/>
      <c r="U228" s="127"/>
      <c r="V228" s="181"/>
      <c r="W228" s="127"/>
      <c r="X228" s="128"/>
      <c r="Y228" s="126"/>
      <c r="Z228" s="127"/>
      <c r="AA228" s="127"/>
      <c r="AB228" s="127"/>
      <c r="AC228" s="130"/>
      <c r="AD228" s="131"/>
      <c r="AE228" s="294"/>
      <c r="AF228" s="12"/>
      <c r="AL228" s="132">
        <f t="shared" si="56"/>
        <v>0</v>
      </c>
      <c r="AM228" s="132">
        <f t="shared" si="56"/>
        <v>0</v>
      </c>
      <c r="AN228" s="132">
        <f t="shared" si="56"/>
        <v>0</v>
      </c>
      <c r="AO228" s="132">
        <f t="shared" si="57"/>
        <v>0</v>
      </c>
    </row>
    <row r="229" spans="3:41" ht="13" customHeight="1" x14ac:dyDescent="0.15">
      <c r="C229" s="92"/>
      <c r="D229" s="123" t="s">
        <v>76</v>
      </c>
      <c r="E229" s="1" t="s">
        <v>119</v>
      </c>
      <c r="H229" s="1" t="s">
        <v>86</v>
      </c>
      <c r="I229" s="110" t="s">
        <v>25</v>
      </c>
      <c r="J229" s="278" t="s">
        <v>101</v>
      </c>
      <c r="K229" s="227">
        <v>197000</v>
      </c>
      <c r="L229" s="126">
        <v>197000</v>
      </c>
      <c r="M229" s="126">
        <v>58099</v>
      </c>
      <c r="N229" s="126">
        <v>42</v>
      </c>
      <c r="O229" s="127">
        <f>M229+N229</f>
        <v>58141</v>
      </c>
      <c r="P229" s="128" t="s">
        <v>101</v>
      </c>
      <c r="Q229" s="126">
        <v>11453777000</v>
      </c>
      <c r="R229" s="126">
        <v>1454</v>
      </c>
      <c r="S229" s="126"/>
      <c r="T229" s="181">
        <f>+R229+S229</f>
        <v>1454</v>
      </c>
      <c r="U229" s="127">
        <v>0</v>
      </c>
      <c r="V229" s="127">
        <v>0</v>
      </c>
      <c r="W229" s="127">
        <f t="shared" ref="W229:W244" si="65">+U229+V229</f>
        <v>0</v>
      </c>
      <c r="X229" s="128" t="s">
        <v>101</v>
      </c>
      <c r="Y229" s="126">
        <f t="shared" ref="Y229:Y248" si="66">+W229*L229</f>
        <v>0</v>
      </c>
      <c r="Z229" s="127">
        <f t="shared" ref="Z229:AA244" si="67">M229+U229</f>
        <v>58099</v>
      </c>
      <c r="AA229" s="127">
        <f t="shared" si="67"/>
        <v>42</v>
      </c>
      <c r="AB229" s="127">
        <f t="shared" ref="AB229:AB247" si="68">+O229+W229</f>
        <v>58141</v>
      </c>
      <c r="AC229" s="128" t="s">
        <v>101</v>
      </c>
      <c r="AD229" s="131">
        <f t="shared" ref="AD229:AD246" si="69">+Q229+Y229</f>
        <v>11453777000</v>
      </c>
      <c r="AF229" s="12"/>
      <c r="AG229" s="4">
        <v>58099</v>
      </c>
      <c r="AH229" s="4">
        <v>42</v>
      </c>
      <c r="AI229" s="4">
        <v>58141</v>
      </c>
      <c r="AJ229" s="4" t="s">
        <v>101</v>
      </c>
      <c r="AK229" s="5">
        <v>11453777000</v>
      </c>
      <c r="AL229" s="132">
        <f t="shared" si="56"/>
        <v>0</v>
      </c>
      <c r="AM229" s="132">
        <f t="shared" si="56"/>
        <v>0</v>
      </c>
      <c r="AN229" s="132">
        <f t="shared" si="56"/>
        <v>0</v>
      </c>
      <c r="AO229" s="132">
        <f t="shared" si="57"/>
        <v>0</v>
      </c>
    </row>
    <row r="230" spans="3:41" ht="13" customHeight="1" x14ac:dyDescent="0.15">
      <c r="C230" s="92"/>
      <c r="D230" s="123"/>
      <c r="I230" s="110" t="s">
        <v>25</v>
      </c>
      <c r="J230" s="278" t="s">
        <v>101</v>
      </c>
      <c r="K230" s="227"/>
      <c r="L230" s="287">
        <v>240340</v>
      </c>
      <c r="M230" s="126">
        <v>17852</v>
      </c>
      <c r="N230" s="126">
        <v>5</v>
      </c>
      <c r="O230" s="127">
        <f t="shared" ref="O230:O253" si="70">M230+N230</f>
        <v>17857</v>
      </c>
      <c r="P230" s="128" t="s">
        <v>101</v>
      </c>
      <c r="Q230" s="126">
        <v>4291751380</v>
      </c>
      <c r="R230" s="126"/>
      <c r="S230" s="126"/>
      <c r="T230" s="181"/>
      <c r="U230" s="127">
        <f>5546+282+581+17+149+3+4+2</f>
        <v>6584</v>
      </c>
      <c r="V230" s="127">
        <v>5</v>
      </c>
      <c r="W230" s="127">
        <f t="shared" si="65"/>
        <v>6589</v>
      </c>
      <c r="X230" s="128" t="s">
        <v>101</v>
      </c>
      <c r="Y230" s="126">
        <f t="shared" si="66"/>
        <v>1583600260</v>
      </c>
      <c r="Z230" s="127">
        <f t="shared" si="67"/>
        <v>24436</v>
      </c>
      <c r="AA230" s="127">
        <f t="shared" si="67"/>
        <v>10</v>
      </c>
      <c r="AB230" s="127">
        <f t="shared" si="68"/>
        <v>24446</v>
      </c>
      <c r="AC230" s="128" t="s">
        <v>101</v>
      </c>
      <c r="AD230" s="131">
        <f t="shared" si="69"/>
        <v>5875351640</v>
      </c>
      <c r="AF230" s="12"/>
      <c r="AG230" s="4">
        <v>17852</v>
      </c>
      <c r="AH230" s="4">
        <v>5</v>
      </c>
      <c r="AI230" s="4">
        <v>17857</v>
      </c>
      <c r="AJ230" s="4" t="s">
        <v>101</v>
      </c>
      <c r="AK230" s="5">
        <v>4291751380</v>
      </c>
      <c r="AL230" s="132">
        <f t="shared" si="56"/>
        <v>0</v>
      </c>
      <c r="AM230" s="132">
        <f t="shared" si="56"/>
        <v>0</v>
      </c>
      <c r="AN230" s="132">
        <f t="shared" si="56"/>
        <v>0</v>
      </c>
      <c r="AO230" s="132">
        <f t="shared" si="57"/>
        <v>0</v>
      </c>
    </row>
    <row r="231" spans="3:41" ht="13" customHeight="1" x14ac:dyDescent="0.15">
      <c r="C231" s="92"/>
      <c r="D231" s="123" t="s">
        <v>76</v>
      </c>
      <c r="E231" s="1" t="s">
        <v>120</v>
      </c>
      <c r="H231" s="1" t="s">
        <v>87</v>
      </c>
      <c r="I231" s="110" t="s">
        <v>25</v>
      </c>
      <c r="J231" s="278" t="s">
        <v>101</v>
      </c>
      <c r="K231" s="227">
        <v>295000</v>
      </c>
      <c r="L231" s="126">
        <v>295000</v>
      </c>
      <c r="M231" s="126">
        <v>32843</v>
      </c>
      <c r="N231" s="126">
        <v>20</v>
      </c>
      <c r="O231" s="127">
        <f t="shared" si="70"/>
        <v>32863</v>
      </c>
      <c r="P231" s="128" t="s">
        <v>101</v>
      </c>
      <c r="Q231" s="126">
        <v>9694585000</v>
      </c>
      <c r="R231" s="126">
        <v>483</v>
      </c>
      <c r="S231" s="126"/>
      <c r="T231" s="181">
        <f>+R231+S231</f>
        <v>483</v>
      </c>
      <c r="U231" s="127">
        <v>0</v>
      </c>
      <c r="V231" s="127">
        <v>0</v>
      </c>
      <c r="W231" s="127">
        <f t="shared" si="65"/>
        <v>0</v>
      </c>
      <c r="X231" s="128" t="s">
        <v>101</v>
      </c>
      <c r="Y231" s="126">
        <f t="shared" si="66"/>
        <v>0</v>
      </c>
      <c r="Z231" s="127">
        <f t="shared" si="67"/>
        <v>32843</v>
      </c>
      <c r="AA231" s="127">
        <f t="shared" si="67"/>
        <v>20</v>
      </c>
      <c r="AB231" s="127">
        <f t="shared" si="68"/>
        <v>32863</v>
      </c>
      <c r="AC231" s="128" t="s">
        <v>101</v>
      </c>
      <c r="AD231" s="131">
        <f t="shared" si="69"/>
        <v>9694585000</v>
      </c>
      <c r="AF231" s="12"/>
      <c r="AG231" s="4">
        <v>32843</v>
      </c>
      <c r="AH231" s="4">
        <v>20</v>
      </c>
      <c r="AI231" s="4">
        <v>32863</v>
      </c>
      <c r="AJ231" s="4" t="s">
        <v>101</v>
      </c>
      <c r="AK231" s="5">
        <v>9694585000</v>
      </c>
      <c r="AL231" s="132">
        <f t="shared" si="56"/>
        <v>0</v>
      </c>
      <c r="AM231" s="132">
        <f t="shared" si="56"/>
        <v>0</v>
      </c>
      <c r="AN231" s="132">
        <f t="shared" si="56"/>
        <v>0</v>
      </c>
      <c r="AO231" s="132">
        <f t="shared" si="57"/>
        <v>0</v>
      </c>
    </row>
    <row r="232" spans="3:41" ht="13" customHeight="1" x14ac:dyDescent="0.15">
      <c r="C232" s="92"/>
      <c r="D232" s="123"/>
      <c r="I232" s="110" t="s">
        <v>25</v>
      </c>
      <c r="J232" s="278" t="s">
        <v>101</v>
      </c>
      <c r="K232" s="227"/>
      <c r="L232" s="287">
        <v>359900</v>
      </c>
      <c r="M232" s="126">
        <v>7814</v>
      </c>
      <c r="N232" s="126">
        <v>2</v>
      </c>
      <c r="O232" s="127">
        <f t="shared" si="70"/>
        <v>7816</v>
      </c>
      <c r="P232" s="128" t="s">
        <v>101</v>
      </c>
      <c r="Q232" s="126">
        <v>2812978400</v>
      </c>
      <c r="R232" s="126"/>
      <c r="S232" s="126"/>
      <c r="T232" s="181"/>
      <c r="U232" s="127">
        <f>2422+16+25+605</f>
        <v>3068</v>
      </c>
      <c r="V232" s="127">
        <f>2+2</f>
        <v>4</v>
      </c>
      <c r="W232" s="127">
        <f t="shared" si="65"/>
        <v>3072</v>
      </c>
      <c r="X232" s="128" t="s">
        <v>101</v>
      </c>
      <c r="Y232" s="126">
        <f t="shared" si="66"/>
        <v>1105612800</v>
      </c>
      <c r="Z232" s="127">
        <f t="shared" si="67"/>
        <v>10882</v>
      </c>
      <c r="AA232" s="127">
        <f t="shared" si="67"/>
        <v>6</v>
      </c>
      <c r="AB232" s="127">
        <f t="shared" si="68"/>
        <v>10888</v>
      </c>
      <c r="AC232" s="128" t="s">
        <v>101</v>
      </c>
      <c r="AD232" s="131">
        <f t="shared" si="69"/>
        <v>3918591200</v>
      </c>
      <c r="AF232" s="12"/>
      <c r="AG232" s="4">
        <v>7814</v>
      </c>
      <c r="AH232" s="4">
        <v>2</v>
      </c>
      <c r="AI232" s="4">
        <v>7816</v>
      </c>
      <c r="AJ232" s="4" t="s">
        <v>101</v>
      </c>
      <c r="AK232" s="5">
        <v>2812978400</v>
      </c>
      <c r="AL232" s="132">
        <f t="shared" si="56"/>
        <v>0</v>
      </c>
      <c r="AM232" s="132">
        <f t="shared" si="56"/>
        <v>0</v>
      </c>
      <c r="AN232" s="132">
        <f t="shared" si="56"/>
        <v>0</v>
      </c>
      <c r="AO232" s="132">
        <f t="shared" si="57"/>
        <v>0</v>
      </c>
    </row>
    <row r="233" spans="3:41" ht="13" customHeight="1" x14ac:dyDescent="0.15">
      <c r="C233" s="92"/>
      <c r="D233" s="123" t="s">
        <v>76</v>
      </c>
      <c r="E233" s="1" t="s">
        <v>120</v>
      </c>
      <c r="H233" s="1" t="s">
        <v>121</v>
      </c>
      <c r="I233" s="110" t="s">
        <v>25</v>
      </c>
      <c r="J233" s="278" t="s">
        <v>101</v>
      </c>
      <c r="K233" s="227">
        <v>368750</v>
      </c>
      <c r="L233" s="126">
        <v>368750</v>
      </c>
      <c r="M233" s="126">
        <v>141</v>
      </c>
      <c r="N233" s="126">
        <v>0</v>
      </c>
      <c r="O233" s="127">
        <f t="shared" si="70"/>
        <v>141</v>
      </c>
      <c r="P233" s="128" t="s">
        <v>101</v>
      </c>
      <c r="Q233" s="126">
        <v>51993750</v>
      </c>
      <c r="R233" s="126"/>
      <c r="S233" s="126"/>
      <c r="T233" s="181"/>
      <c r="U233" s="127">
        <v>0</v>
      </c>
      <c r="V233" s="127">
        <v>0</v>
      </c>
      <c r="W233" s="127">
        <f t="shared" si="65"/>
        <v>0</v>
      </c>
      <c r="X233" s="128" t="s">
        <v>101</v>
      </c>
      <c r="Y233" s="126">
        <f t="shared" si="66"/>
        <v>0</v>
      </c>
      <c r="Z233" s="127">
        <f t="shared" si="67"/>
        <v>141</v>
      </c>
      <c r="AA233" s="127">
        <f t="shared" si="67"/>
        <v>0</v>
      </c>
      <c r="AB233" s="127">
        <f t="shared" si="68"/>
        <v>141</v>
      </c>
      <c r="AC233" s="128" t="s">
        <v>101</v>
      </c>
      <c r="AD233" s="131">
        <f t="shared" si="69"/>
        <v>51993750</v>
      </c>
      <c r="AF233" s="12"/>
      <c r="AG233" s="4">
        <v>141</v>
      </c>
      <c r="AH233" s="4">
        <v>0</v>
      </c>
      <c r="AI233" s="4">
        <v>141</v>
      </c>
      <c r="AJ233" s="4" t="s">
        <v>101</v>
      </c>
      <c r="AK233" s="5">
        <v>51993750</v>
      </c>
      <c r="AL233" s="132">
        <f t="shared" si="56"/>
        <v>0</v>
      </c>
      <c r="AM233" s="132">
        <f t="shared" si="56"/>
        <v>0</v>
      </c>
      <c r="AN233" s="132">
        <f t="shared" si="56"/>
        <v>0</v>
      </c>
      <c r="AO233" s="132">
        <f t="shared" si="57"/>
        <v>0</v>
      </c>
    </row>
    <row r="234" spans="3:41" ht="13" customHeight="1" x14ac:dyDescent="0.15">
      <c r="C234" s="92"/>
      <c r="D234" s="123"/>
      <c r="I234" s="110" t="s">
        <v>25</v>
      </c>
      <c r="J234" s="278" t="s">
        <v>101</v>
      </c>
      <c r="K234" s="227"/>
      <c r="L234" s="287">
        <v>449875</v>
      </c>
      <c r="M234" s="126">
        <v>27</v>
      </c>
      <c r="N234" s="126">
        <v>0</v>
      </c>
      <c r="O234" s="127">
        <f t="shared" si="70"/>
        <v>27</v>
      </c>
      <c r="P234" s="128" t="s">
        <v>101</v>
      </c>
      <c r="Q234" s="126">
        <v>12146625</v>
      </c>
      <c r="R234" s="126"/>
      <c r="S234" s="126"/>
      <c r="T234" s="181"/>
      <c r="U234" s="127">
        <f>9+12</f>
        <v>21</v>
      </c>
      <c r="V234" s="127">
        <v>0</v>
      </c>
      <c r="W234" s="127">
        <f t="shared" si="65"/>
        <v>21</v>
      </c>
      <c r="X234" s="128" t="s">
        <v>101</v>
      </c>
      <c r="Y234" s="126">
        <f t="shared" si="66"/>
        <v>9447375</v>
      </c>
      <c r="Z234" s="127">
        <f t="shared" si="67"/>
        <v>48</v>
      </c>
      <c r="AA234" s="127">
        <f t="shared" si="67"/>
        <v>0</v>
      </c>
      <c r="AB234" s="127">
        <f t="shared" si="68"/>
        <v>48</v>
      </c>
      <c r="AC234" s="128" t="s">
        <v>101</v>
      </c>
      <c r="AD234" s="131">
        <f t="shared" si="69"/>
        <v>21594000</v>
      </c>
      <c r="AF234" s="12"/>
      <c r="AG234" s="4">
        <v>27</v>
      </c>
      <c r="AH234" s="4">
        <v>0</v>
      </c>
      <c r="AI234" s="4">
        <v>27</v>
      </c>
      <c r="AJ234" s="4" t="s">
        <v>101</v>
      </c>
      <c r="AK234" s="5">
        <v>12146625</v>
      </c>
      <c r="AL234" s="132">
        <f t="shared" si="56"/>
        <v>0</v>
      </c>
      <c r="AM234" s="132">
        <f t="shared" si="56"/>
        <v>0</v>
      </c>
      <c r="AN234" s="132">
        <f t="shared" si="56"/>
        <v>0</v>
      </c>
      <c r="AO234" s="132">
        <f t="shared" si="57"/>
        <v>0</v>
      </c>
    </row>
    <row r="235" spans="3:41" ht="13" customHeight="1" x14ac:dyDescent="0.15">
      <c r="C235" s="92"/>
      <c r="D235" s="123" t="s">
        <v>76</v>
      </c>
      <c r="E235" s="1" t="s">
        <v>122</v>
      </c>
      <c r="H235" s="1" t="s">
        <v>86</v>
      </c>
      <c r="I235" s="110" t="s">
        <v>25</v>
      </c>
      <c r="J235" s="278" t="s">
        <v>101</v>
      </c>
      <c r="K235" s="227">
        <v>197000</v>
      </c>
      <c r="L235" s="126">
        <v>197000</v>
      </c>
      <c r="M235" s="126">
        <v>51</v>
      </c>
      <c r="N235" s="126">
        <v>0</v>
      </c>
      <c r="O235" s="127">
        <f t="shared" si="70"/>
        <v>51</v>
      </c>
      <c r="P235" s="128" t="s">
        <v>101</v>
      </c>
      <c r="Q235" s="126">
        <v>10047000</v>
      </c>
      <c r="R235" s="126">
        <v>2</v>
      </c>
      <c r="S235" s="126"/>
      <c r="T235" s="181">
        <f>+R235+S235</f>
        <v>2</v>
      </c>
      <c r="U235" s="127">
        <v>0</v>
      </c>
      <c r="V235" s="127">
        <v>0</v>
      </c>
      <c r="W235" s="127">
        <f t="shared" si="65"/>
        <v>0</v>
      </c>
      <c r="X235" s="128" t="s">
        <v>101</v>
      </c>
      <c r="Y235" s="126">
        <f t="shared" si="66"/>
        <v>0</v>
      </c>
      <c r="Z235" s="127">
        <f t="shared" si="67"/>
        <v>51</v>
      </c>
      <c r="AA235" s="127">
        <f t="shared" si="67"/>
        <v>0</v>
      </c>
      <c r="AB235" s="127">
        <f t="shared" si="68"/>
        <v>51</v>
      </c>
      <c r="AC235" s="128" t="s">
        <v>101</v>
      </c>
      <c r="AD235" s="131">
        <f t="shared" si="69"/>
        <v>10047000</v>
      </c>
      <c r="AF235" s="12"/>
      <c r="AG235" s="4">
        <v>51</v>
      </c>
      <c r="AH235" s="4">
        <v>0</v>
      </c>
      <c r="AI235" s="4">
        <v>51</v>
      </c>
      <c r="AJ235" s="4" t="s">
        <v>101</v>
      </c>
      <c r="AK235" s="5">
        <v>10047000</v>
      </c>
      <c r="AL235" s="132">
        <f t="shared" si="56"/>
        <v>0</v>
      </c>
      <c r="AM235" s="132">
        <f t="shared" si="56"/>
        <v>0</v>
      </c>
      <c r="AN235" s="132">
        <f t="shared" si="56"/>
        <v>0</v>
      </c>
      <c r="AO235" s="132">
        <f t="shared" si="57"/>
        <v>0</v>
      </c>
    </row>
    <row r="236" spans="3:41" ht="13" customHeight="1" x14ac:dyDescent="0.15">
      <c r="C236" s="92"/>
      <c r="D236" s="123"/>
      <c r="I236" s="110" t="s">
        <v>25</v>
      </c>
      <c r="J236" s="278" t="s">
        <v>101</v>
      </c>
      <c r="K236" s="227"/>
      <c r="L236" s="287">
        <v>240340</v>
      </c>
      <c r="M236" s="126">
        <v>5</v>
      </c>
      <c r="N236" s="126">
        <v>0</v>
      </c>
      <c r="O236" s="127">
        <f t="shared" si="70"/>
        <v>5</v>
      </c>
      <c r="P236" s="128" t="s">
        <v>101</v>
      </c>
      <c r="Q236" s="126">
        <v>1201700</v>
      </c>
      <c r="R236" s="126"/>
      <c r="S236" s="126"/>
      <c r="T236" s="181"/>
      <c r="U236" s="127">
        <f>3+4</f>
        <v>7</v>
      </c>
      <c r="V236" s="127">
        <v>0</v>
      </c>
      <c r="W236" s="127">
        <f t="shared" si="65"/>
        <v>7</v>
      </c>
      <c r="X236" s="128" t="s">
        <v>101</v>
      </c>
      <c r="Y236" s="126">
        <f t="shared" si="66"/>
        <v>1682380</v>
      </c>
      <c r="Z236" s="127">
        <f t="shared" si="67"/>
        <v>12</v>
      </c>
      <c r="AA236" s="127">
        <f t="shared" si="67"/>
        <v>0</v>
      </c>
      <c r="AB236" s="127">
        <f t="shared" si="68"/>
        <v>12</v>
      </c>
      <c r="AC236" s="128" t="s">
        <v>101</v>
      </c>
      <c r="AD236" s="131">
        <f t="shared" si="69"/>
        <v>2884080</v>
      </c>
      <c r="AF236" s="12"/>
      <c r="AG236" s="4">
        <v>5</v>
      </c>
      <c r="AH236" s="4">
        <v>0</v>
      </c>
      <c r="AI236" s="4">
        <v>5</v>
      </c>
      <c r="AJ236" s="4" t="s">
        <v>101</v>
      </c>
      <c r="AK236" s="5">
        <v>1201700</v>
      </c>
      <c r="AL236" s="132">
        <f t="shared" si="56"/>
        <v>0</v>
      </c>
      <c r="AM236" s="132">
        <f t="shared" si="56"/>
        <v>0</v>
      </c>
      <c r="AN236" s="132">
        <f t="shared" si="56"/>
        <v>0</v>
      </c>
      <c r="AO236" s="132">
        <f t="shared" si="57"/>
        <v>0</v>
      </c>
    </row>
    <row r="237" spans="3:41" ht="13" customHeight="1" x14ac:dyDescent="0.15">
      <c r="C237" s="92"/>
      <c r="D237" s="123" t="s">
        <v>76</v>
      </c>
      <c r="E237" s="1" t="s">
        <v>122</v>
      </c>
      <c r="H237" s="1" t="s">
        <v>87</v>
      </c>
      <c r="I237" s="110" t="s">
        <v>25</v>
      </c>
      <c r="J237" s="278" t="s">
        <v>101</v>
      </c>
      <c r="K237" s="227">
        <v>295000</v>
      </c>
      <c r="L237" s="126">
        <v>295000</v>
      </c>
      <c r="M237" s="126">
        <v>3795</v>
      </c>
      <c r="N237" s="126">
        <v>0</v>
      </c>
      <c r="O237" s="127">
        <f t="shared" si="70"/>
        <v>3795</v>
      </c>
      <c r="P237" s="128" t="s">
        <v>101</v>
      </c>
      <c r="Q237" s="126">
        <v>1119525000</v>
      </c>
      <c r="R237" s="126">
        <v>29</v>
      </c>
      <c r="S237" s="126"/>
      <c r="T237" s="181">
        <f>+R237+S237</f>
        <v>29</v>
      </c>
      <c r="U237" s="127">
        <v>0</v>
      </c>
      <c r="V237" s="127">
        <v>0</v>
      </c>
      <c r="W237" s="127">
        <f t="shared" si="65"/>
        <v>0</v>
      </c>
      <c r="X237" s="128" t="s">
        <v>101</v>
      </c>
      <c r="Y237" s="126">
        <f t="shared" si="66"/>
        <v>0</v>
      </c>
      <c r="Z237" s="127">
        <f t="shared" si="67"/>
        <v>3795</v>
      </c>
      <c r="AA237" s="127">
        <f>N237+V237</f>
        <v>0</v>
      </c>
      <c r="AB237" s="127">
        <f>+O237+W237</f>
        <v>3795</v>
      </c>
      <c r="AC237" s="128" t="s">
        <v>101</v>
      </c>
      <c r="AD237" s="131">
        <f t="shared" si="69"/>
        <v>1119525000</v>
      </c>
      <c r="AF237" s="12"/>
      <c r="AG237" s="4">
        <v>3795</v>
      </c>
      <c r="AH237" s="4">
        <v>0</v>
      </c>
      <c r="AI237" s="4">
        <v>3795</v>
      </c>
      <c r="AJ237" s="4" t="s">
        <v>101</v>
      </c>
      <c r="AK237" s="5">
        <v>1119525000</v>
      </c>
      <c r="AL237" s="132">
        <f t="shared" si="56"/>
        <v>0</v>
      </c>
      <c r="AM237" s="132">
        <f t="shared" si="56"/>
        <v>0</v>
      </c>
      <c r="AN237" s="132">
        <f t="shared" si="56"/>
        <v>0</v>
      </c>
      <c r="AO237" s="132">
        <f t="shared" si="57"/>
        <v>0</v>
      </c>
    </row>
    <row r="238" spans="3:41" ht="13" customHeight="1" x14ac:dyDescent="0.15">
      <c r="C238" s="92"/>
      <c r="D238" s="123"/>
      <c r="I238" s="110" t="s">
        <v>25</v>
      </c>
      <c r="J238" s="278" t="s">
        <v>101</v>
      </c>
      <c r="K238" s="227"/>
      <c r="L238" s="287">
        <v>359900</v>
      </c>
      <c r="M238" s="126">
        <v>1126</v>
      </c>
      <c r="N238" s="126">
        <v>0</v>
      </c>
      <c r="O238" s="127">
        <f t="shared" si="70"/>
        <v>1126</v>
      </c>
      <c r="P238" s="128" t="s">
        <v>101</v>
      </c>
      <c r="Q238" s="126">
        <v>405247400</v>
      </c>
      <c r="R238" s="126"/>
      <c r="S238" s="126"/>
      <c r="T238" s="181"/>
      <c r="U238" s="127">
        <f>274+334+2</f>
        <v>610</v>
      </c>
      <c r="V238" s="127">
        <v>0</v>
      </c>
      <c r="W238" s="127">
        <f t="shared" si="65"/>
        <v>610</v>
      </c>
      <c r="X238" s="128" t="s">
        <v>101</v>
      </c>
      <c r="Y238" s="126">
        <f t="shared" si="66"/>
        <v>219539000</v>
      </c>
      <c r="Z238" s="127">
        <f t="shared" si="67"/>
        <v>1736</v>
      </c>
      <c r="AA238" s="127">
        <f t="shared" si="67"/>
        <v>0</v>
      </c>
      <c r="AB238" s="127">
        <f t="shared" ref="AB238" si="71">+O238+W238</f>
        <v>1736</v>
      </c>
      <c r="AC238" s="128" t="s">
        <v>101</v>
      </c>
      <c r="AD238" s="131">
        <f t="shared" si="69"/>
        <v>624786400</v>
      </c>
      <c r="AF238" s="12"/>
      <c r="AG238" s="4">
        <v>1126</v>
      </c>
      <c r="AH238" s="4">
        <v>0</v>
      </c>
      <c r="AI238" s="4">
        <v>1126</v>
      </c>
      <c r="AJ238" s="4" t="s">
        <v>101</v>
      </c>
      <c r="AK238" s="5">
        <v>405247400</v>
      </c>
      <c r="AL238" s="132">
        <f t="shared" si="56"/>
        <v>0</v>
      </c>
      <c r="AM238" s="132">
        <f t="shared" si="56"/>
        <v>0</v>
      </c>
      <c r="AN238" s="132">
        <f t="shared" si="56"/>
        <v>0</v>
      </c>
      <c r="AO238" s="132">
        <f t="shared" si="57"/>
        <v>0</v>
      </c>
    </row>
    <row r="239" spans="3:41" ht="12.75" customHeight="1" x14ac:dyDescent="0.15">
      <c r="C239" s="92"/>
      <c r="D239" s="123" t="s">
        <v>76</v>
      </c>
      <c r="E239" s="1" t="s">
        <v>122</v>
      </c>
      <c r="H239" s="1" t="s">
        <v>121</v>
      </c>
      <c r="I239" s="110" t="s">
        <v>25</v>
      </c>
      <c r="J239" s="278" t="s">
        <v>101</v>
      </c>
      <c r="K239" s="227">
        <v>295000</v>
      </c>
      <c r="L239" s="126">
        <v>368750</v>
      </c>
      <c r="M239" s="126">
        <v>0</v>
      </c>
      <c r="N239" s="126">
        <v>0</v>
      </c>
      <c r="O239" s="127">
        <f t="shared" si="70"/>
        <v>0</v>
      </c>
      <c r="P239" s="128" t="s">
        <v>101</v>
      </c>
      <c r="Q239" s="126">
        <v>0</v>
      </c>
      <c r="R239" s="126">
        <v>29</v>
      </c>
      <c r="S239" s="126"/>
      <c r="T239" s="181">
        <f>+R239+S239</f>
        <v>29</v>
      </c>
      <c r="U239" s="127">
        <v>0</v>
      </c>
      <c r="V239" s="127">
        <v>0</v>
      </c>
      <c r="W239" s="127">
        <f>+U239+V239</f>
        <v>0</v>
      </c>
      <c r="X239" s="128" t="s">
        <v>101</v>
      </c>
      <c r="Y239" s="126">
        <f t="shared" si="66"/>
        <v>0</v>
      </c>
      <c r="Z239" s="127">
        <f>M239+U239</f>
        <v>0</v>
      </c>
      <c r="AA239" s="127">
        <f>N239+V239</f>
        <v>0</v>
      </c>
      <c r="AB239" s="127">
        <f>+O239+W239</f>
        <v>0</v>
      </c>
      <c r="AC239" s="128" t="s">
        <v>101</v>
      </c>
      <c r="AD239" s="131">
        <f>+Q239+Y239</f>
        <v>0</v>
      </c>
      <c r="AF239" s="12"/>
      <c r="AG239" s="4">
        <v>0</v>
      </c>
      <c r="AH239" s="4">
        <v>0</v>
      </c>
      <c r="AI239" s="4">
        <v>0</v>
      </c>
      <c r="AJ239" s="4" t="s">
        <v>101</v>
      </c>
      <c r="AK239" s="5">
        <v>0</v>
      </c>
      <c r="AL239" s="132">
        <f t="shared" si="56"/>
        <v>0</v>
      </c>
      <c r="AM239" s="132">
        <f t="shared" si="56"/>
        <v>0</v>
      </c>
      <c r="AN239" s="132">
        <f t="shared" si="56"/>
        <v>0</v>
      </c>
      <c r="AO239" s="132">
        <f t="shared" si="57"/>
        <v>0</v>
      </c>
    </row>
    <row r="240" spans="3:41" ht="12.75" customHeight="1" x14ac:dyDescent="0.15">
      <c r="C240" s="92"/>
      <c r="D240" s="123"/>
      <c r="I240" s="110" t="s">
        <v>25</v>
      </c>
      <c r="J240" s="278" t="s">
        <v>101</v>
      </c>
      <c r="K240" s="227"/>
      <c r="L240" s="287">
        <v>449875</v>
      </c>
      <c r="M240" s="126">
        <v>0</v>
      </c>
      <c r="N240" s="126">
        <v>0</v>
      </c>
      <c r="O240" s="127">
        <f t="shared" si="70"/>
        <v>0</v>
      </c>
      <c r="P240" s="128" t="s">
        <v>101</v>
      </c>
      <c r="Q240" s="126">
        <v>0</v>
      </c>
      <c r="R240" s="126"/>
      <c r="S240" s="126"/>
      <c r="T240" s="181"/>
      <c r="U240" s="127">
        <v>0</v>
      </c>
      <c r="V240" s="127">
        <v>0</v>
      </c>
      <c r="W240" s="127">
        <f t="shared" ref="W240" si="72">+U240+V240</f>
        <v>0</v>
      </c>
      <c r="X240" s="128" t="s">
        <v>101</v>
      </c>
      <c r="Y240" s="126">
        <f t="shared" si="66"/>
        <v>0</v>
      </c>
      <c r="Z240" s="127">
        <f t="shared" ref="Z240:AA240" si="73">M240+U240</f>
        <v>0</v>
      </c>
      <c r="AA240" s="127">
        <f t="shared" si="73"/>
        <v>0</v>
      </c>
      <c r="AB240" s="127">
        <f t="shared" ref="AB240" si="74">+O240+W240</f>
        <v>0</v>
      </c>
      <c r="AC240" s="128" t="s">
        <v>101</v>
      </c>
      <c r="AD240" s="131">
        <f t="shared" ref="AD240" si="75">+Q240+Y240</f>
        <v>0</v>
      </c>
      <c r="AF240" s="12"/>
      <c r="AG240" s="4">
        <v>0</v>
      </c>
      <c r="AH240" s="4">
        <v>0</v>
      </c>
      <c r="AI240" s="4">
        <v>0</v>
      </c>
      <c r="AJ240" s="4" t="s">
        <v>101</v>
      </c>
      <c r="AK240" s="5">
        <v>0</v>
      </c>
      <c r="AL240" s="132">
        <f t="shared" si="56"/>
        <v>0</v>
      </c>
      <c r="AM240" s="132">
        <f t="shared" si="56"/>
        <v>0</v>
      </c>
      <c r="AN240" s="132">
        <f t="shared" si="56"/>
        <v>0</v>
      </c>
      <c r="AO240" s="132">
        <f t="shared" si="57"/>
        <v>0</v>
      </c>
    </row>
    <row r="241" spans="3:41" ht="13" customHeight="1" x14ac:dyDescent="0.15">
      <c r="C241" s="92"/>
      <c r="D241" s="123" t="s">
        <v>76</v>
      </c>
      <c r="E241" s="1" t="s">
        <v>123</v>
      </c>
      <c r="H241" s="1" t="s">
        <v>86</v>
      </c>
      <c r="I241" s="110" t="s">
        <v>25</v>
      </c>
      <c r="J241" s="278" t="s">
        <v>101</v>
      </c>
      <c r="K241" s="227">
        <v>85500</v>
      </c>
      <c r="L241" s="126">
        <v>90000</v>
      </c>
      <c r="M241" s="126">
        <v>32752</v>
      </c>
      <c r="N241" s="126">
        <v>0</v>
      </c>
      <c r="O241" s="127">
        <f t="shared" si="70"/>
        <v>32752</v>
      </c>
      <c r="P241" s="128" t="s">
        <v>101</v>
      </c>
      <c r="Q241" s="126">
        <v>2947680000</v>
      </c>
      <c r="R241" s="126">
        <v>529</v>
      </c>
      <c r="S241" s="126"/>
      <c r="T241" s="181">
        <f>+R241+S241</f>
        <v>529</v>
      </c>
      <c r="U241" s="127">
        <f>1127+16+291+10</f>
        <v>1444</v>
      </c>
      <c r="V241" s="127">
        <v>0</v>
      </c>
      <c r="W241" s="127">
        <f t="shared" si="65"/>
        <v>1444</v>
      </c>
      <c r="X241" s="128" t="s">
        <v>101</v>
      </c>
      <c r="Y241" s="126">
        <f t="shared" si="66"/>
        <v>129960000</v>
      </c>
      <c r="Z241" s="127">
        <f t="shared" si="67"/>
        <v>34196</v>
      </c>
      <c r="AA241" s="127">
        <f t="shared" si="67"/>
        <v>0</v>
      </c>
      <c r="AB241" s="127">
        <f t="shared" si="68"/>
        <v>34196</v>
      </c>
      <c r="AC241" s="128" t="s">
        <v>101</v>
      </c>
      <c r="AD241" s="131">
        <f t="shared" si="69"/>
        <v>3077640000</v>
      </c>
      <c r="AF241" s="12"/>
      <c r="AG241" s="4">
        <v>32752</v>
      </c>
      <c r="AH241" s="4">
        <v>0</v>
      </c>
      <c r="AI241" s="4">
        <v>32752</v>
      </c>
      <c r="AJ241" s="4" t="s">
        <v>101</v>
      </c>
      <c r="AK241" s="5">
        <v>2947680000</v>
      </c>
      <c r="AL241" s="132">
        <f t="shared" si="56"/>
        <v>0</v>
      </c>
      <c r="AM241" s="132">
        <f t="shared" si="56"/>
        <v>0</v>
      </c>
      <c r="AN241" s="132">
        <f t="shared" si="56"/>
        <v>0</v>
      </c>
      <c r="AO241" s="132">
        <f t="shared" si="57"/>
        <v>0</v>
      </c>
    </row>
    <row r="242" spans="3:41" ht="13" customHeight="1" x14ac:dyDescent="0.15">
      <c r="C242" s="92"/>
      <c r="D242" s="123" t="s">
        <v>76</v>
      </c>
      <c r="E242" s="1" t="s">
        <v>123</v>
      </c>
      <c r="H242" s="1" t="s">
        <v>87</v>
      </c>
      <c r="I242" s="110" t="s">
        <v>25</v>
      </c>
      <c r="J242" s="278" t="s">
        <v>101</v>
      </c>
      <c r="K242" s="227">
        <v>128250</v>
      </c>
      <c r="L242" s="126">
        <v>135000</v>
      </c>
      <c r="M242" s="126">
        <v>4008</v>
      </c>
      <c r="N242" s="126">
        <v>0</v>
      </c>
      <c r="O242" s="127">
        <f t="shared" si="70"/>
        <v>4008</v>
      </c>
      <c r="P242" s="128" t="s">
        <v>101</v>
      </c>
      <c r="Q242" s="126">
        <v>541080000</v>
      </c>
      <c r="R242" s="126">
        <v>26</v>
      </c>
      <c r="S242" s="126"/>
      <c r="T242" s="181">
        <f>+R242+S242</f>
        <v>26</v>
      </c>
      <c r="U242" s="127">
        <f>95+130</f>
        <v>225</v>
      </c>
      <c r="V242" s="127">
        <v>0</v>
      </c>
      <c r="W242" s="127">
        <f t="shared" si="65"/>
        <v>225</v>
      </c>
      <c r="X242" s="128" t="s">
        <v>101</v>
      </c>
      <c r="Y242" s="126">
        <f t="shared" si="66"/>
        <v>30375000</v>
      </c>
      <c r="Z242" s="127">
        <f t="shared" si="67"/>
        <v>4233</v>
      </c>
      <c r="AA242" s="127">
        <f t="shared" si="67"/>
        <v>0</v>
      </c>
      <c r="AB242" s="127">
        <f t="shared" si="68"/>
        <v>4233</v>
      </c>
      <c r="AC242" s="128" t="s">
        <v>101</v>
      </c>
      <c r="AD242" s="131">
        <f t="shared" si="69"/>
        <v>571455000</v>
      </c>
      <c r="AF242" s="12"/>
      <c r="AG242" s="4">
        <v>4008</v>
      </c>
      <c r="AH242" s="4">
        <v>0</v>
      </c>
      <c r="AI242" s="4">
        <v>4008</v>
      </c>
      <c r="AJ242" s="4" t="s">
        <v>101</v>
      </c>
      <c r="AK242" s="5">
        <v>541080000</v>
      </c>
      <c r="AL242" s="132">
        <f t="shared" si="56"/>
        <v>0</v>
      </c>
      <c r="AM242" s="132">
        <f t="shared" si="56"/>
        <v>0</v>
      </c>
      <c r="AN242" s="132">
        <f t="shared" si="56"/>
        <v>0</v>
      </c>
      <c r="AO242" s="132">
        <f t="shared" si="57"/>
        <v>0</v>
      </c>
    </row>
    <row r="243" spans="3:41" ht="13" customHeight="1" x14ac:dyDescent="0.15">
      <c r="C243" s="92"/>
      <c r="D243" s="123" t="s">
        <v>76</v>
      </c>
      <c r="E243" s="1" t="s">
        <v>124</v>
      </c>
      <c r="G243" s="1" t="s">
        <v>119</v>
      </c>
      <c r="H243" s="1" t="s">
        <v>86</v>
      </c>
      <c r="I243" s="110" t="s">
        <v>25</v>
      </c>
      <c r="J243" s="278" t="s">
        <v>101</v>
      </c>
      <c r="K243" s="227"/>
      <c r="L243" s="126"/>
      <c r="M243" s="126">
        <v>0</v>
      </c>
      <c r="N243" s="126">
        <v>0</v>
      </c>
      <c r="O243" s="127">
        <f t="shared" si="70"/>
        <v>0</v>
      </c>
      <c r="P243" s="128" t="s">
        <v>101</v>
      </c>
      <c r="Q243" s="126">
        <v>0</v>
      </c>
      <c r="R243" s="126"/>
      <c r="S243" s="126"/>
      <c r="T243" s="181"/>
      <c r="U243" s="127">
        <v>0</v>
      </c>
      <c r="V243" s="127">
        <v>0</v>
      </c>
      <c r="W243" s="127">
        <f t="shared" si="65"/>
        <v>0</v>
      </c>
      <c r="X243" s="128" t="s">
        <v>101</v>
      </c>
      <c r="Y243" s="126">
        <f t="shared" si="66"/>
        <v>0</v>
      </c>
      <c r="Z243" s="127">
        <f t="shared" si="67"/>
        <v>0</v>
      </c>
      <c r="AA243" s="127">
        <f t="shared" si="67"/>
        <v>0</v>
      </c>
      <c r="AB243" s="127">
        <f t="shared" si="68"/>
        <v>0</v>
      </c>
      <c r="AC243" s="128" t="s">
        <v>101</v>
      </c>
      <c r="AD243" s="131">
        <f t="shared" si="69"/>
        <v>0</v>
      </c>
      <c r="AF243" s="12"/>
      <c r="AG243" s="4">
        <v>0</v>
      </c>
      <c r="AH243" s="4">
        <v>0</v>
      </c>
      <c r="AI243" s="4">
        <v>0</v>
      </c>
      <c r="AJ243" s="4" t="s">
        <v>101</v>
      </c>
      <c r="AK243" s="5">
        <v>0</v>
      </c>
      <c r="AL243" s="132">
        <f t="shared" si="56"/>
        <v>0</v>
      </c>
      <c r="AM243" s="132">
        <f t="shared" si="56"/>
        <v>0</v>
      </c>
      <c r="AN243" s="132">
        <f t="shared" si="56"/>
        <v>0</v>
      </c>
      <c r="AO243" s="132">
        <f t="shared" si="57"/>
        <v>0</v>
      </c>
    </row>
    <row r="244" spans="3:41" ht="13" customHeight="1" x14ac:dyDescent="0.15">
      <c r="C244" s="92"/>
      <c r="D244" s="123" t="s">
        <v>76</v>
      </c>
      <c r="E244" s="1" t="s">
        <v>124</v>
      </c>
      <c r="G244" s="1" t="s">
        <v>119</v>
      </c>
      <c r="H244" s="1" t="s">
        <v>87</v>
      </c>
      <c r="I244" s="110" t="s">
        <v>25</v>
      </c>
      <c r="J244" s="278" t="s">
        <v>101</v>
      </c>
      <c r="K244" s="227"/>
      <c r="L244" s="126"/>
      <c r="M244" s="126">
        <v>0</v>
      </c>
      <c r="N244" s="126">
        <v>0</v>
      </c>
      <c r="O244" s="127">
        <f t="shared" si="70"/>
        <v>0</v>
      </c>
      <c r="P244" s="128" t="s">
        <v>101</v>
      </c>
      <c r="Q244" s="126">
        <v>0</v>
      </c>
      <c r="R244" s="126"/>
      <c r="S244" s="126"/>
      <c r="T244" s="181"/>
      <c r="U244" s="127">
        <v>0</v>
      </c>
      <c r="V244" s="127">
        <v>0</v>
      </c>
      <c r="W244" s="127">
        <f t="shared" si="65"/>
        <v>0</v>
      </c>
      <c r="X244" s="128" t="s">
        <v>101</v>
      </c>
      <c r="Y244" s="126">
        <f t="shared" si="66"/>
        <v>0</v>
      </c>
      <c r="Z244" s="127">
        <f t="shared" si="67"/>
        <v>0</v>
      </c>
      <c r="AA244" s="127">
        <f t="shared" si="67"/>
        <v>0</v>
      </c>
      <c r="AB244" s="127">
        <f t="shared" si="68"/>
        <v>0</v>
      </c>
      <c r="AC244" s="128" t="s">
        <v>101</v>
      </c>
      <c r="AD244" s="131">
        <f t="shared" si="69"/>
        <v>0</v>
      </c>
      <c r="AF244" s="12"/>
      <c r="AG244" s="4">
        <v>0</v>
      </c>
      <c r="AH244" s="4">
        <v>0</v>
      </c>
      <c r="AI244" s="4">
        <v>0</v>
      </c>
      <c r="AJ244" s="4" t="s">
        <v>101</v>
      </c>
      <c r="AK244" s="5">
        <v>0</v>
      </c>
      <c r="AL244" s="132">
        <f t="shared" si="56"/>
        <v>0</v>
      </c>
      <c r="AM244" s="132">
        <f t="shared" si="56"/>
        <v>0</v>
      </c>
      <c r="AN244" s="132">
        <f t="shared" si="56"/>
        <v>0</v>
      </c>
      <c r="AO244" s="132">
        <f t="shared" si="57"/>
        <v>0</v>
      </c>
    </row>
    <row r="245" spans="3:41" ht="13" customHeight="1" x14ac:dyDescent="0.15">
      <c r="C245" s="92"/>
      <c r="D245" s="123" t="s">
        <v>76</v>
      </c>
      <c r="E245" s="1" t="s">
        <v>123</v>
      </c>
      <c r="H245" s="1" t="s">
        <v>121</v>
      </c>
      <c r="I245" s="110" t="s">
        <v>25</v>
      </c>
      <c r="J245" s="278" t="s">
        <v>101</v>
      </c>
      <c r="K245" s="295"/>
      <c r="L245" s="126">
        <v>210938</v>
      </c>
      <c r="M245" s="126">
        <v>0</v>
      </c>
      <c r="N245" s="126">
        <v>0</v>
      </c>
      <c r="O245" s="127">
        <f t="shared" si="70"/>
        <v>0</v>
      </c>
      <c r="P245" s="128" t="s">
        <v>101</v>
      </c>
      <c r="Q245" s="126">
        <v>0</v>
      </c>
      <c r="R245" s="126"/>
      <c r="S245" s="126"/>
      <c r="T245" s="181"/>
      <c r="U245" s="127">
        <v>0</v>
      </c>
      <c r="V245" s="127">
        <v>0</v>
      </c>
      <c r="W245" s="127">
        <f>+U245+V245</f>
        <v>0</v>
      </c>
      <c r="X245" s="128" t="s">
        <v>101</v>
      </c>
      <c r="Y245" s="126">
        <f t="shared" si="66"/>
        <v>0</v>
      </c>
      <c r="Z245" s="127">
        <f>M245+U245</f>
        <v>0</v>
      </c>
      <c r="AA245" s="127">
        <f t="shared" ref="AA245:AA250" si="76">N245+V245</f>
        <v>0</v>
      </c>
      <c r="AB245" s="127">
        <f t="shared" si="68"/>
        <v>0</v>
      </c>
      <c r="AC245" s="128" t="s">
        <v>101</v>
      </c>
      <c r="AD245" s="131">
        <f t="shared" si="69"/>
        <v>0</v>
      </c>
      <c r="AF245" s="12"/>
      <c r="AG245" s="4">
        <v>0</v>
      </c>
      <c r="AH245" s="4">
        <v>0</v>
      </c>
      <c r="AI245" s="4">
        <v>0</v>
      </c>
      <c r="AJ245" s="4" t="s">
        <v>101</v>
      </c>
      <c r="AK245" s="5">
        <v>0</v>
      </c>
      <c r="AL245" s="132">
        <f t="shared" si="56"/>
        <v>0</v>
      </c>
      <c r="AM245" s="132">
        <f t="shared" si="56"/>
        <v>0</v>
      </c>
      <c r="AN245" s="132">
        <f t="shared" si="56"/>
        <v>0</v>
      </c>
      <c r="AO245" s="132">
        <f t="shared" si="57"/>
        <v>0</v>
      </c>
    </row>
    <row r="246" spans="3:41" ht="13" customHeight="1" x14ac:dyDescent="0.15">
      <c r="C246" s="92"/>
      <c r="D246" s="1" t="s">
        <v>76</v>
      </c>
      <c r="E246" s="1" t="s">
        <v>127</v>
      </c>
      <c r="H246" s="1" t="s">
        <v>86</v>
      </c>
      <c r="I246" s="110" t="s">
        <v>25</v>
      </c>
      <c r="J246" s="278" t="s">
        <v>101</v>
      </c>
      <c r="K246" s="227"/>
      <c r="L246" s="126"/>
      <c r="M246" s="126">
        <v>0</v>
      </c>
      <c r="N246" s="126">
        <v>0</v>
      </c>
      <c r="O246" s="127">
        <f t="shared" si="70"/>
        <v>0</v>
      </c>
      <c r="P246" s="128" t="s">
        <v>101</v>
      </c>
      <c r="Q246" s="126">
        <v>0</v>
      </c>
      <c r="R246" s="126"/>
      <c r="S246" s="126"/>
      <c r="T246" s="181"/>
      <c r="U246" s="127">
        <v>0</v>
      </c>
      <c r="V246" s="127">
        <v>0</v>
      </c>
      <c r="W246" s="127">
        <f>+U246+V246</f>
        <v>0</v>
      </c>
      <c r="X246" s="128" t="s">
        <v>101</v>
      </c>
      <c r="Y246" s="126">
        <f t="shared" si="66"/>
        <v>0</v>
      </c>
      <c r="Z246" s="127">
        <f>M246+U246</f>
        <v>0</v>
      </c>
      <c r="AA246" s="127">
        <f t="shared" si="76"/>
        <v>0</v>
      </c>
      <c r="AB246" s="127">
        <f t="shared" si="68"/>
        <v>0</v>
      </c>
      <c r="AC246" s="128" t="s">
        <v>101</v>
      </c>
      <c r="AD246" s="131">
        <f t="shared" si="69"/>
        <v>0</v>
      </c>
      <c r="AE246" s="138"/>
      <c r="AF246" s="12"/>
      <c r="AG246" s="4">
        <v>0</v>
      </c>
      <c r="AH246" s="4">
        <v>0</v>
      </c>
      <c r="AI246" s="4">
        <v>0</v>
      </c>
      <c r="AJ246" s="4" t="s">
        <v>101</v>
      </c>
      <c r="AK246" s="5">
        <v>0</v>
      </c>
      <c r="AL246" s="132">
        <f t="shared" si="56"/>
        <v>0</v>
      </c>
      <c r="AM246" s="132">
        <f t="shared" si="56"/>
        <v>0</v>
      </c>
      <c r="AN246" s="132">
        <f t="shared" si="56"/>
        <v>0</v>
      </c>
      <c r="AO246" s="132">
        <f t="shared" si="57"/>
        <v>0</v>
      </c>
    </row>
    <row r="247" spans="3:41" ht="13" customHeight="1" x14ac:dyDescent="0.15">
      <c r="C247" s="92"/>
      <c r="D247" s="1" t="s">
        <v>76</v>
      </c>
      <c r="E247" s="1" t="s">
        <v>127</v>
      </c>
      <c r="H247" s="1" t="s">
        <v>87</v>
      </c>
      <c r="I247" s="110" t="s">
        <v>25</v>
      </c>
      <c r="J247" s="278" t="s">
        <v>101</v>
      </c>
      <c r="K247" s="226"/>
      <c r="L247" s="126"/>
      <c r="M247" s="126">
        <v>0</v>
      </c>
      <c r="N247" s="126">
        <v>0</v>
      </c>
      <c r="O247" s="127">
        <f t="shared" si="70"/>
        <v>0</v>
      </c>
      <c r="P247" s="128" t="s">
        <v>101</v>
      </c>
      <c r="Q247" s="126">
        <v>0</v>
      </c>
      <c r="R247" s="126"/>
      <c r="S247" s="126"/>
      <c r="T247" s="181"/>
      <c r="U247" s="127">
        <v>0</v>
      </c>
      <c r="V247" s="127">
        <v>0</v>
      </c>
      <c r="W247" s="127">
        <f>+U247+V247</f>
        <v>0</v>
      </c>
      <c r="X247" s="128" t="s">
        <v>101</v>
      </c>
      <c r="Y247" s="126">
        <f t="shared" si="66"/>
        <v>0</v>
      </c>
      <c r="Z247" s="127">
        <f>M247+U247</f>
        <v>0</v>
      </c>
      <c r="AA247" s="127">
        <f>N247+V247</f>
        <v>0</v>
      </c>
      <c r="AB247" s="127">
        <f t="shared" si="68"/>
        <v>0</v>
      </c>
      <c r="AC247" s="128" t="s">
        <v>101</v>
      </c>
      <c r="AD247" s="131">
        <f>+Q247+Y247</f>
        <v>0</v>
      </c>
      <c r="AE247" s="138"/>
      <c r="AF247" s="12"/>
      <c r="AG247" s="4">
        <v>0</v>
      </c>
      <c r="AH247" s="4">
        <v>0</v>
      </c>
      <c r="AI247" s="4">
        <v>0</v>
      </c>
      <c r="AJ247" s="4" t="s">
        <v>101</v>
      </c>
      <c r="AK247" s="5">
        <v>0</v>
      </c>
      <c r="AL247" s="132">
        <f t="shared" si="56"/>
        <v>0</v>
      </c>
      <c r="AM247" s="132">
        <f t="shared" si="56"/>
        <v>0</v>
      </c>
      <c r="AN247" s="132">
        <f t="shared" si="56"/>
        <v>0</v>
      </c>
      <c r="AO247" s="132">
        <f t="shared" si="57"/>
        <v>0</v>
      </c>
    </row>
    <row r="248" spans="3:41" ht="13" customHeight="1" x14ac:dyDescent="0.15">
      <c r="C248" s="92"/>
      <c r="D248" s="123" t="s">
        <v>76</v>
      </c>
      <c r="E248" s="1" t="s">
        <v>123</v>
      </c>
      <c r="H248" s="1" t="s">
        <v>121</v>
      </c>
      <c r="I248" s="110" t="s">
        <v>25</v>
      </c>
      <c r="J248" s="278" t="s">
        <v>101</v>
      </c>
      <c r="K248" s="227">
        <v>128250</v>
      </c>
      <c r="L248" s="126">
        <v>168750</v>
      </c>
      <c r="M248" s="126">
        <v>41</v>
      </c>
      <c r="N248" s="126">
        <v>0</v>
      </c>
      <c r="O248" s="127">
        <f t="shared" si="70"/>
        <v>41</v>
      </c>
      <c r="P248" s="128" t="s">
        <v>101</v>
      </c>
      <c r="Q248" s="126">
        <v>6918750</v>
      </c>
      <c r="R248" s="126">
        <v>26</v>
      </c>
      <c r="S248" s="126"/>
      <c r="T248" s="181">
        <f>+R248+S248</f>
        <v>26</v>
      </c>
      <c r="U248" s="127">
        <v>0</v>
      </c>
      <c r="V248" s="127">
        <v>0</v>
      </c>
      <c r="W248" s="127">
        <f>+U248+V248</f>
        <v>0</v>
      </c>
      <c r="X248" s="128" t="s">
        <v>101</v>
      </c>
      <c r="Y248" s="126">
        <f t="shared" si="66"/>
        <v>0</v>
      </c>
      <c r="Z248" s="127">
        <f>M248+U248</f>
        <v>41</v>
      </c>
      <c r="AA248" s="127">
        <f t="shared" si="76"/>
        <v>0</v>
      </c>
      <c r="AB248" s="127">
        <f>+O248+W248</f>
        <v>41</v>
      </c>
      <c r="AC248" s="128" t="s">
        <v>101</v>
      </c>
      <c r="AD248" s="131">
        <f>+Q248+Y248</f>
        <v>6918750</v>
      </c>
      <c r="AF248" s="12"/>
      <c r="AG248" s="4">
        <v>41</v>
      </c>
      <c r="AH248" s="4">
        <v>0</v>
      </c>
      <c r="AI248" s="4">
        <v>41</v>
      </c>
      <c r="AJ248" s="4" t="s">
        <v>101</v>
      </c>
      <c r="AK248" s="5">
        <v>6918750</v>
      </c>
      <c r="AL248" s="132">
        <f t="shared" si="56"/>
        <v>0</v>
      </c>
      <c r="AM248" s="132">
        <f t="shared" si="56"/>
        <v>0</v>
      </c>
      <c r="AN248" s="132">
        <f t="shared" si="56"/>
        <v>0</v>
      </c>
      <c r="AO248" s="132">
        <f t="shared" si="57"/>
        <v>0</v>
      </c>
    </row>
    <row r="249" spans="3:41" ht="13" customHeight="1" x14ac:dyDescent="0.15">
      <c r="C249" s="92"/>
      <c r="D249" s="8" t="s">
        <v>128</v>
      </c>
      <c r="H249" s="112"/>
      <c r="I249" s="110"/>
      <c r="J249" s="278"/>
      <c r="K249" s="227"/>
      <c r="L249" s="126"/>
      <c r="M249" s="126"/>
      <c r="N249" s="126"/>
      <c r="O249" s="127">
        <f t="shared" si="70"/>
        <v>0</v>
      </c>
      <c r="P249" s="128"/>
      <c r="Q249" s="126"/>
      <c r="R249" s="126"/>
      <c r="S249" s="126"/>
      <c r="T249" s="181"/>
      <c r="U249" s="127"/>
      <c r="V249" s="127"/>
      <c r="W249" s="127"/>
      <c r="X249" s="128"/>
      <c r="Y249" s="126"/>
      <c r="Z249" s="127"/>
      <c r="AA249" s="127"/>
      <c r="AB249" s="127"/>
      <c r="AC249" s="130"/>
      <c r="AD249" s="131"/>
      <c r="AF249" s="12"/>
      <c r="AL249" s="132">
        <f t="shared" si="56"/>
        <v>0</v>
      </c>
      <c r="AM249" s="132">
        <f t="shared" si="56"/>
        <v>0</v>
      </c>
      <c r="AN249" s="132">
        <f t="shared" si="56"/>
        <v>0</v>
      </c>
      <c r="AO249" s="132">
        <f t="shared" si="57"/>
        <v>0</v>
      </c>
    </row>
    <row r="250" spans="3:41" ht="13" customHeight="1" x14ac:dyDescent="0.15">
      <c r="C250" s="92"/>
      <c r="D250" s="123" t="s">
        <v>76</v>
      </c>
      <c r="E250" s="1" t="s">
        <v>119</v>
      </c>
      <c r="H250" s="1" t="s">
        <v>86</v>
      </c>
      <c r="I250" s="110" t="s">
        <v>25</v>
      </c>
      <c r="J250" s="278" t="s">
        <v>101</v>
      </c>
      <c r="K250" s="227">
        <v>634500</v>
      </c>
      <c r="L250" s="126">
        <v>634500</v>
      </c>
      <c r="M250" s="126">
        <v>30</v>
      </c>
      <c r="N250" s="126">
        <v>0</v>
      </c>
      <c r="O250" s="127">
        <f t="shared" si="70"/>
        <v>30</v>
      </c>
      <c r="P250" s="128" t="s">
        <v>101</v>
      </c>
      <c r="Q250" s="126">
        <v>19035000</v>
      </c>
      <c r="R250" s="126"/>
      <c r="S250" s="126"/>
      <c r="T250" s="181"/>
      <c r="U250" s="127">
        <v>0</v>
      </c>
      <c r="V250" s="127">
        <v>0</v>
      </c>
      <c r="W250" s="127">
        <f>+U250+V250</f>
        <v>0</v>
      </c>
      <c r="X250" s="128" t="s">
        <v>101</v>
      </c>
      <c r="Y250" s="126">
        <f>+W250*L250</f>
        <v>0</v>
      </c>
      <c r="Z250" s="127">
        <f>M250+U250</f>
        <v>30</v>
      </c>
      <c r="AA250" s="127">
        <f>N250+V250</f>
        <v>0</v>
      </c>
      <c r="AB250" s="127">
        <f>+O250+W250</f>
        <v>30</v>
      </c>
      <c r="AC250" s="128" t="s">
        <v>101</v>
      </c>
      <c r="AD250" s="131">
        <f>+Q250+Y250</f>
        <v>19035000</v>
      </c>
      <c r="AE250" s="296"/>
      <c r="AF250" s="12"/>
      <c r="AG250" s="4">
        <v>30</v>
      </c>
      <c r="AH250" s="4">
        <v>0</v>
      </c>
      <c r="AI250" s="4">
        <v>30</v>
      </c>
      <c r="AJ250" s="4" t="s">
        <v>101</v>
      </c>
      <c r="AK250" s="5">
        <v>19035000</v>
      </c>
      <c r="AL250" s="132">
        <f t="shared" si="56"/>
        <v>0</v>
      </c>
      <c r="AM250" s="132">
        <f t="shared" si="56"/>
        <v>0</v>
      </c>
      <c r="AN250" s="132">
        <f t="shared" si="56"/>
        <v>0</v>
      </c>
      <c r="AO250" s="132">
        <f t="shared" si="57"/>
        <v>0</v>
      </c>
    </row>
    <row r="251" spans="3:41" ht="13" customHeight="1" x14ac:dyDescent="0.15">
      <c r="C251" s="92"/>
      <c r="D251" s="123"/>
      <c r="I251" s="110" t="s">
        <v>25</v>
      </c>
      <c r="J251" s="278" t="s">
        <v>101</v>
      </c>
      <c r="K251" s="227"/>
      <c r="L251" s="287">
        <v>774090</v>
      </c>
      <c r="M251" s="126">
        <v>6</v>
      </c>
      <c r="N251" s="126">
        <v>0</v>
      </c>
      <c r="O251" s="127">
        <f t="shared" si="70"/>
        <v>6</v>
      </c>
      <c r="P251" s="128" t="s">
        <v>101</v>
      </c>
      <c r="Q251" s="126">
        <v>4644540</v>
      </c>
      <c r="R251" s="126"/>
      <c r="S251" s="126"/>
      <c r="T251" s="181"/>
      <c r="U251" s="127">
        <v>3</v>
      </c>
      <c r="V251" s="127">
        <v>0</v>
      </c>
      <c r="W251" s="127">
        <f t="shared" ref="W251" si="77">+U251+V251</f>
        <v>3</v>
      </c>
      <c r="X251" s="128" t="s">
        <v>101</v>
      </c>
      <c r="Y251" s="126">
        <f>+W251*L251</f>
        <v>2322270</v>
      </c>
      <c r="Z251" s="127">
        <f t="shared" ref="Z251:AA251" si="78">M251+U251</f>
        <v>9</v>
      </c>
      <c r="AA251" s="127">
        <f t="shared" si="78"/>
        <v>0</v>
      </c>
      <c r="AB251" s="127">
        <f t="shared" ref="AB251" si="79">+O251+W251</f>
        <v>9</v>
      </c>
      <c r="AC251" s="128" t="s">
        <v>101</v>
      </c>
      <c r="AD251" s="131">
        <f t="shared" ref="AD251" si="80">+Q251+Y251</f>
        <v>6966810</v>
      </c>
      <c r="AE251" s="296"/>
      <c r="AF251" s="12"/>
      <c r="AG251" s="4">
        <v>6</v>
      </c>
      <c r="AH251" s="4">
        <v>0</v>
      </c>
      <c r="AI251" s="4">
        <v>6</v>
      </c>
      <c r="AJ251" s="4" t="s">
        <v>101</v>
      </c>
      <c r="AK251" s="5">
        <v>4644540</v>
      </c>
      <c r="AL251" s="132">
        <f t="shared" si="56"/>
        <v>0</v>
      </c>
      <c r="AM251" s="132">
        <f t="shared" si="56"/>
        <v>0</v>
      </c>
      <c r="AN251" s="132">
        <f t="shared" si="56"/>
        <v>0</v>
      </c>
      <c r="AO251" s="132">
        <f t="shared" si="57"/>
        <v>0</v>
      </c>
    </row>
    <row r="252" spans="3:41" ht="12.75" customHeight="1" x14ac:dyDescent="0.15">
      <c r="C252" s="92"/>
      <c r="D252" s="123" t="s">
        <v>76</v>
      </c>
      <c r="E252" s="1" t="s">
        <v>120</v>
      </c>
      <c r="H252" s="1" t="s">
        <v>87</v>
      </c>
      <c r="I252" s="110" t="s">
        <v>25</v>
      </c>
      <c r="J252" s="278" t="s">
        <v>101</v>
      </c>
      <c r="K252" s="227">
        <v>952000</v>
      </c>
      <c r="L252" s="126">
        <v>952000</v>
      </c>
      <c r="M252" s="126">
        <v>215</v>
      </c>
      <c r="N252" s="126">
        <v>0</v>
      </c>
      <c r="O252" s="127">
        <f t="shared" si="70"/>
        <v>215</v>
      </c>
      <c r="P252" s="128" t="s">
        <v>101</v>
      </c>
      <c r="Q252" s="126">
        <v>204680000</v>
      </c>
      <c r="R252" s="126">
        <v>2</v>
      </c>
      <c r="S252" s="126"/>
      <c r="T252" s="181">
        <f>+R252+S252</f>
        <v>2</v>
      </c>
      <c r="U252" s="127">
        <v>0</v>
      </c>
      <c r="V252" s="127">
        <v>0</v>
      </c>
      <c r="W252" s="127">
        <f>+U252+V252</f>
        <v>0</v>
      </c>
      <c r="X252" s="128" t="s">
        <v>101</v>
      </c>
      <c r="Y252" s="126">
        <f>+W252*L252</f>
        <v>0</v>
      </c>
      <c r="Z252" s="127">
        <f>M252+U252</f>
        <v>215</v>
      </c>
      <c r="AA252" s="127">
        <f>N252+V252</f>
        <v>0</v>
      </c>
      <c r="AB252" s="127">
        <f>+O252+W252</f>
        <v>215</v>
      </c>
      <c r="AC252" s="128" t="s">
        <v>101</v>
      </c>
      <c r="AD252" s="131">
        <f>+Q252+Y252</f>
        <v>204680000</v>
      </c>
      <c r="AE252" s="12"/>
      <c r="AF252" s="12"/>
      <c r="AG252" s="4">
        <v>215</v>
      </c>
      <c r="AH252" s="4">
        <v>0</v>
      </c>
      <c r="AI252" s="4">
        <v>215</v>
      </c>
      <c r="AJ252" s="4" t="s">
        <v>101</v>
      </c>
      <c r="AK252" s="5">
        <v>204680000</v>
      </c>
      <c r="AL252" s="132">
        <f t="shared" si="56"/>
        <v>0</v>
      </c>
      <c r="AM252" s="132">
        <f t="shared" si="56"/>
        <v>0</v>
      </c>
      <c r="AN252" s="132">
        <f t="shared" si="56"/>
        <v>0</v>
      </c>
      <c r="AO252" s="132">
        <f t="shared" si="57"/>
        <v>0</v>
      </c>
    </row>
    <row r="253" spans="3:41" ht="12.75" customHeight="1" x14ac:dyDescent="0.15">
      <c r="C253" s="92"/>
      <c r="D253" s="123"/>
      <c r="I253" s="110" t="s">
        <v>25</v>
      </c>
      <c r="J253" s="278" t="s">
        <v>101</v>
      </c>
      <c r="K253" s="227"/>
      <c r="L253" s="287">
        <v>1161440</v>
      </c>
      <c r="M253" s="126">
        <v>88</v>
      </c>
      <c r="N253" s="126">
        <v>0</v>
      </c>
      <c r="O253" s="127">
        <f t="shared" si="70"/>
        <v>88</v>
      </c>
      <c r="P253" s="128" t="s">
        <v>101</v>
      </c>
      <c r="Q253" s="126">
        <v>102206720</v>
      </c>
      <c r="R253" s="126"/>
      <c r="S253" s="126"/>
      <c r="T253" s="181"/>
      <c r="U253" s="127">
        <v>11</v>
      </c>
      <c r="V253" s="127">
        <v>0</v>
      </c>
      <c r="W253" s="127">
        <f t="shared" ref="W253" si="81">+U253+V253</f>
        <v>11</v>
      </c>
      <c r="X253" s="128" t="s">
        <v>101</v>
      </c>
      <c r="Y253" s="126">
        <f>+W253*L253</f>
        <v>12775840</v>
      </c>
      <c r="Z253" s="127">
        <f t="shared" ref="Z253:AA253" si="82">M253+U253</f>
        <v>99</v>
      </c>
      <c r="AA253" s="127">
        <f t="shared" si="82"/>
        <v>0</v>
      </c>
      <c r="AB253" s="127">
        <f t="shared" ref="AB253" si="83">+O253+W253</f>
        <v>99</v>
      </c>
      <c r="AC253" s="128" t="s">
        <v>101</v>
      </c>
      <c r="AD253" s="131">
        <f t="shared" ref="AD253" si="84">+Q253+Y253</f>
        <v>114982560</v>
      </c>
      <c r="AE253" s="12"/>
      <c r="AF253" s="12"/>
      <c r="AG253" s="4">
        <v>88</v>
      </c>
      <c r="AH253" s="4">
        <v>0</v>
      </c>
      <c r="AI253" s="4">
        <v>88</v>
      </c>
      <c r="AJ253" s="4" t="s">
        <v>101</v>
      </c>
      <c r="AK253" s="5">
        <v>102206720</v>
      </c>
      <c r="AL253" s="132">
        <f t="shared" si="56"/>
        <v>0</v>
      </c>
      <c r="AM253" s="132">
        <f t="shared" si="56"/>
        <v>0</v>
      </c>
      <c r="AN253" s="132">
        <f t="shared" si="56"/>
        <v>0</v>
      </c>
      <c r="AO253" s="132">
        <f t="shared" si="57"/>
        <v>0</v>
      </c>
    </row>
    <row r="254" spans="3:41" ht="13" customHeight="1" x14ac:dyDescent="0.15">
      <c r="C254" s="92"/>
      <c r="D254" s="123"/>
      <c r="I254" s="110"/>
      <c r="J254" s="278"/>
      <c r="K254" s="227"/>
      <c r="L254" s="126"/>
      <c r="M254" s="290">
        <f>SUM(M229:M253)</f>
        <v>158893</v>
      </c>
      <c r="N254" s="290">
        <f t="shared" ref="N254:O254" si="85">SUM(N229:N253)</f>
        <v>69</v>
      </c>
      <c r="O254" s="290">
        <f t="shared" si="85"/>
        <v>158962</v>
      </c>
      <c r="P254" s="291" t="s">
        <v>101</v>
      </c>
      <c r="Q254" s="290">
        <f t="shared" ref="Q254:W254" si="86">SUM(Q229:Q253)</f>
        <v>33679498265</v>
      </c>
      <c r="R254" s="290">
        <f t="shared" si="86"/>
        <v>2580</v>
      </c>
      <c r="S254" s="290">
        <f t="shared" si="86"/>
        <v>0</v>
      </c>
      <c r="T254" s="290">
        <f t="shared" si="86"/>
        <v>2580</v>
      </c>
      <c r="U254" s="290">
        <f t="shared" si="86"/>
        <v>11973</v>
      </c>
      <c r="V254" s="290">
        <f t="shared" si="86"/>
        <v>9</v>
      </c>
      <c r="W254" s="290">
        <f t="shared" si="86"/>
        <v>11982</v>
      </c>
      <c r="X254" s="292" t="s">
        <v>101</v>
      </c>
      <c r="Y254" s="290">
        <f t="shared" ref="Y254:AB254" si="87">SUM(Y229:Y253)</f>
        <v>3095314925</v>
      </c>
      <c r="Z254" s="290">
        <f t="shared" si="87"/>
        <v>170866</v>
      </c>
      <c r="AA254" s="290">
        <f t="shared" si="87"/>
        <v>78</v>
      </c>
      <c r="AB254" s="290">
        <f t="shared" si="87"/>
        <v>170944</v>
      </c>
      <c r="AC254" s="292" t="s">
        <v>101</v>
      </c>
      <c r="AD254" s="297">
        <f>SUM(AD229:AD253)</f>
        <v>36774813190</v>
      </c>
      <c r="AE254" s="12"/>
      <c r="AF254" s="12"/>
      <c r="AG254" s="4">
        <v>158893</v>
      </c>
      <c r="AH254" s="4">
        <v>69</v>
      </c>
      <c r="AI254" s="4">
        <v>158962</v>
      </c>
      <c r="AJ254" s="4" t="s">
        <v>101</v>
      </c>
      <c r="AK254" s="5">
        <v>33679498265</v>
      </c>
      <c r="AL254" s="132">
        <f t="shared" si="56"/>
        <v>0</v>
      </c>
      <c r="AM254" s="132">
        <f t="shared" si="56"/>
        <v>0</v>
      </c>
      <c r="AN254" s="132">
        <f t="shared" si="56"/>
        <v>0</v>
      </c>
      <c r="AO254" s="132">
        <f t="shared" si="57"/>
        <v>0</v>
      </c>
    </row>
    <row r="255" spans="3:41" ht="19" customHeight="1" thickBot="1" x14ac:dyDescent="0.2">
      <c r="C255" s="184"/>
      <c r="D255" s="185"/>
      <c r="E255" s="185"/>
      <c r="F255" s="185"/>
      <c r="G255" s="185"/>
      <c r="H255" s="185"/>
      <c r="I255" s="187"/>
      <c r="J255" s="298"/>
      <c r="K255" s="299"/>
      <c r="L255" s="232"/>
      <c r="M255" s="141">
        <f>M227+M254</f>
        <v>159194</v>
      </c>
      <c r="N255" s="141">
        <f t="shared" ref="N255:O255" si="88">N227+N254</f>
        <v>192890</v>
      </c>
      <c r="O255" s="143">
        <f t="shared" si="88"/>
        <v>352084</v>
      </c>
      <c r="P255" s="142" t="s">
        <v>101</v>
      </c>
      <c r="Q255" s="143">
        <f>Q227+Q254</f>
        <v>76589488250</v>
      </c>
      <c r="R255" s="141">
        <f t="shared" ref="R255:AD255" si="89">R227+R254</f>
        <v>2931</v>
      </c>
      <c r="S255" s="141">
        <f t="shared" si="89"/>
        <v>2138</v>
      </c>
      <c r="T255" s="141">
        <f t="shared" si="89"/>
        <v>5069</v>
      </c>
      <c r="U255" s="141">
        <f>U227+U254</f>
        <v>11984</v>
      </c>
      <c r="V255" s="141">
        <f t="shared" si="89"/>
        <v>16041</v>
      </c>
      <c r="W255" s="143">
        <f t="shared" si="89"/>
        <v>28025</v>
      </c>
      <c r="X255" s="142" t="s">
        <v>101</v>
      </c>
      <c r="Y255" s="143">
        <f>Y227+Y254</f>
        <v>6949048895</v>
      </c>
      <c r="Z255" s="143">
        <f t="shared" si="89"/>
        <v>171178</v>
      </c>
      <c r="AA255" s="143">
        <f t="shared" si="89"/>
        <v>208931</v>
      </c>
      <c r="AB255" s="143">
        <f>AB227+AB254</f>
        <v>380109</v>
      </c>
      <c r="AC255" s="142" t="s">
        <v>101</v>
      </c>
      <c r="AD255" s="146">
        <f t="shared" si="89"/>
        <v>83538537145</v>
      </c>
      <c r="AE255" s="194"/>
      <c r="AF255" s="194"/>
      <c r="AG255" s="4">
        <v>159194</v>
      </c>
      <c r="AH255" s="4">
        <v>192890</v>
      </c>
      <c r="AI255" s="4">
        <v>352084</v>
      </c>
      <c r="AJ255" s="4" t="s">
        <v>101</v>
      </c>
      <c r="AK255" s="5">
        <v>76589488250</v>
      </c>
      <c r="AL255" s="132">
        <f t="shared" si="56"/>
        <v>0</v>
      </c>
      <c r="AM255" s="132">
        <f t="shared" si="56"/>
        <v>0</v>
      </c>
      <c r="AN255" s="132">
        <f t="shared" si="56"/>
        <v>0</v>
      </c>
      <c r="AO255" s="132">
        <f t="shared" si="57"/>
        <v>0</v>
      </c>
    </row>
    <row r="256" spans="3:41" ht="14" customHeight="1" x14ac:dyDescent="0.15">
      <c r="C256" s="116"/>
      <c r="D256" s="8" t="s">
        <v>129</v>
      </c>
      <c r="H256" s="112"/>
      <c r="I256" s="110"/>
      <c r="J256" s="278"/>
      <c r="K256" s="300"/>
      <c r="L256" s="126"/>
      <c r="M256" s="127"/>
      <c r="N256" s="127"/>
      <c r="O256" s="127"/>
      <c r="P256" s="136"/>
      <c r="Q256" s="126"/>
      <c r="R256" s="126"/>
      <c r="S256" s="126"/>
      <c r="T256" s="181"/>
      <c r="U256" s="127"/>
      <c r="V256" s="127"/>
      <c r="W256" s="127"/>
      <c r="X256" s="128"/>
      <c r="Y256" s="126"/>
      <c r="Z256" s="127"/>
      <c r="AA256" s="127"/>
      <c r="AB256" s="127"/>
      <c r="AC256" s="130"/>
      <c r="AD256" s="131"/>
      <c r="AL256" s="132">
        <f t="shared" si="56"/>
        <v>0</v>
      </c>
      <c r="AM256" s="132">
        <f t="shared" si="56"/>
        <v>0</v>
      </c>
      <c r="AN256" s="132">
        <f t="shared" si="56"/>
        <v>0</v>
      </c>
      <c r="AO256" s="132">
        <f t="shared" si="57"/>
        <v>0</v>
      </c>
    </row>
    <row r="257" spans="3:41" ht="13" customHeight="1" x14ac:dyDescent="0.15">
      <c r="C257" s="92"/>
      <c r="D257" s="123" t="s">
        <v>76</v>
      </c>
      <c r="E257" s="1" t="s">
        <v>130</v>
      </c>
      <c r="H257" s="1" t="s">
        <v>86</v>
      </c>
      <c r="I257" s="110" t="s">
        <v>25</v>
      </c>
      <c r="J257" s="278" t="s">
        <v>101</v>
      </c>
      <c r="K257" s="300"/>
      <c r="L257" s="126"/>
      <c r="M257" s="127">
        <v>0</v>
      </c>
      <c r="N257" s="127">
        <v>0</v>
      </c>
      <c r="O257" s="127">
        <f t="shared" ref="O257:O260" si="90">M257+N257</f>
        <v>0</v>
      </c>
      <c r="P257" s="128" t="s">
        <v>101</v>
      </c>
      <c r="Q257" s="126">
        <v>0</v>
      </c>
      <c r="R257" s="126"/>
      <c r="S257" s="126"/>
      <c r="T257" s="181"/>
      <c r="U257" s="127">
        <v>0</v>
      </c>
      <c r="V257" s="127">
        <v>0</v>
      </c>
      <c r="W257" s="127">
        <f>SUM(U257:V257)</f>
        <v>0</v>
      </c>
      <c r="X257" s="128" t="s">
        <v>101</v>
      </c>
      <c r="Y257" s="126">
        <v>0</v>
      </c>
      <c r="Z257" s="127">
        <v>0</v>
      </c>
      <c r="AA257" s="127">
        <f t="shared" ref="Z257:AA260" si="91">N257+V257</f>
        <v>0</v>
      </c>
      <c r="AB257" s="127">
        <v>0</v>
      </c>
      <c r="AC257" s="128" t="s">
        <v>101</v>
      </c>
      <c r="AD257" s="131">
        <f>+Q257+Y257</f>
        <v>0</v>
      </c>
      <c r="AG257" s="4">
        <v>0</v>
      </c>
      <c r="AH257" s="4">
        <v>0</v>
      </c>
      <c r="AI257" s="4">
        <v>0</v>
      </c>
      <c r="AJ257" s="4" t="s">
        <v>101</v>
      </c>
      <c r="AK257" s="5">
        <v>0</v>
      </c>
      <c r="AL257" s="132">
        <f t="shared" si="56"/>
        <v>0</v>
      </c>
      <c r="AM257" s="132">
        <f t="shared" si="56"/>
        <v>0</v>
      </c>
      <c r="AN257" s="132">
        <f t="shared" si="56"/>
        <v>0</v>
      </c>
      <c r="AO257" s="132">
        <f t="shared" si="57"/>
        <v>0</v>
      </c>
    </row>
    <row r="258" spans="3:41" ht="13" customHeight="1" x14ac:dyDescent="0.15">
      <c r="C258" s="92"/>
      <c r="D258" s="123" t="s">
        <v>76</v>
      </c>
      <c r="E258" s="1" t="s">
        <v>131</v>
      </c>
      <c r="H258" s="1" t="s">
        <v>87</v>
      </c>
      <c r="I258" s="110" t="s">
        <v>25</v>
      </c>
      <c r="J258" s="278" t="s">
        <v>101</v>
      </c>
      <c r="K258" s="300"/>
      <c r="L258" s="126"/>
      <c r="M258" s="127">
        <v>0</v>
      </c>
      <c r="N258" s="127">
        <v>0</v>
      </c>
      <c r="O258" s="127">
        <f t="shared" si="90"/>
        <v>0</v>
      </c>
      <c r="P258" s="128" t="s">
        <v>101</v>
      </c>
      <c r="Q258" s="126">
        <v>0</v>
      </c>
      <c r="R258" s="126"/>
      <c r="S258" s="126"/>
      <c r="T258" s="181"/>
      <c r="U258" s="127">
        <v>0</v>
      </c>
      <c r="V258" s="127">
        <v>0</v>
      </c>
      <c r="W258" s="127">
        <f>SUM(U258:V258)</f>
        <v>0</v>
      </c>
      <c r="X258" s="128" t="s">
        <v>101</v>
      </c>
      <c r="Y258" s="126">
        <v>0</v>
      </c>
      <c r="Z258" s="127">
        <f t="shared" si="91"/>
        <v>0</v>
      </c>
      <c r="AA258" s="127">
        <f t="shared" si="91"/>
        <v>0</v>
      </c>
      <c r="AB258" s="127">
        <f>+O258+W258</f>
        <v>0</v>
      </c>
      <c r="AC258" s="128" t="s">
        <v>101</v>
      </c>
      <c r="AD258" s="131">
        <f>+Q258+Y258</f>
        <v>0</v>
      </c>
      <c r="AG258" s="4">
        <v>0</v>
      </c>
      <c r="AH258" s="4">
        <v>0</v>
      </c>
      <c r="AI258" s="4">
        <v>0</v>
      </c>
      <c r="AJ258" s="4" t="s">
        <v>101</v>
      </c>
      <c r="AK258" s="5">
        <v>0</v>
      </c>
      <c r="AL258" s="132">
        <f t="shared" si="56"/>
        <v>0</v>
      </c>
      <c r="AM258" s="132">
        <f t="shared" si="56"/>
        <v>0</v>
      </c>
      <c r="AN258" s="132">
        <f t="shared" si="56"/>
        <v>0</v>
      </c>
      <c r="AO258" s="132">
        <f t="shared" si="57"/>
        <v>0</v>
      </c>
    </row>
    <row r="259" spans="3:41" ht="13" customHeight="1" x14ac:dyDescent="0.15">
      <c r="C259" s="92"/>
      <c r="D259" s="123" t="s">
        <v>76</v>
      </c>
      <c r="E259" s="1" t="s">
        <v>132</v>
      </c>
      <c r="H259" s="1" t="s">
        <v>86</v>
      </c>
      <c r="I259" s="110" t="s">
        <v>25</v>
      </c>
      <c r="J259" s="278" t="s">
        <v>101</v>
      </c>
      <c r="K259" s="300"/>
      <c r="L259" s="126"/>
      <c r="M259" s="127">
        <v>0</v>
      </c>
      <c r="N259" s="127">
        <v>0</v>
      </c>
      <c r="O259" s="127">
        <f t="shared" si="90"/>
        <v>0</v>
      </c>
      <c r="P259" s="128" t="s">
        <v>101</v>
      </c>
      <c r="Q259" s="126">
        <v>0</v>
      </c>
      <c r="R259" s="126"/>
      <c r="S259" s="126"/>
      <c r="T259" s="181"/>
      <c r="U259" s="127">
        <v>0</v>
      </c>
      <c r="V259" s="127">
        <v>0</v>
      </c>
      <c r="W259" s="127">
        <f>SUM(U259:V259)</f>
        <v>0</v>
      </c>
      <c r="X259" s="128" t="s">
        <v>101</v>
      </c>
      <c r="Y259" s="126">
        <v>0</v>
      </c>
      <c r="Z259" s="127">
        <f t="shared" si="91"/>
        <v>0</v>
      </c>
      <c r="AA259" s="127">
        <f t="shared" si="91"/>
        <v>0</v>
      </c>
      <c r="AB259" s="127">
        <f>+O259+W259</f>
        <v>0</v>
      </c>
      <c r="AC259" s="128" t="s">
        <v>101</v>
      </c>
      <c r="AD259" s="131">
        <f>+Q259+Y259</f>
        <v>0</v>
      </c>
      <c r="AG259" s="4">
        <v>0</v>
      </c>
      <c r="AH259" s="4">
        <v>0</v>
      </c>
      <c r="AI259" s="4">
        <v>0</v>
      </c>
      <c r="AJ259" s="4" t="s">
        <v>101</v>
      </c>
      <c r="AK259" s="5">
        <v>0</v>
      </c>
      <c r="AL259" s="132">
        <f t="shared" si="56"/>
        <v>0</v>
      </c>
      <c r="AM259" s="132">
        <f t="shared" si="56"/>
        <v>0</v>
      </c>
      <c r="AN259" s="132">
        <f t="shared" si="56"/>
        <v>0</v>
      </c>
      <c r="AO259" s="132">
        <f t="shared" si="57"/>
        <v>0</v>
      </c>
    </row>
    <row r="260" spans="3:41" ht="13" customHeight="1" x14ac:dyDescent="0.15">
      <c r="C260" s="92"/>
      <c r="D260" s="123" t="s">
        <v>76</v>
      </c>
      <c r="E260" s="1" t="s">
        <v>132</v>
      </c>
      <c r="H260" s="1" t="s">
        <v>87</v>
      </c>
      <c r="I260" s="110" t="s">
        <v>25</v>
      </c>
      <c r="J260" s="278" t="s">
        <v>101</v>
      </c>
      <c r="K260" s="300"/>
      <c r="L260" s="126"/>
      <c r="M260" s="154">
        <v>0</v>
      </c>
      <c r="N260" s="154">
        <v>0</v>
      </c>
      <c r="O260" s="127">
        <f t="shared" si="90"/>
        <v>0</v>
      </c>
      <c r="P260" s="128" t="s">
        <v>101</v>
      </c>
      <c r="Q260" s="126">
        <v>0</v>
      </c>
      <c r="R260" s="126"/>
      <c r="S260" s="126"/>
      <c r="T260" s="181"/>
      <c r="U260" s="154">
        <v>0</v>
      </c>
      <c r="V260" s="154">
        <v>0</v>
      </c>
      <c r="W260" s="127">
        <f>SUM(U260:V260)</f>
        <v>0</v>
      </c>
      <c r="X260" s="128" t="s">
        <v>101</v>
      </c>
      <c r="Y260" s="126">
        <v>0</v>
      </c>
      <c r="Z260" s="127">
        <f t="shared" si="91"/>
        <v>0</v>
      </c>
      <c r="AA260" s="127">
        <f t="shared" si="91"/>
        <v>0</v>
      </c>
      <c r="AB260" s="127">
        <v>0</v>
      </c>
      <c r="AC260" s="128" t="s">
        <v>101</v>
      </c>
      <c r="AD260" s="131">
        <f>+Q260+Y260</f>
        <v>0</v>
      </c>
      <c r="AG260" s="4">
        <v>0</v>
      </c>
      <c r="AH260" s="4">
        <v>0</v>
      </c>
      <c r="AI260" s="4">
        <v>0</v>
      </c>
      <c r="AJ260" s="4" t="s">
        <v>101</v>
      </c>
      <c r="AK260" s="5">
        <v>0</v>
      </c>
      <c r="AL260" s="132">
        <f t="shared" si="56"/>
        <v>0</v>
      </c>
      <c r="AM260" s="132">
        <f t="shared" si="56"/>
        <v>0</v>
      </c>
      <c r="AN260" s="132">
        <f t="shared" si="56"/>
        <v>0</v>
      </c>
      <c r="AO260" s="132">
        <f t="shared" si="57"/>
        <v>0</v>
      </c>
    </row>
    <row r="261" spans="3:41" ht="19" customHeight="1" thickBot="1" x14ac:dyDescent="0.2">
      <c r="C261" s="184"/>
      <c r="D261" s="185"/>
      <c r="E261" s="185"/>
      <c r="F261" s="185"/>
      <c r="G261" s="185"/>
      <c r="H261" s="197"/>
      <c r="I261" s="187"/>
      <c r="J261" s="298"/>
      <c r="K261" s="301"/>
      <c r="L261" s="232"/>
      <c r="M261" s="143">
        <v>0</v>
      </c>
      <c r="N261" s="143">
        <v>0</v>
      </c>
      <c r="O261" s="143">
        <v>0</v>
      </c>
      <c r="P261" s="142" t="s">
        <v>101</v>
      </c>
      <c r="Q261" s="143">
        <v>0</v>
      </c>
      <c r="R261" s="143"/>
      <c r="S261" s="143"/>
      <c r="T261" s="192"/>
      <c r="U261" s="141">
        <v>0</v>
      </c>
      <c r="V261" s="143">
        <v>0</v>
      </c>
      <c r="W261" s="143">
        <f>SUM(W257:W260)</f>
        <v>0</v>
      </c>
      <c r="X261" s="142" t="s">
        <v>101</v>
      </c>
      <c r="Y261" s="143">
        <f>SUM(Y257:Y260)</f>
        <v>0</v>
      </c>
      <c r="Z261" s="143">
        <f>SUM(Z257:Z260)</f>
        <v>0</v>
      </c>
      <c r="AA261" s="143">
        <f>SUM(AA257:AA260)</f>
        <v>0</v>
      </c>
      <c r="AB261" s="143">
        <f>SUM(AB257:AB260)</f>
        <v>0</v>
      </c>
      <c r="AC261" s="142" t="s">
        <v>101</v>
      </c>
      <c r="AD261" s="146">
        <f>SUM(AD257:AD260)</f>
        <v>0</v>
      </c>
      <c r="AG261" s="4">
        <v>0</v>
      </c>
      <c r="AH261" s="4">
        <v>0</v>
      </c>
      <c r="AI261" s="4">
        <v>0</v>
      </c>
      <c r="AJ261" s="4" t="s">
        <v>101</v>
      </c>
      <c r="AK261" s="5">
        <v>0</v>
      </c>
      <c r="AL261" s="132">
        <f t="shared" si="56"/>
        <v>0</v>
      </c>
      <c r="AM261" s="132">
        <f t="shared" si="56"/>
        <v>0</v>
      </c>
      <c r="AN261" s="132">
        <f t="shared" si="56"/>
        <v>0</v>
      </c>
      <c r="AO261" s="132">
        <f t="shared" si="57"/>
        <v>0</v>
      </c>
    </row>
    <row r="262" spans="3:41" ht="12.75" customHeight="1" x14ac:dyDescent="0.15">
      <c r="C262" s="116"/>
      <c r="H262" s="112"/>
      <c r="I262" s="110"/>
      <c r="J262" s="278"/>
      <c r="K262" s="300"/>
      <c r="L262" s="126"/>
      <c r="M262" s="126"/>
      <c r="N262" s="126"/>
      <c r="O262" s="126"/>
      <c r="P262" s="136"/>
      <c r="Q262" s="126"/>
      <c r="R262" s="126"/>
      <c r="S262" s="126"/>
      <c r="T262" s="181"/>
      <c r="U262" s="127"/>
      <c r="V262" s="126"/>
      <c r="W262" s="126"/>
      <c r="X262" s="128"/>
      <c r="Y262" s="126"/>
      <c r="Z262" s="126"/>
      <c r="AA262" s="126"/>
      <c r="AB262" s="126"/>
      <c r="AC262" s="130"/>
      <c r="AD262" s="302"/>
      <c r="AE262" s="107"/>
      <c r="AF262" s="107"/>
      <c r="AL262" s="132">
        <f t="shared" si="56"/>
        <v>0</v>
      </c>
      <c r="AM262" s="132">
        <f t="shared" si="56"/>
        <v>0</v>
      </c>
      <c r="AN262" s="132">
        <f t="shared" si="56"/>
        <v>0</v>
      </c>
      <c r="AO262" s="132">
        <f t="shared" si="57"/>
        <v>0</v>
      </c>
    </row>
    <row r="263" spans="3:41" ht="14.25" customHeight="1" x14ac:dyDescent="0.15">
      <c r="C263" s="116" t="s">
        <v>133</v>
      </c>
      <c r="D263" s="8" t="s">
        <v>134</v>
      </c>
      <c r="H263" s="112"/>
      <c r="I263" s="110"/>
      <c r="J263" s="278"/>
      <c r="K263" s="300"/>
      <c r="L263" s="126"/>
      <c r="M263" s="126"/>
      <c r="N263" s="126"/>
      <c r="O263" s="126"/>
      <c r="P263" s="136"/>
      <c r="Q263" s="126"/>
      <c r="R263" s="126"/>
      <c r="S263" s="126"/>
      <c r="T263" s="181"/>
      <c r="U263" s="127"/>
      <c r="V263" s="126"/>
      <c r="W263" s="126"/>
      <c r="X263" s="128"/>
      <c r="Y263" s="126"/>
      <c r="Z263" s="126"/>
      <c r="AA263" s="126"/>
      <c r="AB263" s="126"/>
      <c r="AC263" s="130"/>
      <c r="AD263" s="131"/>
      <c r="AE263" s="303"/>
      <c r="AF263" s="303"/>
      <c r="AL263" s="132">
        <f t="shared" si="56"/>
        <v>0</v>
      </c>
      <c r="AM263" s="132">
        <f t="shared" si="56"/>
        <v>0</v>
      </c>
      <c r="AN263" s="132">
        <f t="shared" si="56"/>
        <v>0</v>
      </c>
      <c r="AO263" s="132">
        <f t="shared" si="57"/>
        <v>0</v>
      </c>
    </row>
    <row r="264" spans="3:41" x14ac:dyDescent="0.15">
      <c r="C264" s="92"/>
      <c r="D264" s="123" t="s">
        <v>76</v>
      </c>
      <c r="E264" s="1" t="s">
        <v>135</v>
      </c>
      <c r="H264" s="1" t="s">
        <v>86</v>
      </c>
      <c r="I264" s="110" t="s">
        <v>25</v>
      </c>
      <c r="J264" s="278" t="s">
        <v>101</v>
      </c>
      <c r="K264" s="300"/>
      <c r="L264" s="126">
        <v>70000</v>
      </c>
      <c r="M264" s="126">
        <v>0</v>
      </c>
      <c r="N264" s="126">
        <v>0</v>
      </c>
      <c r="O264" s="127">
        <f t="shared" ref="O264:O265" si="92">M264+N264</f>
        <v>0</v>
      </c>
      <c r="P264" s="128" t="s">
        <v>101</v>
      </c>
      <c r="Q264" s="126">
        <f>L264*O264</f>
        <v>0</v>
      </c>
      <c r="R264" s="126"/>
      <c r="S264" s="126"/>
      <c r="T264" s="181"/>
      <c r="U264" s="126">
        <v>0</v>
      </c>
      <c r="V264" s="126">
        <v>0</v>
      </c>
      <c r="W264" s="127">
        <f>SUM(U264:V264)</f>
        <v>0</v>
      </c>
      <c r="X264" s="128" t="s">
        <v>101</v>
      </c>
      <c r="Y264" s="126">
        <f>+W264*L264</f>
        <v>0</v>
      </c>
      <c r="Z264" s="127">
        <f>M264+U264</f>
        <v>0</v>
      </c>
      <c r="AA264" s="127">
        <f>N264+V264</f>
        <v>0</v>
      </c>
      <c r="AB264" s="127">
        <f>+O264+W264</f>
        <v>0</v>
      </c>
      <c r="AC264" s="128" t="s">
        <v>101</v>
      </c>
      <c r="AD264" s="131">
        <f>+Q264+Y264</f>
        <v>0</v>
      </c>
      <c r="AE264" s="107"/>
      <c r="AF264" s="107"/>
      <c r="AG264" s="4">
        <v>0</v>
      </c>
      <c r="AH264" s="4">
        <v>0</v>
      </c>
      <c r="AI264" s="4">
        <v>0</v>
      </c>
      <c r="AJ264" s="4" t="s">
        <v>101</v>
      </c>
      <c r="AK264" s="5">
        <v>0</v>
      </c>
      <c r="AL264" s="132">
        <f t="shared" si="56"/>
        <v>0</v>
      </c>
      <c r="AM264" s="132">
        <f t="shared" si="56"/>
        <v>0</v>
      </c>
      <c r="AN264" s="132">
        <f t="shared" si="56"/>
        <v>0</v>
      </c>
      <c r="AO264" s="132">
        <f t="shared" si="57"/>
        <v>0</v>
      </c>
    </row>
    <row r="265" spans="3:41" ht="13" customHeight="1" x14ac:dyDescent="0.15">
      <c r="C265" s="92"/>
      <c r="D265" s="123" t="s">
        <v>76</v>
      </c>
      <c r="E265" s="1" t="s">
        <v>135</v>
      </c>
      <c r="H265" s="1" t="s">
        <v>87</v>
      </c>
      <c r="I265" s="110" t="s">
        <v>25</v>
      </c>
      <c r="J265" s="278" t="s">
        <v>101</v>
      </c>
      <c r="K265" s="300"/>
      <c r="L265" s="126">
        <v>100000</v>
      </c>
      <c r="M265" s="126">
        <v>0</v>
      </c>
      <c r="N265" s="126">
        <v>0</v>
      </c>
      <c r="O265" s="127">
        <f t="shared" si="92"/>
        <v>0</v>
      </c>
      <c r="P265" s="128" t="s">
        <v>101</v>
      </c>
      <c r="Q265" s="126">
        <f>L265*O265</f>
        <v>0</v>
      </c>
      <c r="R265" s="126"/>
      <c r="S265" s="126"/>
      <c r="T265" s="181"/>
      <c r="U265" s="126">
        <v>0</v>
      </c>
      <c r="V265" s="126">
        <v>0</v>
      </c>
      <c r="W265" s="127">
        <f>SUM(U265:V265)</f>
        <v>0</v>
      </c>
      <c r="X265" s="128" t="s">
        <v>101</v>
      </c>
      <c r="Y265" s="126">
        <f>+W265*L265</f>
        <v>0</v>
      </c>
      <c r="Z265" s="127">
        <f>M265+U265</f>
        <v>0</v>
      </c>
      <c r="AA265" s="127">
        <f>N265+V265</f>
        <v>0</v>
      </c>
      <c r="AB265" s="127">
        <f>+O265+W265</f>
        <v>0</v>
      </c>
      <c r="AC265" s="128" t="s">
        <v>101</v>
      </c>
      <c r="AD265" s="131">
        <f>+Q265+Y265</f>
        <v>0</v>
      </c>
      <c r="AE265" s="304"/>
      <c r="AF265" s="304"/>
      <c r="AG265" s="4">
        <v>0</v>
      </c>
      <c r="AH265" s="4">
        <v>0</v>
      </c>
      <c r="AI265" s="4">
        <v>0</v>
      </c>
      <c r="AJ265" s="4" t="s">
        <v>101</v>
      </c>
      <c r="AK265" s="5">
        <v>0</v>
      </c>
      <c r="AL265" s="132">
        <f t="shared" si="56"/>
        <v>0</v>
      </c>
      <c r="AM265" s="132">
        <f t="shared" si="56"/>
        <v>0</v>
      </c>
      <c r="AN265" s="132">
        <f t="shared" si="56"/>
        <v>0</v>
      </c>
      <c r="AO265" s="132">
        <f t="shared" si="57"/>
        <v>0</v>
      </c>
    </row>
    <row r="266" spans="3:41" ht="19" customHeight="1" thickBot="1" x14ac:dyDescent="0.2">
      <c r="C266" s="184"/>
      <c r="D266" s="185"/>
      <c r="E266" s="185"/>
      <c r="F266" s="185"/>
      <c r="G266" s="185"/>
      <c r="H266" s="197"/>
      <c r="I266" s="187"/>
      <c r="J266" s="298"/>
      <c r="K266" s="301"/>
      <c r="L266" s="232"/>
      <c r="M266" s="143">
        <f>SUM(M264:M265)</f>
        <v>0</v>
      </c>
      <c r="N266" s="143">
        <f t="shared" ref="N266:O266" si="93">SUM(N264:N265)</f>
        <v>0</v>
      </c>
      <c r="O266" s="143">
        <f t="shared" si="93"/>
        <v>0</v>
      </c>
      <c r="P266" s="233" t="s">
        <v>101</v>
      </c>
      <c r="Q266" s="143">
        <f>SUM(Q264:Q265)</f>
        <v>0</v>
      </c>
      <c r="R266" s="141"/>
      <c r="S266" s="141"/>
      <c r="T266" s="141"/>
      <c r="U266" s="141"/>
      <c r="V266" s="143">
        <f>SUM(V264:V265)</f>
        <v>0</v>
      </c>
      <c r="W266" s="143">
        <f>SUM(W264:W265)</f>
        <v>0</v>
      </c>
      <c r="X266" s="142" t="s">
        <v>101</v>
      </c>
      <c r="Y266" s="143">
        <f>SUM(Y264:Y265)</f>
        <v>0</v>
      </c>
      <c r="Z266" s="143">
        <f>SUM(Z264:Z265)</f>
        <v>0</v>
      </c>
      <c r="AA266" s="143">
        <f>SUM(AA264:AA265)</f>
        <v>0</v>
      </c>
      <c r="AB266" s="143">
        <f>SUM(AB264:AB265)</f>
        <v>0</v>
      </c>
      <c r="AC266" s="142" t="s">
        <v>101</v>
      </c>
      <c r="AD266" s="146">
        <f>SUM(AD264:AD265)</f>
        <v>0</v>
      </c>
      <c r="AE266" s="194"/>
      <c r="AF266" s="194"/>
      <c r="AG266" s="4">
        <v>0</v>
      </c>
      <c r="AH266" s="4">
        <v>0</v>
      </c>
      <c r="AI266" s="4">
        <v>0</v>
      </c>
      <c r="AJ266" s="4" t="s">
        <v>101</v>
      </c>
      <c r="AK266" s="5">
        <v>0</v>
      </c>
      <c r="AL266" s="132">
        <f t="shared" si="56"/>
        <v>0</v>
      </c>
      <c r="AM266" s="132">
        <f t="shared" si="56"/>
        <v>0</v>
      </c>
      <c r="AN266" s="132">
        <f t="shared" si="56"/>
        <v>0</v>
      </c>
      <c r="AO266" s="132">
        <f t="shared" si="57"/>
        <v>0</v>
      </c>
    </row>
    <row r="267" spans="3:41" x14ac:dyDescent="0.15">
      <c r="C267" s="116" t="s">
        <v>51</v>
      </c>
      <c r="D267" s="8" t="s">
        <v>136</v>
      </c>
      <c r="H267" s="112"/>
      <c r="I267" s="110"/>
      <c r="J267" s="278"/>
      <c r="K267" s="227"/>
      <c r="L267" s="126"/>
      <c r="M267" s="127"/>
      <c r="N267" s="127"/>
      <c r="O267" s="127"/>
      <c r="P267" s="136"/>
      <c r="Q267" s="126"/>
      <c r="R267" s="126"/>
      <c r="S267" s="126"/>
      <c r="T267" s="181"/>
      <c r="U267" s="127"/>
      <c r="V267" s="127"/>
      <c r="W267" s="127"/>
      <c r="X267" s="128"/>
      <c r="Y267" s="126"/>
      <c r="Z267" s="127"/>
      <c r="AA267" s="127"/>
      <c r="AB267" s="127"/>
      <c r="AC267" s="130"/>
      <c r="AD267" s="131"/>
      <c r="AL267" s="132">
        <f t="shared" si="56"/>
        <v>0</v>
      </c>
      <c r="AM267" s="132">
        <f t="shared" si="56"/>
        <v>0</v>
      </c>
      <c r="AN267" s="132">
        <f t="shared" si="56"/>
        <v>0</v>
      </c>
      <c r="AO267" s="132">
        <f t="shared" si="57"/>
        <v>0</v>
      </c>
    </row>
    <row r="268" spans="3:41" ht="13" customHeight="1" x14ac:dyDescent="0.15">
      <c r="C268" s="92"/>
      <c r="D268" s="8"/>
      <c r="E268" s="1" t="s">
        <v>130</v>
      </c>
      <c r="H268" s="1" t="s">
        <v>86</v>
      </c>
      <c r="I268" s="110" t="s">
        <v>25</v>
      </c>
      <c r="J268" s="278" t="s">
        <v>101</v>
      </c>
      <c r="K268" s="227">
        <v>271000</v>
      </c>
      <c r="L268" s="126">
        <v>271000</v>
      </c>
      <c r="M268" s="126">
        <v>110</v>
      </c>
      <c r="N268" s="126">
        <v>33</v>
      </c>
      <c r="O268" s="127">
        <f>M268+N268</f>
        <v>143</v>
      </c>
      <c r="P268" s="128" t="s">
        <v>101</v>
      </c>
      <c r="Q268" s="126">
        <v>38753000</v>
      </c>
      <c r="R268" s="126">
        <v>237</v>
      </c>
      <c r="S268" s="126"/>
      <c r="T268" s="181">
        <f>+R268+S268</f>
        <v>237</v>
      </c>
      <c r="U268" s="127">
        <v>0</v>
      </c>
      <c r="V268" s="127">
        <v>0</v>
      </c>
      <c r="W268" s="127">
        <f>U268+V268</f>
        <v>0</v>
      </c>
      <c r="X268" s="128" t="s">
        <v>101</v>
      </c>
      <c r="Y268" s="126">
        <f t="shared" ref="Y268:Y279" si="94">+W268*L268</f>
        <v>0</v>
      </c>
      <c r="Z268" s="127">
        <f t="shared" ref="Z268:AA281" si="95">M268+U268</f>
        <v>110</v>
      </c>
      <c r="AA268" s="127">
        <f t="shared" si="95"/>
        <v>33</v>
      </c>
      <c r="AB268" s="127">
        <f t="shared" ref="AB268:AB281" si="96">+O268+W268</f>
        <v>143</v>
      </c>
      <c r="AC268" s="128" t="s">
        <v>101</v>
      </c>
      <c r="AD268" s="131">
        <f t="shared" ref="AD268:AD281" si="97">+Q268+Y268</f>
        <v>38753000</v>
      </c>
      <c r="AG268" s="305">
        <v>110</v>
      </c>
      <c r="AH268" s="305">
        <v>33</v>
      </c>
      <c r="AI268" s="305">
        <v>143</v>
      </c>
      <c r="AJ268" s="305" t="s">
        <v>101</v>
      </c>
      <c r="AK268" s="306">
        <v>38753000</v>
      </c>
      <c r="AL268" s="132">
        <f t="shared" si="56"/>
        <v>0</v>
      </c>
      <c r="AM268" s="132">
        <f t="shared" si="56"/>
        <v>0</v>
      </c>
      <c r="AN268" s="132">
        <f t="shared" si="56"/>
        <v>0</v>
      </c>
      <c r="AO268" s="132">
        <f t="shared" si="57"/>
        <v>0</v>
      </c>
    </row>
    <row r="269" spans="3:41" ht="13" customHeight="1" x14ac:dyDescent="0.15">
      <c r="C269" s="92"/>
      <c r="D269" s="123"/>
      <c r="I269" s="110" t="s">
        <v>25</v>
      </c>
      <c r="J269" s="278" t="s">
        <v>101</v>
      </c>
      <c r="K269" s="227"/>
      <c r="L269" s="287">
        <v>330620</v>
      </c>
      <c r="M269" s="126">
        <v>30</v>
      </c>
      <c r="N269" s="126">
        <v>4</v>
      </c>
      <c r="O269" s="127">
        <f t="shared" ref="O269:O281" si="98">M269+N269</f>
        <v>34</v>
      </c>
      <c r="P269" s="128" t="s">
        <v>101</v>
      </c>
      <c r="Q269" s="126">
        <v>11241080</v>
      </c>
      <c r="R269" s="126"/>
      <c r="S269" s="126"/>
      <c r="T269" s="181"/>
      <c r="U269" s="127">
        <f>3+4+2</f>
        <v>9</v>
      </c>
      <c r="V269" s="127">
        <v>5</v>
      </c>
      <c r="W269" s="127">
        <f t="shared" ref="W269:W281" si="99">+U269+V269</f>
        <v>14</v>
      </c>
      <c r="X269" s="128" t="s">
        <v>101</v>
      </c>
      <c r="Y269" s="126">
        <f t="shared" si="94"/>
        <v>4628680</v>
      </c>
      <c r="Z269" s="127">
        <f t="shared" si="95"/>
        <v>39</v>
      </c>
      <c r="AA269" s="127">
        <f t="shared" si="95"/>
        <v>9</v>
      </c>
      <c r="AB269" s="127">
        <f t="shared" si="96"/>
        <v>48</v>
      </c>
      <c r="AC269" s="128" t="s">
        <v>101</v>
      </c>
      <c r="AD269" s="131">
        <f t="shared" si="97"/>
        <v>15869760</v>
      </c>
      <c r="AE269" s="296"/>
      <c r="AF269" s="12"/>
      <c r="AG269" s="4">
        <v>30</v>
      </c>
      <c r="AH269" s="4">
        <v>4</v>
      </c>
      <c r="AI269" s="4">
        <v>34</v>
      </c>
      <c r="AJ269" s="4" t="s">
        <v>101</v>
      </c>
      <c r="AK269" s="5">
        <v>11241080</v>
      </c>
      <c r="AL269" s="132">
        <f t="shared" si="56"/>
        <v>0</v>
      </c>
      <c r="AM269" s="132">
        <f t="shared" si="56"/>
        <v>0</v>
      </c>
      <c r="AN269" s="132">
        <f t="shared" si="56"/>
        <v>0</v>
      </c>
      <c r="AO269" s="132">
        <f t="shared" si="57"/>
        <v>0</v>
      </c>
    </row>
    <row r="270" spans="3:41" ht="12.75" customHeight="1" x14ac:dyDescent="0.15">
      <c r="C270" s="92"/>
      <c r="D270" s="8"/>
      <c r="E270" s="1" t="s">
        <v>131</v>
      </c>
      <c r="H270" s="1" t="s">
        <v>87</v>
      </c>
      <c r="I270" s="110" t="s">
        <v>25</v>
      </c>
      <c r="J270" s="278" t="s">
        <v>101</v>
      </c>
      <c r="K270" s="227">
        <v>407000</v>
      </c>
      <c r="L270" s="126">
        <v>407000</v>
      </c>
      <c r="M270" s="126">
        <v>69</v>
      </c>
      <c r="N270" s="126">
        <v>2</v>
      </c>
      <c r="O270" s="127">
        <f t="shared" si="98"/>
        <v>71</v>
      </c>
      <c r="P270" s="128" t="s">
        <v>101</v>
      </c>
      <c r="Q270" s="126">
        <v>28897000</v>
      </c>
      <c r="R270" s="126">
        <v>94</v>
      </c>
      <c r="S270" s="126"/>
      <c r="T270" s="181">
        <f>+R270+S270</f>
        <v>94</v>
      </c>
      <c r="U270" s="127">
        <v>0</v>
      </c>
      <c r="V270" s="127">
        <v>0</v>
      </c>
      <c r="W270" s="127">
        <f t="shared" si="99"/>
        <v>0</v>
      </c>
      <c r="X270" s="128" t="s">
        <v>101</v>
      </c>
      <c r="Y270" s="126">
        <f t="shared" si="94"/>
        <v>0</v>
      </c>
      <c r="Z270" s="127">
        <f t="shared" si="95"/>
        <v>69</v>
      </c>
      <c r="AA270" s="127">
        <f t="shared" si="95"/>
        <v>2</v>
      </c>
      <c r="AB270" s="127">
        <f t="shared" si="96"/>
        <v>71</v>
      </c>
      <c r="AC270" s="128" t="s">
        <v>101</v>
      </c>
      <c r="AD270" s="131">
        <f>+Q270+Y270</f>
        <v>28897000</v>
      </c>
      <c r="AG270" s="305">
        <v>69</v>
      </c>
      <c r="AH270" s="305">
        <v>2</v>
      </c>
      <c r="AI270" s="305">
        <v>71</v>
      </c>
      <c r="AJ270" s="305" t="s">
        <v>101</v>
      </c>
      <c r="AK270" s="306">
        <v>28897000</v>
      </c>
      <c r="AL270" s="132">
        <f t="shared" si="56"/>
        <v>0</v>
      </c>
      <c r="AM270" s="132">
        <f t="shared" si="56"/>
        <v>0</v>
      </c>
      <c r="AN270" s="132">
        <f t="shared" si="56"/>
        <v>0</v>
      </c>
      <c r="AO270" s="132">
        <f t="shared" si="57"/>
        <v>0</v>
      </c>
    </row>
    <row r="271" spans="3:41" ht="12.75" customHeight="1" x14ac:dyDescent="0.15">
      <c r="C271" s="92"/>
      <c r="D271" s="8"/>
      <c r="I271" s="110" t="s">
        <v>25</v>
      </c>
      <c r="J271" s="278" t="s">
        <v>101</v>
      </c>
      <c r="K271" s="227"/>
      <c r="L271" s="287">
        <v>496540</v>
      </c>
      <c r="M271" s="126">
        <v>13</v>
      </c>
      <c r="N271" s="126">
        <v>1</v>
      </c>
      <c r="O271" s="127">
        <f t="shared" si="98"/>
        <v>14</v>
      </c>
      <c r="P271" s="128" t="s">
        <v>101</v>
      </c>
      <c r="Q271" s="126">
        <v>6951560</v>
      </c>
      <c r="R271" s="126"/>
      <c r="S271" s="126"/>
      <c r="T271" s="181"/>
      <c r="U271" s="127">
        <v>2</v>
      </c>
      <c r="V271" s="127">
        <v>2</v>
      </c>
      <c r="W271" s="127">
        <f t="shared" si="99"/>
        <v>4</v>
      </c>
      <c r="X271" s="128" t="s">
        <v>101</v>
      </c>
      <c r="Y271" s="126">
        <f t="shared" si="94"/>
        <v>1986160</v>
      </c>
      <c r="Z271" s="127">
        <f t="shared" si="95"/>
        <v>15</v>
      </c>
      <c r="AA271" s="127">
        <f t="shared" si="95"/>
        <v>3</v>
      </c>
      <c r="AB271" s="127">
        <f t="shared" si="96"/>
        <v>18</v>
      </c>
      <c r="AC271" s="128" t="s">
        <v>101</v>
      </c>
      <c r="AD271" s="131">
        <f t="shared" ref="AD271" si="100">+Q271+Y271</f>
        <v>8937720</v>
      </c>
      <c r="AG271" s="305">
        <v>13</v>
      </c>
      <c r="AH271" s="305">
        <v>1</v>
      </c>
      <c r="AI271" s="305">
        <v>14</v>
      </c>
      <c r="AJ271" s="305" t="s">
        <v>101</v>
      </c>
      <c r="AK271" s="306">
        <v>6951560</v>
      </c>
      <c r="AL271" s="132">
        <f t="shared" si="56"/>
        <v>0</v>
      </c>
      <c r="AM271" s="132">
        <f t="shared" si="56"/>
        <v>0</v>
      </c>
      <c r="AN271" s="132">
        <f t="shared" si="56"/>
        <v>0</v>
      </c>
      <c r="AO271" s="132">
        <f t="shared" si="57"/>
        <v>0</v>
      </c>
    </row>
    <row r="272" spans="3:41" ht="13" customHeight="1" x14ac:dyDescent="0.15">
      <c r="C272" s="92"/>
      <c r="D272" s="8"/>
      <c r="E272" s="1" t="s">
        <v>131</v>
      </c>
      <c r="H272" s="1" t="s">
        <v>121</v>
      </c>
      <c r="I272" s="110" t="s">
        <v>25</v>
      </c>
      <c r="J272" s="278" t="s">
        <v>101</v>
      </c>
      <c r="K272" s="227">
        <v>445157</v>
      </c>
      <c r="L272" s="126">
        <v>508750</v>
      </c>
      <c r="M272" s="126">
        <v>0</v>
      </c>
      <c r="N272" s="126">
        <v>0</v>
      </c>
      <c r="O272" s="127">
        <f t="shared" si="98"/>
        <v>0</v>
      </c>
      <c r="P272" s="128" t="s">
        <v>101</v>
      </c>
      <c r="Q272" s="126">
        <v>0</v>
      </c>
      <c r="R272" s="126"/>
      <c r="S272" s="126"/>
      <c r="T272" s="181"/>
      <c r="U272" s="127">
        <v>0</v>
      </c>
      <c r="V272" s="127">
        <v>0</v>
      </c>
      <c r="W272" s="127">
        <f t="shared" si="99"/>
        <v>0</v>
      </c>
      <c r="X272" s="128" t="s">
        <v>101</v>
      </c>
      <c r="Y272" s="126">
        <f t="shared" si="94"/>
        <v>0</v>
      </c>
      <c r="Z272" s="127">
        <f>M272+U272</f>
        <v>0</v>
      </c>
      <c r="AA272" s="127">
        <f>N272+V272</f>
        <v>0</v>
      </c>
      <c r="AB272" s="127">
        <f t="shared" si="96"/>
        <v>0</v>
      </c>
      <c r="AC272" s="128" t="s">
        <v>101</v>
      </c>
      <c r="AD272" s="131">
        <f t="shared" si="97"/>
        <v>0</v>
      </c>
      <c r="AG272" s="305">
        <v>0</v>
      </c>
      <c r="AH272" s="305">
        <v>0</v>
      </c>
      <c r="AI272" s="305">
        <v>0</v>
      </c>
      <c r="AJ272" s="305" t="s">
        <v>101</v>
      </c>
      <c r="AK272" s="306">
        <v>0</v>
      </c>
      <c r="AL272" s="132">
        <f t="shared" si="56"/>
        <v>0</v>
      </c>
      <c r="AM272" s="132">
        <f t="shared" si="56"/>
        <v>0</v>
      </c>
      <c r="AN272" s="132">
        <f t="shared" si="56"/>
        <v>0</v>
      </c>
      <c r="AO272" s="132">
        <f t="shared" si="57"/>
        <v>0</v>
      </c>
    </row>
    <row r="273" spans="3:41" ht="13" customHeight="1" x14ac:dyDescent="0.15">
      <c r="C273" s="92"/>
      <c r="D273" s="8"/>
      <c r="I273" s="110" t="s">
        <v>25</v>
      </c>
      <c r="J273" s="278" t="s">
        <v>101</v>
      </c>
      <c r="K273" s="227"/>
      <c r="L273" s="287"/>
      <c r="M273" s="126">
        <v>0</v>
      </c>
      <c r="N273" s="126">
        <v>0</v>
      </c>
      <c r="O273" s="127">
        <f t="shared" si="98"/>
        <v>0</v>
      </c>
      <c r="P273" s="128" t="s">
        <v>101</v>
      </c>
      <c r="Q273" s="126">
        <v>0</v>
      </c>
      <c r="R273" s="126"/>
      <c r="S273" s="126"/>
      <c r="T273" s="181"/>
      <c r="U273" s="127">
        <v>0</v>
      </c>
      <c r="V273" s="127">
        <v>0</v>
      </c>
      <c r="W273" s="127">
        <f t="shared" si="99"/>
        <v>0</v>
      </c>
      <c r="X273" s="128" t="s">
        <v>101</v>
      </c>
      <c r="Y273" s="126">
        <f t="shared" si="94"/>
        <v>0</v>
      </c>
      <c r="Z273" s="127">
        <f t="shared" ref="Z273:AA273" si="101">M273+U273</f>
        <v>0</v>
      </c>
      <c r="AA273" s="127">
        <f t="shared" si="101"/>
        <v>0</v>
      </c>
      <c r="AB273" s="127">
        <f t="shared" si="96"/>
        <v>0</v>
      </c>
      <c r="AC273" s="128" t="s">
        <v>101</v>
      </c>
      <c r="AD273" s="131">
        <f t="shared" si="97"/>
        <v>0</v>
      </c>
      <c r="AG273" s="305">
        <v>0</v>
      </c>
      <c r="AH273" s="305">
        <v>0</v>
      </c>
      <c r="AI273" s="305">
        <v>0</v>
      </c>
      <c r="AJ273" s="305" t="s">
        <v>101</v>
      </c>
      <c r="AK273" s="306">
        <v>0</v>
      </c>
      <c r="AL273" s="132">
        <f t="shared" si="56"/>
        <v>0</v>
      </c>
      <c r="AM273" s="132">
        <f t="shared" si="56"/>
        <v>0</v>
      </c>
      <c r="AN273" s="132">
        <f t="shared" si="56"/>
        <v>0</v>
      </c>
      <c r="AO273" s="132">
        <f t="shared" si="57"/>
        <v>0</v>
      </c>
    </row>
    <row r="274" spans="3:41" ht="13" customHeight="1" x14ac:dyDescent="0.15">
      <c r="C274" s="92"/>
      <c r="D274" s="8"/>
      <c r="E274" s="1" t="s">
        <v>122</v>
      </c>
      <c r="H274" s="1" t="s">
        <v>86</v>
      </c>
      <c r="I274" s="110" t="s">
        <v>25</v>
      </c>
      <c r="J274" s="278" t="s">
        <v>101</v>
      </c>
      <c r="K274" s="227"/>
      <c r="L274" s="126">
        <v>271000</v>
      </c>
      <c r="M274" s="126">
        <v>0</v>
      </c>
      <c r="N274" s="126">
        <v>0</v>
      </c>
      <c r="O274" s="127">
        <f t="shared" si="98"/>
        <v>0</v>
      </c>
      <c r="P274" s="128" t="s">
        <v>101</v>
      </c>
      <c r="Q274" s="126">
        <v>0</v>
      </c>
      <c r="R274" s="126"/>
      <c r="S274" s="126"/>
      <c r="T274" s="181"/>
      <c r="U274" s="127">
        <v>0</v>
      </c>
      <c r="V274" s="127">
        <v>0</v>
      </c>
      <c r="W274" s="127">
        <f t="shared" si="99"/>
        <v>0</v>
      </c>
      <c r="X274" s="128" t="s">
        <v>101</v>
      </c>
      <c r="Y274" s="126">
        <f t="shared" si="94"/>
        <v>0</v>
      </c>
      <c r="Z274" s="127">
        <f>M274+U274</f>
        <v>0</v>
      </c>
      <c r="AA274" s="127">
        <f>N274+V274</f>
        <v>0</v>
      </c>
      <c r="AB274" s="127">
        <f t="shared" si="96"/>
        <v>0</v>
      </c>
      <c r="AC274" s="128" t="s">
        <v>101</v>
      </c>
      <c r="AD274" s="131">
        <f t="shared" si="97"/>
        <v>0</v>
      </c>
      <c r="AG274" s="305">
        <v>0</v>
      </c>
      <c r="AH274" s="305">
        <v>0</v>
      </c>
      <c r="AI274" s="305">
        <v>0</v>
      </c>
      <c r="AJ274" s="305" t="s">
        <v>101</v>
      </c>
      <c r="AK274" s="306">
        <v>0</v>
      </c>
      <c r="AL274" s="132">
        <f t="shared" si="56"/>
        <v>0</v>
      </c>
      <c r="AM274" s="132">
        <f t="shared" si="56"/>
        <v>0</v>
      </c>
      <c r="AN274" s="132">
        <f t="shared" si="56"/>
        <v>0</v>
      </c>
      <c r="AO274" s="132">
        <f t="shared" si="57"/>
        <v>0</v>
      </c>
    </row>
    <row r="275" spans="3:41" ht="13" customHeight="1" x14ac:dyDescent="0.15">
      <c r="C275" s="92"/>
      <c r="D275" s="8"/>
      <c r="I275" s="110" t="s">
        <v>25</v>
      </c>
      <c r="J275" s="278" t="s">
        <v>101</v>
      </c>
      <c r="K275" s="227"/>
      <c r="L275" s="287">
        <v>330620</v>
      </c>
      <c r="M275" s="126">
        <v>0</v>
      </c>
      <c r="N275" s="126">
        <v>0</v>
      </c>
      <c r="O275" s="127">
        <f t="shared" si="98"/>
        <v>0</v>
      </c>
      <c r="P275" s="128" t="s">
        <v>101</v>
      </c>
      <c r="Q275" s="126">
        <v>0</v>
      </c>
      <c r="R275" s="126"/>
      <c r="S275" s="126"/>
      <c r="T275" s="181"/>
      <c r="U275" s="127">
        <v>0</v>
      </c>
      <c r="V275" s="127">
        <v>0</v>
      </c>
      <c r="W275" s="127">
        <f t="shared" si="99"/>
        <v>0</v>
      </c>
      <c r="X275" s="128" t="s">
        <v>101</v>
      </c>
      <c r="Y275" s="126">
        <f t="shared" si="94"/>
        <v>0</v>
      </c>
      <c r="Z275" s="127">
        <f t="shared" ref="Z275:AA275" si="102">M275+U275</f>
        <v>0</v>
      </c>
      <c r="AA275" s="127">
        <f t="shared" si="102"/>
        <v>0</v>
      </c>
      <c r="AB275" s="127">
        <f t="shared" si="96"/>
        <v>0</v>
      </c>
      <c r="AC275" s="128" t="s">
        <v>101</v>
      </c>
      <c r="AD275" s="131">
        <f t="shared" si="97"/>
        <v>0</v>
      </c>
      <c r="AG275" s="305">
        <v>0</v>
      </c>
      <c r="AH275" s="305">
        <v>0</v>
      </c>
      <c r="AI275" s="305">
        <v>0</v>
      </c>
      <c r="AJ275" s="305" t="s">
        <v>101</v>
      </c>
      <c r="AK275" s="306">
        <v>0</v>
      </c>
      <c r="AL275" s="132">
        <f t="shared" ref="AL275:AN338" si="103">M275-AG275</f>
        <v>0</v>
      </c>
      <c r="AM275" s="132">
        <f t="shared" si="103"/>
        <v>0</v>
      </c>
      <c r="AN275" s="132">
        <f t="shared" si="103"/>
        <v>0</v>
      </c>
      <c r="AO275" s="132">
        <f t="shared" ref="AO275:AO338" si="104">Q275-AK275</f>
        <v>0</v>
      </c>
    </row>
    <row r="276" spans="3:41" ht="13" customHeight="1" x14ac:dyDescent="0.15">
      <c r="C276" s="92"/>
      <c r="D276" s="8"/>
      <c r="E276" s="1" t="s">
        <v>122</v>
      </c>
      <c r="H276" s="1" t="s">
        <v>87</v>
      </c>
      <c r="I276" s="110" t="s">
        <v>25</v>
      </c>
      <c r="J276" s="278" t="s">
        <v>101</v>
      </c>
      <c r="K276" s="227">
        <v>407000</v>
      </c>
      <c r="L276" s="126">
        <v>407000</v>
      </c>
      <c r="M276" s="126">
        <v>45</v>
      </c>
      <c r="N276" s="126">
        <v>0</v>
      </c>
      <c r="O276" s="127">
        <f t="shared" si="98"/>
        <v>45</v>
      </c>
      <c r="P276" s="128" t="s">
        <v>101</v>
      </c>
      <c r="Q276" s="126">
        <v>18315000</v>
      </c>
      <c r="R276" s="126"/>
      <c r="S276" s="126"/>
      <c r="T276" s="181"/>
      <c r="U276" s="127">
        <v>0</v>
      </c>
      <c r="V276" s="127">
        <v>0</v>
      </c>
      <c r="W276" s="127">
        <f t="shared" si="99"/>
        <v>0</v>
      </c>
      <c r="X276" s="128" t="s">
        <v>101</v>
      </c>
      <c r="Y276" s="126">
        <f t="shared" si="94"/>
        <v>0</v>
      </c>
      <c r="Z276" s="127">
        <f t="shared" si="95"/>
        <v>45</v>
      </c>
      <c r="AA276" s="127">
        <f t="shared" si="95"/>
        <v>0</v>
      </c>
      <c r="AB276" s="127">
        <f t="shared" si="96"/>
        <v>45</v>
      </c>
      <c r="AC276" s="128" t="s">
        <v>101</v>
      </c>
      <c r="AD276" s="131">
        <f t="shared" si="97"/>
        <v>18315000</v>
      </c>
      <c r="AG276" s="305">
        <v>45</v>
      </c>
      <c r="AH276" s="305">
        <v>0</v>
      </c>
      <c r="AI276" s="305">
        <v>45</v>
      </c>
      <c r="AJ276" s="305" t="s">
        <v>101</v>
      </c>
      <c r="AK276" s="306">
        <v>18315000</v>
      </c>
      <c r="AL276" s="132">
        <f t="shared" si="103"/>
        <v>0</v>
      </c>
      <c r="AM276" s="132">
        <f t="shared" si="103"/>
        <v>0</v>
      </c>
      <c r="AN276" s="132">
        <f t="shared" si="103"/>
        <v>0</v>
      </c>
      <c r="AO276" s="132">
        <f t="shared" si="104"/>
        <v>0</v>
      </c>
    </row>
    <row r="277" spans="3:41" ht="13" customHeight="1" x14ac:dyDescent="0.15">
      <c r="C277" s="92"/>
      <c r="D277" s="8"/>
      <c r="I277" s="110" t="s">
        <v>25</v>
      </c>
      <c r="J277" s="278" t="s">
        <v>101</v>
      </c>
      <c r="K277" s="227"/>
      <c r="L277" s="287">
        <v>496540</v>
      </c>
      <c r="M277" s="126">
        <v>11</v>
      </c>
      <c r="N277" s="126">
        <v>0</v>
      </c>
      <c r="O277" s="127">
        <f t="shared" si="98"/>
        <v>11</v>
      </c>
      <c r="P277" s="128" t="s">
        <v>101</v>
      </c>
      <c r="Q277" s="126">
        <v>5461940</v>
      </c>
      <c r="R277" s="126"/>
      <c r="S277" s="126"/>
      <c r="T277" s="181"/>
      <c r="U277" s="127">
        <v>0</v>
      </c>
      <c r="V277" s="127">
        <v>0</v>
      </c>
      <c r="W277" s="127">
        <f t="shared" si="99"/>
        <v>0</v>
      </c>
      <c r="X277" s="128" t="s">
        <v>101</v>
      </c>
      <c r="Y277" s="126">
        <f t="shared" si="94"/>
        <v>0</v>
      </c>
      <c r="Z277" s="127">
        <f t="shared" si="95"/>
        <v>11</v>
      </c>
      <c r="AA277" s="127">
        <f t="shared" si="95"/>
        <v>0</v>
      </c>
      <c r="AB277" s="127">
        <f t="shared" si="96"/>
        <v>11</v>
      </c>
      <c r="AC277" s="128" t="s">
        <v>101</v>
      </c>
      <c r="AD277" s="131">
        <f t="shared" si="97"/>
        <v>5461940</v>
      </c>
      <c r="AG277" s="305">
        <v>11</v>
      </c>
      <c r="AH277" s="305">
        <v>0</v>
      </c>
      <c r="AI277" s="305">
        <v>11</v>
      </c>
      <c r="AJ277" s="305" t="s">
        <v>101</v>
      </c>
      <c r="AK277" s="306">
        <v>5461940</v>
      </c>
      <c r="AL277" s="132">
        <f t="shared" si="103"/>
        <v>0</v>
      </c>
      <c r="AM277" s="132">
        <f t="shared" si="103"/>
        <v>0</v>
      </c>
      <c r="AN277" s="132">
        <f t="shared" si="103"/>
        <v>0</v>
      </c>
      <c r="AO277" s="132">
        <f t="shared" si="104"/>
        <v>0</v>
      </c>
    </row>
    <row r="278" spans="3:41" ht="13" customHeight="1" x14ac:dyDescent="0.15">
      <c r="C278" s="92"/>
      <c r="D278" s="8"/>
      <c r="E278" s="1" t="s">
        <v>132</v>
      </c>
      <c r="H278" s="1" t="s">
        <v>86</v>
      </c>
      <c r="I278" s="110" t="s">
        <v>25</v>
      </c>
      <c r="J278" s="278" t="s">
        <v>101</v>
      </c>
      <c r="K278" s="227">
        <v>542000</v>
      </c>
      <c r="L278" s="126">
        <v>542000</v>
      </c>
      <c r="M278" s="126">
        <v>3</v>
      </c>
      <c r="N278" s="126">
        <v>0</v>
      </c>
      <c r="O278" s="127">
        <f t="shared" si="98"/>
        <v>3</v>
      </c>
      <c r="P278" s="128" t="s">
        <v>101</v>
      </c>
      <c r="Q278" s="126">
        <v>1626000</v>
      </c>
      <c r="R278" s="126"/>
      <c r="S278" s="126"/>
      <c r="T278" s="181"/>
      <c r="U278" s="127">
        <v>0</v>
      </c>
      <c r="V278" s="127">
        <v>0</v>
      </c>
      <c r="W278" s="127">
        <f t="shared" si="99"/>
        <v>0</v>
      </c>
      <c r="X278" s="128" t="s">
        <v>101</v>
      </c>
      <c r="Y278" s="126">
        <f t="shared" si="94"/>
        <v>0</v>
      </c>
      <c r="Z278" s="127">
        <f t="shared" si="95"/>
        <v>3</v>
      </c>
      <c r="AA278" s="127">
        <f t="shared" si="95"/>
        <v>0</v>
      </c>
      <c r="AB278" s="127">
        <f t="shared" si="96"/>
        <v>3</v>
      </c>
      <c r="AC278" s="128" t="s">
        <v>101</v>
      </c>
      <c r="AD278" s="131">
        <f t="shared" si="97"/>
        <v>1626000</v>
      </c>
      <c r="AG278" s="4">
        <v>3</v>
      </c>
      <c r="AH278" s="4">
        <v>0</v>
      </c>
      <c r="AI278" s="4">
        <v>3</v>
      </c>
      <c r="AJ278" s="4" t="s">
        <v>101</v>
      </c>
      <c r="AK278" s="5">
        <v>1626000</v>
      </c>
      <c r="AL278" s="132">
        <f t="shared" si="103"/>
        <v>0</v>
      </c>
      <c r="AM278" s="132">
        <f t="shared" si="103"/>
        <v>0</v>
      </c>
      <c r="AN278" s="132">
        <f t="shared" si="103"/>
        <v>0</v>
      </c>
      <c r="AO278" s="132">
        <f t="shared" si="104"/>
        <v>0</v>
      </c>
    </row>
    <row r="279" spans="3:41" ht="13" customHeight="1" x14ac:dyDescent="0.15">
      <c r="C279" s="92"/>
      <c r="D279" s="8"/>
      <c r="I279" s="110" t="s">
        <v>25</v>
      </c>
      <c r="J279" s="278" t="s">
        <v>101</v>
      </c>
      <c r="K279" s="227"/>
      <c r="L279" s="287">
        <v>661240</v>
      </c>
      <c r="M279" s="126">
        <v>0</v>
      </c>
      <c r="N279" s="126">
        <v>0</v>
      </c>
      <c r="O279" s="127">
        <f t="shared" si="98"/>
        <v>0</v>
      </c>
      <c r="P279" s="128" t="s">
        <v>101</v>
      </c>
      <c r="Q279" s="126">
        <v>0</v>
      </c>
      <c r="R279" s="126"/>
      <c r="S279" s="126"/>
      <c r="T279" s="181"/>
      <c r="U279" s="127">
        <v>0</v>
      </c>
      <c r="V279" s="127">
        <v>0</v>
      </c>
      <c r="W279" s="127">
        <f t="shared" si="99"/>
        <v>0</v>
      </c>
      <c r="X279" s="128" t="s">
        <v>101</v>
      </c>
      <c r="Y279" s="126">
        <f t="shared" si="94"/>
        <v>0</v>
      </c>
      <c r="Z279" s="127">
        <f t="shared" si="95"/>
        <v>0</v>
      </c>
      <c r="AA279" s="127">
        <f t="shared" si="95"/>
        <v>0</v>
      </c>
      <c r="AB279" s="127">
        <f t="shared" si="96"/>
        <v>0</v>
      </c>
      <c r="AC279" s="128" t="s">
        <v>101</v>
      </c>
      <c r="AD279" s="131">
        <f t="shared" si="97"/>
        <v>0</v>
      </c>
      <c r="AG279" s="4">
        <v>0</v>
      </c>
      <c r="AH279" s="4">
        <v>0</v>
      </c>
      <c r="AI279" s="4">
        <v>0</v>
      </c>
      <c r="AJ279" s="4" t="s">
        <v>101</v>
      </c>
      <c r="AK279" s="5">
        <v>0</v>
      </c>
      <c r="AL279" s="132">
        <f t="shared" si="103"/>
        <v>0</v>
      </c>
      <c r="AM279" s="132">
        <f t="shared" si="103"/>
        <v>0</v>
      </c>
      <c r="AN279" s="132">
        <f t="shared" si="103"/>
        <v>0</v>
      </c>
      <c r="AO279" s="132">
        <f t="shared" si="104"/>
        <v>0</v>
      </c>
    </row>
    <row r="280" spans="3:41" ht="13" customHeight="1" x14ac:dyDescent="0.15">
      <c r="C280" s="92"/>
      <c r="D280" s="8"/>
      <c r="E280" s="1" t="s">
        <v>132</v>
      </c>
      <c r="H280" s="1" t="s">
        <v>87</v>
      </c>
      <c r="I280" s="110" t="s">
        <v>25</v>
      </c>
      <c r="J280" s="278" t="s">
        <v>101</v>
      </c>
      <c r="K280" s="227">
        <v>813000</v>
      </c>
      <c r="L280" s="126">
        <v>813000</v>
      </c>
      <c r="M280" s="126">
        <v>10</v>
      </c>
      <c r="N280" s="126">
        <v>0</v>
      </c>
      <c r="O280" s="127">
        <f t="shared" si="98"/>
        <v>10</v>
      </c>
      <c r="P280" s="128" t="s">
        <v>101</v>
      </c>
      <c r="Q280" s="126">
        <v>8130000</v>
      </c>
      <c r="R280" s="126"/>
      <c r="S280" s="126"/>
      <c r="T280" s="181"/>
      <c r="U280" s="127">
        <v>0</v>
      </c>
      <c r="V280" s="127">
        <v>0</v>
      </c>
      <c r="W280" s="127">
        <f t="shared" si="99"/>
        <v>0</v>
      </c>
      <c r="X280" s="128" t="s">
        <v>101</v>
      </c>
      <c r="Y280" s="126">
        <f>W280*L280</f>
        <v>0</v>
      </c>
      <c r="Z280" s="127">
        <f t="shared" si="95"/>
        <v>10</v>
      </c>
      <c r="AA280" s="127">
        <f t="shared" si="95"/>
        <v>0</v>
      </c>
      <c r="AB280" s="127">
        <f t="shared" si="96"/>
        <v>10</v>
      </c>
      <c r="AC280" s="128" t="s">
        <v>101</v>
      </c>
      <c r="AD280" s="131">
        <f t="shared" si="97"/>
        <v>8130000</v>
      </c>
      <c r="AE280" s="138"/>
      <c r="AF280" s="138"/>
      <c r="AG280" s="4">
        <v>10</v>
      </c>
      <c r="AH280" s="4">
        <v>0</v>
      </c>
      <c r="AI280" s="4">
        <v>10</v>
      </c>
      <c r="AJ280" s="4" t="s">
        <v>101</v>
      </c>
      <c r="AK280" s="5">
        <v>8130000</v>
      </c>
      <c r="AL280" s="132">
        <f t="shared" si="103"/>
        <v>0</v>
      </c>
      <c r="AM280" s="132">
        <f t="shared" si="103"/>
        <v>0</v>
      </c>
      <c r="AN280" s="132">
        <f t="shared" si="103"/>
        <v>0</v>
      </c>
      <c r="AO280" s="132">
        <f t="shared" si="104"/>
        <v>0</v>
      </c>
    </row>
    <row r="281" spans="3:41" ht="13" customHeight="1" x14ac:dyDescent="0.15">
      <c r="C281" s="92"/>
      <c r="D281" s="8"/>
      <c r="I281" s="110" t="s">
        <v>25</v>
      </c>
      <c r="J281" s="278" t="s">
        <v>101</v>
      </c>
      <c r="K281" s="227"/>
      <c r="L281" s="287">
        <v>991860</v>
      </c>
      <c r="M281" s="126">
        <v>10</v>
      </c>
      <c r="N281" s="126">
        <v>0</v>
      </c>
      <c r="O281" s="127">
        <f t="shared" si="98"/>
        <v>10</v>
      </c>
      <c r="P281" s="128" t="s">
        <v>101</v>
      </c>
      <c r="Q281" s="126">
        <v>9918600</v>
      </c>
      <c r="R281" s="126"/>
      <c r="S281" s="126"/>
      <c r="T281" s="181"/>
      <c r="U281" s="127">
        <v>0</v>
      </c>
      <c r="V281" s="127">
        <v>0</v>
      </c>
      <c r="W281" s="127">
        <f t="shared" si="99"/>
        <v>0</v>
      </c>
      <c r="X281" s="128" t="s">
        <v>101</v>
      </c>
      <c r="Y281" s="126">
        <f>+W281*L281</f>
        <v>0</v>
      </c>
      <c r="Z281" s="127">
        <f t="shared" si="95"/>
        <v>10</v>
      </c>
      <c r="AA281" s="127">
        <f t="shared" si="95"/>
        <v>0</v>
      </c>
      <c r="AB281" s="127">
        <f t="shared" si="96"/>
        <v>10</v>
      </c>
      <c r="AC281" s="128" t="s">
        <v>101</v>
      </c>
      <c r="AD281" s="131">
        <f t="shared" si="97"/>
        <v>9918600</v>
      </c>
      <c r="AE281" s="138"/>
      <c r="AF281" s="138"/>
      <c r="AG281" s="4">
        <v>10</v>
      </c>
      <c r="AH281" s="4">
        <v>0</v>
      </c>
      <c r="AI281" s="4">
        <v>10</v>
      </c>
      <c r="AJ281" s="4" t="s">
        <v>101</v>
      </c>
      <c r="AK281" s="5">
        <v>9918600</v>
      </c>
      <c r="AL281" s="132">
        <f t="shared" si="103"/>
        <v>0</v>
      </c>
      <c r="AM281" s="132">
        <f t="shared" si="103"/>
        <v>0</v>
      </c>
      <c r="AN281" s="132">
        <f t="shared" si="103"/>
        <v>0</v>
      </c>
      <c r="AO281" s="132">
        <f t="shared" si="104"/>
        <v>0</v>
      </c>
    </row>
    <row r="282" spans="3:41" ht="19" customHeight="1" thickBot="1" x14ac:dyDescent="0.2">
      <c r="C282" s="184"/>
      <c r="D282" s="185"/>
      <c r="E282" s="185"/>
      <c r="F282" s="185"/>
      <c r="G282" s="185"/>
      <c r="H282" s="307"/>
      <c r="I282" s="187"/>
      <c r="J282" s="298"/>
      <c r="K282" s="299"/>
      <c r="L282" s="232"/>
      <c r="M282" s="143">
        <f>SUM(M268:M281)</f>
        <v>301</v>
      </c>
      <c r="N282" s="143">
        <f t="shared" ref="N282:O282" si="105">SUM(N268:N281)</f>
        <v>40</v>
      </c>
      <c r="O282" s="143">
        <f t="shared" si="105"/>
        <v>341</v>
      </c>
      <c r="P282" s="142" t="s">
        <v>101</v>
      </c>
      <c r="Q282" s="143">
        <f t="shared" ref="Q282:W282" si="106">SUM(Q268:Q281)</f>
        <v>129294180</v>
      </c>
      <c r="R282" s="143">
        <f t="shared" si="106"/>
        <v>331</v>
      </c>
      <c r="S282" s="143">
        <f t="shared" si="106"/>
        <v>0</v>
      </c>
      <c r="T282" s="143">
        <f t="shared" si="106"/>
        <v>331</v>
      </c>
      <c r="U282" s="143">
        <f t="shared" si="106"/>
        <v>11</v>
      </c>
      <c r="V282" s="143">
        <f t="shared" si="106"/>
        <v>7</v>
      </c>
      <c r="W282" s="143">
        <f t="shared" si="106"/>
        <v>18</v>
      </c>
      <c r="X282" s="142" t="s">
        <v>101</v>
      </c>
      <c r="Y282" s="143">
        <f t="shared" ref="Y282:AB282" si="107">SUM(Y268:Y281)</f>
        <v>6614840</v>
      </c>
      <c r="Z282" s="143">
        <f t="shared" si="107"/>
        <v>312</v>
      </c>
      <c r="AA282" s="143">
        <f t="shared" si="107"/>
        <v>47</v>
      </c>
      <c r="AB282" s="143">
        <f t="shared" si="107"/>
        <v>359</v>
      </c>
      <c r="AC282" s="142" t="s">
        <v>101</v>
      </c>
      <c r="AD282" s="146">
        <f>+Q282+Y282</f>
        <v>135909020</v>
      </c>
      <c r="AE282" s="194"/>
      <c r="AF282" s="194"/>
      <c r="AG282" s="4">
        <v>301</v>
      </c>
      <c r="AH282" s="4">
        <v>40</v>
      </c>
      <c r="AI282" s="4">
        <v>341</v>
      </c>
      <c r="AJ282" s="4" t="s">
        <v>101</v>
      </c>
      <c r="AK282" s="5">
        <v>129294180</v>
      </c>
      <c r="AL282" s="132">
        <f t="shared" si="103"/>
        <v>0</v>
      </c>
      <c r="AM282" s="132">
        <f t="shared" si="103"/>
        <v>0</v>
      </c>
      <c r="AN282" s="132">
        <f t="shared" si="103"/>
        <v>0</v>
      </c>
      <c r="AO282" s="132">
        <f t="shared" si="104"/>
        <v>0</v>
      </c>
    </row>
    <row r="283" spans="3:41" ht="15" hidden="1" customHeight="1" x14ac:dyDescent="0.15">
      <c r="C283" s="308"/>
      <c r="D283" s="10"/>
      <c r="E283" s="10"/>
      <c r="F283" s="10"/>
      <c r="G283" s="10"/>
      <c r="H283" s="10"/>
      <c r="I283" s="309"/>
      <c r="J283" s="310"/>
      <c r="K283" s="310"/>
      <c r="L283" s="311"/>
      <c r="M283" s="311"/>
      <c r="N283" s="181"/>
      <c r="O283" s="181"/>
      <c r="P283" s="181"/>
      <c r="Q283" s="312"/>
      <c r="R283" s="313"/>
      <c r="S283" s="313"/>
      <c r="T283" s="313"/>
      <c r="U283" s="136"/>
      <c r="V283" s="181"/>
      <c r="W283" s="181"/>
      <c r="X283" s="130"/>
      <c r="Y283" s="181"/>
      <c r="Z283" s="304"/>
      <c r="AA283" s="304"/>
      <c r="AB283" s="304"/>
      <c r="AC283" s="314"/>
      <c r="AD283" s="315"/>
      <c r="AL283" s="132">
        <f t="shared" si="103"/>
        <v>0</v>
      </c>
      <c r="AM283" s="132">
        <f t="shared" si="103"/>
        <v>0</v>
      </c>
      <c r="AN283" s="132">
        <f t="shared" si="103"/>
        <v>0</v>
      </c>
      <c r="AO283" s="132">
        <f t="shared" si="104"/>
        <v>0</v>
      </c>
    </row>
    <row r="284" spans="3:41" ht="17.5" hidden="1" customHeight="1" x14ac:dyDescent="0.15">
      <c r="C284" s="116"/>
      <c r="D284" s="8"/>
      <c r="J284" s="300"/>
      <c r="K284" s="300"/>
      <c r="L284" s="181"/>
      <c r="M284" s="181"/>
      <c r="N284" s="181"/>
      <c r="O284" s="181"/>
      <c r="P284" s="130"/>
      <c r="Q284" s="126"/>
      <c r="R284" s="181"/>
      <c r="S284" s="181"/>
      <c r="T284" s="181"/>
      <c r="U284" s="136"/>
      <c r="V284" s="181"/>
      <c r="W284" s="181"/>
      <c r="X284" s="130"/>
      <c r="Y284" s="181"/>
      <c r="Z284" s="181"/>
      <c r="AA284" s="181"/>
      <c r="AB284" s="316"/>
      <c r="AC284" s="317"/>
      <c r="AD284" s="318"/>
      <c r="AL284" s="132">
        <f t="shared" si="103"/>
        <v>0</v>
      </c>
      <c r="AM284" s="132">
        <f t="shared" si="103"/>
        <v>0</v>
      </c>
      <c r="AN284" s="132">
        <f t="shared" si="103"/>
        <v>0</v>
      </c>
      <c r="AO284" s="132">
        <f t="shared" si="104"/>
        <v>0</v>
      </c>
    </row>
    <row r="285" spans="3:41" ht="17.25" hidden="1" customHeight="1" x14ac:dyDescent="0.15">
      <c r="C285" s="319"/>
      <c r="D285" s="171"/>
      <c r="E285" s="171"/>
      <c r="F285" s="171"/>
      <c r="G285" s="171"/>
      <c r="H285" s="320"/>
      <c r="I285" s="321"/>
      <c r="J285" s="322" t="s">
        <v>5</v>
      </c>
      <c r="K285" s="323"/>
      <c r="L285" s="324"/>
      <c r="M285" s="325"/>
      <c r="N285" s="325"/>
      <c r="O285" s="325"/>
      <c r="P285" s="325"/>
      <c r="Q285" s="326"/>
      <c r="R285" s="327"/>
      <c r="S285" s="327"/>
      <c r="T285" s="327"/>
      <c r="U285" s="328" t="s">
        <v>7</v>
      </c>
      <c r="V285" s="325"/>
      <c r="W285" s="325"/>
      <c r="X285" s="325"/>
      <c r="Y285" s="326"/>
      <c r="Z285" s="328" t="s">
        <v>8</v>
      </c>
      <c r="AA285" s="325"/>
      <c r="AB285" s="325"/>
      <c r="AC285" s="325"/>
      <c r="AD285" s="329"/>
      <c r="AG285" s="4" t="s">
        <v>8</v>
      </c>
      <c r="AL285" s="132" t="e">
        <f t="shared" si="103"/>
        <v>#VALUE!</v>
      </c>
      <c r="AM285" s="132">
        <f t="shared" si="103"/>
        <v>0</v>
      </c>
      <c r="AN285" s="132">
        <f t="shared" si="103"/>
        <v>0</v>
      </c>
      <c r="AO285" s="132">
        <f t="shared" si="104"/>
        <v>0</v>
      </c>
    </row>
    <row r="286" spans="3:41" ht="17.25" hidden="1" customHeight="1" x14ac:dyDescent="0.15">
      <c r="C286" s="330"/>
      <c r="H286" s="199" t="s">
        <v>10</v>
      </c>
      <c r="I286" s="94" t="s">
        <v>11</v>
      </c>
      <c r="J286" s="278" t="s">
        <v>137</v>
      </c>
      <c r="K286" s="300"/>
      <c r="L286" s="130"/>
      <c r="M286" s="331"/>
      <c r="N286" s="331"/>
      <c r="O286" s="332"/>
      <c r="P286" s="280"/>
      <c r="Q286" s="126"/>
      <c r="R286" s="181"/>
      <c r="S286" s="181"/>
      <c r="T286" s="181"/>
      <c r="U286" s="333" t="s">
        <v>12</v>
      </c>
      <c r="V286" s="331"/>
      <c r="W286" s="332"/>
      <c r="X286" s="280"/>
      <c r="Y286" s="126"/>
      <c r="Z286" s="333" t="s">
        <v>12</v>
      </c>
      <c r="AA286" s="331"/>
      <c r="AB286" s="332"/>
      <c r="AC286" s="130"/>
      <c r="AD286" s="131"/>
      <c r="AG286" s="4" t="s">
        <v>12</v>
      </c>
      <c r="AL286" s="132" t="e">
        <f t="shared" si="103"/>
        <v>#VALUE!</v>
      </c>
      <c r="AM286" s="132">
        <f t="shared" si="103"/>
        <v>0</v>
      </c>
      <c r="AN286" s="132">
        <f t="shared" si="103"/>
        <v>0</v>
      </c>
      <c r="AO286" s="132">
        <f t="shared" si="104"/>
        <v>0</v>
      </c>
    </row>
    <row r="287" spans="3:41" ht="17.25" hidden="1" customHeight="1" x14ac:dyDescent="0.15">
      <c r="C287" s="184"/>
      <c r="D287" s="185"/>
      <c r="E287" s="185"/>
      <c r="F287" s="185"/>
      <c r="G287" s="185"/>
      <c r="H287" s="197"/>
      <c r="I287" s="334"/>
      <c r="J287" s="298"/>
      <c r="K287" s="301"/>
      <c r="L287" s="234"/>
      <c r="M287" s="335"/>
      <c r="N287" s="336"/>
      <c r="O287" s="337"/>
      <c r="P287" s="338"/>
      <c r="Q287" s="339"/>
      <c r="R287" s="340"/>
      <c r="S287" s="340"/>
      <c r="T287" s="340"/>
      <c r="U287" s="336" t="s">
        <v>14</v>
      </c>
      <c r="V287" s="336" t="s">
        <v>15</v>
      </c>
      <c r="W287" s="337" t="s">
        <v>16</v>
      </c>
      <c r="X287" s="338" t="s">
        <v>13</v>
      </c>
      <c r="Y287" s="339"/>
      <c r="Z287" s="335" t="s">
        <v>14</v>
      </c>
      <c r="AA287" s="336" t="s">
        <v>15</v>
      </c>
      <c r="AB287" s="337" t="s">
        <v>16</v>
      </c>
      <c r="AC287" s="338" t="s">
        <v>13</v>
      </c>
      <c r="AD287" s="341"/>
      <c r="AG287" s="4" t="s">
        <v>14</v>
      </c>
      <c r="AH287" s="4" t="s">
        <v>15</v>
      </c>
      <c r="AI287" s="4" t="s">
        <v>16</v>
      </c>
      <c r="AJ287" s="4" t="s">
        <v>13</v>
      </c>
      <c r="AL287" s="132" t="e">
        <f t="shared" si="103"/>
        <v>#VALUE!</v>
      </c>
      <c r="AM287" s="132" t="e">
        <f t="shared" si="103"/>
        <v>#VALUE!</v>
      </c>
      <c r="AN287" s="132" t="e">
        <f t="shared" si="103"/>
        <v>#VALUE!</v>
      </c>
      <c r="AO287" s="132">
        <f t="shared" si="104"/>
        <v>0</v>
      </c>
    </row>
    <row r="288" spans="3:41" s="2" customFormat="1" ht="17.25" hidden="1" customHeight="1" x14ac:dyDescent="0.15">
      <c r="C288" s="342"/>
      <c r="D288" s="343">
        <v>2</v>
      </c>
      <c r="E288" s="344"/>
      <c r="F288" s="344"/>
      <c r="G288" s="344"/>
      <c r="H288" s="345"/>
      <c r="I288" s="346">
        <v>3</v>
      </c>
      <c r="J288" s="347">
        <v>4</v>
      </c>
      <c r="K288" s="348"/>
      <c r="L288" s="349"/>
      <c r="M288" s="350"/>
      <c r="N288" s="351"/>
      <c r="O288" s="352"/>
      <c r="P288" s="353"/>
      <c r="Q288" s="354"/>
      <c r="R288" s="349"/>
      <c r="S288" s="349"/>
      <c r="T288" s="349"/>
      <c r="U288" s="351">
        <v>10</v>
      </c>
      <c r="V288" s="351">
        <v>11</v>
      </c>
      <c r="W288" s="352">
        <v>12</v>
      </c>
      <c r="X288" s="353">
        <v>13</v>
      </c>
      <c r="Y288" s="354"/>
      <c r="Z288" s="350">
        <v>14</v>
      </c>
      <c r="AA288" s="351">
        <v>15</v>
      </c>
      <c r="AB288" s="352">
        <v>16</v>
      </c>
      <c r="AC288" s="353">
        <v>17</v>
      </c>
      <c r="AD288" s="355"/>
      <c r="AE288" s="87"/>
      <c r="AF288" s="87"/>
      <c r="AG288" s="88">
        <v>14</v>
      </c>
      <c r="AH288" s="88">
        <v>15</v>
      </c>
      <c r="AI288" s="88">
        <v>16</v>
      </c>
      <c r="AJ288" s="88">
        <v>17</v>
      </c>
      <c r="AK288" s="89"/>
      <c r="AL288" s="132">
        <f t="shared" si="103"/>
        <v>-14</v>
      </c>
      <c r="AM288" s="132">
        <f t="shared" si="103"/>
        <v>-15</v>
      </c>
      <c r="AN288" s="132">
        <f t="shared" si="103"/>
        <v>-16</v>
      </c>
      <c r="AO288" s="132">
        <f t="shared" si="104"/>
        <v>0</v>
      </c>
    </row>
    <row r="289" spans="3:41" ht="9.75" customHeight="1" x14ac:dyDescent="0.15">
      <c r="C289" s="92"/>
      <c r="I289" s="94"/>
      <c r="J289" s="226"/>
      <c r="K289" s="356"/>
      <c r="L289" s="181"/>
      <c r="M289" s="357"/>
      <c r="N289" s="150"/>
      <c r="O289" s="358"/>
      <c r="P289" s="128"/>
      <c r="Q289" s="229"/>
      <c r="R289" s="130"/>
      <c r="S289" s="130"/>
      <c r="T289" s="130"/>
      <c r="U289" s="150"/>
      <c r="V289" s="150"/>
      <c r="W289" s="358"/>
      <c r="X289" s="128"/>
      <c r="Y289" s="229"/>
      <c r="Z289" s="359"/>
      <c r="AA289" s="150"/>
      <c r="AB289" s="358"/>
      <c r="AC289" s="130"/>
      <c r="AD289" s="360"/>
      <c r="AE289" s="107"/>
      <c r="AF289" s="107"/>
      <c r="AL289" s="132">
        <f t="shared" si="103"/>
        <v>0</v>
      </c>
      <c r="AM289" s="132">
        <f t="shared" si="103"/>
        <v>0</v>
      </c>
      <c r="AN289" s="132">
        <f t="shared" si="103"/>
        <v>0</v>
      </c>
      <c r="AO289" s="132">
        <f t="shared" si="104"/>
        <v>0</v>
      </c>
    </row>
    <row r="290" spans="3:41" ht="15.5" customHeight="1" x14ac:dyDescent="0.15">
      <c r="C290" s="116" t="s">
        <v>73</v>
      </c>
      <c r="D290" s="8" t="s">
        <v>122</v>
      </c>
      <c r="F290" s="123"/>
      <c r="G290" s="123"/>
      <c r="H290" s="361"/>
      <c r="I290" s="110"/>
      <c r="J290" s="278"/>
      <c r="K290" s="227"/>
      <c r="L290" s="126"/>
      <c r="M290" s="127"/>
      <c r="N290" s="127"/>
      <c r="O290" s="127"/>
      <c r="P290" s="136"/>
      <c r="Q290" s="126"/>
      <c r="R290" s="126"/>
      <c r="S290" s="126"/>
      <c r="T290" s="181"/>
      <c r="U290" s="127"/>
      <c r="V290" s="127"/>
      <c r="W290" s="127"/>
      <c r="X290" s="128"/>
      <c r="Y290" s="126"/>
      <c r="Z290" s="127"/>
      <c r="AA290" s="127"/>
      <c r="AB290" s="127"/>
      <c r="AC290" s="130"/>
      <c r="AD290" s="131"/>
      <c r="AL290" s="132">
        <f t="shared" si="103"/>
        <v>0</v>
      </c>
      <c r="AM290" s="132">
        <f t="shared" si="103"/>
        <v>0</v>
      </c>
      <c r="AN290" s="132">
        <f t="shared" si="103"/>
        <v>0</v>
      </c>
      <c r="AO290" s="132">
        <f t="shared" si="104"/>
        <v>0</v>
      </c>
    </row>
    <row r="291" spans="3:41" ht="15.5" customHeight="1" x14ac:dyDescent="0.15">
      <c r="C291" s="92"/>
      <c r="D291" s="1" t="s">
        <v>138</v>
      </c>
      <c r="F291" s="123"/>
      <c r="G291" s="123"/>
      <c r="H291" s="1" t="s">
        <v>86</v>
      </c>
      <c r="I291" s="110" t="s">
        <v>139</v>
      </c>
      <c r="J291" s="278" t="s">
        <v>101</v>
      </c>
      <c r="K291" s="227">
        <v>130000</v>
      </c>
      <c r="L291" s="126">
        <v>130000</v>
      </c>
      <c r="M291" s="126">
        <v>0</v>
      </c>
      <c r="N291" s="126">
        <v>0</v>
      </c>
      <c r="O291" s="127">
        <f>M291+N291</f>
        <v>0</v>
      </c>
      <c r="P291" s="128" t="s">
        <v>101</v>
      </c>
      <c r="Q291" s="126">
        <v>0</v>
      </c>
      <c r="R291" s="126">
        <v>17</v>
      </c>
      <c r="S291" s="126">
        <v>14</v>
      </c>
      <c r="T291" s="181">
        <f>+R291+S291</f>
        <v>31</v>
      </c>
      <c r="U291" s="127">
        <v>0</v>
      </c>
      <c r="V291" s="127">
        <v>0</v>
      </c>
      <c r="W291" s="127">
        <f>SUM(U291:V291)</f>
        <v>0</v>
      </c>
      <c r="X291" s="128" t="s">
        <v>101</v>
      </c>
      <c r="Y291" s="126">
        <f>+W291*L291</f>
        <v>0</v>
      </c>
      <c r="Z291" s="127">
        <f t="shared" ref="Z291:AA295" si="108">M291+U291</f>
        <v>0</v>
      </c>
      <c r="AA291" s="127">
        <f t="shared" si="108"/>
        <v>0</v>
      </c>
      <c r="AB291" s="127">
        <f>+O291+W291</f>
        <v>0</v>
      </c>
      <c r="AC291" s="128" t="s">
        <v>101</v>
      </c>
      <c r="AD291" s="131">
        <f>+Q291+Y291</f>
        <v>0</v>
      </c>
      <c r="AG291" s="4">
        <v>0</v>
      </c>
      <c r="AH291" s="4">
        <v>0</v>
      </c>
      <c r="AI291" s="4">
        <v>0</v>
      </c>
      <c r="AJ291" s="4" t="s">
        <v>101</v>
      </c>
      <c r="AK291" s="5">
        <v>0</v>
      </c>
      <c r="AL291" s="132">
        <f t="shared" si="103"/>
        <v>0</v>
      </c>
      <c r="AM291" s="132">
        <f t="shared" si="103"/>
        <v>0</v>
      </c>
      <c r="AN291" s="132">
        <f t="shared" si="103"/>
        <v>0</v>
      </c>
      <c r="AO291" s="132">
        <f t="shared" si="104"/>
        <v>0</v>
      </c>
    </row>
    <row r="292" spans="3:41" ht="15.5" customHeight="1" x14ac:dyDescent="0.15">
      <c r="C292" s="92"/>
      <c r="F292" s="123"/>
      <c r="G292" s="123"/>
      <c r="H292" s="1" t="s">
        <v>86</v>
      </c>
      <c r="I292" s="110" t="s">
        <v>139</v>
      </c>
      <c r="J292" s="278" t="s">
        <v>101</v>
      </c>
      <c r="K292" s="227"/>
      <c r="L292" s="126">
        <v>210600</v>
      </c>
      <c r="M292" s="126">
        <v>245</v>
      </c>
      <c r="N292" s="126">
        <v>1625</v>
      </c>
      <c r="O292" s="127">
        <f t="shared" ref="O292:O295" si="109">M292+N292</f>
        <v>1870</v>
      </c>
      <c r="P292" s="128" t="s">
        <v>101</v>
      </c>
      <c r="Q292" s="126">
        <v>393822000</v>
      </c>
      <c r="R292" s="126"/>
      <c r="S292" s="126"/>
      <c r="T292" s="181"/>
      <c r="U292" s="127">
        <v>44</v>
      </c>
      <c r="V292" s="127">
        <v>89</v>
      </c>
      <c r="W292" s="127">
        <f>SUM(U292:V292)</f>
        <v>133</v>
      </c>
      <c r="X292" s="128" t="s">
        <v>101</v>
      </c>
      <c r="Y292" s="126">
        <f>+W292*L292</f>
        <v>28009800</v>
      </c>
      <c r="Z292" s="127">
        <f t="shared" si="108"/>
        <v>289</v>
      </c>
      <c r="AA292" s="127">
        <f t="shared" si="108"/>
        <v>1714</v>
      </c>
      <c r="AB292" s="127">
        <f>+O292+W292</f>
        <v>2003</v>
      </c>
      <c r="AC292" s="128" t="s">
        <v>101</v>
      </c>
      <c r="AD292" s="131">
        <f>+Q292+Y292</f>
        <v>421831800</v>
      </c>
      <c r="AG292" s="4">
        <v>245</v>
      </c>
      <c r="AH292" s="4">
        <v>1625</v>
      </c>
      <c r="AI292" s="4">
        <v>1870</v>
      </c>
      <c r="AJ292" s="4" t="s">
        <v>101</v>
      </c>
      <c r="AK292" s="5">
        <v>393822000</v>
      </c>
      <c r="AL292" s="132">
        <f t="shared" si="103"/>
        <v>0</v>
      </c>
      <c r="AM292" s="132">
        <f t="shared" si="103"/>
        <v>0</v>
      </c>
      <c r="AN292" s="132">
        <f t="shared" si="103"/>
        <v>0</v>
      </c>
      <c r="AO292" s="132">
        <f t="shared" si="104"/>
        <v>0</v>
      </c>
    </row>
    <row r="293" spans="3:41" ht="15.5" customHeight="1" x14ac:dyDescent="0.15">
      <c r="C293" s="92"/>
      <c r="D293" s="1" t="s">
        <v>138</v>
      </c>
      <c r="F293" s="123"/>
      <c r="G293" s="123"/>
      <c r="H293" s="1" t="s">
        <v>87</v>
      </c>
      <c r="I293" s="110" t="s">
        <v>139</v>
      </c>
      <c r="J293" s="278" t="s">
        <v>101</v>
      </c>
      <c r="K293" s="227">
        <v>194000</v>
      </c>
      <c r="L293" s="126">
        <v>194000</v>
      </c>
      <c r="M293" s="126">
        <v>0</v>
      </c>
      <c r="N293" s="126">
        <v>0</v>
      </c>
      <c r="O293" s="127">
        <f t="shared" si="109"/>
        <v>0</v>
      </c>
      <c r="P293" s="128" t="s">
        <v>101</v>
      </c>
      <c r="Q293" s="126">
        <v>0</v>
      </c>
      <c r="R293" s="126">
        <v>67</v>
      </c>
      <c r="S293" s="126">
        <v>40</v>
      </c>
      <c r="T293" s="181">
        <f>+R293+S293</f>
        <v>107</v>
      </c>
      <c r="U293" s="127">
        <v>0</v>
      </c>
      <c r="V293" s="127">
        <v>0</v>
      </c>
      <c r="W293" s="127">
        <f>SUM(U293:V293)</f>
        <v>0</v>
      </c>
      <c r="X293" s="128" t="s">
        <v>101</v>
      </c>
      <c r="Y293" s="126">
        <f>+W293*L293</f>
        <v>0</v>
      </c>
      <c r="Z293" s="127">
        <f t="shared" si="108"/>
        <v>0</v>
      </c>
      <c r="AA293" s="127">
        <f t="shared" si="108"/>
        <v>0</v>
      </c>
      <c r="AB293" s="127">
        <f>+O293+W293</f>
        <v>0</v>
      </c>
      <c r="AC293" s="128" t="s">
        <v>101</v>
      </c>
      <c r="AD293" s="131">
        <f>+Q293+Y293</f>
        <v>0</v>
      </c>
      <c r="AG293" s="4">
        <v>0</v>
      </c>
      <c r="AH293" s="4">
        <v>0</v>
      </c>
      <c r="AI293" s="4">
        <v>0</v>
      </c>
      <c r="AJ293" s="4" t="s">
        <v>101</v>
      </c>
      <c r="AK293" s="5">
        <v>0</v>
      </c>
      <c r="AL293" s="132">
        <f t="shared" si="103"/>
        <v>0</v>
      </c>
      <c r="AM293" s="132">
        <f t="shared" si="103"/>
        <v>0</v>
      </c>
      <c r="AN293" s="132">
        <f t="shared" si="103"/>
        <v>0</v>
      </c>
      <c r="AO293" s="132">
        <f t="shared" si="104"/>
        <v>0</v>
      </c>
    </row>
    <row r="294" spans="3:41" ht="15.5" customHeight="1" x14ac:dyDescent="0.15">
      <c r="C294" s="92"/>
      <c r="F294" s="123"/>
      <c r="G294" s="123"/>
      <c r="H294" s="1" t="s">
        <v>87</v>
      </c>
      <c r="I294" s="110" t="s">
        <v>139</v>
      </c>
      <c r="J294" s="278" t="s">
        <v>101</v>
      </c>
      <c r="K294" s="227"/>
      <c r="L294" s="126">
        <v>320100</v>
      </c>
      <c r="M294" s="126">
        <v>12076</v>
      </c>
      <c r="N294" s="126">
        <v>10887</v>
      </c>
      <c r="O294" s="127">
        <f t="shared" si="109"/>
        <v>22963</v>
      </c>
      <c r="P294" s="128" t="s">
        <v>101</v>
      </c>
      <c r="Q294" s="126">
        <v>7350456300</v>
      </c>
      <c r="R294" s="126"/>
      <c r="S294" s="126"/>
      <c r="T294" s="181"/>
      <c r="U294" s="127">
        <v>1585</v>
      </c>
      <c r="V294" s="127">
        <v>874</v>
      </c>
      <c r="W294" s="127">
        <f>SUM(U294:V294)</f>
        <v>2459</v>
      </c>
      <c r="X294" s="128" t="s">
        <v>101</v>
      </c>
      <c r="Y294" s="126">
        <f>+W294*L294</f>
        <v>787125900</v>
      </c>
      <c r="Z294" s="127">
        <f t="shared" si="108"/>
        <v>13661</v>
      </c>
      <c r="AA294" s="127">
        <f t="shared" si="108"/>
        <v>11761</v>
      </c>
      <c r="AB294" s="127">
        <f>+O294+W294</f>
        <v>25422</v>
      </c>
      <c r="AC294" s="128" t="s">
        <v>101</v>
      </c>
      <c r="AD294" s="131">
        <f>+Q294+Y294</f>
        <v>8137582200</v>
      </c>
      <c r="AG294" s="4">
        <v>12076</v>
      </c>
      <c r="AH294" s="4">
        <v>10887</v>
      </c>
      <c r="AI294" s="4">
        <v>22963</v>
      </c>
      <c r="AJ294" s="4" t="s">
        <v>101</v>
      </c>
      <c r="AK294" s="5">
        <v>7350456300</v>
      </c>
      <c r="AL294" s="132">
        <f t="shared" si="103"/>
        <v>0</v>
      </c>
      <c r="AM294" s="132">
        <f t="shared" si="103"/>
        <v>0</v>
      </c>
      <c r="AN294" s="132">
        <f t="shared" si="103"/>
        <v>0</v>
      </c>
      <c r="AO294" s="132">
        <f t="shared" si="104"/>
        <v>0</v>
      </c>
    </row>
    <row r="295" spans="3:41" ht="15.5" customHeight="1" x14ac:dyDescent="0.15">
      <c r="C295" s="92"/>
      <c r="D295" s="1" t="s">
        <v>138</v>
      </c>
      <c r="F295" s="123"/>
      <c r="G295" s="123"/>
      <c r="H295" s="1" t="s">
        <v>121</v>
      </c>
      <c r="I295" s="110" t="s">
        <v>139</v>
      </c>
      <c r="J295" s="278" t="s">
        <v>101</v>
      </c>
      <c r="K295" s="227">
        <v>194000</v>
      </c>
      <c r="L295" s="126">
        <v>242500</v>
      </c>
      <c r="M295" s="127">
        <v>0</v>
      </c>
      <c r="N295" s="127">
        <v>0</v>
      </c>
      <c r="O295" s="127">
        <f t="shared" si="109"/>
        <v>0</v>
      </c>
      <c r="P295" s="128" t="s">
        <v>101</v>
      </c>
      <c r="Q295" s="126">
        <v>0</v>
      </c>
      <c r="R295" s="126">
        <v>67</v>
      </c>
      <c r="S295" s="126">
        <v>40</v>
      </c>
      <c r="T295" s="181">
        <f>+R295+S295</f>
        <v>107</v>
      </c>
      <c r="U295" s="127">
        <v>0</v>
      </c>
      <c r="V295" s="127">
        <v>0</v>
      </c>
      <c r="W295" s="127">
        <f>SUM(U295:V295)</f>
        <v>0</v>
      </c>
      <c r="X295" s="128" t="s">
        <v>101</v>
      </c>
      <c r="Y295" s="126">
        <f>+W295*L295</f>
        <v>0</v>
      </c>
      <c r="Z295" s="127">
        <f t="shared" si="108"/>
        <v>0</v>
      </c>
      <c r="AA295" s="127">
        <f t="shared" si="108"/>
        <v>0</v>
      </c>
      <c r="AB295" s="127">
        <f>+O295+W295</f>
        <v>0</v>
      </c>
      <c r="AC295" s="128" t="s">
        <v>101</v>
      </c>
      <c r="AD295" s="131">
        <f>+Q295+Y295</f>
        <v>0</v>
      </c>
      <c r="AG295" s="4">
        <v>0</v>
      </c>
      <c r="AH295" s="4">
        <v>0</v>
      </c>
      <c r="AI295" s="4">
        <v>0</v>
      </c>
      <c r="AJ295" s="4" t="s">
        <v>101</v>
      </c>
      <c r="AK295" s="5">
        <v>0</v>
      </c>
      <c r="AL295" s="132">
        <f t="shared" si="103"/>
        <v>0</v>
      </c>
      <c r="AM295" s="132">
        <f t="shared" si="103"/>
        <v>0</v>
      </c>
      <c r="AN295" s="132">
        <f t="shared" si="103"/>
        <v>0</v>
      </c>
      <c r="AO295" s="132">
        <f t="shared" si="104"/>
        <v>0</v>
      </c>
    </row>
    <row r="296" spans="3:41" ht="15.5" customHeight="1" x14ac:dyDescent="0.15">
      <c r="C296" s="92"/>
      <c r="F296" s="123"/>
      <c r="G296" s="123"/>
      <c r="H296" s="362"/>
      <c r="I296" s="110"/>
      <c r="J296" s="278"/>
      <c r="K296" s="227"/>
      <c r="L296" s="126"/>
      <c r="M296" s="290">
        <f>SUM(M291:M295)</f>
        <v>12321</v>
      </c>
      <c r="N296" s="290">
        <f>SUM(N291:N295)</f>
        <v>12512</v>
      </c>
      <c r="O296" s="290">
        <f>SUM(O291:O295)</f>
        <v>24833</v>
      </c>
      <c r="P296" s="292" t="s">
        <v>101</v>
      </c>
      <c r="Q296" s="293">
        <f t="shared" ref="Q296:AB296" si="110">SUM(Q291:Q295)</f>
        <v>7744278300</v>
      </c>
      <c r="R296" s="290">
        <f t="shared" si="110"/>
        <v>151</v>
      </c>
      <c r="S296" s="290">
        <f t="shared" si="110"/>
        <v>94</v>
      </c>
      <c r="T296" s="290">
        <f t="shared" si="110"/>
        <v>245</v>
      </c>
      <c r="U296" s="290">
        <f t="shared" si="110"/>
        <v>1629</v>
      </c>
      <c r="V296" s="290">
        <f t="shared" si="110"/>
        <v>963</v>
      </c>
      <c r="W296" s="290">
        <f t="shared" si="110"/>
        <v>2592</v>
      </c>
      <c r="X296" s="292" t="s">
        <v>101</v>
      </c>
      <c r="Y296" s="293">
        <f t="shared" si="110"/>
        <v>815135700</v>
      </c>
      <c r="Z296" s="290">
        <f t="shared" si="110"/>
        <v>13950</v>
      </c>
      <c r="AA296" s="290">
        <f t="shared" si="110"/>
        <v>13475</v>
      </c>
      <c r="AB296" s="290">
        <f t="shared" si="110"/>
        <v>27425</v>
      </c>
      <c r="AC296" s="292" t="s">
        <v>101</v>
      </c>
      <c r="AD296" s="297">
        <f>SUM(AD291:AD295)</f>
        <v>8559414000</v>
      </c>
      <c r="AG296" s="4">
        <v>12321</v>
      </c>
      <c r="AH296" s="4">
        <v>12512</v>
      </c>
      <c r="AI296" s="4">
        <v>24833</v>
      </c>
      <c r="AJ296" s="4" t="s">
        <v>101</v>
      </c>
      <c r="AK296" s="5">
        <v>7744278300</v>
      </c>
      <c r="AL296" s="132">
        <f t="shared" si="103"/>
        <v>0</v>
      </c>
      <c r="AM296" s="132">
        <f t="shared" si="103"/>
        <v>0</v>
      </c>
      <c r="AN296" s="132">
        <f t="shared" si="103"/>
        <v>0</v>
      </c>
      <c r="AO296" s="132">
        <f t="shared" si="104"/>
        <v>0</v>
      </c>
    </row>
    <row r="297" spans="3:41" ht="15.5" customHeight="1" x14ac:dyDescent="0.15">
      <c r="C297" s="92"/>
      <c r="F297" s="123"/>
      <c r="G297" s="123"/>
      <c r="H297" s="362"/>
      <c r="I297" s="110"/>
      <c r="J297" s="278"/>
      <c r="K297" s="227"/>
      <c r="L297" s="126"/>
      <c r="M297" s="127"/>
      <c r="N297" s="127"/>
      <c r="O297" s="127"/>
      <c r="P297" s="128"/>
      <c r="Q297" s="126"/>
      <c r="R297" s="126"/>
      <c r="S297" s="126"/>
      <c r="T297" s="181"/>
      <c r="U297" s="127"/>
      <c r="V297" s="127"/>
      <c r="W297" s="127"/>
      <c r="X297" s="128"/>
      <c r="Y297" s="126"/>
      <c r="Z297" s="127"/>
      <c r="AA297" s="127"/>
      <c r="AB297" s="127"/>
      <c r="AC297" s="128"/>
      <c r="AD297" s="131"/>
      <c r="AL297" s="132">
        <f t="shared" si="103"/>
        <v>0</v>
      </c>
      <c r="AM297" s="132">
        <f t="shared" si="103"/>
        <v>0</v>
      </c>
      <c r="AN297" s="132">
        <f t="shared" si="103"/>
        <v>0</v>
      </c>
      <c r="AO297" s="132">
        <f t="shared" si="104"/>
        <v>0</v>
      </c>
    </row>
    <row r="298" spans="3:41" ht="15.5" customHeight="1" x14ac:dyDescent="0.15">
      <c r="C298" s="92"/>
      <c r="D298" s="1" t="s">
        <v>140</v>
      </c>
      <c r="H298" s="1" t="s">
        <v>86</v>
      </c>
      <c r="I298" s="110" t="s">
        <v>139</v>
      </c>
      <c r="J298" s="278" t="s">
        <v>101</v>
      </c>
      <c r="K298" s="227">
        <v>39000</v>
      </c>
      <c r="L298" s="126">
        <v>39000</v>
      </c>
      <c r="M298" s="127">
        <f t="shared" ref="M298:N302" si="111">M291</f>
        <v>0</v>
      </c>
      <c r="N298" s="127">
        <f t="shared" si="111"/>
        <v>0</v>
      </c>
      <c r="O298" s="127">
        <f>M298+N298</f>
        <v>0</v>
      </c>
      <c r="P298" s="128" t="s">
        <v>101</v>
      </c>
      <c r="Q298" s="126">
        <v>0</v>
      </c>
      <c r="R298" s="126">
        <f>+R291</f>
        <v>17</v>
      </c>
      <c r="S298" s="126">
        <f>+S291</f>
        <v>14</v>
      </c>
      <c r="T298" s="181">
        <f>+T291</f>
        <v>31</v>
      </c>
      <c r="U298" s="127">
        <f t="shared" ref="U298:V302" si="112">U291</f>
        <v>0</v>
      </c>
      <c r="V298" s="127">
        <f t="shared" si="112"/>
        <v>0</v>
      </c>
      <c r="W298" s="127">
        <f>SUM(U298:V298)</f>
        <v>0</v>
      </c>
      <c r="X298" s="128" t="s">
        <v>101</v>
      </c>
      <c r="Y298" s="126">
        <f>+W298*L298</f>
        <v>0</v>
      </c>
      <c r="Z298" s="127">
        <f t="shared" ref="Z298:AA302" si="113">M298+U298</f>
        <v>0</v>
      </c>
      <c r="AA298" s="127">
        <f>N298+V298</f>
        <v>0</v>
      </c>
      <c r="AB298" s="127">
        <f>+O298+W298</f>
        <v>0</v>
      </c>
      <c r="AC298" s="128" t="s">
        <v>101</v>
      </c>
      <c r="AD298" s="131">
        <f>+Q298+Y298</f>
        <v>0</v>
      </c>
      <c r="AE298" s="138"/>
      <c r="AF298" s="138"/>
      <c r="AG298" s="4">
        <v>0</v>
      </c>
      <c r="AH298" s="4">
        <v>0</v>
      </c>
      <c r="AI298" s="4">
        <v>0</v>
      </c>
      <c r="AJ298" s="4" t="s">
        <v>101</v>
      </c>
      <c r="AK298" s="5">
        <v>0</v>
      </c>
      <c r="AL298" s="132">
        <f t="shared" si="103"/>
        <v>0</v>
      </c>
      <c r="AM298" s="132">
        <f t="shared" si="103"/>
        <v>0</v>
      </c>
      <c r="AN298" s="132">
        <f t="shared" si="103"/>
        <v>0</v>
      </c>
      <c r="AO298" s="132">
        <f t="shared" si="104"/>
        <v>0</v>
      </c>
    </row>
    <row r="299" spans="3:41" ht="15.5" customHeight="1" x14ac:dyDescent="0.15">
      <c r="C299" s="92"/>
      <c r="H299" s="1" t="s">
        <v>86</v>
      </c>
      <c r="I299" s="110" t="s">
        <v>139</v>
      </c>
      <c r="J299" s="278" t="s">
        <v>101</v>
      </c>
      <c r="K299" s="227"/>
      <c r="L299" s="126">
        <v>63180</v>
      </c>
      <c r="M299" s="127">
        <f t="shared" si="111"/>
        <v>245</v>
      </c>
      <c r="N299" s="127">
        <f t="shared" si="111"/>
        <v>1625</v>
      </c>
      <c r="O299" s="127">
        <f t="shared" ref="O299:O302" si="114">M299+N299</f>
        <v>1870</v>
      </c>
      <c r="P299" s="128" t="s">
        <v>101</v>
      </c>
      <c r="Q299" s="126">
        <v>118146600</v>
      </c>
      <c r="R299" s="126"/>
      <c r="S299" s="126"/>
      <c r="T299" s="181"/>
      <c r="U299" s="127">
        <f t="shared" si="112"/>
        <v>44</v>
      </c>
      <c r="V299" s="127">
        <f t="shared" si="112"/>
        <v>89</v>
      </c>
      <c r="W299" s="127">
        <f>SUM(U299:V299)</f>
        <v>133</v>
      </c>
      <c r="X299" s="128" t="s">
        <v>101</v>
      </c>
      <c r="Y299" s="126">
        <f>+W299*L299</f>
        <v>8402940</v>
      </c>
      <c r="Z299" s="127">
        <f t="shared" si="113"/>
        <v>289</v>
      </c>
      <c r="AA299" s="127">
        <f>N299+V299</f>
        <v>1714</v>
      </c>
      <c r="AB299" s="127">
        <f>+O299+W299</f>
        <v>2003</v>
      </c>
      <c r="AC299" s="128" t="s">
        <v>101</v>
      </c>
      <c r="AD299" s="131">
        <f>+Q299+Y299</f>
        <v>126549540</v>
      </c>
      <c r="AE299" s="138"/>
      <c r="AF299" s="138"/>
      <c r="AG299" s="4">
        <v>245</v>
      </c>
      <c r="AH299" s="4">
        <v>1625</v>
      </c>
      <c r="AI299" s="4">
        <v>1870</v>
      </c>
      <c r="AJ299" s="4" t="s">
        <v>101</v>
      </c>
      <c r="AK299" s="5">
        <v>118146600</v>
      </c>
      <c r="AL299" s="132">
        <f t="shared" si="103"/>
        <v>0</v>
      </c>
      <c r="AM299" s="132">
        <f t="shared" si="103"/>
        <v>0</v>
      </c>
      <c r="AN299" s="132">
        <f t="shared" si="103"/>
        <v>0</v>
      </c>
      <c r="AO299" s="132">
        <f t="shared" si="104"/>
        <v>0</v>
      </c>
    </row>
    <row r="300" spans="3:41" ht="15.5" customHeight="1" x14ac:dyDescent="0.15">
      <c r="C300" s="92"/>
      <c r="D300" s="1" t="s">
        <v>141</v>
      </c>
      <c r="H300" s="1" t="s">
        <v>87</v>
      </c>
      <c r="I300" s="110" t="s">
        <v>139</v>
      </c>
      <c r="J300" s="278" t="s">
        <v>101</v>
      </c>
      <c r="K300" s="227">
        <v>58000</v>
      </c>
      <c r="L300" s="126">
        <v>58000</v>
      </c>
      <c r="M300" s="127">
        <f t="shared" si="111"/>
        <v>0</v>
      </c>
      <c r="N300" s="127">
        <f t="shared" si="111"/>
        <v>0</v>
      </c>
      <c r="O300" s="127">
        <f t="shared" si="114"/>
        <v>0</v>
      </c>
      <c r="P300" s="128" t="s">
        <v>101</v>
      </c>
      <c r="Q300" s="126">
        <v>0</v>
      </c>
      <c r="R300" s="126">
        <f>+R293</f>
        <v>67</v>
      </c>
      <c r="S300" s="126">
        <f>+S293</f>
        <v>40</v>
      </c>
      <c r="T300" s="181">
        <f>+T293</f>
        <v>107</v>
      </c>
      <c r="U300" s="127">
        <f t="shared" si="112"/>
        <v>0</v>
      </c>
      <c r="V300" s="127">
        <f t="shared" si="112"/>
        <v>0</v>
      </c>
      <c r="W300" s="127">
        <f>SUM(U300:V300)</f>
        <v>0</v>
      </c>
      <c r="X300" s="128" t="s">
        <v>101</v>
      </c>
      <c r="Y300" s="126">
        <f>+W300*L300</f>
        <v>0</v>
      </c>
      <c r="Z300" s="127">
        <f t="shared" si="113"/>
        <v>0</v>
      </c>
      <c r="AA300" s="127">
        <f t="shared" si="113"/>
        <v>0</v>
      </c>
      <c r="AB300" s="127">
        <f>+O300+W300</f>
        <v>0</v>
      </c>
      <c r="AC300" s="128" t="s">
        <v>101</v>
      </c>
      <c r="AD300" s="131">
        <f>+Q300+Y300</f>
        <v>0</v>
      </c>
      <c r="AG300" s="4">
        <v>0</v>
      </c>
      <c r="AH300" s="4">
        <v>0</v>
      </c>
      <c r="AI300" s="4">
        <v>0</v>
      </c>
      <c r="AJ300" s="4" t="s">
        <v>101</v>
      </c>
      <c r="AK300" s="5">
        <v>0</v>
      </c>
      <c r="AL300" s="132">
        <f t="shared" si="103"/>
        <v>0</v>
      </c>
      <c r="AM300" s="132">
        <f t="shared" si="103"/>
        <v>0</v>
      </c>
      <c r="AN300" s="132">
        <f t="shared" si="103"/>
        <v>0</v>
      </c>
      <c r="AO300" s="132">
        <f t="shared" si="104"/>
        <v>0</v>
      </c>
    </row>
    <row r="301" spans="3:41" ht="15.5" customHeight="1" x14ac:dyDescent="0.15">
      <c r="C301" s="92"/>
      <c r="H301" s="1" t="s">
        <v>87</v>
      </c>
      <c r="I301" s="110" t="s">
        <v>139</v>
      </c>
      <c r="J301" s="278" t="s">
        <v>101</v>
      </c>
      <c r="K301" s="227"/>
      <c r="L301" s="126">
        <v>95700</v>
      </c>
      <c r="M301" s="127">
        <f t="shared" si="111"/>
        <v>12076</v>
      </c>
      <c r="N301" s="127">
        <f t="shared" si="111"/>
        <v>10887</v>
      </c>
      <c r="O301" s="127">
        <f t="shared" si="114"/>
        <v>22963</v>
      </c>
      <c r="P301" s="128" t="s">
        <v>101</v>
      </c>
      <c r="Q301" s="126">
        <v>2197559100</v>
      </c>
      <c r="R301" s="126"/>
      <c r="S301" s="126"/>
      <c r="T301" s="181"/>
      <c r="U301" s="127">
        <f t="shared" si="112"/>
        <v>1585</v>
      </c>
      <c r="V301" s="127">
        <f t="shared" si="112"/>
        <v>874</v>
      </c>
      <c r="W301" s="127">
        <f>SUM(U301:V301)</f>
        <v>2459</v>
      </c>
      <c r="X301" s="128" t="s">
        <v>101</v>
      </c>
      <c r="Y301" s="126">
        <f>+W301*L301</f>
        <v>235326300</v>
      </c>
      <c r="Z301" s="127">
        <f t="shared" si="113"/>
        <v>13661</v>
      </c>
      <c r="AA301" s="127">
        <f t="shared" si="113"/>
        <v>11761</v>
      </c>
      <c r="AB301" s="127">
        <f>+O301+W301</f>
        <v>25422</v>
      </c>
      <c r="AC301" s="128" t="s">
        <v>101</v>
      </c>
      <c r="AD301" s="131">
        <f>+Q301+Y301</f>
        <v>2432885400</v>
      </c>
      <c r="AG301" s="4">
        <v>12076</v>
      </c>
      <c r="AH301" s="4">
        <v>10887</v>
      </c>
      <c r="AI301" s="4">
        <v>22963</v>
      </c>
      <c r="AJ301" s="4" t="s">
        <v>101</v>
      </c>
      <c r="AK301" s="5">
        <v>2197559100</v>
      </c>
      <c r="AL301" s="132">
        <f t="shared" si="103"/>
        <v>0</v>
      </c>
      <c r="AM301" s="132">
        <f t="shared" si="103"/>
        <v>0</v>
      </c>
      <c r="AN301" s="132">
        <f t="shared" si="103"/>
        <v>0</v>
      </c>
      <c r="AO301" s="132">
        <f t="shared" si="104"/>
        <v>0</v>
      </c>
    </row>
    <row r="302" spans="3:41" ht="15.5" customHeight="1" x14ac:dyDescent="0.15">
      <c r="C302" s="92"/>
      <c r="D302" s="1" t="s">
        <v>141</v>
      </c>
      <c r="H302" s="1" t="s">
        <v>121</v>
      </c>
      <c r="I302" s="110" t="s">
        <v>139</v>
      </c>
      <c r="J302" s="278" t="s">
        <v>101</v>
      </c>
      <c r="K302" s="227">
        <v>58000</v>
      </c>
      <c r="L302" s="126">
        <v>72500</v>
      </c>
      <c r="M302" s="127">
        <f t="shared" si="111"/>
        <v>0</v>
      </c>
      <c r="N302" s="127">
        <f t="shared" si="111"/>
        <v>0</v>
      </c>
      <c r="O302" s="127">
        <f t="shared" si="114"/>
        <v>0</v>
      </c>
      <c r="P302" s="128" t="s">
        <v>101</v>
      </c>
      <c r="Q302" s="126">
        <v>0</v>
      </c>
      <c r="R302" s="126">
        <f>+R295</f>
        <v>67</v>
      </c>
      <c r="S302" s="126">
        <f>+S295</f>
        <v>40</v>
      </c>
      <c r="T302" s="181">
        <f>+T295</f>
        <v>107</v>
      </c>
      <c r="U302" s="127">
        <f t="shared" si="112"/>
        <v>0</v>
      </c>
      <c r="V302" s="127">
        <f t="shared" si="112"/>
        <v>0</v>
      </c>
      <c r="W302" s="127">
        <f>SUM(U302:V302)</f>
        <v>0</v>
      </c>
      <c r="X302" s="128" t="s">
        <v>101</v>
      </c>
      <c r="Y302" s="126">
        <f>+W302*L302</f>
        <v>0</v>
      </c>
      <c r="Z302" s="127">
        <f t="shared" si="113"/>
        <v>0</v>
      </c>
      <c r="AA302" s="127">
        <f t="shared" si="113"/>
        <v>0</v>
      </c>
      <c r="AB302" s="127">
        <f>+O302+W302</f>
        <v>0</v>
      </c>
      <c r="AC302" s="128" t="s">
        <v>101</v>
      </c>
      <c r="AD302" s="131">
        <f>+Q302+Y302</f>
        <v>0</v>
      </c>
      <c r="AG302" s="4">
        <v>0</v>
      </c>
      <c r="AH302" s="4">
        <v>0</v>
      </c>
      <c r="AI302" s="4">
        <v>0</v>
      </c>
      <c r="AJ302" s="4" t="s">
        <v>101</v>
      </c>
      <c r="AK302" s="5">
        <v>0</v>
      </c>
      <c r="AL302" s="132">
        <f t="shared" si="103"/>
        <v>0</v>
      </c>
      <c r="AM302" s="132">
        <f t="shared" si="103"/>
        <v>0</v>
      </c>
      <c r="AN302" s="132">
        <f t="shared" si="103"/>
        <v>0</v>
      </c>
      <c r="AO302" s="132">
        <f t="shared" si="104"/>
        <v>0</v>
      </c>
    </row>
    <row r="303" spans="3:41" ht="15.5" customHeight="1" x14ac:dyDescent="0.15">
      <c r="C303" s="92"/>
      <c r="I303" s="110"/>
      <c r="J303" s="278"/>
      <c r="K303" s="227"/>
      <c r="L303" s="126"/>
      <c r="M303" s="290">
        <f>SUM(M298:M302)</f>
        <v>12321</v>
      </c>
      <c r="N303" s="290">
        <f>SUM(N298:N302)</f>
        <v>12512</v>
      </c>
      <c r="O303" s="290">
        <f>SUM(O298:O302)</f>
        <v>24833</v>
      </c>
      <c r="P303" s="292" t="s">
        <v>101</v>
      </c>
      <c r="Q303" s="293">
        <f t="shared" ref="Q303:W303" si="115">SUM(Q298:Q302)</f>
        <v>2315705700</v>
      </c>
      <c r="R303" s="290">
        <f t="shared" si="115"/>
        <v>151</v>
      </c>
      <c r="S303" s="290">
        <f t="shared" si="115"/>
        <v>94</v>
      </c>
      <c r="T303" s="290">
        <f t="shared" si="115"/>
        <v>245</v>
      </c>
      <c r="U303" s="290">
        <f t="shared" si="115"/>
        <v>1629</v>
      </c>
      <c r="V303" s="290">
        <f t="shared" si="115"/>
        <v>963</v>
      </c>
      <c r="W303" s="290">
        <f t="shared" si="115"/>
        <v>2592</v>
      </c>
      <c r="X303" s="292" t="s">
        <v>101</v>
      </c>
      <c r="Y303" s="293">
        <f>SUM(Y298:Y302)</f>
        <v>243729240</v>
      </c>
      <c r="Z303" s="290">
        <f>SUM(Z298:Z302)</f>
        <v>13950</v>
      </c>
      <c r="AA303" s="290">
        <f>SUM(AA298:AA302)</f>
        <v>13475</v>
      </c>
      <c r="AB303" s="290">
        <f>SUM(AB298:AB302)</f>
        <v>27425</v>
      </c>
      <c r="AC303" s="292" t="s">
        <v>101</v>
      </c>
      <c r="AD303" s="297">
        <f>SUM(AD298:AD302)</f>
        <v>2559434940</v>
      </c>
      <c r="AE303" s="138"/>
      <c r="AF303" s="138"/>
      <c r="AG303" s="4">
        <v>12321</v>
      </c>
      <c r="AH303" s="4">
        <v>12512</v>
      </c>
      <c r="AI303" s="4">
        <v>24833</v>
      </c>
      <c r="AJ303" s="4" t="s">
        <v>101</v>
      </c>
      <c r="AK303" s="5">
        <v>2315705700</v>
      </c>
      <c r="AL303" s="132">
        <f t="shared" si="103"/>
        <v>0</v>
      </c>
      <c r="AM303" s="132">
        <f t="shared" si="103"/>
        <v>0</v>
      </c>
      <c r="AN303" s="132">
        <f t="shared" si="103"/>
        <v>0</v>
      </c>
      <c r="AO303" s="132">
        <f t="shared" si="104"/>
        <v>0</v>
      </c>
    </row>
    <row r="304" spans="3:41" ht="20" customHeight="1" thickBot="1" x14ac:dyDescent="0.2">
      <c r="C304" s="184"/>
      <c r="D304" s="185"/>
      <c r="E304" s="185"/>
      <c r="F304" s="185"/>
      <c r="G304" s="185"/>
      <c r="H304" s="197"/>
      <c r="I304" s="187"/>
      <c r="J304" s="230"/>
      <c r="K304" s="299"/>
      <c r="L304" s="232"/>
      <c r="M304" s="192">
        <f>+M296+M303</f>
        <v>24642</v>
      </c>
      <c r="N304" s="141">
        <f>+N296+N303</f>
        <v>25024</v>
      </c>
      <c r="O304" s="192">
        <f>+O296+O303</f>
        <v>49666</v>
      </c>
      <c r="P304" s="142" t="s">
        <v>101</v>
      </c>
      <c r="Q304" s="143">
        <f>+Q296+Q303</f>
        <v>10059984000</v>
      </c>
      <c r="R304" s="143"/>
      <c r="S304" s="143"/>
      <c r="T304" s="192"/>
      <c r="U304" s="141">
        <f>SUM(U296+U303)</f>
        <v>3258</v>
      </c>
      <c r="V304" s="141">
        <f>SUM(V303,V296)</f>
        <v>1926</v>
      </c>
      <c r="W304" s="192">
        <f>+W296+W303</f>
        <v>5184</v>
      </c>
      <c r="X304" s="142" t="s">
        <v>101</v>
      </c>
      <c r="Y304" s="143">
        <f>+Y296+Y303</f>
        <v>1058864940</v>
      </c>
      <c r="Z304" s="192">
        <f>+Z296+Z303</f>
        <v>27900</v>
      </c>
      <c r="AA304" s="141">
        <f>+AA296+AA303</f>
        <v>26950</v>
      </c>
      <c r="AB304" s="192">
        <f>+AB296+AB303</f>
        <v>54850</v>
      </c>
      <c r="AC304" s="142" t="s">
        <v>101</v>
      </c>
      <c r="AD304" s="146">
        <f>+Q304+Y304</f>
        <v>11118848940</v>
      </c>
      <c r="AE304" s="304"/>
      <c r="AF304" s="304"/>
      <c r="AG304" s="4">
        <v>24642</v>
      </c>
      <c r="AH304" s="4">
        <v>25024</v>
      </c>
      <c r="AI304" s="4">
        <v>49666</v>
      </c>
      <c r="AJ304" s="4" t="s">
        <v>101</v>
      </c>
      <c r="AK304" s="5">
        <v>10059984000</v>
      </c>
      <c r="AL304" s="132">
        <f t="shared" si="103"/>
        <v>0</v>
      </c>
      <c r="AM304" s="132">
        <f t="shared" si="103"/>
        <v>0</v>
      </c>
      <c r="AN304" s="132">
        <f t="shared" si="103"/>
        <v>0</v>
      </c>
      <c r="AO304" s="132">
        <f t="shared" si="104"/>
        <v>0</v>
      </c>
    </row>
    <row r="305" spans="3:41" ht="20" customHeight="1" thickBot="1" x14ac:dyDescent="0.2">
      <c r="J305" s="13"/>
      <c r="K305" s="13"/>
      <c r="L305" s="181"/>
      <c r="M305" s="148"/>
      <c r="N305" s="148"/>
      <c r="O305" s="148"/>
      <c r="P305" s="2"/>
      <c r="Q305" s="257"/>
      <c r="R305" s="257"/>
      <c r="S305" s="257"/>
      <c r="T305" s="257"/>
      <c r="U305" s="252"/>
      <c r="Y305" s="264"/>
      <c r="Z305" s="172"/>
      <c r="AA305" s="172"/>
      <c r="AB305" s="172"/>
      <c r="AC305" s="169"/>
      <c r="AD305" s="181"/>
      <c r="AE305" s="304"/>
      <c r="AF305" s="304"/>
      <c r="AL305" s="132">
        <f t="shared" si="103"/>
        <v>0</v>
      </c>
      <c r="AM305" s="132">
        <f t="shared" si="103"/>
        <v>0</v>
      </c>
      <c r="AN305" s="132">
        <f t="shared" si="103"/>
        <v>0</v>
      </c>
      <c r="AO305" s="132">
        <f t="shared" si="104"/>
        <v>0</v>
      </c>
    </row>
    <row r="306" spans="3:41" ht="20" hidden="1" customHeight="1" x14ac:dyDescent="0.15">
      <c r="J306" s="13"/>
      <c r="K306" s="13"/>
      <c r="L306" s="181"/>
      <c r="M306" s="148"/>
      <c r="N306" s="148"/>
      <c r="O306" s="148"/>
      <c r="P306" s="2"/>
      <c r="Q306" s="147"/>
      <c r="R306" s="148"/>
      <c r="S306" s="148"/>
      <c r="T306" s="148"/>
      <c r="U306" s="111"/>
      <c r="Y306" s="148"/>
      <c r="Z306" s="172"/>
      <c r="AA306" s="172"/>
      <c r="AB306" s="172"/>
      <c r="AC306" s="169"/>
      <c r="AD306" s="181"/>
      <c r="AE306" s="304"/>
      <c r="AF306" s="304"/>
      <c r="AL306" s="132">
        <f t="shared" si="103"/>
        <v>0</v>
      </c>
      <c r="AM306" s="132">
        <f t="shared" si="103"/>
        <v>0</v>
      </c>
      <c r="AN306" s="132">
        <f t="shared" si="103"/>
        <v>0</v>
      </c>
      <c r="AO306" s="132">
        <f t="shared" si="104"/>
        <v>0</v>
      </c>
    </row>
    <row r="307" spans="3:41" ht="20" hidden="1" customHeight="1" x14ac:dyDescent="0.15">
      <c r="J307" s="13"/>
      <c r="K307" s="13"/>
      <c r="L307" s="181"/>
      <c r="M307" s="148"/>
      <c r="N307" s="148"/>
      <c r="O307" s="148"/>
      <c r="P307" s="2"/>
      <c r="Q307" s="147"/>
      <c r="R307" s="148"/>
      <c r="S307" s="148"/>
      <c r="T307" s="148"/>
      <c r="U307" s="111"/>
      <c r="Y307" s="148"/>
      <c r="Z307" s="172"/>
      <c r="AA307" s="172"/>
      <c r="AB307" s="172"/>
      <c r="AC307" s="169"/>
      <c r="AD307" s="181"/>
      <c r="AE307" s="304"/>
      <c r="AF307" s="304"/>
      <c r="AL307" s="132">
        <f t="shared" si="103"/>
        <v>0</v>
      </c>
      <c r="AM307" s="132">
        <f t="shared" si="103"/>
        <v>0</v>
      </c>
      <c r="AN307" s="132">
        <f t="shared" si="103"/>
        <v>0</v>
      </c>
      <c r="AO307" s="132">
        <f t="shared" si="104"/>
        <v>0</v>
      </c>
    </row>
    <row r="308" spans="3:41" ht="20" hidden="1" customHeight="1" x14ac:dyDescent="0.15">
      <c r="J308" s="13"/>
      <c r="K308" s="13"/>
      <c r="L308" s="181"/>
      <c r="M308" s="148"/>
      <c r="N308" s="148"/>
      <c r="O308" s="148"/>
      <c r="P308" s="2"/>
      <c r="Q308" s="147"/>
      <c r="R308" s="148"/>
      <c r="S308" s="148"/>
      <c r="T308" s="148"/>
      <c r="U308" s="111"/>
      <c r="Y308" s="148"/>
      <c r="Z308" s="172"/>
      <c r="AA308" s="172"/>
      <c r="AB308" s="172"/>
      <c r="AC308" s="169"/>
      <c r="AD308" s="181"/>
      <c r="AE308" s="304"/>
      <c r="AF308" s="304"/>
      <c r="AL308" s="132">
        <f t="shared" si="103"/>
        <v>0</v>
      </c>
      <c r="AM308" s="132">
        <f t="shared" si="103"/>
        <v>0</v>
      </c>
      <c r="AN308" s="132">
        <f t="shared" si="103"/>
        <v>0</v>
      </c>
      <c r="AO308" s="132">
        <f t="shared" si="104"/>
        <v>0</v>
      </c>
    </row>
    <row r="309" spans="3:41" ht="20" hidden="1" customHeight="1" x14ac:dyDescent="0.15">
      <c r="J309" s="13"/>
      <c r="K309" s="13"/>
      <c r="L309" s="181"/>
      <c r="M309" s="148"/>
      <c r="N309" s="148"/>
      <c r="O309" s="148"/>
      <c r="P309" s="2"/>
      <c r="Q309" s="147"/>
      <c r="R309" s="148"/>
      <c r="S309" s="148"/>
      <c r="T309" s="148"/>
      <c r="U309" s="111"/>
      <c r="Y309" s="148"/>
      <c r="Z309" s="172"/>
      <c r="AA309" s="172"/>
      <c r="AB309" s="172"/>
      <c r="AC309" s="169"/>
      <c r="AD309" s="181"/>
      <c r="AE309" s="304"/>
      <c r="AF309" s="304"/>
      <c r="AL309" s="132">
        <f t="shared" si="103"/>
        <v>0</v>
      </c>
      <c r="AM309" s="132">
        <f t="shared" si="103"/>
        <v>0</v>
      </c>
      <c r="AN309" s="132">
        <f t="shared" si="103"/>
        <v>0</v>
      </c>
      <c r="AO309" s="132">
        <f t="shared" si="104"/>
        <v>0</v>
      </c>
    </row>
    <row r="310" spans="3:41" ht="20" hidden="1" customHeight="1" x14ac:dyDescent="0.15">
      <c r="J310" s="13"/>
      <c r="K310" s="13"/>
      <c r="L310" s="181"/>
      <c r="M310" s="148"/>
      <c r="N310" s="148"/>
      <c r="O310" s="148"/>
      <c r="P310" s="2"/>
      <c r="Q310" s="147"/>
      <c r="R310" s="148"/>
      <c r="S310" s="148"/>
      <c r="T310" s="148"/>
      <c r="U310" s="111"/>
      <c r="Y310" s="148"/>
      <c r="Z310" s="172"/>
      <c r="AA310" s="172"/>
      <c r="AB310" s="172"/>
      <c r="AC310" s="169"/>
      <c r="AD310" s="181"/>
      <c r="AE310" s="304"/>
      <c r="AF310" s="304"/>
      <c r="AL310" s="132">
        <f t="shared" si="103"/>
        <v>0</v>
      </c>
      <c r="AM310" s="132">
        <f t="shared" si="103"/>
        <v>0</v>
      </c>
      <c r="AN310" s="132">
        <f t="shared" si="103"/>
        <v>0</v>
      </c>
      <c r="AO310" s="132">
        <f t="shared" si="104"/>
        <v>0</v>
      </c>
    </row>
    <row r="311" spans="3:41" ht="20" hidden="1" customHeight="1" x14ac:dyDescent="0.15">
      <c r="J311" s="13"/>
      <c r="K311" s="13"/>
      <c r="L311" s="181"/>
      <c r="M311" s="148"/>
      <c r="N311" s="148"/>
      <c r="O311" s="148"/>
      <c r="P311" s="2"/>
      <c r="Q311" s="147"/>
      <c r="R311" s="148"/>
      <c r="S311" s="148"/>
      <c r="T311" s="148"/>
      <c r="U311" s="111"/>
      <c r="Y311" s="148"/>
      <c r="Z311" s="172"/>
      <c r="AA311" s="172"/>
      <c r="AB311" s="172"/>
      <c r="AC311" s="169"/>
      <c r="AD311" s="181"/>
      <c r="AE311" s="304"/>
      <c r="AF311" s="304"/>
      <c r="AL311" s="132">
        <f t="shared" si="103"/>
        <v>0</v>
      </c>
      <c r="AM311" s="132">
        <f t="shared" si="103"/>
        <v>0</v>
      </c>
      <c r="AN311" s="132">
        <f t="shared" si="103"/>
        <v>0</v>
      </c>
      <c r="AO311" s="132">
        <f t="shared" si="104"/>
        <v>0</v>
      </c>
    </row>
    <row r="312" spans="3:41" ht="20" hidden="1" customHeight="1" x14ac:dyDescent="0.15">
      <c r="J312" s="13"/>
      <c r="K312" s="13"/>
      <c r="L312" s="181"/>
      <c r="M312" s="148"/>
      <c r="N312" s="148"/>
      <c r="O312" s="148"/>
      <c r="P312" s="148"/>
      <c r="Q312" s="147"/>
      <c r="R312" s="148"/>
      <c r="S312" s="148"/>
      <c r="T312" s="148"/>
      <c r="U312" s="111"/>
      <c r="Y312" s="148"/>
      <c r="Z312" s="172"/>
      <c r="AA312" s="172"/>
      <c r="AB312" s="172"/>
      <c r="AC312" s="169"/>
      <c r="AD312" s="181"/>
      <c r="AL312" s="132">
        <f t="shared" si="103"/>
        <v>0</v>
      </c>
      <c r="AM312" s="132">
        <f t="shared" si="103"/>
        <v>0</v>
      </c>
      <c r="AN312" s="132">
        <f t="shared" si="103"/>
        <v>0</v>
      </c>
      <c r="AO312" s="132">
        <f t="shared" si="104"/>
        <v>0</v>
      </c>
    </row>
    <row r="313" spans="3:41" ht="20" hidden="1" customHeight="1" x14ac:dyDescent="0.15">
      <c r="J313" s="13"/>
      <c r="K313" s="13"/>
      <c r="L313" s="181"/>
      <c r="M313" s="148"/>
      <c r="N313" s="148"/>
      <c r="O313" s="148"/>
      <c r="P313" s="148"/>
      <c r="Q313" s="147"/>
      <c r="R313" s="148"/>
      <c r="S313" s="148"/>
      <c r="T313" s="148"/>
      <c r="U313" s="111"/>
      <c r="Y313" s="148"/>
      <c r="Z313" s="172"/>
      <c r="AA313" s="172"/>
      <c r="AB313" s="172"/>
      <c r="AC313" s="169"/>
      <c r="AD313" s="181"/>
      <c r="AL313" s="132">
        <f t="shared" si="103"/>
        <v>0</v>
      </c>
      <c r="AM313" s="132">
        <f t="shared" si="103"/>
        <v>0</v>
      </c>
      <c r="AN313" s="132">
        <f t="shared" si="103"/>
        <v>0</v>
      </c>
      <c r="AO313" s="132">
        <f t="shared" si="104"/>
        <v>0</v>
      </c>
    </row>
    <row r="314" spans="3:41" ht="20" hidden="1" customHeight="1" x14ac:dyDescent="0.15">
      <c r="J314" s="13"/>
      <c r="K314" s="13"/>
      <c r="L314" s="181"/>
      <c r="M314" s="148"/>
      <c r="N314" s="148"/>
      <c r="O314" s="148"/>
      <c r="P314" s="148"/>
      <c r="Q314" s="147"/>
      <c r="R314" s="148"/>
      <c r="S314" s="148"/>
      <c r="T314" s="148"/>
      <c r="U314" s="111"/>
      <c r="Y314" s="148"/>
      <c r="Z314" s="172"/>
      <c r="AA314" s="172"/>
      <c r="AB314" s="172"/>
      <c r="AC314" s="169"/>
      <c r="AD314" s="181"/>
      <c r="AL314" s="132">
        <f t="shared" si="103"/>
        <v>0</v>
      </c>
      <c r="AM314" s="132">
        <f t="shared" si="103"/>
        <v>0</v>
      </c>
      <c r="AN314" s="132">
        <f t="shared" si="103"/>
        <v>0</v>
      </c>
      <c r="AO314" s="132">
        <f t="shared" si="104"/>
        <v>0</v>
      </c>
    </row>
    <row r="315" spans="3:41" ht="8.25" hidden="1" customHeight="1" x14ac:dyDescent="0.15">
      <c r="J315" s="13"/>
      <c r="K315" s="13"/>
      <c r="L315" s="181"/>
      <c r="M315" s="148"/>
      <c r="N315" s="148"/>
      <c r="O315" s="148"/>
      <c r="P315" s="148"/>
      <c r="Q315" s="147"/>
      <c r="R315" s="148"/>
      <c r="S315" s="148"/>
      <c r="T315" s="148"/>
      <c r="U315" s="111"/>
      <c r="X315" s="169"/>
      <c r="Y315" s="148"/>
      <c r="Z315" s="172"/>
      <c r="AA315" s="172"/>
      <c r="AB315" s="172"/>
      <c r="AC315" s="169"/>
      <c r="AD315" s="181"/>
      <c r="AE315" s="134"/>
      <c r="AF315" s="134"/>
      <c r="AL315" s="132">
        <f t="shared" si="103"/>
        <v>0</v>
      </c>
      <c r="AM315" s="132">
        <f t="shared" si="103"/>
        <v>0</v>
      </c>
      <c r="AN315" s="132">
        <f t="shared" si="103"/>
        <v>0</v>
      </c>
      <c r="AO315" s="132">
        <f t="shared" si="104"/>
        <v>0</v>
      </c>
    </row>
    <row r="316" spans="3:41" ht="17.25" customHeight="1" thickTop="1" x14ac:dyDescent="0.15">
      <c r="C316" s="20"/>
      <c r="D316" s="21"/>
      <c r="E316" s="21"/>
      <c r="F316" s="21"/>
      <c r="G316" s="21"/>
      <c r="H316" s="22"/>
      <c r="I316" s="23"/>
      <c r="J316" s="265" t="s">
        <v>5</v>
      </c>
      <c r="K316" s="266"/>
      <c r="L316" s="267"/>
      <c r="M316" s="27" t="s">
        <v>6</v>
      </c>
      <c r="N316" s="27"/>
      <c r="O316" s="27"/>
      <c r="P316" s="27"/>
      <c r="Q316" s="28"/>
      <c r="R316" s="29"/>
      <c r="S316" s="29"/>
      <c r="T316" s="29"/>
      <c r="U316" s="30" t="s">
        <v>7</v>
      </c>
      <c r="V316" s="31"/>
      <c r="W316" s="31"/>
      <c r="X316" s="31"/>
      <c r="Y316" s="32"/>
      <c r="Z316" s="33" t="s">
        <v>8</v>
      </c>
      <c r="AA316" s="27"/>
      <c r="AB316" s="27"/>
      <c r="AC316" s="27"/>
      <c r="AD316" s="34"/>
      <c r="AG316" s="4" t="s">
        <v>8</v>
      </c>
      <c r="AL316" s="132" t="e">
        <f t="shared" si="103"/>
        <v>#VALUE!</v>
      </c>
      <c r="AM316" s="132">
        <f t="shared" si="103"/>
        <v>0</v>
      </c>
      <c r="AN316" s="132">
        <f t="shared" si="103"/>
        <v>0</v>
      </c>
      <c r="AO316" s="132">
        <f t="shared" si="104"/>
        <v>0</v>
      </c>
    </row>
    <row r="317" spans="3:41" ht="17.25" customHeight="1" x14ac:dyDescent="0.15">
      <c r="C317" s="35" t="s">
        <v>9</v>
      </c>
      <c r="D317" s="36" t="s">
        <v>10</v>
      </c>
      <c r="E317" s="37"/>
      <c r="F317" s="37"/>
      <c r="G317" s="37"/>
      <c r="H317" s="38"/>
      <c r="I317" s="39" t="s">
        <v>11</v>
      </c>
      <c r="J317" s="268"/>
      <c r="K317" s="269"/>
      <c r="L317" s="270"/>
      <c r="M317" s="40" t="s">
        <v>12</v>
      </c>
      <c r="N317" s="41"/>
      <c r="O317" s="42"/>
      <c r="P317" s="43" t="s">
        <v>13</v>
      </c>
      <c r="Q317" s="44"/>
      <c r="R317" s="45"/>
      <c r="S317" s="45"/>
      <c r="T317" s="45"/>
      <c r="U317" s="46" t="s">
        <v>12</v>
      </c>
      <c r="V317" s="47"/>
      <c r="W317" s="48"/>
      <c r="X317" s="49" t="s">
        <v>13</v>
      </c>
      <c r="Y317" s="50"/>
      <c r="Z317" s="51" t="s">
        <v>12</v>
      </c>
      <c r="AA317" s="40"/>
      <c r="AB317" s="52"/>
      <c r="AC317" s="43" t="s">
        <v>13</v>
      </c>
      <c r="AD317" s="53"/>
      <c r="AG317" s="4" t="s">
        <v>12</v>
      </c>
      <c r="AJ317" s="4" t="s">
        <v>13</v>
      </c>
      <c r="AL317" s="132" t="e">
        <f t="shared" si="103"/>
        <v>#VALUE!</v>
      </c>
      <c r="AM317" s="132">
        <f t="shared" si="103"/>
        <v>0</v>
      </c>
      <c r="AN317" s="132">
        <f t="shared" si="103"/>
        <v>0</v>
      </c>
      <c r="AO317" s="132">
        <f t="shared" si="104"/>
        <v>0</v>
      </c>
    </row>
    <row r="318" spans="3:41" ht="17.25" customHeight="1" thickBot="1" x14ac:dyDescent="0.2">
      <c r="C318" s="54"/>
      <c r="D318" s="55"/>
      <c r="E318" s="55"/>
      <c r="F318" s="55"/>
      <c r="G318" s="55"/>
      <c r="H318" s="56"/>
      <c r="I318" s="57"/>
      <c r="J318" s="271"/>
      <c r="K318" s="272"/>
      <c r="L318" s="273"/>
      <c r="M318" s="61" t="s">
        <v>14</v>
      </c>
      <c r="N318" s="62" t="s">
        <v>15</v>
      </c>
      <c r="O318" s="61" t="s">
        <v>16</v>
      </c>
      <c r="P318" s="58"/>
      <c r="Q318" s="60"/>
      <c r="R318" s="63"/>
      <c r="S318" s="63"/>
      <c r="T318" s="63"/>
      <c r="U318" s="64" t="s">
        <v>14</v>
      </c>
      <c r="V318" s="64" t="s">
        <v>15</v>
      </c>
      <c r="W318" s="65" t="s">
        <v>16</v>
      </c>
      <c r="X318" s="66"/>
      <c r="Y318" s="67"/>
      <c r="Z318" s="68" t="s">
        <v>14</v>
      </c>
      <c r="AA318" s="62" t="s">
        <v>15</v>
      </c>
      <c r="AB318" s="61" t="s">
        <v>16</v>
      </c>
      <c r="AC318" s="58"/>
      <c r="AD318" s="69"/>
      <c r="AG318" s="4" t="s">
        <v>14</v>
      </c>
      <c r="AH318" s="4" t="s">
        <v>15</v>
      </c>
      <c r="AI318" s="4" t="s">
        <v>16</v>
      </c>
      <c r="AL318" s="132" t="e">
        <f t="shared" si="103"/>
        <v>#VALUE!</v>
      </c>
      <c r="AM318" s="132" t="e">
        <f t="shared" si="103"/>
        <v>#VALUE!</v>
      </c>
      <c r="AN318" s="132" t="e">
        <f t="shared" si="103"/>
        <v>#VALUE!</v>
      </c>
      <c r="AO318" s="132">
        <f t="shared" si="104"/>
        <v>0</v>
      </c>
    </row>
    <row r="319" spans="3:41" s="2" customFormat="1" ht="17.25" customHeight="1" x14ac:dyDescent="0.15">
      <c r="C319" s="70">
        <v>1</v>
      </c>
      <c r="D319" s="71">
        <v>2</v>
      </c>
      <c r="E319" s="72"/>
      <c r="F319" s="72"/>
      <c r="G319" s="72"/>
      <c r="H319" s="73"/>
      <c r="I319" s="74">
        <v>3</v>
      </c>
      <c r="J319" s="274">
        <v>4</v>
      </c>
      <c r="K319" s="275"/>
      <c r="L319" s="276"/>
      <c r="M319" s="78">
        <v>5</v>
      </c>
      <c r="N319" s="79">
        <v>6</v>
      </c>
      <c r="O319" s="80">
        <v>7</v>
      </c>
      <c r="P319" s="71">
        <v>8</v>
      </c>
      <c r="Q319" s="73"/>
      <c r="R319" s="81"/>
      <c r="S319" s="81"/>
      <c r="T319" s="81"/>
      <c r="U319" s="82">
        <v>9</v>
      </c>
      <c r="V319" s="82">
        <v>10</v>
      </c>
      <c r="W319" s="83">
        <v>11</v>
      </c>
      <c r="X319" s="84">
        <v>12</v>
      </c>
      <c r="Y319" s="85"/>
      <c r="Z319" s="78">
        <v>13</v>
      </c>
      <c r="AA319" s="79">
        <v>14</v>
      </c>
      <c r="AB319" s="80">
        <v>15</v>
      </c>
      <c r="AC319" s="71">
        <v>16</v>
      </c>
      <c r="AD319" s="86"/>
      <c r="AE319" s="87"/>
      <c r="AF319" s="87"/>
      <c r="AG319" s="88">
        <v>13</v>
      </c>
      <c r="AH319" s="88">
        <v>14</v>
      </c>
      <c r="AI319" s="88">
        <v>15</v>
      </c>
      <c r="AJ319" s="88">
        <v>16</v>
      </c>
      <c r="AK319" s="89"/>
      <c r="AL319" s="132">
        <f t="shared" si="103"/>
        <v>-8</v>
      </c>
      <c r="AM319" s="132">
        <f t="shared" si="103"/>
        <v>-8</v>
      </c>
      <c r="AN319" s="132">
        <f t="shared" si="103"/>
        <v>-8</v>
      </c>
      <c r="AO319" s="132">
        <f t="shared" si="104"/>
        <v>0</v>
      </c>
    </row>
    <row r="320" spans="3:41" ht="15" customHeight="1" x14ac:dyDescent="0.15">
      <c r="C320" s="363" t="s">
        <v>83</v>
      </c>
      <c r="D320" s="8" t="s">
        <v>142</v>
      </c>
      <c r="H320" s="112"/>
      <c r="I320" s="110"/>
      <c r="J320" s="226"/>
      <c r="K320" s="227"/>
      <c r="L320" s="126"/>
      <c r="M320" s="177"/>
      <c r="N320" s="177"/>
      <c r="O320" s="177"/>
      <c r="P320" s="111"/>
      <c r="Q320" s="147"/>
      <c r="R320" s="147"/>
      <c r="S320" s="147"/>
      <c r="T320" s="148"/>
      <c r="U320" s="113"/>
      <c r="V320" s="113"/>
      <c r="W320" s="113"/>
      <c r="X320" s="94"/>
      <c r="Y320" s="118"/>
      <c r="Z320" s="113"/>
      <c r="AA320" s="113"/>
      <c r="AB320" s="113"/>
      <c r="AC320" s="94"/>
      <c r="AD320" s="131"/>
      <c r="AL320" s="132">
        <f t="shared" si="103"/>
        <v>0</v>
      </c>
      <c r="AM320" s="132">
        <f t="shared" si="103"/>
        <v>0</v>
      </c>
      <c r="AN320" s="132">
        <f t="shared" si="103"/>
        <v>0</v>
      </c>
      <c r="AO320" s="132">
        <f t="shared" si="104"/>
        <v>0</v>
      </c>
    </row>
    <row r="321" spans="3:41" ht="15" customHeight="1" x14ac:dyDescent="0.15">
      <c r="C321" s="92"/>
      <c r="D321" s="123" t="s">
        <v>76</v>
      </c>
      <c r="E321" s="1" t="s">
        <v>143</v>
      </c>
      <c r="H321" s="112"/>
      <c r="I321" s="110"/>
      <c r="J321" s="278"/>
      <c r="K321" s="227"/>
      <c r="L321" s="126"/>
      <c r="M321" s="177"/>
      <c r="N321" s="177"/>
      <c r="O321" s="177"/>
      <c r="P321" s="94"/>
      <c r="Q321" s="147"/>
      <c r="R321" s="147"/>
      <c r="S321" s="147"/>
      <c r="T321" s="148"/>
      <c r="U321" s="113"/>
      <c r="V321" s="364"/>
      <c r="W321" s="113"/>
      <c r="X321" s="94"/>
      <c r="Y321" s="118"/>
      <c r="Z321" s="113"/>
      <c r="AA321" s="113"/>
      <c r="AB321" s="113"/>
      <c r="AC321" s="94"/>
      <c r="AD321" s="131"/>
      <c r="AL321" s="132">
        <f t="shared" si="103"/>
        <v>0</v>
      </c>
      <c r="AM321" s="132">
        <f t="shared" si="103"/>
        <v>0</v>
      </c>
      <c r="AN321" s="132">
        <f t="shared" si="103"/>
        <v>0</v>
      </c>
      <c r="AO321" s="132">
        <f t="shared" si="104"/>
        <v>0</v>
      </c>
    </row>
    <row r="322" spans="3:41" ht="15" customHeight="1" x14ac:dyDescent="0.15">
      <c r="C322" s="92"/>
      <c r="E322" s="1" t="s">
        <v>19</v>
      </c>
      <c r="F322" s="1" t="s">
        <v>144</v>
      </c>
      <c r="H322" s="1" t="s">
        <v>145</v>
      </c>
      <c r="I322" s="110" t="s">
        <v>146</v>
      </c>
      <c r="J322" s="278" t="s">
        <v>101</v>
      </c>
      <c r="K322" s="227">
        <v>16300</v>
      </c>
      <c r="L322" s="365">
        <v>16300</v>
      </c>
      <c r="M322" s="126">
        <v>31853</v>
      </c>
      <c r="N322" s="126">
        <v>6029</v>
      </c>
      <c r="O322" s="127">
        <f t="shared" ref="O322:O333" si="116">M322+N322</f>
        <v>37882</v>
      </c>
      <c r="P322" s="128" t="s">
        <v>101</v>
      </c>
      <c r="Q322" s="126">
        <v>617476600</v>
      </c>
      <c r="R322" s="229">
        <v>529</v>
      </c>
      <c r="S322" s="229">
        <v>68</v>
      </c>
      <c r="T322" s="130">
        <f>+R322+S322</f>
        <v>597</v>
      </c>
      <c r="U322" s="127">
        <v>1127</v>
      </c>
      <c r="V322" s="127">
        <v>1815</v>
      </c>
      <c r="W322" s="366">
        <f>U322+V322</f>
        <v>2942</v>
      </c>
      <c r="X322" s="128" t="s">
        <v>101</v>
      </c>
      <c r="Y322" s="229">
        <f t="shared" ref="Y322:Y333" si="117">+W322*L322</f>
        <v>47954600</v>
      </c>
      <c r="Z322" s="366">
        <f t="shared" ref="Z322:AA332" si="118">M322+U322</f>
        <v>32980</v>
      </c>
      <c r="AA322" s="366">
        <f t="shared" si="118"/>
        <v>7844</v>
      </c>
      <c r="AB322" s="366">
        <f t="shared" ref="AB322:AB332" si="119">+O322+W322</f>
        <v>40824</v>
      </c>
      <c r="AC322" s="128" t="s">
        <v>101</v>
      </c>
      <c r="AD322" s="360">
        <f t="shared" ref="AD322:AD332" si="120">+Q322+Y322</f>
        <v>665431200</v>
      </c>
      <c r="AG322" s="4">
        <v>31853</v>
      </c>
      <c r="AH322" s="4">
        <v>6029</v>
      </c>
      <c r="AI322" s="4">
        <v>37882</v>
      </c>
      <c r="AJ322" s="4" t="s">
        <v>101</v>
      </c>
      <c r="AK322" s="5">
        <v>617476600</v>
      </c>
      <c r="AL322" s="132">
        <f t="shared" si="103"/>
        <v>0</v>
      </c>
      <c r="AM322" s="132">
        <f t="shared" si="103"/>
        <v>0</v>
      </c>
      <c r="AN322" s="132">
        <f t="shared" si="103"/>
        <v>0</v>
      </c>
      <c r="AO322" s="132">
        <f t="shared" si="104"/>
        <v>0</v>
      </c>
    </row>
    <row r="323" spans="3:41" ht="15" customHeight="1" x14ac:dyDescent="0.15">
      <c r="C323" s="92"/>
      <c r="H323" s="1" t="s">
        <v>147</v>
      </c>
      <c r="I323" s="110" t="s">
        <v>146</v>
      </c>
      <c r="J323" s="278" t="s">
        <v>101</v>
      </c>
      <c r="K323" s="227">
        <f>+K322*2</f>
        <v>32600</v>
      </c>
      <c r="L323" s="365">
        <v>40750</v>
      </c>
      <c r="M323" s="126">
        <v>1158</v>
      </c>
      <c r="N323" s="126">
        <v>0</v>
      </c>
      <c r="O323" s="127">
        <f t="shared" si="116"/>
        <v>1158</v>
      </c>
      <c r="P323" s="128" t="s">
        <v>101</v>
      </c>
      <c r="Q323" s="126">
        <v>47188500</v>
      </c>
      <c r="R323" s="229"/>
      <c r="S323" s="229"/>
      <c r="T323" s="130"/>
      <c r="U323" s="127">
        <v>25</v>
      </c>
      <c r="V323" s="127">
        <v>0</v>
      </c>
      <c r="W323" s="366">
        <f t="shared" ref="W323:W380" si="121">U323+V323</f>
        <v>25</v>
      </c>
      <c r="X323" s="128" t="s">
        <v>101</v>
      </c>
      <c r="Y323" s="229">
        <f t="shared" si="117"/>
        <v>1018750</v>
      </c>
      <c r="Z323" s="366">
        <f t="shared" si="118"/>
        <v>1183</v>
      </c>
      <c r="AA323" s="366">
        <f t="shared" si="118"/>
        <v>0</v>
      </c>
      <c r="AB323" s="366">
        <f t="shared" si="119"/>
        <v>1183</v>
      </c>
      <c r="AC323" s="128" t="s">
        <v>101</v>
      </c>
      <c r="AD323" s="360">
        <f t="shared" si="120"/>
        <v>48207250</v>
      </c>
      <c r="AG323" s="4">
        <v>1158</v>
      </c>
      <c r="AH323" s="4">
        <v>0</v>
      </c>
      <c r="AI323" s="4">
        <v>1158</v>
      </c>
      <c r="AJ323" s="4" t="s">
        <v>101</v>
      </c>
      <c r="AK323" s="5">
        <v>47188500</v>
      </c>
      <c r="AL323" s="132">
        <f t="shared" si="103"/>
        <v>0</v>
      </c>
      <c r="AM323" s="132">
        <f t="shared" si="103"/>
        <v>0</v>
      </c>
      <c r="AN323" s="132">
        <f t="shared" si="103"/>
        <v>0</v>
      </c>
      <c r="AO323" s="132">
        <f t="shared" si="104"/>
        <v>0</v>
      </c>
    </row>
    <row r="324" spans="3:41" ht="15" customHeight="1" x14ac:dyDescent="0.15">
      <c r="C324" s="92"/>
      <c r="H324" s="1" t="s">
        <v>148</v>
      </c>
      <c r="I324" s="110" t="s">
        <v>146</v>
      </c>
      <c r="J324" s="278" t="s">
        <v>101</v>
      </c>
      <c r="K324" s="227">
        <f>+K321*3</f>
        <v>0</v>
      </c>
      <c r="L324" s="365">
        <v>73350</v>
      </c>
      <c r="M324" s="126">
        <v>1736</v>
      </c>
      <c r="N324" s="126">
        <v>0</v>
      </c>
      <c r="O324" s="127">
        <f t="shared" si="116"/>
        <v>1736</v>
      </c>
      <c r="P324" s="128" t="s">
        <v>101</v>
      </c>
      <c r="Q324" s="126">
        <v>127743100</v>
      </c>
      <c r="R324" s="229"/>
      <c r="S324" s="229"/>
      <c r="T324" s="130"/>
      <c r="U324" s="127">
        <v>3</v>
      </c>
      <c r="V324" s="127">
        <v>0</v>
      </c>
      <c r="W324" s="366">
        <f t="shared" si="121"/>
        <v>3</v>
      </c>
      <c r="X324" s="128" t="s">
        <v>101</v>
      </c>
      <c r="Y324" s="229">
        <f t="shared" si="117"/>
        <v>220050</v>
      </c>
      <c r="Z324" s="366">
        <f>M324+U324</f>
        <v>1739</v>
      </c>
      <c r="AA324" s="366">
        <f>N324+V324</f>
        <v>0</v>
      </c>
      <c r="AB324" s="366">
        <f>+O324+W324</f>
        <v>1739</v>
      </c>
      <c r="AC324" s="128" t="s">
        <v>101</v>
      </c>
      <c r="AD324" s="360">
        <f>+Q324+Y324</f>
        <v>127963150</v>
      </c>
      <c r="AG324" s="4">
        <v>1736</v>
      </c>
      <c r="AH324" s="4">
        <v>0</v>
      </c>
      <c r="AI324" s="4">
        <v>1736</v>
      </c>
      <c r="AJ324" s="4" t="s">
        <v>101</v>
      </c>
      <c r="AK324" s="5">
        <v>127743100</v>
      </c>
      <c r="AL324" s="132">
        <f t="shared" si="103"/>
        <v>0</v>
      </c>
      <c r="AM324" s="132">
        <f t="shared" si="103"/>
        <v>0</v>
      </c>
      <c r="AN324" s="132">
        <f t="shared" si="103"/>
        <v>0</v>
      </c>
      <c r="AO324" s="132">
        <f t="shared" si="104"/>
        <v>0</v>
      </c>
    </row>
    <row r="325" spans="3:41" ht="15" customHeight="1" x14ac:dyDescent="0.15">
      <c r="C325" s="92"/>
      <c r="H325" s="1" t="s">
        <v>149</v>
      </c>
      <c r="I325" s="110" t="s">
        <v>146</v>
      </c>
      <c r="J325" s="278" t="s">
        <v>101</v>
      </c>
      <c r="K325" s="227">
        <f>+K322*3</f>
        <v>48900</v>
      </c>
      <c r="L325" s="365">
        <v>32600</v>
      </c>
      <c r="M325" s="126">
        <v>0</v>
      </c>
      <c r="N325" s="126">
        <v>0</v>
      </c>
      <c r="O325" s="127">
        <f t="shared" si="116"/>
        <v>0</v>
      </c>
      <c r="P325" s="128" t="s">
        <v>101</v>
      </c>
      <c r="Q325" s="126">
        <v>0</v>
      </c>
      <c r="R325" s="229"/>
      <c r="S325" s="229"/>
      <c r="T325" s="130"/>
      <c r="U325" s="127">
        <v>0</v>
      </c>
      <c r="V325" s="127">
        <v>0</v>
      </c>
      <c r="W325" s="366">
        <f t="shared" si="121"/>
        <v>0</v>
      </c>
      <c r="X325" s="128" t="s">
        <v>101</v>
      </c>
      <c r="Y325" s="229">
        <f t="shared" si="117"/>
        <v>0</v>
      </c>
      <c r="Z325" s="366">
        <f t="shared" si="118"/>
        <v>0</v>
      </c>
      <c r="AA325" s="366">
        <f t="shared" si="118"/>
        <v>0</v>
      </c>
      <c r="AB325" s="366">
        <f t="shared" si="119"/>
        <v>0</v>
      </c>
      <c r="AC325" s="128" t="s">
        <v>101</v>
      </c>
      <c r="AD325" s="360">
        <f t="shared" si="120"/>
        <v>0</v>
      </c>
      <c r="AG325" s="4">
        <v>0</v>
      </c>
      <c r="AH325" s="4">
        <v>0</v>
      </c>
      <c r="AI325" s="4">
        <v>0</v>
      </c>
      <c r="AJ325" s="4" t="s">
        <v>101</v>
      </c>
      <c r="AK325" s="5">
        <v>0</v>
      </c>
      <c r="AL325" s="132">
        <f t="shared" si="103"/>
        <v>0</v>
      </c>
      <c r="AM325" s="132">
        <f t="shared" si="103"/>
        <v>0</v>
      </c>
      <c r="AN325" s="132">
        <f t="shared" si="103"/>
        <v>0</v>
      </c>
      <c r="AO325" s="132">
        <f t="shared" si="104"/>
        <v>0</v>
      </c>
    </row>
    <row r="326" spans="3:41" ht="15" customHeight="1" x14ac:dyDescent="0.15">
      <c r="C326" s="92"/>
      <c r="E326" s="1" t="s">
        <v>46</v>
      </c>
      <c r="F326" s="1" t="s">
        <v>150</v>
      </c>
      <c r="H326" s="1" t="s">
        <v>145</v>
      </c>
      <c r="I326" s="110" t="s">
        <v>146</v>
      </c>
      <c r="J326" s="278" t="s">
        <v>101</v>
      </c>
      <c r="K326" s="227">
        <v>32600</v>
      </c>
      <c r="L326" s="365">
        <v>32600</v>
      </c>
      <c r="M326" s="126">
        <v>3268</v>
      </c>
      <c r="N326" s="126">
        <v>7817</v>
      </c>
      <c r="O326" s="127">
        <f t="shared" si="116"/>
        <v>11085</v>
      </c>
      <c r="P326" s="128" t="s">
        <v>101</v>
      </c>
      <c r="Q326" s="126">
        <v>361371000</v>
      </c>
      <c r="R326" s="229">
        <v>26</v>
      </c>
      <c r="S326" s="229">
        <v>62</v>
      </c>
      <c r="T326" s="130">
        <f>+R326+S326</f>
        <v>88</v>
      </c>
      <c r="U326" s="127">
        <v>95</v>
      </c>
      <c r="V326" s="127">
        <v>966</v>
      </c>
      <c r="W326" s="366">
        <f t="shared" si="121"/>
        <v>1061</v>
      </c>
      <c r="X326" s="128" t="s">
        <v>101</v>
      </c>
      <c r="Y326" s="229">
        <f t="shared" si="117"/>
        <v>34588600</v>
      </c>
      <c r="Z326" s="366">
        <f t="shared" si="118"/>
        <v>3363</v>
      </c>
      <c r="AA326" s="366">
        <f t="shared" si="118"/>
        <v>8783</v>
      </c>
      <c r="AB326" s="366">
        <f t="shared" si="119"/>
        <v>12146</v>
      </c>
      <c r="AC326" s="128" t="s">
        <v>101</v>
      </c>
      <c r="AD326" s="360">
        <f t="shared" si="120"/>
        <v>395959600</v>
      </c>
      <c r="AG326" s="4">
        <v>3268</v>
      </c>
      <c r="AH326" s="4">
        <v>7817</v>
      </c>
      <c r="AI326" s="4">
        <v>11085</v>
      </c>
      <c r="AJ326" s="4" t="s">
        <v>101</v>
      </c>
      <c r="AK326" s="5">
        <v>361371000</v>
      </c>
      <c r="AL326" s="132">
        <f t="shared" si="103"/>
        <v>0</v>
      </c>
      <c r="AM326" s="132">
        <f t="shared" si="103"/>
        <v>0</v>
      </c>
      <c r="AN326" s="132">
        <f t="shared" si="103"/>
        <v>0</v>
      </c>
      <c r="AO326" s="132">
        <f t="shared" si="104"/>
        <v>0</v>
      </c>
    </row>
    <row r="327" spans="3:41" ht="15" customHeight="1" x14ac:dyDescent="0.15">
      <c r="C327" s="92"/>
      <c r="H327" s="1" t="s">
        <v>147</v>
      </c>
      <c r="I327" s="110" t="s">
        <v>146</v>
      </c>
      <c r="J327" s="278" t="s">
        <v>101</v>
      </c>
      <c r="K327" s="227">
        <f>+K326*2</f>
        <v>65200</v>
      </c>
      <c r="L327" s="365">
        <v>81500</v>
      </c>
      <c r="M327" s="126">
        <v>1</v>
      </c>
      <c r="N327" s="126">
        <v>0</v>
      </c>
      <c r="O327" s="127">
        <f t="shared" si="116"/>
        <v>1</v>
      </c>
      <c r="P327" s="128" t="s">
        <v>101</v>
      </c>
      <c r="Q327" s="126">
        <v>81500</v>
      </c>
      <c r="R327" s="229"/>
      <c r="S327" s="229"/>
      <c r="T327" s="130"/>
      <c r="U327" s="127">
        <v>0</v>
      </c>
      <c r="V327" s="127">
        <v>0</v>
      </c>
      <c r="W327" s="366">
        <f t="shared" si="121"/>
        <v>0</v>
      </c>
      <c r="X327" s="128" t="s">
        <v>101</v>
      </c>
      <c r="Y327" s="229">
        <f t="shared" si="117"/>
        <v>0</v>
      </c>
      <c r="Z327" s="366">
        <f t="shared" si="118"/>
        <v>1</v>
      </c>
      <c r="AA327" s="366">
        <f t="shared" si="118"/>
        <v>0</v>
      </c>
      <c r="AB327" s="366">
        <f t="shared" si="119"/>
        <v>1</v>
      </c>
      <c r="AC327" s="128" t="s">
        <v>101</v>
      </c>
      <c r="AD327" s="360">
        <f t="shared" si="120"/>
        <v>81500</v>
      </c>
      <c r="AE327" s="220"/>
      <c r="AF327" s="220"/>
      <c r="AG327" s="4">
        <v>1</v>
      </c>
      <c r="AH327" s="4">
        <v>0</v>
      </c>
      <c r="AI327" s="4">
        <v>1</v>
      </c>
      <c r="AJ327" s="4" t="s">
        <v>101</v>
      </c>
      <c r="AK327" s="5">
        <v>81500</v>
      </c>
      <c r="AL327" s="132">
        <f t="shared" si="103"/>
        <v>0</v>
      </c>
      <c r="AM327" s="132">
        <f t="shared" si="103"/>
        <v>0</v>
      </c>
      <c r="AN327" s="132">
        <f t="shared" si="103"/>
        <v>0</v>
      </c>
      <c r="AO327" s="132">
        <f t="shared" si="104"/>
        <v>0</v>
      </c>
    </row>
    <row r="328" spans="3:41" ht="15" customHeight="1" x14ac:dyDescent="0.15">
      <c r="C328" s="92"/>
      <c r="E328" s="123"/>
      <c r="H328" s="1" t="s">
        <v>148</v>
      </c>
      <c r="I328" s="110" t="s">
        <v>146</v>
      </c>
      <c r="J328" s="278" t="s">
        <v>101</v>
      </c>
      <c r="K328" s="227">
        <f>+K325*3</f>
        <v>146700</v>
      </c>
      <c r="L328" s="365">
        <v>146700</v>
      </c>
      <c r="M328" s="126">
        <v>6</v>
      </c>
      <c r="N328" s="126">
        <v>0</v>
      </c>
      <c r="O328" s="127">
        <f t="shared" si="116"/>
        <v>6</v>
      </c>
      <c r="P328" s="128" t="s">
        <v>101</v>
      </c>
      <c r="Q328" s="126">
        <v>880200</v>
      </c>
      <c r="R328" s="229"/>
      <c r="S328" s="229"/>
      <c r="T328" s="130"/>
      <c r="U328" s="127">
        <v>0</v>
      </c>
      <c r="V328" s="127">
        <v>0</v>
      </c>
      <c r="W328" s="366">
        <f t="shared" si="121"/>
        <v>0</v>
      </c>
      <c r="X328" s="128" t="s">
        <v>101</v>
      </c>
      <c r="Y328" s="229">
        <f t="shared" si="117"/>
        <v>0</v>
      </c>
      <c r="Z328" s="366">
        <f>M328+U328</f>
        <v>6</v>
      </c>
      <c r="AA328" s="366">
        <f>N328+V328</f>
        <v>0</v>
      </c>
      <c r="AB328" s="366">
        <f>+O328+W328</f>
        <v>6</v>
      </c>
      <c r="AC328" s="128" t="s">
        <v>101</v>
      </c>
      <c r="AD328" s="360">
        <f>+Q328+Y328</f>
        <v>880200</v>
      </c>
      <c r="AG328" s="4">
        <v>6</v>
      </c>
      <c r="AH328" s="4">
        <v>0</v>
      </c>
      <c r="AI328" s="4">
        <v>6</v>
      </c>
      <c r="AJ328" s="4" t="s">
        <v>101</v>
      </c>
      <c r="AK328" s="5">
        <v>880200</v>
      </c>
      <c r="AL328" s="132">
        <f t="shared" si="103"/>
        <v>0</v>
      </c>
      <c r="AM328" s="132">
        <f t="shared" si="103"/>
        <v>0</v>
      </c>
      <c r="AN328" s="132">
        <f t="shared" si="103"/>
        <v>0</v>
      </c>
      <c r="AO328" s="132">
        <f t="shared" si="104"/>
        <v>0</v>
      </c>
    </row>
    <row r="329" spans="3:41" ht="14.25" customHeight="1" x14ac:dyDescent="0.15">
      <c r="C329" s="92"/>
      <c r="E329" s="123"/>
      <c r="H329" s="1" t="s">
        <v>149</v>
      </c>
      <c r="I329" s="110" t="s">
        <v>146</v>
      </c>
      <c r="J329" s="278" t="s">
        <v>101</v>
      </c>
      <c r="K329" s="227">
        <f>+K326*3</f>
        <v>97800</v>
      </c>
      <c r="L329" s="365">
        <v>525000</v>
      </c>
      <c r="M329" s="126">
        <v>0</v>
      </c>
      <c r="N329" s="126">
        <v>0</v>
      </c>
      <c r="O329" s="127">
        <f t="shared" si="116"/>
        <v>0</v>
      </c>
      <c r="P329" s="128" t="s">
        <v>101</v>
      </c>
      <c r="Q329" s="126">
        <v>0</v>
      </c>
      <c r="R329" s="229"/>
      <c r="S329" s="229"/>
      <c r="T329" s="130"/>
      <c r="U329" s="127">
        <v>0</v>
      </c>
      <c r="V329" s="127">
        <v>0</v>
      </c>
      <c r="W329" s="366">
        <f t="shared" si="121"/>
        <v>0</v>
      </c>
      <c r="X329" s="128" t="s">
        <v>101</v>
      </c>
      <c r="Y329" s="229">
        <f t="shared" si="117"/>
        <v>0</v>
      </c>
      <c r="Z329" s="366">
        <f t="shared" si="118"/>
        <v>0</v>
      </c>
      <c r="AA329" s="366">
        <f t="shared" si="118"/>
        <v>0</v>
      </c>
      <c r="AB329" s="366">
        <f t="shared" si="119"/>
        <v>0</v>
      </c>
      <c r="AC329" s="128" t="s">
        <v>101</v>
      </c>
      <c r="AD329" s="360">
        <f t="shared" si="120"/>
        <v>0</v>
      </c>
      <c r="AG329" s="4">
        <v>0</v>
      </c>
      <c r="AH329" s="4">
        <v>0</v>
      </c>
      <c r="AI329" s="4">
        <v>0</v>
      </c>
      <c r="AJ329" s="4" t="s">
        <v>101</v>
      </c>
      <c r="AK329" s="5">
        <v>0</v>
      </c>
      <c r="AL329" s="132">
        <f t="shared" si="103"/>
        <v>0</v>
      </c>
      <c r="AM329" s="132">
        <f t="shared" si="103"/>
        <v>0</v>
      </c>
      <c r="AN329" s="132">
        <f t="shared" si="103"/>
        <v>0</v>
      </c>
      <c r="AO329" s="132">
        <f t="shared" si="104"/>
        <v>0</v>
      </c>
    </row>
    <row r="330" spans="3:41" ht="15" customHeight="1" x14ac:dyDescent="0.15">
      <c r="C330" s="92"/>
      <c r="E330" s="1" t="s">
        <v>151</v>
      </c>
      <c r="F330" s="1" t="s">
        <v>152</v>
      </c>
      <c r="H330" s="1" t="s">
        <v>145</v>
      </c>
      <c r="I330" s="110" t="s">
        <v>146</v>
      </c>
      <c r="J330" s="278" t="s">
        <v>101</v>
      </c>
      <c r="K330" s="295">
        <f>+K326*1.25</f>
        <v>40750</v>
      </c>
      <c r="L330" s="365">
        <v>40750</v>
      </c>
      <c r="M330" s="126">
        <v>41</v>
      </c>
      <c r="N330" s="126">
        <v>98</v>
      </c>
      <c r="O330" s="127">
        <f t="shared" si="116"/>
        <v>139</v>
      </c>
      <c r="P330" s="128" t="s">
        <v>101</v>
      </c>
      <c r="Q330" s="126">
        <v>5664250</v>
      </c>
      <c r="R330" s="229"/>
      <c r="S330" s="229"/>
      <c r="T330" s="130"/>
      <c r="U330" s="127">
        <v>0</v>
      </c>
      <c r="V330" s="127">
        <v>6</v>
      </c>
      <c r="W330" s="366">
        <f t="shared" si="121"/>
        <v>6</v>
      </c>
      <c r="X330" s="128" t="s">
        <v>101</v>
      </c>
      <c r="Y330" s="229">
        <f t="shared" si="117"/>
        <v>244500</v>
      </c>
      <c r="Z330" s="366">
        <f t="shared" si="118"/>
        <v>41</v>
      </c>
      <c r="AA330" s="366">
        <f t="shared" si="118"/>
        <v>104</v>
      </c>
      <c r="AB330" s="366">
        <f t="shared" si="119"/>
        <v>145</v>
      </c>
      <c r="AC330" s="128" t="s">
        <v>101</v>
      </c>
      <c r="AD330" s="360">
        <f t="shared" si="120"/>
        <v>5908750</v>
      </c>
      <c r="AG330" s="4">
        <v>41</v>
      </c>
      <c r="AH330" s="4">
        <v>98</v>
      </c>
      <c r="AI330" s="4">
        <v>139</v>
      </c>
      <c r="AJ330" s="4" t="s">
        <v>101</v>
      </c>
      <c r="AK330" s="5">
        <v>5664250</v>
      </c>
      <c r="AL330" s="132">
        <f t="shared" si="103"/>
        <v>0</v>
      </c>
      <c r="AM330" s="132">
        <f t="shared" si="103"/>
        <v>0</v>
      </c>
      <c r="AN330" s="132">
        <f t="shared" si="103"/>
        <v>0</v>
      </c>
      <c r="AO330" s="132">
        <f t="shared" si="104"/>
        <v>0</v>
      </c>
    </row>
    <row r="331" spans="3:41" ht="15" customHeight="1" x14ac:dyDescent="0.15">
      <c r="C331" s="92"/>
      <c r="H331" s="1" t="s">
        <v>147</v>
      </c>
      <c r="I331" s="110" t="s">
        <v>146</v>
      </c>
      <c r="J331" s="278" t="s">
        <v>101</v>
      </c>
      <c r="K331" s="295">
        <f>+K330*2</f>
        <v>81500</v>
      </c>
      <c r="L331" s="365">
        <v>81500</v>
      </c>
      <c r="M331" s="126">
        <v>0</v>
      </c>
      <c r="N331" s="126">
        <v>0</v>
      </c>
      <c r="O331" s="127">
        <f t="shared" si="116"/>
        <v>0</v>
      </c>
      <c r="P331" s="128" t="s">
        <v>101</v>
      </c>
      <c r="Q331" s="126">
        <v>0</v>
      </c>
      <c r="R331" s="229"/>
      <c r="S331" s="229"/>
      <c r="T331" s="130"/>
      <c r="U331" s="127">
        <v>0</v>
      </c>
      <c r="V331" s="127">
        <v>0</v>
      </c>
      <c r="W331" s="366">
        <f t="shared" si="121"/>
        <v>0</v>
      </c>
      <c r="X331" s="128" t="s">
        <v>101</v>
      </c>
      <c r="Y331" s="229">
        <f t="shared" si="117"/>
        <v>0</v>
      </c>
      <c r="Z331" s="366">
        <f t="shared" si="118"/>
        <v>0</v>
      </c>
      <c r="AA331" s="366">
        <f t="shared" si="118"/>
        <v>0</v>
      </c>
      <c r="AB331" s="366">
        <f t="shared" si="119"/>
        <v>0</v>
      </c>
      <c r="AC331" s="128" t="s">
        <v>101</v>
      </c>
      <c r="AD331" s="360">
        <f t="shared" si="120"/>
        <v>0</v>
      </c>
      <c r="AG331" s="4">
        <v>0</v>
      </c>
      <c r="AH331" s="4">
        <v>0</v>
      </c>
      <c r="AI331" s="4">
        <v>0</v>
      </c>
      <c r="AJ331" s="4" t="s">
        <v>101</v>
      </c>
      <c r="AK331" s="5">
        <v>0</v>
      </c>
      <c r="AL331" s="132">
        <f t="shared" si="103"/>
        <v>0</v>
      </c>
      <c r="AM331" s="132">
        <f t="shared" si="103"/>
        <v>0</v>
      </c>
      <c r="AN331" s="132">
        <f t="shared" si="103"/>
        <v>0</v>
      </c>
      <c r="AO331" s="132">
        <f t="shared" si="104"/>
        <v>0</v>
      </c>
    </row>
    <row r="332" spans="3:41" ht="15" customHeight="1" x14ac:dyDescent="0.15">
      <c r="C332" s="92"/>
      <c r="H332" s="1" t="s">
        <v>148</v>
      </c>
      <c r="I332" s="110" t="s">
        <v>146</v>
      </c>
      <c r="J332" s="278" t="s">
        <v>101</v>
      </c>
      <c r="K332" s="295">
        <f>+K330*2</f>
        <v>81500</v>
      </c>
      <c r="L332" s="365">
        <v>122250</v>
      </c>
      <c r="M332" s="126">
        <v>0</v>
      </c>
      <c r="N332" s="126">
        <v>0</v>
      </c>
      <c r="O332" s="127">
        <f t="shared" si="116"/>
        <v>0</v>
      </c>
      <c r="P332" s="128" t="s">
        <v>101</v>
      </c>
      <c r="Q332" s="126">
        <v>0</v>
      </c>
      <c r="R332" s="229"/>
      <c r="S332" s="229"/>
      <c r="T332" s="130"/>
      <c r="U332" s="127">
        <v>0</v>
      </c>
      <c r="V332" s="127">
        <v>0</v>
      </c>
      <c r="W332" s="366">
        <f t="shared" si="121"/>
        <v>0</v>
      </c>
      <c r="X332" s="128" t="s">
        <v>101</v>
      </c>
      <c r="Y332" s="229">
        <f t="shared" si="117"/>
        <v>0</v>
      </c>
      <c r="Z332" s="366">
        <f t="shared" si="118"/>
        <v>0</v>
      </c>
      <c r="AA332" s="366">
        <f t="shared" si="118"/>
        <v>0</v>
      </c>
      <c r="AB332" s="366">
        <f t="shared" si="119"/>
        <v>0</v>
      </c>
      <c r="AC332" s="128" t="s">
        <v>101</v>
      </c>
      <c r="AD332" s="360">
        <f t="shared" si="120"/>
        <v>0</v>
      </c>
      <c r="AG332" s="4">
        <v>0</v>
      </c>
      <c r="AH332" s="4">
        <v>0</v>
      </c>
      <c r="AI332" s="4">
        <v>0</v>
      </c>
      <c r="AJ332" s="4" t="s">
        <v>101</v>
      </c>
      <c r="AK332" s="5">
        <v>0</v>
      </c>
      <c r="AL332" s="132">
        <f t="shared" si="103"/>
        <v>0</v>
      </c>
      <c r="AM332" s="132">
        <f t="shared" si="103"/>
        <v>0</v>
      </c>
      <c r="AN332" s="132">
        <f t="shared" si="103"/>
        <v>0</v>
      </c>
      <c r="AO332" s="132">
        <f t="shared" si="104"/>
        <v>0</v>
      </c>
    </row>
    <row r="333" spans="3:41" ht="15" customHeight="1" x14ac:dyDescent="0.15">
      <c r="C333" s="92"/>
      <c r="H333" s="1" t="s">
        <v>149</v>
      </c>
      <c r="I333" s="110" t="s">
        <v>146</v>
      </c>
      <c r="J333" s="278" t="s">
        <v>101</v>
      </c>
      <c r="K333" s="295">
        <f>+K331*2</f>
        <v>163000</v>
      </c>
      <c r="L333" s="365">
        <v>0</v>
      </c>
      <c r="M333" s="366">
        <v>0</v>
      </c>
      <c r="N333" s="366">
        <v>0</v>
      </c>
      <c r="O333" s="127">
        <f t="shared" si="116"/>
        <v>0</v>
      </c>
      <c r="P333" s="128" t="s">
        <v>101</v>
      </c>
      <c r="Q333" s="126">
        <v>0</v>
      </c>
      <c r="R333" s="229"/>
      <c r="S333" s="229"/>
      <c r="T333" s="130"/>
      <c r="U333" s="127">
        <v>0</v>
      </c>
      <c r="V333" s="127">
        <v>0</v>
      </c>
      <c r="W333" s="366">
        <f t="shared" si="121"/>
        <v>0</v>
      </c>
      <c r="X333" s="128" t="s">
        <v>101</v>
      </c>
      <c r="Y333" s="229">
        <f t="shared" si="117"/>
        <v>0</v>
      </c>
      <c r="Z333" s="366">
        <f>M333+U333</f>
        <v>0</v>
      </c>
      <c r="AA333" s="366">
        <f>N333+V333</f>
        <v>0</v>
      </c>
      <c r="AB333" s="366">
        <f>+O333+W333</f>
        <v>0</v>
      </c>
      <c r="AC333" s="128" t="s">
        <v>101</v>
      </c>
      <c r="AD333" s="360">
        <f>+Q333+Y333</f>
        <v>0</v>
      </c>
      <c r="AG333" s="4">
        <v>0</v>
      </c>
      <c r="AH333" s="4">
        <v>0</v>
      </c>
      <c r="AI333" s="4">
        <v>0</v>
      </c>
      <c r="AJ333" s="4" t="s">
        <v>101</v>
      </c>
      <c r="AK333" s="5">
        <v>0</v>
      </c>
      <c r="AL333" s="132">
        <f t="shared" si="103"/>
        <v>0</v>
      </c>
      <c r="AM333" s="132">
        <f t="shared" si="103"/>
        <v>0</v>
      </c>
      <c r="AN333" s="132">
        <f t="shared" si="103"/>
        <v>0</v>
      </c>
      <c r="AO333" s="132">
        <f t="shared" si="104"/>
        <v>0</v>
      </c>
    </row>
    <row r="334" spans="3:41" ht="15" customHeight="1" x14ac:dyDescent="0.15">
      <c r="C334" s="223"/>
      <c r="D334" s="367" t="s">
        <v>76</v>
      </c>
      <c r="E334" s="93" t="s">
        <v>153</v>
      </c>
      <c r="F334" s="93"/>
      <c r="G334" s="93"/>
      <c r="H334" s="96"/>
      <c r="I334" s="368"/>
      <c r="J334" s="369"/>
      <c r="K334" s="370"/>
      <c r="L334" s="371"/>
      <c r="M334" s="372"/>
      <c r="N334" s="372"/>
      <c r="O334" s="372"/>
      <c r="P334" s="373"/>
      <c r="Q334" s="374"/>
      <c r="R334" s="374"/>
      <c r="S334" s="374"/>
      <c r="T334" s="280"/>
      <c r="U334" s="372"/>
      <c r="V334" s="372"/>
      <c r="W334" s="372"/>
      <c r="X334" s="373"/>
      <c r="Y334" s="374"/>
      <c r="Z334" s="372"/>
      <c r="AA334" s="372"/>
      <c r="AB334" s="372"/>
      <c r="AC334" s="373"/>
      <c r="AD334" s="375"/>
      <c r="AL334" s="132">
        <f t="shared" si="103"/>
        <v>0</v>
      </c>
      <c r="AM334" s="132">
        <f t="shared" si="103"/>
        <v>0</v>
      </c>
      <c r="AN334" s="132">
        <f t="shared" si="103"/>
        <v>0</v>
      </c>
      <c r="AO334" s="132">
        <f t="shared" si="104"/>
        <v>0</v>
      </c>
    </row>
    <row r="335" spans="3:41" ht="15" customHeight="1" x14ac:dyDescent="0.15">
      <c r="C335" s="92"/>
      <c r="E335" s="1" t="s">
        <v>19</v>
      </c>
      <c r="F335" s="1" t="s">
        <v>53</v>
      </c>
      <c r="H335" s="1" t="s">
        <v>145</v>
      </c>
      <c r="I335" s="110" t="s">
        <v>146</v>
      </c>
      <c r="J335" s="278" t="s">
        <v>101</v>
      </c>
      <c r="K335" s="227">
        <v>37500</v>
      </c>
      <c r="L335" s="126">
        <v>37500</v>
      </c>
      <c r="M335" s="126">
        <v>63624</v>
      </c>
      <c r="N335" s="126">
        <v>132144</v>
      </c>
      <c r="O335" s="127">
        <f t="shared" ref="O335:O358" si="122">M335+N335</f>
        <v>195768</v>
      </c>
      <c r="P335" s="128" t="s">
        <v>101</v>
      </c>
      <c r="Q335" s="126">
        <v>7341300000</v>
      </c>
      <c r="R335" s="229">
        <v>1191</v>
      </c>
      <c r="S335" s="229">
        <v>1588</v>
      </c>
      <c r="T335" s="130">
        <f t="shared" ref="T335:T347" si="123">+R335+S335</f>
        <v>2779</v>
      </c>
      <c r="U335" s="127">
        <v>5541</v>
      </c>
      <c r="V335" s="127">
        <v>8733</v>
      </c>
      <c r="W335" s="366">
        <f t="shared" si="121"/>
        <v>14274</v>
      </c>
      <c r="X335" s="128" t="s">
        <v>101</v>
      </c>
      <c r="Y335" s="229">
        <f>+W335*L335</f>
        <v>535275000</v>
      </c>
      <c r="Z335" s="366">
        <f t="shared" ref="Z335:AA352" si="124">M335+U335</f>
        <v>69165</v>
      </c>
      <c r="AA335" s="366">
        <f t="shared" si="124"/>
        <v>140877</v>
      </c>
      <c r="AB335" s="366">
        <f t="shared" ref="AB335:AB352" si="125">+O335+W335</f>
        <v>210042</v>
      </c>
      <c r="AC335" s="128" t="s">
        <v>101</v>
      </c>
      <c r="AD335" s="360">
        <f t="shared" ref="AD335:AD352" si="126">+Q335+Y335</f>
        <v>7876575000</v>
      </c>
      <c r="AG335" s="4">
        <v>63624</v>
      </c>
      <c r="AH335" s="4">
        <v>132144</v>
      </c>
      <c r="AI335" s="4">
        <v>195768</v>
      </c>
      <c r="AJ335" s="4" t="s">
        <v>101</v>
      </c>
      <c r="AK335" s="5">
        <v>7341300000</v>
      </c>
      <c r="AL335" s="132">
        <f t="shared" si="103"/>
        <v>0</v>
      </c>
      <c r="AM335" s="132">
        <f t="shared" si="103"/>
        <v>0</v>
      </c>
      <c r="AN335" s="132">
        <f t="shared" si="103"/>
        <v>0</v>
      </c>
      <c r="AO335" s="132">
        <f t="shared" si="104"/>
        <v>0</v>
      </c>
    </row>
    <row r="336" spans="3:41" ht="15" customHeight="1" x14ac:dyDescent="0.15">
      <c r="C336" s="92"/>
      <c r="H336" s="1" t="s">
        <v>147</v>
      </c>
      <c r="I336" s="110" t="s">
        <v>146</v>
      </c>
      <c r="J336" s="278" t="s">
        <v>101</v>
      </c>
      <c r="K336" s="227">
        <v>75000</v>
      </c>
      <c r="L336" s="126">
        <v>93750</v>
      </c>
      <c r="M336" s="126">
        <v>41815</v>
      </c>
      <c r="N336" s="126">
        <v>61</v>
      </c>
      <c r="O336" s="127">
        <f t="shared" si="122"/>
        <v>41876</v>
      </c>
      <c r="P336" s="128" t="s">
        <v>101</v>
      </c>
      <c r="Q336" s="126">
        <v>3925875000</v>
      </c>
      <c r="R336" s="229">
        <v>2242</v>
      </c>
      <c r="S336" s="229">
        <v>155</v>
      </c>
      <c r="T336" s="130">
        <f t="shared" si="123"/>
        <v>2397</v>
      </c>
      <c r="U336" s="127">
        <v>3895</v>
      </c>
      <c r="V336" s="127">
        <v>0</v>
      </c>
      <c r="W336" s="366">
        <f t="shared" si="121"/>
        <v>3895</v>
      </c>
      <c r="X336" s="128" t="s">
        <v>101</v>
      </c>
      <c r="Y336" s="229">
        <f>+W336*L336</f>
        <v>365156250</v>
      </c>
      <c r="Z336" s="366">
        <f t="shared" si="124"/>
        <v>45710</v>
      </c>
      <c r="AA336" s="366">
        <f t="shared" si="124"/>
        <v>61</v>
      </c>
      <c r="AB336" s="366">
        <f t="shared" si="125"/>
        <v>45771</v>
      </c>
      <c r="AC336" s="128" t="s">
        <v>101</v>
      </c>
      <c r="AD336" s="360">
        <f t="shared" si="126"/>
        <v>4291031250</v>
      </c>
      <c r="AG336" s="4">
        <v>41815</v>
      </c>
      <c r="AH336" s="4">
        <v>61</v>
      </c>
      <c r="AI336" s="4">
        <v>41876</v>
      </c>
      <c r="AJ336" s="4" t="s">
        <v>101</v>
      </c>
      <c r="AK336" s="5">
        <v>3925875000</v>
      </c>
      <c r="AL336" s="132">
        <f t="shared" si="103"/>
        <v>0</v>
      </c>
      <c r="AM336" s="132">
        <f t="shared" si="103"/>
        <v>0</v>
      </c>
      <c r="AN336" s="132">
        <f t="shared" si="103"/>
        <v>0</v>
      </c>
      <c r="AO336" s="132">
        <f t="shared" si="104"/>
        <v>0</v>
      </c>
    </row>
    <row r="337" spans="3:41" ht="15" customHeight="1" x14ac:dyDescent="0.15">
      <c r="C337" s="92"/>
      <c r="H337" s="1" t="s">
        <v>148</v>
      </c>
      <c r="I337" s="110" t="s">
        <v>146</v>
      </c>
      <c r="J337" s="278" t="s">
        <v>101</v>
      </c>
      <c r="K337" s="227">
        <v>112500</v>
      </c>
      <c r="L337" s="126">
        <v>168750</v>
      </c>
      <c r="M337" s="126">
        <v>85541</v>
      </c>
      <c r="N337" s="126">
        <v>4</v>
      </c>
      <c r="O337" s="127">
        <f t="shared" si="122"/>
        <v>85545</v>
      </c>
      <c r="P337" s="128" t="s">
        <v>101</v>
      </c>
      <c r="Q337" s="126">
        <v>27427819850</v>
      </c>
      <c r="R337" s="229">
        <v>2299</v>
      </c>
      <c r="S337" s="229">
        <v>260</v>
      </c>
      <c r="T337" s="130">
        <f>+R337+S337</f>
        <v>2559</v>
      </c>
      <c r="U337" s="127">
        <v>7710</v>
      </c>
      <c r="V337" s="127">
        <v>0</v>
      </c>
      <c r="W337" s="366">
        <f t="shared" si="121"/>
        <v>7710</v>
      </c>
      <c r="X337" s="128" t="s">
        <v>101</v>
      </c>
      <c r="Y337" s="229">
        <f>+W337*L337+972182250</f>
        <v>2273244750</v>
      </c>
      <c r="Z337" s="366">
        <f>M337+U337</f>
        <v>93251</v>
      </c>
      <c r="AA337" s="366">
        <f>N337+V337</f>
        <v>4</v>
      </c>
      <c r="AB337" s="366">
        <f>+O337+W337</f>
        <v>93255</v>
      </c>
      <c r="AC337" s="128" t="s">
        <v>101</v>
      </c>
      <c r="AD337" s="360">
        <f>+Q337+Y337</f>
        <v>29701064600</v>
      </c>
      <c r="AG337" s="4">
        <v>85541</v>
      </c>
      <c r="AH337" s="4">
        <v>4</v>
      </c>
      <c r="AI337" s="4">
        <v>85545</v>
      </c>
      <c r="AJ337" s="4" t="s">
        <v>101</v>
      </c>
      <c r="AK337" s="5">
        <v>27427819850</v>
      </c>
      <c r="AL337" s="132">
        <f t="shared" si="103"/>
        <v>0</v>
      </c>
      <c r="AM337" s="132">
        <f t="shared" si="103"/>
        <v>0</v>
      </c>
      <c r="AN337" s="132">
        <f t="shared" si="103"/>
        <v>0</v>
      </c>
      <c r="AO337" s="132">
        <f t="shared" si="104"/>
        <v>0</v>
      </c>
    </row>
    <row r="338" spans="3:41" ht="15" customHeight="1" x14ac:dyDescent="0.15">
      <c r="C338" s="92"/>
      <c r="H338" s="1" t="s">
        <v>149</v>
      </c>
      <c r="I338" s="110" t="s">
        <v>146</v>
      </c>
      <c r="J338" s="278" t="s">
        <v>101</v>
      </c>
      <c r="K338" s="227">
        <v>112500</v>
      </c>
      <c r="L338" s="126">
        <v>262500</v>
      </c>
      <c r="M338" s="126">
        <v>0</v>
      </c>
      <c r="N338" s="126">
        <v>0</v>
      </c>
      <c r="O338" s="127">
        <f t="shared" si="122"/>
        <v>0</v>
      </c>
      <c r="P338" s="128" t="s">
        <v>101</v>
      </c>
      <c r="Q338" s="126">
        <v>0</v>
      </c>
      <c r="R338" s="229">
        <v>2299</v>
      </c>
      <c r="S338" s="229">
        <v>260</v>
      </c>
      <c r="T338" s="130">
        <f t="shared" si="123"/>
        <v>2559</v>
      </c>
      <c r="U338" s="127">
        <v>0</v>
      </c>
      <c r="V338" s="127">
        <v>0</v>
      </c>
      <c r="W338" s="366">
        <f t="shared" si="121"/>
        <v>0</v>
      </c>
      <c r="X338" s="128" t="s">
        <v>101</v>
      </c>
      <c r="Y338" s="229">
        <f t="shared" ref="Y338:Y344" si="127">+W338*L338</f>
        <v>0</v>
      </c>
      <c r="Z338" s="366">
        <f t="shared" si="124"/>
        <v>0</v>
      </c>
      <c r="AA338" s="366">
        <f t="shared" si="124"/>
        <v>0</v>
      </c>
      <c r="AB338" s="366">
        <f t="shared" si="125"/>
        <v>0</v>
      </c>
      <c r="AC338" s="128" t="s">
        <v>101</v>
      </c>
      <c r="AD338" s="360">
        <f t="shared" si="126"/>
        <v>0</v>
      </c>
      <c r="AG338" s="4">
        <v>0</v>
      </c>
      <c r="AH338" s="4">
        <v>0</v>
      </c>
      <c r="AI338" s="4">
        <v>0</v>
      </c>
      <c r="AJ338" s="4" t="s">
        <v>101</v>
      </c>
      <c r="AK338" s="5">
        <v>0</v>
      </c>
      <c r="AL338" s="132">
        <f t="shared" si="103"/>
        <v>0</v>
      </c>
      <c r="AM338" s="132">
        <f t="shared" si="103"/>
        <v>0</v>
      </c>
      <c r="AN338" s="132">
        <f t="shared" si="103"/>
        <v>0</v>
      </c>
      <c r="AO338" s="132">
        <f t="shared" si="104"/>
        <v>0</v>
      </c>
    </row>
    <row r="339" spans="3:41" ht="15" customHeight="1" x14ac:dyDescent="0.15">
      <c r="C339" s="92"/>
      <c r="F339" s="1" t="s">
        <v>154</v>
      </c>
      <c r="H339" s="1" t="s">
        <v>145</v>
      </c>
      <c r="I339" s="110" t="s">
        <v>146</v>
      </c>
      <c r="J339" s="278" t="s">
        <v>101</v>
      </c>
      <c r="K339" s="227">
        <v>75000</v>
      </c>
      <c r="L339" s="126">
        <v>37500</v>
      </c>
      <c r="M339" s="126">
        <v>4064</v>
      </c>
      <c r="N339" s="126">
        <v>2482</v>
      </c>
      <c r="O339" s="127">
        <f t="shared" si="122"/>
        <v>6546</v>
      </c>
      <c r="P339" s="128" t="s">
        <v>101</v>
      </c>
      <c r="Q339" s="126">
        <v>245475000</v>
      </c>
      <c r="R339" s="229">
        <v>25</v>
      </c>
      <c r="S339" s="229"/>
      <c r="T339" s="130">
        <f t="shared" si="123"/>
        <v>25</v>
      </c>
      <c r="U339" s="127">
        <v>282</v>
      </c>
      <c r="V339" s="127">
        <v>42</v>
      </c>
      <c r="W339" s="366">
        <f t="shared" si="121"/>
        <v>324</v>
      </c>
      <c r="X339" s="128" t="s">
        <v>101</v>
      </c>
      <c r="Y339" s="229">
        <f t="shared" si="127"/>
        <v>12150000</v>
      </c>
      <c r="Z339" s="366">
        <f t="shared" si="124"/>
        <v>4346</v>
      </c>
      <c r="AA339" s="366">
        <f t="shared" si="124"/>
        <v>2524</v>
      </c>
      <c r="AB339" s="366">
        <f t="shared" si="125"/>
        <v>6870</v>
      </c>
      <c r="AC339" s="128" t="s">
        <v>101</v>
      </c>
      <c r="AD339" s="360">
        <f t="shared" si="126"/>
        <v>257625000</v>
      </c>
      <c r="AG339" s="4">
        <v>4064</v>
      </c>
      <c r="AH339" s="4">
        <v>2482</v>
      </c>
      <c r="AI339" s="4">
        <v>6546</v>
      </c>
      <c r="AJ339" s="4" t="s">
        <v>101</v>
      </c>
      <c r="AK339" s="5">
        <v>245475000</v>
      </c>
      <c r="AL339" s="132">
        <f t="shared" ref="AL339:AN402" si="128">M339-AG339</f>
        <v>0</v>
      </c>
      <c r="AM339" s="132">
        <f t="shared" si="128"/>
        <v>0</v>
      </c>
      <c r="AN339" s="132">
        <f t="shared" si="128"/>
        <v>0</v>
      </c>
      <c r="AO339" s="132">
        <f t="shared" ref="AO339:AO402" si="129">Q339-AK339</f>
        <v>0</v>
      </c>
    </row>
    <row r="340" spans="3:41" ht="15" customHeight="1" x14ac:dyDescent="0.15">
      <c r="C340" s="92"/>
      <c r="F340" s="1" t="s">
        <v>155</v>
      </c>
      <c r="H340" s="1" t="s">
        <v>147</v>
      </c>
      <c r="I340" s="110" t="s">
        <v>146</v>
      </c>
      <c r="J340" s="278" t="s">
        <v>101</v>
      </c>
      <c r="K340" s="227">
        <v>150000</v>
      </c>
      <c r="L340" s="126">
        <v>93750</v>
      </c>
      <c r="M340" s="126">
        <v>2421</v>
      </c>
      <c r="N340" s="126">
        <v>7</v>
      </c>
      <c r="O340" s="127">
        <f t="shared" si="122"/>
        <v>2428</v>
      </c>
      <c r="P340" s="128" t="s">
        <v>101</v>
      </c>
      <c r="Q340" s="126">
        <v>227625000</v>
      </c>
      <c r="R340" s="229">
        <v>100</v>
      </c>
      <c r="S340" s="229"/>
      <c r="T340" s="130">
        <f t="shared" si="123"/>
        <v>100</v>
      </c>
      <c r="U340" s="127">
        <v>155</v>
      </c>
      <c r="V340" s="127">
        <v>0</v>
      </c>
      <c r="W340" s="366">
        <f t="shared" si="121"/>
        <v>155</v>
      </c>
      <c r="X340" s="128" t="s">
        <v>101</v>
      </c>
      <c r="Y340" s="229">
        <f t="shared" si="127"/>
        <v>14531250</v>
      </c>
      <c r="Z340" s="366">
        <f t="shared" si="124"/>
        <v>2576</v>
      </c>
      <c r="AA340" s="366">
        <f t="shared" si="124"/>
        <v>7</v>
      </c>
      <c r="AB340" s="366">
        <f t="shared" si="125"/>
        <v>2583</v>
      </c>
      <c r="AC340" s="128" t="s">
        <v>101</v>
      </c>
      <c r="AD340" s="360">
        <f t="shared" si="126"/>
        <v>242156250</v>
      </c>
      <c r="AG340" s="4">
        <v>2421</v>
      </c>
      <c r="AH340" s="4">
        <v>7</v>
      </c>
      <c r="AI340" s="4">
        <v>2428</v>
      </c>
      <c r="AJ340" s="4" t="s">
        <v>101</v>
      </c>
      <c r="AK340" s="5">
        <v>227625000</v>
      </c>
      <c r="AL340" s="132">
        <f t="shared" si="128"/>
        <v>0</v>
      </c>
      <c r="AM340" s="132">
        <f t="shared" si="128"/>
        <v>0</v>
      </c>
      <c r="AN340" s="132">
        <f t="shared" si="128"/>
        <v>0</v>
      </c>
      <c r="AO340" s="132">
        <f t="shared" si="129"/>
        <v>0</v>
      </c>
    </row>
    <row r="341" spans="3:41" ht="15" customHeight="1" x14ac:dyDescent="0.15">
      <c r="C341" s="92"/>
      <c r="H341" s="1" t="s">
        <v>156</v>
      </c>
      <c r="I341" s="110" t="s">
        <v>146</v>
      </c>
      <c r="J341" s="278" t="s">
        <v>101</v>
      </c>
      <c r="K341" s="227">
        <v>225000</v>
      </c>
      <c r="L341" s="126">
        <v>168750</v>
      </c>
      <c r="M341" s="126">
        <v>5500</v>
      </c>
      <c r="N341" s="126">
        <v>0</v>
      </c>
      <c r="O341" s="127">
        <f t="shared" si="122"/>
        <v>5500</v>
      </c>
      <c r="P341" s="128" t="s">
        <v>101</v>
      </c>
      <c r="Q341" s="126">
        <v>928125000</v>
      </c>
      <c r="R341" s="229">
        <v>108</v>
      </c>
      <c r="S341" s="229"/>
      <c r="T341" s="130">
        <f t="shared" si="123"/>
        <v>108</v>
      </c>
      <c r="U341" s="127">
        <v>196</v>
      </c>
      <c r="V341" s="127">
        <v>0</v>
      </c>
      <c r="W341" s="366">
        <f t="shared" si="121"/>
        <v>196</v>
      </c>
      <c r="X341" s="128" t="s">
        <v>101</v>
      </c>
      <c r="Y341" s="229">
        <f t="shared" si="127"/>
        <v>33075000</v>
      </c>
      <c r="Z341" s="366">
        <f t="shared" si="124"/>
        <v>5696</v>
      </c>
      <c r="AA341" s="366">
        <f t="shared" si="124"/>
        <v>0</v>
      </c>
      <c r="AB341" s="366">
        <f t="shared" si="125"/>
        <v>5696</v>
      </c>
      <c r="AC341" s="128" t="s">
        <v>101</v>
      </c>
      <c r="AD341" s="360">
        <f t="shared" si="126"/>
        <v>961200000</v>
      </c>
      <c r="AG341" s="4">
        <v>5500</v>
      </c>
      <c r="AH341" s="4">
        <v>0</v>
      </c>
      <c r="AI341" s="4">
        <v>5500</v>
      </c>
      <c r="AJ341" s="4" t="s">
        <v>101</v>
      </c>
      <c r="AK341" s="5">
        <v>928125000</v>
      </c>
      <c r="AL341" s="132">
        <f t="shared" si="128"/>
        <v>0</v>
      </c>
      <c r="AM341" s="132">
        <f t="shared" si="128"/>
        <v>0</v>
      </c>
      <c r="AN341" s="132">
        <f t="shared" si="128"/>
        <v>0</v>
      </c>
      <c r="AO341" s="132">
        <f t="shared" si="129"/>
        <v>0</v>
      </c>
    </row>
    <row r="342" spans="3:41" ht="15" customHeight="1" x14ac:dyDescent="0.15">
      <c r="C342" s="92"/>
      <c r="H342" s="1" t="s">
        <v>157</v>
      </c>
      <c r="I342" s="110" t="s">
        <v>146</v>
      </c>
      <c r="J342" s="278" t="s">
        <v>101</v>
      </c>
      <c r="K342" s="227">
        <v>225000</v>
      </c>
      <c r="L342" s="126">
        <v>525000</v>
      </c>
      <c r="M342" s="126">
        <v>0</v>
      </c>
      <c r="N342" s="126">
        <v>0</v>
      </c>
      <c r="O342" s="127">
        <f t="shared" si="122"/>
        <v>0</v>
      </c>
      <c r="P342" s="128" t="s">
        <v>101</v>
      </c>
      <c r="Q342" s="126">
        <v>0</v>
      </c>
      <c r="R342" s="229">
        <v>108</v>
      </c>
      <c r="S342" s="229"/>
      <c r="T342" s="130">
        <f>+R342+S342</f>
        <v>108</v>
      </c>
      <c r="U342" s="127">
        <v>0</v>
      </c>
      <c r="V342" s="127">
        <v>0</v>
      </c>
      <c r="W342" s="366">
        <f t="shared" si="121"/>
        <v>0</v>
      </c>
      <c r="X342" s="128" t="s">
        <v>101</v>
      </c>
      <c r="Y342" s="229">
        <f t="shared" si="127"/>
        <v>0</v>
      </c>
      <c r="Z342" s="366">
        <f>M342+U342</f>
        <v>0</v>
      </c>
      <c r="AA342" s="366">
        <f>N342+V342</f>
        <v>0</v>
      </c>
      <c r="AB342" s="366">
        <f>+O342+W342</f>
        <v>0</v>
      </c>
      <c r="AC342" s="128" t="s">
        <v>101</v>
      </c>
      <c r="AD342" s="360">
        <f>+Q342+Y342</f>
        <v>0</v>
      </c>
      <c r="AG342" s="4">
        <v>0</v>
      </c>
      <c r="AH342" s="4">
        <v>0</v>
      </c>
      <c r="AI342" s="4">
        <v>0</v>
      </c>
      <c r="AJ342" s="4" t="s">
        <v>101</v>
      </c>
      <c r="AK342" s="5">
        <v>0</v>
      </c>
      <c r="AL342" s="132">
        <f t="shared" si="128"/>
        <v>0</v>
      </c>
      <c r="AM342" s="132">
        <f t="shared" si="128"/>
        <v>0</v>
      </c>
      <c r="AN342" s="132">
        <f t="shared" si="128"/>
        <v>0</v>
      </c>
      <c r="AO342" s="132">
        <f t="shared" si="129"/>
        <v>0</v>
      </c>
    </row>
    <row r="343" spans="3:41" ht="15" customHeight="1" x14ac:dyDescent="0.15">
      <c r="C343" s="92"/>
      <c r="E343" s="1" t="s">
        <v>46</v>
      </c>
      <c r="F343" s="1" t="s">
        <v>158</v>
      </c>
      <c r="H343" s="1" t="s">
        <v>145</v>
      </c>
      <c r="I343" s="110" t="s">
        <v>146</v>
      </c>
      <c r="J343" s="278" t="s">
        <v>101</v>
      </c>
      <c r="K343" s="227">
        <v>75000</v>
      </c>
      <c r="L343" s="126">
        <v>75000</v>
      </c>
      <c r="M343" s="126">
        <v>32576</v>
      </c>
      <c r="N343" s="126">
        <v>36001</v>
      </c>
      <c r="O343" s="127">
        <f t="shared" si="122"/>
        <v>68577</v>
      </c>
      <c r="P343" s="128" t="s">
        <v>101</v>
      </c>
      <c r="Q343" s="126">
        <v>5143275000</v>
      </c>
      <c r="R343" s="229">
        <v>385</v>
      </c>
      <c r="S343" s="229">
        <v>291</v>
      </c>
      <c r="T343" s="130">
        <f t="shared" si="123"/>
        <v>676</v>
      </c>
      <c r="U343" s="127">
        <v>2420</v>
      </c>
      <c r="V343" s="127">
        <v>2718</v>
      </c>
      <c r="W343" s="366">
        <f t="shared" si="121"/>
        <v>5138</v>
      </c>
      <c r="X343" s="128" t="s">
        <v>101</v>
      </c>
      <c r="Y343" s="229">
        <f t="shared" si="127"/>
        <v>385350000</v>
      </c>
      <c r="Z343" s="366">
        <f t="shared" si="124"/>
        <v>34996</v>
      </c>
      <c r="AA343" s="366">
        <f t="shared" si="124"/>
        <v>38719</v>
      </c>
      <c r="AB343" s="366">
        <f t="shared" si="125"/>
        <v>73715</v>
      </c>
      <c r="AC343" s="128" t="s">
        <v>101</v>
      </c>
      <c r="AD343" s="360">
        <f t="shared" si="126"/>
        <v>5528625000</v>
      </c>
      <c r="AG343" s="4">
        <v>32576</v>
      </c>
      <c r="AH343" s="4">
        <v>36001</v>
      </c>
      <c r="AI343" s="4">
        <v>68577</v>
      </c>
      <c r="AJ343" s="4" t="s">
        <v>101</v>
      </c>
      <c r="AK343" s="5">
        <v>5143275000</v>
      </c>
      <c r="AL343" s="132">
        <f t="shared" si="128"/>
        <v>0</v>
      </c>
      <c r="AM343" s="132">
        <f t="shared" si="128"/>
        <v>0</v>
      </c>
      <c r="AN343" s="132">
        <f t="shared" si="128"/>
        <v>0</v>
      </c>
      <c r="AO343" s="132">
        <f t="shared" si="129"/>
        <v>0</v>
      </c>
    </row>
    <row r="344" spans="3:41" ht="15" customHeight="1" x14ac:dyDescent="0.15">
      <c r="C344" s="92"/>
      <c r="H344" s="1" t="s">
        <v>147</v>
      </c>
      <c r="I344" s="110" t="s">
        <v>146</v>
      </c>
      <c r="J344" s="278" t="s">
        <v>101</v>
      </c>
      <c r="K344" s="227">
        <v>150000</v>
      </c>
      <c r="L344" s="126">
        <v>187500</v>
      </c>
      <c r="M344" s="126">
        <v>25099</v>
      </c>
      <c r="N344" s="126">
        <v>22</v>
      </c>
      <c r="O344" s="127">
        <f t="shared" si="122"/>
        <v>25121</v>
      </c>
      <c r="P344" s="128" t="s">
        <v>101</v>
      </c>
      <c r="Q344" s="126">
        <v>4710187500</v>
      </c>
      <c r="R344" s="229">
        <v>533</v>
      </c>
      <c r="S344" s="229">
        <v>64</v>
      </c>
      <c r="T344" s="130">
        <f t="shared" si="123"/>
        <v>597</v>
      </c>
      <c r="U344" s="127">
        <v>1900</v>
      </c>
      <c r="V344" s="127">
        <v>0</v>
      </c>
      <c r="W344" s="366">
        <f t="shared" si="121"/>
        <v>1900</v>
      </c>
      <c r="X344" s="128" t="s">
        <v>101</v>
      </c>
      <c r="Y344" s="229">
        <f t="shared" si="127"/>
        <v>356250000</v>
      </c>
      <c r="Z344" s="366">
        <f t="shared" si="124"/>
        <v>26999</v>
      </c>
      <c r="AA344" s="366">
        <f t="shared" si="124"/>
        <v>22</v>
      </c>
      <c r="AB344" s="366">
        <f t="shared" si="125"/>
        <v>27021</v>
      </c>
      <c r="AC344" s="128" t="s">
        <v>101</v>
      </c>
      <c r="AD344" s="360">
        <f t="shared" si="126"/>
        <v>5066437500</v>
      </c>
      <c r="AG344" s="4">
        <v>25099</v>
      </c>
      <c r="AH344" s="4">
        <v>22</v>
      </c>
      <c r="AI344" s="4">
        <v>25121</v>
      </c>
      <c r="AJ344" s="4" t="s">
        <v>101</v>
      </c>
      <c r="AK344" s="5">
        <v>4710187500</v>
      </c>
      <c r="AL344" s="132">
        <f t="shared" si="128"/>
        <v>0</v>
      </c>
      <c r="AM344" s="132">
        <f t="shared" si="128"/>
        <v>0</v>
      </c>
      <c r="AN344" s="132">
        <f t="shared" si="128"/>
        <v>0</v>
      </c>
      <c r="AO344" s="132">
        <f t="shared" si="129"/>
        <v>0</v>
      </c>
    </row>
    <row r="345" spans="3:41" ht="15" customHeight="1" x14ac:dyDescent="0.15">
      <c r="C345" s="92"/>
      <c r="E345" s="123"/>
      <c r="H345" s="1" t="s">
        <v>148</v>
      </c>
      <c r="I345" s="110" t="s">
        <v>146</v>
      </c>
      <c r="J345" s="278" t="s">
        <v>101</v>
      </c>
      <c r="K345" s="227">
        <v>225000</v>
      </c>
      <c r="L345" s="126">
        <v>525000</v>
      </c>
      <c r="M345" s="126">
        <v>49538</v>
      </c>
      <c r="N345" s="126">
        <v>0</v>
      </c>
      <c r="O345" s="127">
        <f t="shared" si="122"/>
        <v>49538</v>
      </c>
      <c r="P345" s="128" t="s">
        <v>101</v>
      </c>
      <c r="Q345" s="126">
        <v>28627860230</v>
      </c>
      <c r="R345" s="229">
        <v>280</v>
      </c>
      <c r="S345" s="229">
        <v>18</v>
      </c>
      <c r="T345" s="130">
        <f>+R345+S345</f>
        <v>298</v>
      </c>
      <c r="U345" s="127">
        <v>3298</v>
      </c>
      <c r="V345" s="127">
        <v>0</v>
      </c>
      <c r="W345" s="366">
        <f t="shared" si="121"/>
        <v>3298</v>
      </c>
      <c r="X345" s="128" t="s">
        <v>101</v>
      </c>
      <c r="Y345" s="229">
        <f>+W345*L345</f>
        <v>1731450000</v>
      </c>
      <c r="Z345" s="366">
        <f>M345+U345</f>
        <v>52836</v>
      </c>
      <c r="AA345" s="366">
        <f>N345+V345</f>
        <v>0</v>
      </c>
      <c r="AB345" s="366">
        <f>+O345+W345</f>
        <v>52836</v>
      </c>
      <c r="AC345" s="128" t="s">
        <v>101</v>
      </c>
      <c r="AD345" s="360">
        <f>+Q345+Y345</f>
        <v>30359310230</v>
      </c>
      <c r="AG345" s="4">
        <v>49538</v>
      </c>
      <c r="AH345" s="4">
        <v>0</v>
      </c>
      <c r="AI345" s="4">
        <v>49538</v>
      </c>
      <c r="AJ345" s="4" t="s">
        <v>101</v>
      </c>
      <c r="AK345" s="5">
        <v>28627860230</v>
      </c>
      <c r="AL345" s="132">
        <f t="shared" si="128"/>
        <v>0</v>
      </c>
      <c r="AM345" s="132">
        <f t="shared" si="128"/>
        <v>0</v>
      </c>
      <c r="AN345" s="132">
        <f t="shared" si="128"/>
        <v>0</v>
      </c>
      <c r="AO345" s="132">
        <f t="shared" si="129"/>
        <v>0</v>
      </c>
    </row>
    <row r="346" spans="3:41" ht="15" hidden="1" customHeight="1" x14ac:dyDescent="0.15">
      <c r="C346" s="92"/>
      <c r="E346" s="123"/>
      <c r="H346" s="1" t="s">
        <v>149</v>
      </c>
      <c r="I346" s="110" t="s">
        <v>146</v>
      </c>
      <c r="J346" s="278" t="s">
        <v>101</v>
      </c>
      <c r="K346" s="227">
        <v>225000</v>
      </c>
      <c r="L346" s="126">
        <v>525000</v>
      </c>
      <c r="M346" s="126">
        <v>0</v>
      </c>
      <c r="N346" s="126">
        <v>0</v>
      </c>
      <c r="O346" s="127">
        <f t="shared" si="122"/>
        <v>0</v>
      </c>
      <c r="P346" s="128" t="s">
        <v>101</v>
      </c>
      <c r="Q346" s="126">
        <v>0</v>
      </c>
      <c r="R346" s="229">
        <v>280</v>
      </c>
      <c r="S346" s="229">
        <v>18</v>
      </c>
      <c r="T346" s="130">
        <f t="shared" si="123"/>
        <v>298</v>
      </c>
      <c r="U346" s="127">
        <v>0</v>
      </c>
      <c r="V346" s="127">
        <v>0</v>
      </c>
      <c r="W346" s="366">
        <f t="shared" si="121"/>
        <v>0</v>
      </c>
      <c r="X346" s="128" t="s">
        <v>101</v>
      </c>
      <c r="Y346" s="229">
        <f t="shared" ref="Y346:Y358" si="130">+W346*L346</f>
        <v>0</v>
      </c>
      <c r="Z346" s="366">
        <f t="shared" si="124"/>
        <v>0</v>
      </c>
      <c r="AA346" s="366">
        <f t="shared" si="124"/>
        <v>0</v>
      </c>
      <c r="AB346" s="366">
        <f t="shared" si="125"/>
        <v>0</v>
      </c>
      <c r="AC346" s="128" t="s">
        <v>101</v>
      </c>
      <c r="AD346" s="360">
        <f t="shared" si="126"/>
        <v>0</v>
      </c>
      <c r="AG346" s="4">
        <v>0</v>
      </c>
      <c r="AH346" s="4">
        <v>0</v>
      </c>
      <c r="AI346" s="4">
        <v>0</v>
      </c>
      <c r="AJ346" s="4" t="s">
        <v>101</v>
      </c>
      <c r="AK346" s="5">
        <v>0</v>
      </c>
      <c r="AL346" s="132">
        <f t="shared" si="128"/>
        <v>0</v>
      </c>
      <c r="AM346" s="132">
        <f t="shared" si="128"/>
        <v>0</v>
      </c>
      <c r="AN346" s="132">
        <f t="shared" si="128"/>
        <v>0</v>
      </c>
      <c r="AO346" s="132">
        <f t="shared" si="129"/>
        <v>0</v>
      </c>
    </row>
    <row r="347" spans="3:41" ht="15" customHeight="1" x14ac:dyDescent="0.15">
      <c r="C347" s="92"/>
      <c r="F347" s="1" t="s">
        <v>154</v>
      </c>
      <c r="H347" s="1" t="s">
        <v>145</v>
      </c>
      <c r="I347" s="110" t="s">
        <v>146</v>
      </c>
      <c r="J347" s="278" t="s">
        <v>101</v>
      </c>
      <c r="K347" s="227">
        <v>150000</v>
      </c>
      <c r="L347" s="126">
        <v>75000</v>
      </c>
      <c r="M347" s="126">
        <v>281</v>
      </c>
      <c r="N347" s="126">
        <v>194</v>
      </c>
      <c r="O347" s="127">
        <f t="shared" si="122"/>
        <v>475</v>
      </c>
      <c r="P347" s="128" t="s">
        <v>101</v>
      </c>
      <c r="Q347" s="126">
        <v>35625000</v>
      </c>
      <c r="R347" s="229">
        <v>3</v>
      </c>
      <c r="S347" s="229"/>
      <c r="T347" s="130">
        <f t="shared" si="123"/>
        <v>3</v>
      </c>
      <c r="U347" s="127">
        <v>16</v>
      </c>
      <c r="V347" s="127">
        <v>28</v>
      </c>
      <c r="W347" s="366">
        <f t="shared" si="121"/>
        <v>44</v>
      </c>
      <c r="X347" s="128" t="s">
        <v>101</v>
      </c>
      <c r="Y347" s="229">
        <f t="shared" si="130"/>
        <v>3300000</v>
      </c>
      <c r="Z347" s="366">
        <f t="shared" si="124"/>
        <v>297</v>
      </c>
      <c r="AA347" s="366">
        <f t="shared" si="124"/>
        <v>222</v>
      </c>
      <c r="AB347" s="366">
        <f t="shared" si="125"/>
        <v>519</v>
      </c>
      <c r="AC347" s="128" t="s">
        <v>101</v>
      </c>
      <c r="AD347" s="360">
        <f t="shared" si="126"/>
        <v>38925000</v>
      </c>
      <c r="AG347" s="4">
        <v>281</v>
      </c>
      <c r="AH347" s="4">
        <v>194</v>
      </c>
      <c r="AI347" s="4">
        <v>475</v>
      </c>
      <c r="AJ347" s="4" t="s">
        <v>101</v>
      </c>
      <c r="AK347" s="5">
        <v>35625000</v>
      </c>
      <c r="AL347" s="132">
        <f t="shared" si="128"/>
        <v>0</v>
      </c>
      <c r="AM347" s="132">
        <f t="shared" si="128"/>
        <v>0</v>
      </c>
      <c r="AN347" s="132">
        <f t="shared" si="128"/>
        <v>0</v>
      </c>
      <c r="AO347" s="132">
        <f t="shared" si="129"/>
        <v>0</v>
      </c>
    </row>
    <row r="348" spans="3:41" ht="15" customHeight="1" x14ac:dyDescent="0.15">
      <c r="C348" s="92"/>
      <c r="F348" s="1" t="s">
        <v>155</v>
      </c>
      <c r="H348" s="1" t="s">
        <v>147</v>
      </c>
      <c r="I348" s="110" t="s">
        <v>146</v>
      </c>
      <c r="J348" s="278" t="s">
        <v>101</v>
      </c>
      <c r="K348" s="227">
        <v>300000</v>
      </c>
      <c r="L348" s="126">
        <v>187500</v>
      </c>
      <c r="M348" s="126">
        <v>237</v>
      </c>
      <c r="N348" s="126">
        <v>2</v>
      </c>
      <c r="O348" s="127">
        <f t="shared" si="122"/>
        <v>239</v>
      </c>
      <c r="P348" s="128" t="s">
        <v>101</v>
      </c>
      <c r="Q348" s="126">
        <v>44812500</v>
      </c>
      <c r="R348" s="229"/>
      <c r="S348" s="229"/>
      <c r="T348" s="130"/>
      <c r="U348" s="127">
        <v>14</v>
      </c>
      <c r="V348" s="127">
        <v>0</v>
      </c>
      <c r="W348" s="366">
        <f t="shared" si="121"/>
        <v>14</v>
      </c>
      <c r="X348" s="128" t="s">
        <v>101</v>
      </c>
      <c r="Y348" s="229">
        <f t="shared" si="130"/>
        <v>2625000</v>
      </c>
      <c r="Z348" s="366">
        <f t="shared" si="124"/>
        <v>251</v>
      </c>
      <c r="AA348" s="366">
        <f t="shared" si="124"/>
        <v>2</v>
      </c>
      <c r="AB348" s="366">
        <f t="shared" si="125"/>
        <v>253</v>
      </c>
      <c r="AC348" s="128" t="s">
        <v>101</v>
      </c>
      <c r="AD348" s="360">
        <f t="shared" si="126"/>
        <v>47437500</v>
      </c>
      <c r="AG348" s="4">
        <v>237</v>
      </c>
      <c r="AH348" s="4">
        <v>2</v>
      </c>
      <c r="AI348" s="4">
        <v>239</v>
      </c>
      <c r="AJ348" s="4" t="s">
        <v>101</v>
      </c>
      <c r="AK348" s="5">
        <v>44812500</v>
      </c>
      <c r="AL348" s="132">
        <f t="shared" si="128"/>
        <v>0</v>
      </c>
      <c r="AM348" s="132">
        <f t="shared" si="128"/>
        <v>0</v>
      </c>
      <c r="AN348" s="132">
        <f t="shared" si="128"/>
        <v>0</v>
      </c>
      <c r="AO348" s="132">
        <f t="shared" si="129"/>
        <v>0</v>
      </c>
    </row>
    <row r="349" spans="3:41" ht="15" customHeight="1" x14ac:dyDescent="0.15">
      <c r="C349" s="92"/>
      <c r="H349" s="1" t="s">
        <v>159</v>
      </c>
      <c r="I349" s="110" t="s">
        <v>146</v>
      </c>
      <c r="J349" s="278" t="s">
        <v>101</v>
      </c>
      <c r="K349" s="227">
        <v>450000</v>
      </c>
      <c r="L349" s="126">
        <v>525000</v>
      </c>
      <c r="M349" s="126">
        <v>700</v>
      </c>
      <c r="N349" s="126">
        <v>0</v>
      </c>
      <c r="O349" s="127">
        <f t="shared" si="122"/>
        <v>700</v>
      </c>
      <c r="P349" s="128" t="s">
        <v>101</v>
      </c>
      <c r="Q349" s="126">
        <v>367500000</v>
      </c>
      <c r="R349" s="229"/>
      <c r="S349" s="229"/>
      <c r="T349" s="130"/>
      <c r="U349" s="127">
        <v>16</v>
      </c>
      <c r="V349" s="127">
        <v>0</v>
      </c>
      <c r="W349" s="366">
        <f t="shared" si="121"/>
        <v>16</v>
      </c>
      <c r="X349" s="128" t="s">
        <v>101</v>
      </c>
      <c r="Y349" s="229">
        <f t="shared" si="130"/>
        <v>8400000</v>
      </c>
      <c r="Z349" s="366">
        <f t="shared" si="124"/>
        <v>716</v>
      </c>
      <c r="AA349" s="366">
        <f t="shared" si="124"/>
        <v>0</v>
      </c>
      <c r="AB349" s="366">
        <f t="shared" si="125"/>
        <v>716</v>
      </c>
      <c r="AC349" s="128" t="s">
        <v>101</v>
      </c>
      <c r="AD349" s="360">
        <f t="shared" si="126"/>
        <v>375900000</v>
      </c>
      <c r="AG349" s="4">
        <v>700</v>
      </c>
      <c r="AH349" s="4">
        <v>0</v>
      </c>
      <c r="AI349" s="4">
        <v>700</v>
      </c>
      <c r="AJ349" s="4" t="s">
        <v>101</v>
      </c>
      <c r="AK349" s="5">
        <v>367500000</v>
      </c>
      <c r="AL349" s="132">
        <f t="shared" si="128"/>
        <v>0</v>
      </c>
      <c r="AM349" s="132">
        <f t="shared" si="128"/>
        <v>0</v>
      </c>
      <c r="AN349" s="132">
        <f t="shared" si="128"/>
        <v>0</v>
      </c>
      <c r="AO349" s="132">
        <f t="shared" si="129"/>
        <v>0</v>
      </c>
    </row>
    <row r="350" spans="3:41" ht="15" customHeight="1" x14ac:dyDescent="0.15">
      <c r="C350" s="92"/>
      <c r="H350" s="1" t="s">
        <v>160</v>
      </c>
      <c r="I350" s="110" t="s">
        <v>146</v>
      </c>
      <c r="J350" s="278" t="s">
        <v>101</v>
      </c>
      <c r="K350" s="227">
        <v>450000</v>
      </c>
      <c r="L350" s="126">
        <v>1050000</v>
      </c>
      <c r="M350" s="126">
        <v>0</v>
      </c>
      <c r="N350" s="126">
        <v>0</v>
      </c>
      <c r="O350" s="127">
        <f t="shared" si="122"/>
        <v>0</v>
      </c>
      <c r="P350" s="128" t="s">
        <v>101</v>
      </c>
      <c r="Q350" s="126">
        <v>0</v>
      </c>
      <c r="R350" s="229"/>
      <c r="S350" s="229"/>
      <c r="T350" s="130"/>
      <c r="U350" s="127">
        <v>0</v>
      </c>
      <c r="V350" s="127">
        <v>0</v>
      </c>
      <c r="W350" s="366">
        <f t="shared" si="121"/>
        <v>0</v>
      </c>
      <c r="X350" s="128" t="s">
        <v>101</v>
      </c>
      <c r="Y350" s="229">
        <f t="shared" si="130"/>
        <v>0</v>
      </c>
      <c r="Z350" s="366">
        <f>M350+U350</f>
        <v>0</v>
      </c>
      <c r="AA350" s="366">
        <f>N350+V350</f>
        <v>0</v>
      </c>
      <c r="AB350" s="366">
        <f>+O350+W350</f>
        <v>0</v>
      </c>
      <c r="AC350" s="128" t="s">
        <v>101</v>
      </c>
      <c r="AD350" s="360">
        <f>+Q350+Y350</f>
        <v>0</v>
      </c>
      <c r="AG350" s="4">
        <v>0</v>
      </c>
      <c r="AH350" s="4">
        <v>0</v>
      </c>
      <c r="AI350" s="4">
        <v>0</v>
      </c>
      <c r="AJ350" s="4" t="s">
        <v>101</v>
      </c>
      <c r="AK350" s="5">
        <v>0</v>
      </c>
      <c r="AL350" s="132">
        <f t="shared" si="128"/>
        <v>0</v>
      </c>
      <c r="AM350" s="132">
        <f t="shared" si="128"/>
        <v>0</v>
      </c>
      <c r="AN350" s="132">
        <f t="shared" si="128"/>
        <v>0</v>
      </c>
      <c r="AO350" s="132">
        <f t="shared" si="129"/>
        <v>0</v>
      </c>
    </row>
    <row r="351" spans="3:41" ht="15" customHeight="1" x14ac:dyDescent="0.15">
      <c r="C351" s="92"/>
      <c r="E351" s="1" t="s">
        <v>151</v>
      </c>
      <c r="F351" s="1" t="s">
        <v>161</v>
      </c>
      <c r="H351" s="1" t="s">
        <v>145</v>
      </c>
      <c r="I351" s="110" t="s">
        <v>146</v>
      </c>
      <c r="J351" s="278" t="s">
        <v>101</v>
      </c>
      <c r="K351" s="295">
        <v>93750</v>
      </c>
      <c r="L351" s="126">
        <v>93750</v>
      </c>
      <c r="M351" s="126">
        <v>48</v>
      </c>
      <c r="N351" s="126">
        <v>94</v>
      </c>
      <c r="O351" s="127">
        <f t="shared" si="122"/>
        <v>142</v>
      </c>
      <c r="P351" s="128" t="s">
        <v>101</v>
      </c>
      <c r="Q351" s="126">
        <v>13312500</v>
      </c>
      <c r="R351" s="229"/>
      <c r="S351" s="229"/>
      <c r="T351" s="130"/>
      <c r="U351" s="127">
        <v>9</v>
      </c>
      <c r="V351" s="127">
        <v>2</v>
      </c>
      <c r="W351" s="366">
        <f t="shared" si="121"/>
        <v>11</v>
      </c>
      <c r="X351" s="128" t="s">
        <v>101</v>
      </c>
      <c r="Y351" s="229">
        <f t="shared" si="130"/>
        <v>1031250</v>
      </c>
      <c r="Z351" s="366">
        <f t="shared" si="124"/>
        <v>57</v>
      </c>
      <c r="AA351" s="366">
        <f t="shared" si="124"/>
        <v>96</v>
      </c>
      <c r="AB351" s="366">
        <f t="shared" si="125"/>
        <v>153</v>
      </c>
      <c r="AC351" s="128" t="s">
        <v>101</v>
      </c>
      <c r="AD351" s="360">
        <f t="shared" si="126"/>
        <v>14343750</v>
      </c>
      <c r="AG351" s="4">
        <v>48</v>
      </c>
      <c r="AH351" s="4">
        <v>94</v>
      </c>
      <c r="AI351" s="4">
        <v>142</v>
      </c>
      <c r="AJ351" s="4" t="s">
        <v>101</v>
      </c>
      <c r="AK351" s="5">
        <v>13312500</v>
      </c>
      <c r="AL351" s="132">
        <f t="shared" si="128"/>
        <v>0</v>
      </c>
      <c r="AM351" s="132">
        <f t="shared" si="128"/>
        <v>0</v>
      </c>
      <c r="AN351" s="132">
        <f t="shared" si="128"/>
        <v>0</v>
      </c>
      <c r="AO351" s="132">
        <f t="shared" si="129"/>
        <v>0</v>
      </c>
    </row>
    <row r="352" spans="3:41" ht="15" customHeight="1" x14ac:dyDescent="0.15">
      <c r="C352" s="92"/>
      <c r="H352" s="1" t="s">
        <v>147</v>
      </c>
      <c r="I352" s="110" t="s">
        <v>146</v>
      </c>
      <c r="J352" s="278" t="s">
        <v>101</v>
      </c>
      <c r="K352" s="295">
        <v>187500</v>
      </c>
      <c r="L352" s="126">
        <v>234375</v>
      </c>
      <c r="M352" s="126">
        <v>20</v>
      </c>
      <c r="N352" s="126">
        <v>1</v>
      </c>
      <c r="O352" s="127">
        <f t="shared" si="122"/>
        <v>21</v>
      </c>
      <c r="P352" s="128" t="s">
        <v>101</v>
      </c>
      <c r="Q352" s="126">
        <v>4921875</v>
      </c>
      <c r="R352" s="229"/>
      <c r="S352" s="229"/>
      <c r="T352" s="130"/>
      <c r="U352" s="127">
        <v>4</v>
      </c>
      <c r="V352" s="127">
        <v>0</v>
      </c>
      <c r="W352" s="366">
        <f t="shared" si="121"/>
        <v>4</v>
      </c>
      <c r="X352" s="128" t="s">
        <v>101</v>
      </c>
      <c r="Y352" s="229">
        <f t="shared" si="130"/>
        <v>937500</v>
      </c>
      <c r="Z352" s="366">
        <f t="shared" si="124"/>
        <v>24</v>
      </c>
      <c r="AA352" s="366">
        <f t="shared" si="124"/>
        <v>1</v>
      </c>
      <c r="AB352" s="366">
        <f t="shared" si="125"/>
        <v>25</v>
      </c>
      <c r="AC352" s="128" t="s">
        <v>101</v>
      </c>
      <c r="AD352" s="360">
        <f t="shared" si="126"/>
        <v>5859375</v>
      </c>
      <c r="AG352" s="4">
        <v>20</v>
      </c>
      <c r="AH352" s="4">
        <v>1</v>
      </c>
      <c r="AI352" s="4">
        <v>21</v>
      </c>
      <c r="AJ352" s="4" t="s">
        <v>101</v>
      </c>
      <c r="AK352" s="5">
        <v>4921875</v>
      </c>
      <c r="AL352" s="132">
        <f t="shared" si="128"/>
        <v>0</v>
      </c>
      <c r="AM352" s="132">
        <f t="shared" si="128"/>
        <v>0</v>
      </c>
      <c r="AN352" s="132">
        <f t="shared" si="128"/>
        <v>0</v>
      </c>
      <c r="AO352" s="132">
        <f t="shared" si="129"/>
        <v>0</v>
      </c>
    </row>
    <row r="353" spans="3:41" ht="15" hidden="1" customHeight="1" x14ac:dyDescent="0.15">
      <c r="C353" s="92"/>
      <c r="H353" s="1" t="s">
        <v>162</v>
      </c>
      <c r="I353" s="110" t="s">
        <v>146</v>
      </c>
      <c r="J353" s="278"/>
      <c r="K353" s="295"/>
      <c r="L353" s="126"/>
      <c r="M353" s="126"/>
      <c r="N353" s="126"/>
      <c r="O353" s="127">
        <f t="shared" si="122"/>
        <v>0</v>
      </c>
      <c r="P353" s="128"/>
      <c r="Q353" s="126"/>
      <c r="R353" s="229"/>
      <c r="S353" s="229"/>
      <c r="T353" s="130"/>
      <c r="U353" s="127">
        <v>0</v>
      </c>
      <c r="V353" s="127">
        <v>0</v>
      </c>
      <c r="W353" s="366">
        <f t="shared" si="121"/>
        <v>0</v>
      </c>
      <c r="X353" s="128"/>
      <c r="Y353" s="229">
        <f t="shared" si="130"/>
        <v>0</v>
      </c>
      <c r="Z353" s="366"/>
      <c r="AA353" s="366"/>
      <c r="AB353" s="366"/>
      <c r="AC353" s="128"/>
      <c r="AD353" s="360"/>
      <c r="AL353" s="132">
        <f t="shared" si="128"/>
        <v>0</v>
      </c>
      <c r="AM353" s="132">
        <f t="shared" si="128"/>
        <v>0</v>
      </c>
      <c r="AN353" s="132">
        <f t="shared" si="128"/>
        <v>0</v>
      </c>
      <c r="AO353" s="132">
        <f t="shared" si="129"/>
        <v>0</v>
      </c>
    </row>
    <row r="354" spans="3:41" ht="15" customHeight="1" x14ac:dyDescent="0.15">
      <c r="C354" s="92"/>
      <c r="H354" s="1" t="s">
        <v>159</v>
      </c>
      <c r="I354" s="110" t="s">
        <v>146</v>
      </c>
      <c r="J354" s="278" t="s">
        <v>101</v>
      </c>
      <c r="K354" s="295">
        <v>281250</v>
      </c>
      <c r="L354" s="126">
        <v>421875</v>
      </c>
      <c r="M354" s="126">
        <v>75</v>
      </c>
      <c r="N354" s="126">
        <v>0</v>
      </c>
      <c r="O354" s="127">
        <f t="shared" si="122"/>
        <v>75</v>
      </c>
      <c r="P354" s="128" t="s">
        <v>101</v>
      </c>
      <c r="Q354" s="126">
        <v>31640625</v>
      </c>
      <c r="R354" s="229"/>
      <c r="S354" s="229"/>
      <c r="T354" s="130"/>
      <c r="U354" s="127">
        <v>2</v>
      </c>
      <c r="V354" s="127">
        <v>0</v>
      </c>
      <c r="W354" s="366">
        <f t="shared" si="121"/>
        <v>2</v>
      </c>
      <c r="X354" s="128" t="s">
        <v>101</v>
      </c>
      <c r="Y354" s="229">
        <f t="shared" si="130"/>
        <v>843750</v>
      </c>
      <c r="Z354" s="366">
        <f>M354+U354</f>
        <v>77</v>
      </c>
      <c r="AA354" s="366">
        <f>N354+V354</f>
        <v>0</v>
      </c>
      <c r="AB354" s="366">
        <f>+O354+W354</f>
        <v>77</v>
      </c>
      <c r="AC354" s="128" t="s">
        <v>101</v>
      </c>
      <c r="AD354" s="360">
        <f>+Q354+Y354</f>
        <v>32484375</v>
      </c>
      <c r="AG354" s="4">
        <v>75</v>
      </c>
      <c r="AH354" s="4">
        <v>0</v>
      </c>
      <c r="AI354" s="4">
        <v>75</v>
      </c>
      <c r="AJ354" s="4" t="s">
        <v>101</v>
      </c>
      <c r="AK354" s="5">
        <v>31640625</v>
      </c>
      <c r="AL354" s="132">
        <f t="shared" si="128"/>
        <v>0</v>
      </c>
      <c r="AM354" s="132">
        <f t="shared" si="128"/>
        <v>0</v>
      </c>
      <c r="AN354" s="132">
        <f t="shared" si="128"/>
        <v>0</v>
      </c>
      <c r="AO354" s="132">
        <f t="shared" si="129"/>
        <v>0</v>
      </c>
    </row>
    <row r="355" spans="3:41" ht="15" customHeight="1" x14ac:dyDescent="0.15">
      <c r="C355" s="92"/>
      <c r="H355" s="1" t="s">
        <v>160</v>
      </c>
      <c r="I355" s="110" t="s">
        <v>146</v>
      </c>
      <c r="J355" s="278" t="s">
        <v>101</v>
      </c>
      <c r="K355" s="295">
        <v>281250</v>
      </c>
      <c r="L355" s="126">
        <v>656250</v>
      </c>
      <c r="M355" s="366">
        <v>0</v>
      </c>
      <c r="N355" s="366">
        <v>0</v>
      </c>
      <c r="O355" s="127">
        <f t="shared" si="122"/>
        <v>0</v>
      </c>
      <c r="P355" s="128" t="s">
        <v>101</v>
      </c>
      <c r="Q355" s="229">
        <v>0</v>
      </c>
      <c r="R355" s="229"/>
      <c r="S355" s="229"/>
      <c r="T355" s="130"/>
      <c r="U355" s="127">
        <v>0</v>
      </c>
      <c r="V355" s="127">
        <v>0</v>
      </c>
      <c r="W355" s="366">
        <f t="shared" si="121"/>
        <v>0</v>
      </c>
      <c r="X355" s="128" t="s">
        <v>101</v>
      </c>
      <c r="Y355" s="229">
        <f t="shared" si="130"/>
        <v>0</v>
      </c>
      <c r="Z355" s="366">
        <f t="shared" ref="Z355:AA358" si="131">M355+U355</f>
        <v>0</v>
      </c>
      <c r="AA355" s="366">
        <f t="shared" si="131"/>
        <v>0</v>
      </c>
      <c r="AB355" s="366">
        <f>+O355+W355</f>
        <v>0</v>
      </c>
      <c r="AC355" s="128" t="s">
        <v>101</v>
      </c>
      <c r="AD355" s="360">
        <f>+Q355+Y355</f>
        <v>0</v>
      </c>
      <c r="AG355" s="4">
        <v>0</v>
      </c>
      <c r="AH355" s="4">
        <v>0</v>
      </c>
      <c r="AI355" s="4">
        <v>0</v>
      </c>
      <c r="AJ355" s="4" t="s">
        <v>101</v>
      </c>
      <c r="AK355" s="5">
        <v>0</v>
      </c>
      <c r="AL355" s="132">
        <f t="shared" si="128"/>
        <v>0</v>
      </c>
      <c r="AM355" s="132">
        <f t="shared" si="128"/>
        <v>0</v>
      </c>
      <c r="AN355" s="132">
        <f t="shared" si="128"/>
        <v>0</v>
      </c>
      <c r="AO355" s="132">
        <f t="shared" si="129"/>
        <v>0</v>
      </c>
    </row>
    <row r="356" spans="3:41" ht="15" customHeight="1" x14ac:dyDescent="0.15">
      <c r="C356" s="92"/>
      <c r="F356" s="1" t="s">
        <v>154</v>
      </c>
      <c r="H356" s="1" t="s">
        <v>145</v>
      </c>
      <c r="I356" s="110" t="s">
        <v>146</v>
      </c>
      <c r="J356" s="278" t="s">
        <v>101</v>
      </c>
      <c r="K356" s="227">
        <v>150000</v>
      </c>
      <c r="L356" s="126">
        <v>93750</v>
      </c>
      <c r="M356" s="366">
        <v>0</v>
      </c>
      <c r="N356" s="366">
        <v>0</v>
      </c>
      <c r="O356" s="127">
        <f t="shared" si="122"/>
        <v>0</v>
      </c>
      <c r="P356" s="128" t="s">
        <v>101</v>
      </c>
      <c r="Q356" s="229">
        <v>0</v>
      </c>
      <c r="R356" s="229">
        <v>3</v>
      </c>
      <c r="S356" s="229"/>
      <c r="T356" s="130">
        <f>+R356+S356</f>
        <v>3</v>
      </c>
      <c r="U356" s="127">
        <v>0</v>
      </c>
      <c r="V356" s="127">
        <v>0</v>
      </c>
      <c r="W356" s="366">
        <f t="shared" si="121"/>
        <v>0</v>
      </c>
      <c r="X356" s="128" t="s">
        <v>101</v>
      </c>
      <c r="Y356" s="229">
        <f t="shared" si="130"/>
        <v>0</v>
      </c>
      <c r="Z356" s="366">
        <f t="shared" si="131"/>
        <v>0</v>
      </c>
      <c r="AA356" s="366">
        <f t="shared" si="131"/>
        <v>0</v>
      </c>
      <c r="AB356" s="366">
        <f>+O356+W356</f>
        <v>0</v>
      </c>
      <c r="AC356" s="128" t="s">
        <v>101</v>
      </c>
      <c r="AD356" s="360">
        <f>+Q356+Y356</f>
        <v>0</v>
      </c>
      <c r="AG356" s="4">
        <v>0</v>
      </c>
      <c r="AH356" s="4">
        <v>0</v>
      </c>
      <c r="AI356" s="4">
        <v>0</v>
      </c>
      <c r="AJ356" s="4" t="s">
        <v>101</v>
      </c>
      <c r="AK356" s="5">
        <v>0</v>
      </c>
      <c r="AL356" s="132">
        <f t="shared" si="128"/>
        <v>0</v>
      </c>
      <c r="AM356" s="132">
        <f t="shared" si="128"/>
        <v>0</v>
      </c>
      <c r="AN356" s="132">
        <f t="shared" si="128"/>
        <v>0</v>
      </c>
      <c r="AO356" s="132">
        <f t="shared" si="129"/>
        <v>0</v>
      </c>
    </row>
    <row r="357" spans="3:41" ht="15" customHeight="1" x14ac:dyDescent="0.15">
      <c r="C357" s="92"/>
      <c r="F357" s="1" t="s">
        <v>155</v>
      </c>
      <c r="H357" s="1" t="s">
        <v>147</v>
      </c>
      <c r="I357" s="110" t="s">
        <v>146</v>
      </c>
      <c r="J357" s="278" t="s">
        <v>101</v>
      </c>
      <c r="K357" s="227">
        <v>300000</v>
      </c>
      <c r="L357" s="126">
        <v>234375</v>
      </c>
      <c r="M357" s="366">
        <v>0</v>
      </c>
      <c r="N357" s="366">
        <v>0</v>
      </c>
      <c r="O357" s="127">
        <f t="shared" si="122"/>
        <v>0</v>
      </c>
      <c r="P357" s="128" t="s">
        <v>101</v>
      </c>
      <c r="Q357" s="229">
        <v>0</v>
      </c>
      <c r="R357" s="229"/>
      <c r="S357" s="229"/>
      <c r="T357" s="130"/>
      <c r="U357" s="127">
        <v>0</v>
      </c>
      <c r="V357" s="127">
        <v>0</v>
      </c>
      <c r="W357" s="366">
        <f t="shared" si="121"/>
        <v>0</v>
      </c>
      <c r="X357" s="128" t="s">
        <v>101</v>
      </c>
      <c r="Y357" s="229">
        <f t="shared" si="130"/>
        <v>0</v>
      </c>
      <c r="Z357" s="366">
        <f t="shared" si="131"/>
        <v>0</v>
      </c>
      <c r="AA357" s="366">
        <f t="shared" si="131"/>
        <v>0</v>
      </c>
      <c r="AB357" s="366">
        <f>+O357+W357</f>
        <v>0</v>
      </c>
      <c r="AC357" s="128" t="s">
        <v>101</v>
      </c>
      <c r="AD357" s="360">
        <f>+Q357+Y357</f>
        <v>0</v>
      </c>
      <c r="AG357" s="4">
        <v>0</v>
      </c>
      <c r="AH357" s="4">
        <v>0</v>
      </c>
      <c r="AI357" s="4">
        <v>0</v>
      </c>
      <c r="AJ357" s="4" t="s">
        <v>101</v>
      </c>
      <c r="AK357" s="5">
        <v>0</v>
      </c>
      <c r="AL357" s="132">
        <f t="shared" si="128"/>
        <v>0</v>
      </c>
      <c r="AM357" s="132">
        <f t="shared" si="128"/>
        <v>0</v>
      </c>
      <c r="AN357" s="132">
        <f t="shared" si="128"/>
        <v>0</v>
      </c>
      <c r="AO357" s="132">
        <f t="shared" si="129"/>
        <v>0</v>
      </c>
    </row>
    <row r="358" spans="3:41" ht="15" customHeight="1" x14ac:dyDescent="0.15">
      <c r="C358" s="92"/>
      <c r="H358" s="1" t="s">
        <v>163</v>
      </c>
      <c r="I358" s="110" t="s">
        <v>146</v>
      </c>
      <c r="J358" s="278" t="s">
        <v>101</v>
      </c>
      <c r="K358" s="227">
        <v>450000</v>
      </c>
      <c r="L358" s="126">
        <v>421875</v>
      </c>
      <c r="M358" s="366">
        <v>0</v>
      </c>
      <c r="N358" s="366">
        <v>0</v>
      </c>
      <c r="O358" s="127">
        <f t="shared" si="122"/>
        <v>0</v>
      </c>
      <c r="P358" s="128" t="s">
        <v>101</v>
      </c>
      <c r="Q358" s="229">
        <v>0</v>
      </c>
      <c r="R358" s="229"/>
      <c r="S358" s="229"/>
      <c r="T358" s="130"/>
      <c r="U358" s="127">
        <v>0</v>
      </c>
      <c r="V358" s="127">
        <v>0</v>
      </c>
      <c r="W358" s="366">
        <f t="shared" si="121"/>
        <v>0</v>
      </c>
      <c r="X358" s="128" t="s">
        <v>101</v>
      </c>
      <c r="Y358" s="229">
        <f t="shared" si="130"/>
        <v>0</v>
      </c>
      <c r="Z358" s="366">
        <f t="shared" si="131"/>
        <v>0</v>
      </c>
      <c r="AA358" s="366">
        <f t="shared" si="131"/>
        <v>0</v>
      </c>
      <c r="AB358" s="366">
        <f>+O358+W358</f>
        <v>0</v>
      </c>
      <c r="AC358" s="128" t="s">
        <v>101</v>
      </c>
      <c r="AD358" s="360">
        <f>+Q358+Y358</f>
        <v>0</v>
      </c>
      <c r="AE358" s="107"/>
      <c r="AF358" s="107"/>
      <c r="AG358" s="4">
        <v>0</v>
      </c>
      <c r="AH358" s="4">
        <v>0</v>
      </c>
      <c r="AI358" s="4">
        <v>0</v>
      </c>
      <c r="AJ358" s="4" t="s">
        <v>101</v>
      </c>
      <c r="AK358" s="5">
        <v>0</v>
      </c>
      <c r="AL358" s="132">
        <f t="shared" si="128"/>
        <v>0</v>
      </c>
      <c r="AM358" s="132">
        <f t="shared" si="128"/>
        <v>0</v>
      </c>
      <c r="AN358" s="132">
        <f t="shared" si="128"/>
        <v>0</v>
      </c>
      <c r="AO358" s="132">
        <f t="shared" si="129"/>
        <v>0</v>
      </c>
    </row>
    <row r="359" spans="3:41" ht="15" customHeight="1" x14ac:dyDescent="0.15">
      <c r="C359" s="223"/>
      <c r="D359" s="367" t="s">
        <v>76</v>
      </c>
      <c r="E359" s="93" t="s">
        <v>164</v>
      </c>
      <c r="F359" s="93"/>
      <c r="G359" s="93"/>
      <c r="H359" s="96"/>
      <c r="I359" s="368"/>
      <c r="J359" s="369"/>
      <c r="K359" s="356"/>
      <c r="L359" s="371"/>
      <c r="M359" s="372"/>
      <c r="N359" s="372"/>
      <c r="O359" s="372"/>
      <c r="P359" s="373"/>
      <c r="Q359" s="374"/>
      <c r="R359" s="374"/>
      <c r="S359" s="374"/>
      <c r="T359" s="280"/>
      <c r="U359" s="372"/>
      <c r="V359" s="372"/>
      <c r="W359" s="372"/>
      <c r="X359" s="373"/>
      <c r="Y359" s="374"/>
      <c r="Z359" s="372"/>
      <c r="AA359" s="372"/>
      <c r="AB359" s="372"/>
      <c r="AC359" s="373"/>
      <c r="AD359" s="375"/>
      <c r="AL359" s="132">
        <f t="shared" si="128"/>
        <v>0</v>
      </c>
      <c r="AM359" s="132">
        <f t="shared" si="128"/>
        <v>0</v>
      </c>
      <c r="AN359" s="132">
        <f t="shared" si="128"/>
        <v>0</v>
      </c>
      <c r="AO359" s="132">
        <f t="shared" si="129"/>
        <v>0</v>
      </c>
    </row>
    <row r="360" spans="3:41" ht="15" customHeight="1" x14ac:dyDescent="0.15">
      <c r="C360" s="92"/>
      <c r="E360" s="1" t="s">
        <v>51</v>
      </c>
      <c r="F360" s="1" t="s">
        <v>165</v>
      </c>
      <c r="H360" s="1" t="s">
        <v>145</v>
      </c>
      <c r="I360" s="110" t="s">
        <v>146</v>
      </c>
      <c r="J360" s="278" t="s">
        <v>101</v>
      </c>
      <c r="K360" s="227">
        <v>66000</v>
      </c>
      <c r="L360" s="126">
        <v>66000</v>
      </c>
      <c r="M360" s="126">
        <v>34</v>
      </c>
      <c r="N360" s="126">
        <v>567</v>
      </c>
      <c r="O360" s="127">
        <f t="shared" ref="O360:O369" si="132">M360+N360</f>
        <v>601</v>
      </c>
      <c r="P360" s="128" t="s">
        <v>101</v>
      </c>
      <c r="Q360" s="126">
        <v>39666000</v>
      </c>
      <c r="R360" s="229">
        <v>2</v>
      </c>
      <c r="S360" s="229">
        <v>14</v>
      </c>
      <c r="T360" s="130">
        <f>+R360+S360</f>
        <v>16</v>
      </c>
      <c r="U360" s="127">
        <v>3</v>
      </c>
      <c r="V360" s="127">
        <v>35</v>
      </c>
      <c r="W360" s="366">
        <f t="shared" si="121"/>
        <v>38</v>
      </c>
      <c r="X360" s="128" t="s">
        <v>101</v>
      </c>
      <c r="Y360" s="229">
        <f t="shared" ref="Y360:Y369" si="133">+W360*L360</f>
        <v>2508000</v>
      </c>
      <c r="Z360" s="366">
        <f t="shared" ref="Z360:AA369" si="134">M360+U360</f>
        <v>37</v>
      </c>
      <c r="AA360" s="366">
        <f t="shared" si="134"/>
        <v>602</v>
      </c>
      <c r="AB360" s="366">
        <f t="shared" ref="AB360:AB369" si="135">+O360+W360</f>
        <v>639</v>
      </c>
      <c r="AC360" s="128" t="s">
        <v>101</v>
      </c>
      <c r="AD360" s="360">
        <f t="shared" ref="AD360:AD369" si="136">+Q360+Y360</f>
        <v>42174000</v>
      </c>
      <c r="AG360" s="4">
        <v>34</v>
      </c>
      <c r="AH360" s="4">
        <v>567</v>
      </c>
      <c r="AI360" s="4">
        <v>601</v>
      </c>
      <c r="AJ360" s="4" t="s">
        <v>101</v>
      </c>
      <c r="AK360" s="5">
        <v>39666000</v>
      </c>
      <c r="AL360" s="132">
        <f t="shared" si="128"/>
        <v>0</v>
      </c>
      <c r="AM360" s="132">
        <f t="shared" si="128"/>
        <v>0</v>
      </c>
      <c r="AN360" s="132">
        <f t="shared" si="128"/>
        <v>0</v>
      </c>
      <c r="AO360" s="132">
        <f t="shared" si="129"/>
        <v>0</v>
      </c>
    </row>
    <row r="361" spans="3:41" ht="15" customHeight="1" x14ac:dyDescent="0.15">
      <c r="C361" s="92"/>
      <c r="H361" s="1" t="s">
        <v>147</v>
      </c>
      <c r="I361" s="110" t="s">
        <v>146</v>
      </c>
      <c r="J361" s="278" t="s">
        <v>101</v>
      </c>
      <c r="K361" s="227">
        <v>132000</v>
      </c>
      <c r="L361" s="126">
        <v>165000</v>
      </c>
      <c r="M361" s="126">
        <v>20</v>
      </c>
      <c r="N361" s="126">
        <v>0</v>
      </c>
      <c r="O361" s="127">
        <f t="shared" si="132"/>
        <v>20</v>
      </c>
      <c r="P361" s="128" t="s">
        <v>101</v>
      </c>
      <c r="Q361" s="126">
        <v>3300000</v>
      </c>
      <c r="R361" s="229">
        <v>1</v>
      </c>
      <c r="S361" s="229">
        <v>1</v>
      </c>
      <c r="T361" s="130">
        <f>+R361+S361</f>
        <v>2</v>
      </c>
      <c r="U361" s="127">
        <v>1</v>
      </c>
      <c r="V361" s="127">
        <v>0</v>
      </c>
      <c r="W361" s="366">
        <f t="shared" si="121"/>
        <v>1</v>
      </c>
      <c r="X361" s="128" t="s">
        <v>101</v>
      </c>
      <c r="Y361" s="229">
        <f t="shared" si="133"/>
        <v>165000</v>
      </c>
      <c r="Z361" s="366">
        <f t="shared" si="134"/>
        <v>21</v>
      </c>
      <c r="AA361" s="366">
        <f t="shared" si="134"/>
        <v>0</v>
      </c>
      <c r="AB361" s="366">
        <f t="shared" si="135"/>
        <v>21</v>
      </c>
      <c r="AC361" s="128" t="s">
        <v>101</v>
      </c>
      <c r="AD361" s="360">
        <f t="shared" si="136"/>
        <v>3465000</v>
      </c>
      <c r="AG361" s="4">
        <v>20</v>
      </c>
      <c r="AH361" s="4">
        <v>0</v>
      </c>
      <c r="AI361" s="4">
        <v>20</v>
      </c>
      <c r="AJ361" s="4" t="s">
        <v>101</v>
      </c>
      <c r="AK361" s="5">
        <v>3300000</v>
      </c>
      <c r="AL361" s="132">
        <f t="shared" si="128"/>
        <v>0</v>
      </c>
      <c r="AM361" s="132">
        <f t="shared" si="128"/>
        <v>0</v>
      </c>
      <c r="AN361" s="132">
        <f t="shared" si="128"/>
        <v>0</v>
      </c>
      <c r="AO361" s="132">
        <f t="shared" si="129"/>
        <v>0</v>
      </c>
    </row>
    <row r="362" spans="3:41" ht="15" customHeight="1" x14ac:dyDescent="0.15">
      <c r="C362" s="92"/>
      <c r="E362" s="123"/>
      <c r="F362" s="1" t="s">
        <v>166</v>
      </c>
      <c r="H362" s="1" t="s">
        <v>148</v>
      </c>
      <c r="I362" s="110" t="s">
        <v>146</v>
      </c>
      <c r="J362" s="278" t="s">
        <v>101</v>
      </c>
      <c r="K362" s="227">
        <v>198000</v>
      </c>
      <c r="L362" s="126">
        <v>462000</v>
      </c>
      <c r="M362" s="126">
        <v>16</v>
      </c>
      <c r="N362" s="126">
        <v>0</v>
      </c>
      <c r="O362" s="127">
        <f t="shared" si="132"/>
        <v>16</v>
      </c>
      <c r="P362" s="128" t="s">
        <v>101</v>
      </c>
      <c r="Q362" s="126">
        <v>7392000</v>
      </c>
      <c r="R362" s="229"/>
      <c r="S362" s="229"/>
      <c r="T362" s="130"/>
      <c r="U362" s="127">
        <v>5</v>
      </c>
      <c r="V362" s="127">
        <v>0</v>
      </c>
      <c r="W362" s="366">
        <f t="shared" si="121"/>
        <v>5</v>
      </c>
      <c r="X362" s="128" t="s">
        <v>101</v>
      </c>
      <c r="Y362" s="229">
        <f t="shared" si="133"/>
        <v>2310000</v>
      </c>
      <c r="Z362" s="366">
        <f>M362+U362</f>
        <v>21</v>
      </c>
      <c r="AA362" s="366">
        <f>N362+V362</f>
        <v>0</v>
      </c>
      <c r="AB362" s="366">
        <f>+O362+W362</f>
        <v>21</v>
      </c>
      <c r="AC362" s="128" t="s">
        <v>101</v>
      </c>
      <c r="AD362" s="360">
        <f>+Q362+Y362</f>
        <v>9702000</v>
      </c>
      <c r="AG362" s="4">
        <v>16</v>
      </c>
      <c r="AH362" s="4">
        <v>0</v>
      </c>
      <c r="AI362" s="4">
        <v>16</v>
      </c>
      <c r="AJ362" s="4" t="s">
        <v>101</v>
      </c>
      <c r="AK362" s="5">
        <v>7392000</v>
      </c>
      <c r="AL362" s="132">
        <f t="shared" si="128"/>
        <v>0</v>
      </c>
      <c r="AM362" s="132">
        <f t="shared" si="128"/>
        <v>0</v>
      </c>
      <c r="AN362" s="132">
        <f t="shared" si="128"/>
        <v>0</v>
      </c>
      <c r="AO362" s="132">
        <f t="shared" si="129"/>
        <v>0</v>
      </c>
    </row>
    <row r="363" spans="3:41" ht="15" customHeight="1" x14ac:dyDescent="0.15">
      <c r="C363" s="92"/>
      <c r="E363" s="123"/>
      <c r="H363" s="1" t="s">
        <v>149</v>
      </c>
      <c r="I363" s="110" t="s">
        <v>146</v>
      </c>
      <c r="J363" s="278" t="s">
        <v>101</v>
      </c>
      <c r="K363" s="227">
        <v>198000</v>
      </c>
      <c r="L363" s="126">
        <v>462000</v>
      </c>
      <c r="M363" s="126">
        <v>0</v>
      </c>
      <c r="N363" s="126">
        <v>0</v>
      </c>
      <c r="O363" s="127">
        <f t="shared" si="132"/>
        <v>0</v>
      </c>
      <c r="P363" s="128" t="s">
        <v>101</v>
      </c>
      <c r="Q363" s="126">
        <v>0</v>
      </c>
      <c r="R363" s="229"/>
      <c r="S363" s="229"/>
      <c r="T363" s="130"/>
      <c r="U363" s="127">
        <v>0</v>
      </c>
      <c r="V363" s="127">
        <v>0</v>
      </c>
      <c r="W363" s="366">
        <f t="shared" si="121"/>
        <v>0</v>
      </c>
      <c r="X363" s="128" t="s">
        <v>101</v>
      </c>
      <c r="Y363" s="229">
        <f t="shared" si="133"/>
        <v>0</v>
      </c>
      <c r="Z363" s="366">
        <f t="shared" si="134"/>
        <v>0</v>
      </c>
      <c r="AA363" s="366">
        <f t="shared" si="134"/>
        <v>0</v>
      </c>
      <c r="AB363" s="366">
        <f t="shared" si="135"/>
        <v>0</v>
      </c>
      <c r="AC363" s="128" t="s">
        <v>101</v>
      </c>
      <c r="AD363" s="360">
        <f t="shared" si="136"/>
        <v>0</v>
      </c>
      <c r="AG363" s="4">
        <v>0</v>
      </c>
      <c r="AH363" s="4">
        <v>0</v>
      </c>
      <c r="AI363" s="4">
        <v>0</v>
      </c>
      <c r="AJ363" s="4" t="s">
        <v>101</v>
      </c>
      <c r="AK363" s="5">
        <v>0</v>
      </c>
      <c r="AL363" s="132">
        <f t="shared" si="128"/>
        <v>0</v>
      </c>
      <c r="AM363" s="132">
        <f t="shared" si="128"/>
        <v>0</v>
      </c>
      <c r="AN363" s="132">
        <f t="shared" si="128"/>
        <v>0</v>
      </c>
      <c r="AO363" s="132">
        <f t="shared" si="129"/>
        <v>0</v>
      </c>
    </row>
    <row r="364" spans="3:41" ht="15" customHeight="1" x14ac:dyDescent="0.15">
      <c r="C364" s="92"/>
      <c r="E364" s="1" t="s">
        <v>73</v>
      </c>
      <c r="F364" s="1" t="s">
        <v>167</v>
      </c>
      <c r="H364" s="1" t="s">
        <v>145</v>
      </c>
      <c r="I364" s="110" t="s">
        <v>146</v>
      </c>
      <c r="J364" s="278" t="s">
        <v>101</v>
      </c>
      <c r="K364" s="227">
        <v>132000</v>
      </c>
      <c r="L364" s="126">
        <v>132000</v>
      </c>
      <c r="M364" s="126">
        <v>2391</v>
      </c>
      <c r="N364" s="126">
        <v>3842</v>
      </c>
      <c r="O364" s="127">
        <f t="shared" si="132"/>
        <v>6233</v>
      </c>
      <c r="P364" s="128" t="s">
        <v>101</v>
      </c>
      <c r="Q364" s="126">
        <v>822756000</v>
      </c>
      <c r="R364" s="229">
        <v>19</v>
      </c>
      <c r="S364" s="229">
        <v>27</v>
      </c>
      <c r="T364" s="130">
        <f>+R364+S364</f>
        <v>46</v>
      </c>
      <c r="U364" s="127">
        <v>274</v>
      </c>
      <c r="V364" s="127">
        <v>456</v>
      </c>
      <c r="W364" s="366">
        <f t="shared" si="121"/>
        <v>730</v>
      </c>
      <c r="X364" s="128" t="s">
        <v>101</v>
      </c>
      <c r="Y364" s="229">
        <f t="shared" si="133"/>
        <v>96360000</v>
      </c>
      <c r="Z364" s="366">
        <f t="shared" si="134"/>
        <v>2665</v>
      </c>
      <c r="AA364" s="366">
        <f t="shared" si="134"/>
        <v>4298</v>
      </c>
      <c r="AB364" s="366">
        <f t="shared" si="135"/>
        <v>6963</v>
      </c>
      <c r="AC364" s="128" t="s">
        <v>101</v>
      </c>
      <c r="AD364" s="360">
        <f t="shared" si="136"/>
        <v>919116000</v>
      </c>
      <c r="AG364" s="4">
        <v>2391</v>
      </c>
      <c r="AH364" s="4">
        <v>3842</v>
      </c>
      <c r="AI364" s="4">
        <v>6233</v>
      </c>
      <c r="AJ364" s="4" t="s">
        <v>101</v>
      </c>
      <c r="AK364" s="5">
        <v>822756000</v>
      </c>
      <c r="AL364" s="132">
        <f t="shared" si="128"/>
        <v>0</v>
      </c>
      <c r="AM364" s="132">
        <f t="shared" si="128"/>
        <v>0</v>
      </c>
      <c r="AN364" s="132">
        <f t="shared" si="128"/>
        <v>0</v>
      </c>
      <c r="AO364" s="132">
        <f t="shared" si="129"/>
        <v>0</v>
      </c>
    </row>
    <row r="365" spans="3:41" ht="15" customHeight="1" x14ac:dyDescent="0.15">
      <c r="C365" s="92"/>
      <c r="H365" s="1" t="s">
        <v>147</v>
      </c>
      <c r="I365" s="110" t="s">
        <v>146</v>
      </c>
      <c r="J365" s="278" t="s">
        <v>101</v>
      </c>
      <c r="K365" s="227">
        <v>264000</v>
      </c>
      <c r="L365" s="126">
        <v>330000</v>
      </c>
      <c r="M365" s="126">
        <v>1392</v>
      </c>
      <c r="N365" s="126">
        <v>2</v>
      </c>
      <c r="O365" s="127">
        <f t="shared" si="132"/>
        <v>1394</v>
      </c>
      <c r="P365" s="128" t="s">
        <v>101</v>
      </c>
      <c r="Q365" s="126">
        <v>460020000</v>
      </c>
      <c r="R365" s="229">
        <v>1</v>
      </c>
      <c r="S365" s="229"/>
      <c r="T365" s="130">
        <f>+R365+S365</f>
        <v>1</v>
      </c>
      <c r="U365" s="127">
        <v>173</v>
      </c>
      <c r="V365" s="127">
        <v>0</v>
      </c>
      <c r="W365" s="366">
        <f t="shared" si="121"/>
        <v>173</v>
      </c>
      <c r="X365" s="128" t="s">
        <v>101</v>
      </c>
      <c r="Y365" s="229">
        <f t="shared" si="133"/>
        <v>57090000</v>
      </c>
      <c r="Z365" s="366">
        <f t="shared" si="134"/>
        <v>1565</v>
      </c>
      <c r="AA365" s="366">
        <f t="shared" si="134"/>
        <v>2</v>
      </c>
      <c r="AB365" s="366">
        <f t="shared" si="135"/>
        <v>1567</v>
      </c>
      <c r="AC365" s="128" t="s">
        <v>101</v>
      </c>
      <c r="AD365" s="360">
        <f t="shared" si="136"/>
        <v>517110000</v>
      </c>
      <c r="AE365" s="376"/>
      <c r="AF365" s="376"/>
      <c r="AG365" s="4">
        <v>1392</v>
      </c>
      <c r="AH365" s="4">
        <v>2</v>
      </c>
      <c r="AI365" s="4">
        <v>1394</v>
      </c>
      <c r="AJ365" s="4" t="s">
        <v>101</v>
      </c>
      <c r="AK365" s="5">
        <v>460020000</v>
      </c>
      <c r="AL365" s="132">
        <f t="shared" si="128"/>
        <v>0</v>
      </c>
      <c r="AM365" s="132">
        <f t="shared" si="128"/>
        <v>0</v>
      </c>
      <c r="AN365" s="132">
        <f t="shared" si="128"/>
        <v>0</v>
      </c>
      <c r="AO365" s="132">
        <f t="shared" si="129"/>
        <v>0</v>
      </c>
    </row>
    <row r="366" spans="3:41" ht="15" customHeight="1" x14ac:dyDescent="0.15">
      <c r="C366" s="92"/>
      <c r="F366" s="1" t="s">
        <v>167</v>
      </c>
      <c r="H366" s="1" t="s">
        <v>148</v>
      </c>
      <c r="I366" s="110" t="s">
        <v>146</v>
      </c>
      <c r="J366" s="278" t="s">
        <v>101</v>
      </c>
      <c r="K366" s="227">
        <v>396000</v>
      </c>
      <c r="L366" s="126">
        <v>594000</v>
      </c>
      <c r="M366" s="126">
        <v>759</v>
      </c>
      <c r="N366" s="126">
        <v>0</v>
      </c>
      <c r="O366" s="127">
        <f t="shared" si="132"/>
        <v>759</v>
      </c>
      <c r="P366" s="128" t="s">
        <v>101</v>
      </c>
      <c r="Q366" s="126">
        <v>450846000</v>
      </c>
      <c r="R366" s="229"/>
      <c r="S366" s="229"/>
      <c r="T366" s="130"/>
      <c r="U366" s="127">
        <v>134</v>
      </c>
      <c r="V366" s="127">
        <v>0</v>
      </c>
      <c r="W366" s="366">
        <f t="shared" si="121"/>
        <v>134</v>
      </c>
      <c r="X366" s="128" t="s">
        <v>101</v>
      </c>
      <c r="Y366" s="229">
        <f t="shared" si="133"/>
        <v>79596000</v>
      </c>
      <c r="Z366" s="366">
        <f t="shared" si="134"/>
        <v>893</v>
      </c>
      <c r="AA366" s="366">
        <f t="shared" si="134"/>
        <v>0</v>
      </c>
      <c r="AB366" s="366">
        <f t="shared" si="135"/>
        <v>893</v>
      </c>
      <c r="AC366" s="128" t="s">
        <v>101</v>
      </c>
      <c r="AD366" s="360">
        <f t="shared" si="136"/>
        <v>530442000</v>
      </c>
      <c r="AE366" s="376"/>
      <c r="AF366" s="376"/>
      <c r="AG366" s="4">
        <v>759</v>
      </c>
      <c r="AH366" s="4">
        <v>0</v>
      </c>
      <c r="AI366" s="4">
        <v>759</v>
      </c>
      <c r="AJ366" s="4" t="s">
        <v>101</v>
      </c>
      <c r="AK366" s="5">
        <v>450846000</v>
      </c>
      <c r="AL366" s="132">
        <f t="shared" si="128"/>
        <v>0</v>
      </c>
      <c r="AM366" s="132">
        <f t="shared" si="128"/>
        <v>0</v>
      </c>
      <c r="AN366" s="132">
        <f t="shared" si="128"/>
        <v>0</v>
      </c>
      <c r="AO366" s="132">
        <f t="shared" si="129"/>
        <v>0</v>
      </c>
    </row>
    <row r="367" spans="3:41" ht="15" customHeight="1" x14ac:dyDescent="0.15">
      <c r="C367" s="92"/>
      <c r="H367" s="1" t="s">
        <v>149</v>
      </c>
      <c r="I367" s="110" t="s">
        <v>146</v>
      </c>
      <c r="J367" s="278" t="s">
        <v>101</v>
      </c>
      <c r="K367" s="227">
        <v>396000</v>
      </c>
      <c r="L367" s="126">
        <v>924000</v>
      </c>
      <c r="M367" s="366">
        <v>0</v>
      </c>
      <c r="N367" s="366">
        <v>0</v>
      </c>
      <c r="O367" s="127">
        <f t="shared" si="132"/>
        <v>0</v>
      </c>
      <c r="P367" s="128" t="s">
        <v>101</v>
      </c>
      <c r="Q367" s="126">
        <v>0</v>
      </c>
      <c r="R367" s="229"/>
      <c r="S367" s="229"/>
      <c r="T367" s="130"/>
      <c r="U367" s="127">
        <v>0</v>
      </c>
      <c r="V367" s="127">
        <v>0</v>
      </c>
      <c r="W367" s="366">
        <f t="shared" si="121"/>
        <v>0</v>
      </c>
      <c r="X367" s="128" t="s">
        <v>101</v>
      </c>
      <c r="Y367" s="229">
        <f t="shared" si="133"/>
        <v>0</v>
      </c>
      <c r="Z367" s="366">
        <f>M367+U367</f>
        <v>0</v>
      </c>
      <c r="AA367" s="366">
        <f>N367+V367</f>
        <v>0</v>
      </c>
      <c r="AB367" s="366">
        <f>+O367+W367</f>
        <v>0</v>
      </c>
      <c r="AC367" s="128" t="s">
        <v>101</v>
      </c>
      <c r="AD367" s="360">
        <f>+Q367+Y367</f>
        <v>0</v>
      </c>
      <c r="AE367" s="376"/>
      <c r="AF367" s="376"/>
      <c r="AG367" s="4">
        <v>0</v>
      </c>
      <c r="AH367" s="4">
        <v>0</v>
      </c>
      <c r="AI367" s="4">
        <v>0</v>
      </c>
      <c r="AJ367" s="4" t="s">
        <v>101</v>
      </c>
      <c r="AK367" s="5">
        <v>0</v>
      </c>
      <c r="AL367" s="132">
        <f t="shared" si="128"/>
        <v>0</v>
      </c>
      <c r="AM367" s="132">
        <f t="shared" si="128"/>
        <v>0</v>
      </c>
      <c r="AN367" s="132">
        <f t="shared" si="128"/>
        <v>0</v>
      </c>
      <c r="AO367" s="132">
        <f t="shared" si="129"/>
        <v>0</v>
      </c>
    </row>
    <row r="368" spans="3:41" ht="15" customHeight="1" x14ac:dyDescent="0.15">
      <c r="C368" s="92"/>
      <c r="F368" s="1" t="s">
        <v>168</v>
      </c>
      <c r="H368" s="1" t="s">
        <v>169</v>
      </c>
      <c r="I368" s="110" t="s">
        <v>146</v>
      </c>
      <c r="J368" s="278" t="s">
        <v>101</v>
      </c>
      <c r="K368" s="227">
        <v>396000</v>
      </c>
      <c r="L368" s="126">
        <v>132000</v>
      </c>
      <c r="M368" s="366">
        <v>0</v>
      </c>
      <c r="N368" s="366">
        <v>0</v>
      </c>
      <c r="O368" s="127">
        <f t="shared" si="132"/>
        <v>0</v>
      </c>
      <c r="P368" s="128" t="s">
        <v>101</v>
      </c>
      <c r="Q368" s="126">
        <v>0</v>
      </c>
      <c r="R368" s="229"/>
      <c r="S368" s="229"/>
      <c r="T368" s="130"/>
      <c r="U368" s="127">
        <v>0</v>
      </c>
      <c r="V368" s="127">
        <v>0</v>
      </c>
      <c r="W368" s="366">
        <f t="shared" si="121"/>
        <v>0</v>
      </c>
      <c r="X368" s="128" t="s">
        <v>101</v>
      </c>
      <c r="Y368" s="229">
        <f t="shared" si="133"/>
        <v>0</v>
      </c>
      <c r="Z368" s="366">
        <f>M368+U368</f>
        <v>0</v>
      </c>
      <c r="AA368" s="366">
        <f>N368+V368</f>
        <v>0</v>
      </c>
      <c r="AB368" s="366">
        <f>+O368+W368</f>
        <v>0</v>
      </c>
      <c r="AC368" s="128" t="s">
        <v>101</v>
      </c>
      <c r="AD368" s="360">
        <f>+Q368+Y368</f>
        <v>0</v>
      </c>
      <c r="AE368" s="376"/>
      <c r="AF368" s="376"/>
      <c r="AG368" s="4">
        <v>0</v>
      </c>
      <c r="AH368" s="4">
        <v>0</v>
      </c>
      <c r="AI368" s="4">
        <v>0</v>
      </c>
      <c r="AJ368" s="4" t="s">
        <v>101</v>
      </c>
      <c r="AK368" s="5">
        <v>0</v>
      </c>
      <c r="AL368" s="132">
        <f t="shared" si="128"/>
        <v>0</v>
      </c>
      <c r="AM368" s="132">
        <f t="shared" si="128"/>
        <v>0</v>
      </c>
      <c r="AN368" s="132">
        <f t="shared" si="128"/>
        <v>0</v>
      </c>
      <c r="AO368" s="132">
        <f t="shared" si="129"/>
        <v>0</v>
      </c>
    </row>
    <row r="369" spans="3:41" ht="15" customHeight="1" x14ac:dyDescent="0.15">
      <c r="C369" s="377"/>
      <c r="D369" s="378"/>
      <c r="E369" s="378"/>
      <c r="F369" s="378"/>
      <c r="G369" s="378"/>
      <c r="H369" s="378" t="s">
        <v>147</v>
      </c>
      <c r="I369" s="379" t="s">
        <v>146</v>
      </c>
      <c r="J369" s="380" t="s">
        <v>101</v>
      </c>
      <c r="K369" s="381">
        <v>396000</v>
      </c>
      <c r="L369" s="382">
        <v>594000</v>
      </c>
      <c r="M369" s="383">
        <v>0</v>
      </c>
      <c r="N369" s="383">
        <v>0</v>
      </c>
      <c r="O369" s="127">
        <f t="shared" si="132"/>
        <v>0</v>
      </c>
      <c r="P369" s="128" t="s">
        <v>101</v>
      </c>
      <c r="Q369" s="126">
        <v>0</v>
      </c>
      <c r="R369" s="229"/>
      <c r="S369" s="229"/>
      <c r="T369" s="130"/>
      <c r="U369" s="127">
        <v>0</v>
      </c>
      <c r="V369" s="127">
        <v>0</v>
      </c>
      <c r="W369" s="366">
        <f t="shared" si="121"/>
        <v>0</v>
      </c>
      <c r="X369" s="384" t="s">
        <v>101</v>
      </c>
      <c r="Y369" s="229">
        <f t="shared" si="133"/>
        <v>0</v>
      </c>
      <c r="Z369" s="383">
        <f t="shared" si="134"/>
        <v>0</v>
      </c>
      <c r="AA369" s="383">
        <f t="shared" si="134"/>
        <v>0</v>
      </c>
      <c r="AB369" s="383">
        <f t="shared" si="135"/>
        <v>0</v>
      </c>
      <c r="AC369" s="384" t="s">
        <v>101</v>
      </c>
      <c r="AD369" s="385">
        <f t="shared" si="136"/>
        <v>0</v>
      </c>
      <c r="AE369" s="376"/>
      <c r="AF369" s="376"/>
      <c r="AG369" s="4">
        <v>0</v>
      </c>
      <c r="AH369" s="4">
        <v>0</v>
      </c>
      <c r="AI369" s="4">
        <v>0</v>
      </c>
      <c r="AJ369" s="4" t="s">
        <v>101</v>
      </c>
      <c r="AK369" s="5">
        <v>0</v>
      </c>
      <c r="AL369" s="132">
        <f t="shared" si="128"/>
        <v>0</v>
      </c>
      <c r="AM369" s="132">
        <f t="shared" si="128"/>
        <v>0</v>
      </c>
      <c r="AN369" s="132">
        <f t="shared" si="128"/>
        <v>0</v>
      </c>
      <c r="AO369" s="132">
        <f t="shared" si="129"/>
        <v>0</v>
      </c>
    </row>
    <row r="370" spans="3:41" ht="15" customHeight="1" x14ac:dyDescent="0.15">
      <c r="C370" s="223"/>
      <c r="D370" s="367" t="s">
        <v>76</v>
      </c>
      <c r="E370" s="93" t="s">
        <v>170</v>
      </c>
      <c r="F370" s="93"/>
      <c r="G370" s="93"/>
      <c r="H370" s="386"/>
      <c r="I370" s="368"/>
      <c r="J370" s="369"/>
      <c r="K370" s="356"/>
      <c r="L370" s="371"/>
      <c r="M370" s="372"/>
      <c r="N370" s="372"/>
      <c r="O370" s="372"/>
      <c r="P370" s="373"/>
      <c r="Q370" s="374"/>
      <c r="R370" s="374"/>
      <c r="S370" s="374"/>
      <c r="T370" s="280"/>
      <c r="U370" s="372"/>
      <c r="V370" s="372"/>
      <c r="W370" s="372"/>
      <c r="X370" s="373"/>
      <c r="Y370" s="374"/>
      <c r="Z370" s="372"/>
      <c r="AA370" s="372"/>
      <c r="AB370" s="372"/>
      <c r="AC370" s="373"/>
      <c r="AD370" s="375"/>
      <c r="AE370" s="376"/>
      <c r="AF370" s="376"/>
      <c r="AL370" s="132">
        <f t="shared" si="128"/>
        <v>0</v>
      </c>
      <c r="AM370" s="132">
        <f t="shared" si="128"/>
        <v>0</v>
      </c>
      <c r="AN370" s="132">
        <f t="shared" si="128"/>
        <v>0</v>
      </c>
      <c r="AO370" s="132">
        <f t="shared" si="129"/>
        <v>0</v>
      </c>
    </row>
    <row r="371" spans="3:41" ht="15" customHeight="1" x14ac:dyDescent="0.15">
      <c r="C371" s="92"/>
      <c r="E371" s="1" t="s">
        <v>83</v>
      </c>
      <c r="F371" s="1" t="s">
        <v>171</v>
      </c>
      <c r="H371" s="1" t="s">
        <v>145</v>
      </c>
      <c r="I371" s="110" t="s">
        <v>146</v>
      </c>
      <c r="J371" s="278" t="s">
        <v>101</v>
      </c>
      <c r="K371" s="227">
        <v>66000</v>
      </c>
      <c r="L371" s="126">
        <v>66000</v>
      </c>
      <c r="M371" s="126">
        <v>33</v>
      </c>
      <c r="N371" s="126">
        <v>2</v>
      </c>
      <c r="O371" s="127">
        <f t="shared" ref="O371:O380" si="137">M371+N371</f>
        <v>35</v>
      </c>
      <c r="P371" s="128" t="s">
        <v>101</v>
      </c>
      <c r="Q371" s="126">
        <v>2310000</v>
      </c>
      <c r="R371" s="229"/>
      <c r="S371" s="229"/>
      <c r="T371" s="130"/>
      <c r="U371" s="127">
        <v>3</v>
      </c>
      <c r="V371" s="127">
        <v>0</v>
      </c>
      <c r="W371" s="366">
        <f t="shared" si="121"/>
        <v>3</v>
      </c>
      <c r="X371" s="128" t="s">
        <v>101</v>
      </c>
      <c r="Y371" s="229">
        <f t="shared" ref="Y371:Y380" si="138">+W371*L371</f>
        <v>198000</v>
      </c>
      <c r="Z371" s="366">
        <f t="shared" ref="Z371:AA378" si="139">M371+U371</f>
        <v>36</v>
      </c>
      <c r="AA371" s="366">
        <f t="shared" si="139"/>
        <v>2</v>
      </c>
      <c r="AB371" s="366">
        <f t="shared" ref="AB371:AB380" si="140">+O371+W371</f>
        <v>38</v>
      </c>
      <c r="AC371" s="128" t="s">
        <v>101</v>
      </c>
      <c r="AD371" s="360">
        <f t="shared" ref="AD371:AD380" si="141">+Q371+Y371</f>
        <v>2508000</v>
      </c>
      <c r="AE371" s="294"/>
      <c r="AF371" s="12"/>
      <c r="AG371" s="4">
        <v>33</v>
      </c>
      <c r="AH371" s="4">
        <v>2</v>
      </c>
      <c r="AI371" s="4">
        <v>35</v>
      </c>
      <c r="AJ371" s="4" t="s">
        <v>101</v>
      </c>
      <c r="AK371" s="5">
        <v>2310000</v>
      </c>
      <c r="AL371" s="132">
        <f t="shared" si="128"/>
        <v>0</v>
      </c>
      <c r="AM371" s="132">
        <f t="shared" si="128"/>
        <v>0</v>
      </c>
      <c r="AN371" s="132">
        <f t="shared" si="128"/>
        <v>0</v>
      </c>
      <c r="AO371" s="132">
        <f t="shared" si="129"/>
        <v>0</v>
      </c>
    </row>
    <row r="372" spans="3:41" ht="15" customHeight="1" x14ac:dyDescent="0.15">
      <c r="C372" s="92"/>
      <c r="H372" s="1" t="s">
        <v>147</v>
      </c>
      <c r="I372" s="110" t="s">
        <v>146</v>
      </c>
      <c r="J372" s="278" t="s">
        <v>101</v>
      </c>
      <c r="K372" s="227">
        <v>132000</v>
      </c>
      <c r="L372" s="126">
        <v>165000</v>
      </c>
      <c r="M372" s="126">
        <v>28</v>
      </c>
      <c r="N372" s="126">
        <v>0</v>
      </c>
      <c r="O372" s="127">
        <f t="shared" si="137"/>
        <v>28</v>
      </c>
      <c r="P372" s="128" t="s">
        <v>101</v>
      </c>
      <c r="Q372" s="126">
        <v>4620000</v>
      </c>
      <c r="R372" s="229"/>
      <c r="S372" s="229"/>
      <c r="T372" s="130"/>
      <c r="U372" s="127">
        <v>3</v>
      </c>
      <c r="V372" s="127">
        <v>0</v>
      </c>
      <c r="W372" s="366">
        <f t="shared" si="121"/>
        <v>3</v>
      </c>
      <c r="X372" s="128" t="s">
        <v>101</v>
      </c>
      <c r="Y372" s="229">
        <f t="shared" si="138"/>
        <v>495000</v>
      </c>
      <c r="Z372" s="366">
        <f t="shared" si="139"/>
        <v>31</v>
      </c>
      <c r="AA372" s="366">
        <f t="shared" si="139"/>
        <v>0</v>
      </c>
      <c r="AB372" s="366">
        <f t="shared" si="140"/>
        <v>31</v>
      </c>
      <c r="AC372" s="128" t="s">
        <v>101</v>
      </c>
      <c r="AD372" s="360">
        <f t="shared" si="141"/>
        <v>5115000</v>
      </c>
      <c r="AE372" s="294"/>
      <c r="AF372" s="12"/>
      <c r="AG372" s="4">
        <v>28</v>
      </c>
      <c r="AH372" s="4">
        <v>0</v>
      </c>
      <c r="AI372" s="4">
        <v>28</v>
      </c>
      <c r="AJ372" s="4" t="s">
        <v>101</v>
      </c>
      <c r="AK372" s="5">
        <v>4620000</v>
      </c>
      <c r="AL372" s="132">
        <f t="shared" si="128"/>
        <v>0</v>
      </c>
      <c r="AM372" s="132">
        <f t="shared" si="128"/>
        <v>0</v>
      </c>
      <c r="AN372" s="132">
        <f t="shared" si="128"/>
        <v>0</v>
      </c>
      <c r="AO372" s="132">
        <f t="shared" si="129"/>
        <v>0</v>
      </c>
    </row>
    <row r="373" spans="3:41" ht="15" customHeight="1" x14ac:dyDescent="0.15">
      <c r="C373" s="92"/>
      <c r="F373" s="1" t="s">
        <v>171</v>
      </c>
      <c r="H373" s="1" t="s">
        <v>148</v>
      </c>
      <c r="I373" s="110" t="s">
        <v>146</v>
      </c>
      <c r="J373" s="278" t="s">
        <v>101</v>
      </c>
      <c r="K373" s="227">
        <v>198000</v>
      </c>
      <c r="L373" s="126">
        <v>297000</v>
      </c>
      <c r="M373" s="126">
        <v>99</v>
      </c>
      <c r="N373" s="126">
        <v>0</v>
      </c>
      <c r="O373" s="127">
        <f t="shared" si="137"/>
        <v>99</v>
      </c>
      <c r="P373" s="128" t="s">
        <v>101</v>
      </c>
      <c r="Q373" s="126">
        <v>29403000</v>
      </c>
      <c r="R373" s="229"/>
      <c r="S373" s="229"/>
      <c r="T373" s="130"/>
      <c r="U373" s="127">
        <v>10</v>
      </c>
      <c r="V373" s="127">
        <v>0</v>
      </c>
      <c r="W373" s="366">
        <f t="shared" si="121"/>
        <v>10</v>
      </c>
      <c r="X373" s="128" t="s">
        <v>101</v>
      </c>
      <c r="Y373" s="229">
        <f t="shared" si="138"/>
        <v>2970000</v>
      </c>
      <c r="Z373" s="366">
        <f>M373+U373</f>
        <v>109</v>
      </c>
      <c r="AA373" s="366">
        <f>N373+V373</f>
        <v>0</v>
      </c>
      <c r="AB373" s="366">
        <f>+O373+W373</f>
        <v>109</v>
      </c>
      <c r="AC373" s="128" t="s">
        <v>101</v>
      </c>
      <c r="AD373" s="360">
        <f>+Q373+Y373</f>
        <v>32373000</v>
      </c>
      <c r="AE373" s="294"/>
      <c r="AF373" s="12"/>
      <c r="AG373" s="4">
        <v>99</v>
      </c>
      <c r="AH373" s="4">
        <v>0</v>
      </c>
      <c r="AI373" s="4">
        <v>99</v>
      </c>
      <c r="AJ373" s="4" t="s">
        <v>101</v>
      </c>
      <c r="AK373" s="5">
        <v>29403000</v>
      </c>
      <c r="AL373" s="132">
        <f t="shared" si="128"/>
        <v>0</v>
      </c>
      <c r="AM373" s="132">
        <f t="shared" si="128"/>
        <v>0</v>
      </c>
      <c r="AN373" s="132">
        <f t="shared" si="128"/>
        <v>0</v>
      </c>
      <c r="AO373" s="132">
        <f t="shared" si="129"/>
        <v>0</v>
      </c>
    </row>
    <row r="374" spans="3:41" ht="15" customHeight="1" x14ac:dyDescent="0.15">
      <c r="C374" s="92"/>
      <c r="H374" s="1" t="s">
        <v>149</v>
      </c>
      <c r="I374" s="110" t="s">
        <v>146</v>
      </c>
      <c r="J374" s="278" t="s">
        <v>101</v>
      </c>
      <c r="K374" s="227">
        <v>198000</v>
      </c>
      <c r="L374" s="126">
        <v>462000</v>
      </c>
      <c r="M374" s="126">
        <v>0</v>
      </c>
      <c r="N374" s="126">
        <v>0</v>
      </c>
      <c r="O374" s="127">
        <f t="shared" si="137"/>
        <v>0</v>
      </c>
      <c r="P374" s="128" t="s">
        <v>101</v>
      </c>
      <c r="Q374" s="126">
        <v>0</v>
      </c>
      <c r="R374" s="229"/>
      <c r="S374" s="229"/>
      <c r="T374" s="130"/>
      <c r="U374" s="127">
        <v>0</v>
      </c>
      <c r="V374" s="127">
        <v>0</v>
      </c>
      <c r="W374" s="366">
        <f t="shared" si="121"/>
        <v>0</v>
      </c>
      <c r="X374" s="128" t="s">
        <v>101</v>
      </c>
      <c r="Y374" s="229">
        <f t="shared" si="138"/>
        <v>0</v>
      </c>
      <c r="Z374" s="366">
        <f t="shared" si="139"/>
        <v>0</v>
      </c>
      <c r="AA374" s="366">
        <f t="shared" si="139"/>
        <v>0</v>
      </c>
      <c r="AB374" s="366">
        <f t="shared" si="140"/>
        <v>0</v>
      </c>
      <c r="AC374" s="128" t="s">
        <v>101</v>
      </c>
      <c r="AD374" s="360">
        <f t="shared" si="141"/>
        <v>0</v>
      </c>
      <c r="AE374" s="294"/>
      <c r="AF374" s="12"/>
      <c r="AG374" s="4">
        <v>0</v>
      </c>
      <c r="AH374" s="4">
        <v>0</v>
      </c>
      <c r="AI374" s="4">
        <v>0</v>
      </c>
      <c r="AJ374" s="4" t="s">
        <v>101</v>
      </c>
      <c r="AK374" s="5">
        <v>0</v>
      </c>
      <c r="AL374" s="132">
        <f t="shared" si="128"/>
        <v>0</v>
      </c>
      <c r="AM374" s="132">
        <f t="shared" si="128"/>
        <v>0</v>
      </c>
      <c r="AN374" s="132">
        <f t="shared" si="128"/>
        <v>0</v>
      </c>
      <c r="AO374" s="132">
        <f t="shared" si="129"/>
        <v>0</v>
      </c>
    </row>
    <row r="375" spans="3:41" ht="15" customHeight="1" x14ac:dyDescent="0.15">
      <c r="C375" s="92"/>
      <c r="E375" s="1" t="s">
        <v>93</v>
      </c>
      <c r="F375" s="1" t="s">
        <v>172</v>
      </c>
      <c r="H375" s="1" t="s">
        <v>145</v>
      </c>
      <c r="I375" s="110" t="s">
        <v>146</v>
      </c>
      <c r="J375" s="278" t="s">
        <v>101</v>
      </c>
      <c r="K375" s="227">
        <v>132000</v>
      </c>
      <c r="L375" s="126">
        <v>132000</v>
      </c>
      <c r="M375" s="126">
        <v>283</v>
      </c>
      <c r="N375" s="126">
        <v>1</v>
      </c>
      <c r="O375" s="127">
        <f t="shared" si="137"/>
        <v>284</v>
      </c>
      <c r="P375" s="128" t="s">
        <v>101</v>
      </c>
      <c r="Q375" s="126">
        <v>37488000</v>
      </c>
      <c r="R375" s="229">
        <v>2</v>
      </c>
      <c r="S375" s="229"/>
      <c r="T375" s="130">
        <f>+R375+S375</f>
        <v>2</v>
      </c>
      <c r="U375" s="127">
        <v>11</v>
      </c>
      <c r="V375" s="127">
        <v>0</v>
      </c>
      <c r="W375" s="366">
        <f t="shared" si="121"/>
        <v>11</v>
      </c>
      <c r="X375" s="128" t="s">
        <v>101</v>
      </c>
      <c r="Y375" s="229">
        <f t="shared" si="138"/>
        <v>1452000</v>
      </c>
      <c r="Z375" s="366">
        <f t="shared" si="139"/>
        <v>294</v>
      </c>
      <c r="AA375" s="366">
        <f t="shared" si="139"/>
        <v>1</v>
      </c>
      <c r="AB375" s="366">
        <f t="shared" si="140"/>
        <v>295</v>
      </c>
      <c r="AC375" s="128" t="s">
        <v>101</v>
      </c>
      <c r="AD375" s="360">
        <f t="shared" si="141"/>
        <v>38940000</v>
      </c>
      <c r="AE375" s="294"/>
      <c r="AF375" s="12"/>
      <c r="AG375" s="4">
        <v>283</v>
      </c>
      <c r="AH375" s="4">
        <v>1</v>
      </c>
      <c r="AI375" s="4">
        <v>284</v>
      </c>
      <c r="AJ375" s="4" t="s">
        <v>101</v>
      </c>
      <c r="AK375" s="5">
        <v>37488000</v>
      </c>
      <c r="AL375" s="132">
        <f t="shared" si="128"/>
        <v>0</v>
      </c>
      <c r="AM375" s="132">
        <f t="shared" si="128"/>
        <v>0</v>
      </c>
      <c r="AN375" s="132">
        <f t="shared" si="128"/>
        <v>0</v>
      </c>
      <c r="AO375" s="132">
        <f t="shared" si="129"/>
        <v>0</v>
      </c>
    </row>
    <row r="376" spans="3:41" ht="15" customHeight="1" x14ac:dyDescent="0.15">
      <c r="C376" s="92"/>
      <c r="H376" s="1" t="s">
        <v>147</v>
      </c>
      <c r="I376" s="110" t="s">
        <v>146</v>
      </c>
      <c r="J376" s="278" t="s">
        <v>101</v>
      </c>
      <c r="K376" s="227">
        <v>264000</v>
      </c>
      <c r="L376" s="126">
        <v>330000</v>
      </c>
      <c r="M376" s="126">
        <v>266</v>
      </c>
      <c r="N376" s="126">
        <v>0</v>
      </c>
      <c r="O376" s="127">
        <f t="shared" si="137"/>
        <v>266</v>
      </c>
      <c r="P376" s="128" t="s">
        <v>101</v>
      </c>
      <c r="Q376" s="126">
        <v>87780000</v>
      </c>
      <c r="R376" s="229">
        <v>6</v>
      </c>
      <c r="S376" s="229"/>
      <c r="T376" s="130">
        <f>+R376+S376</f>
        <v>6</v>
      </c>
      <c r="U376" s="127">
        <v>8</v>
      </c>
      <c r="V376" s="127">
        <v>0</v>
      </c>
      <c r="W376" s="366">
        <f t="shared" si="121"/>
        <v>8</v>
      </c>
      <c r="X376" s="128" t="s">
        <v>101</v>
      </c>
      <c r="Y376" s="229">
        <f t="shared" si="138"/>
        <v>2640000</v>
      </c>
      <c r="Z376" s="366">
        <f t="shared" si="139"/>
        <v>274</v>
      </c>
      <c r="AA376" s="366">
        <f t="shared" si="139"/>
        <v>0</v>
      </c>
      <c r="AB376" s="366">
        <f>+O376+W376</f>
        <v>274</v>
      </c>
      <c r="AC376" s="128" t="s">
        <v>101</v>
      </c>
      <c r="AD376" s="360">
        <f t="shared" si="141"/>
        <v>90420000</v>
      </c>
      <c r="AE376" s="294"/>
      <c r="AF376" s="12"/>
      <c r="AG376" s="4">
        <v>266</v>
      </c>
      <c r="AH376" s="4">
        <v>0</v>
      </c>
      <c r="AI376" s="4">
        <v>266</v>
      </c>
      <c r="AJ376" s="4" t="s">
        <v>101</v>
      </c>
      <c r="AK376" s="5">
        <v>87780000</v>
      </c>
      <c r="AL376" s="132">
        <f t="shared" si="128"/>
        <v>0</v>
      </c>
      <c r="AM376" s="132">
        <f t="shared" si="128"/>
        <v>0</v>
      </c>
      <c r="AN376" s="132">
        <f t="shared" si="128"/>
        <v>0</v>
      </c>
      <c r="AO376" s="132">
        <f t="shared" si="129"/>
        <v>0</v>
      </c>
    </row>
    <row r="377" spans="3:41" ht="15" customHeight="1" x14ac:dyDescent="0.15">
      <c r="C377" s="92"/>
      <c r="E377" s="123"/>
      <c r="F377" s="1" t="s">
        <v>172</v>
      </c>
      <c r="H377" s="1" t="s">
        <v>148</v>
      </c>
      <c r="I377" s="110" t="s">
        <v>146</v>
      </c>
      <c r="J377" s="278" t="s">
        <v>101</v>
      </c>
      <c r="K377" s="227">
        <v>396000</v>
      </c>
      <c r="L377" s="126">
        <v>594000</v>
      </c>
      <c r="M377" s="126">
        <v>1947</v>
      </c>
      <c r="N377" s="126">
        <v>0</v>
      </c>
      <c r="O377" s="127">
        <f t="shared" si="137"/>
        <v>1947</v>
      </c>
      <c r="P377" s="128" t="s">
        <v>101</v>
      </c>
      <c r="Q377" s="126">
        <v>1156518000</v>
      </c>
      <c r="R377" s="229">
        <v>3</v>
      </c>
      <c r="S377" s="229"/>
      <c r="T377" s="130">
        <f>+R377+S377</f>
        <v>3</v>
      </c>
      <c r="U377" s="127">
        <v>51</v>
      </c>
      <c r="V377" s="127">
        <v>0</v>
      </c>
      <c r="W377" s="366">
        <f t="shared" si="121"/>
        <v>51</v>
      </c>
      <c r="X377" s="128" t="s">
        <v>101</v>
      </c>
      <c r="Y377" s="229">
        <f t="shared" si="138"/>
        <v>30294000</v>
      </c>
      <c r="Z377" s="366">
        <f>M377+U377</f>
        <v>1998</v>
      </c>
      <c r="AA377" s="366">
        <f>N377+V377</f>
        <v>0</v>
      </c>
      <c r="AB377" s="366">
        <f>+O377+W377</f>
        <v>1998</v>
      </c>
      <c r="AC377" s="128" t="s">
        <v>101</v>
      </c>
      <c r="AD377" s="360">
        <f>+Q377+Y377</f>
        <v>1186812000</v>
      </c>
      <c r="AE377" s="286"/>
      <c r="AF377" s="296"/>
      <c r="AG377" s="4">
        <v>1947</v>
      </c>
      <c r="AH377" s="4">
        <v>0</v>
      </c>
      <c r="AI377" s="4">
        <v>1947</v>
      </c>
      <c r="AJ377" s="4" t="s">
        <v>101</v>
      </c>
      <c r="AK377" s="5">
        <v>1156518000</v>
      </c>
      <c r="AL377" s="132">
        <f t="shared" si="128"/>
        <v>0</v>
      </c>
      <c r="AM377" s="132">
        <f t="shared" si="128"/>
        <v>0</v>
      </c>
      <c r="AN377" s="132">
        <f t="shared" si="128"/>
        <v>0</v>
      </c>
      <c r="AO377" s="132">
        <f t="shared" si="129"/>
        <v>0</v>
      </c>
    </row>
    <row r="378" spans="3:41" ht="15" customHeight="1" x14ac:dyDescent="0.15">
      <c r="C378" s="92"/>
      <c r="E378" s="123"/>
      <c r="H378" s="1" t="s">
        <v>149</v>
      </c>
      <c r="I378" s="110" t="s">
        <v>146</v>
      </c>
      <c r="J378" s="278" t="s">
        <v>101</v>
      </c>
      <c r="K378" s="227">
        <v>396000</v>
      </c>
      <c r="L378" s="126">
        <v>924000</v>
      </c>
      <c r="M378" s="126">
        <v>0</v>
      </c>
      <c r="N378" s="126">
        <v>0</v>
      </c>
      <c r="O378" s="127">
        <f t="shared" si="137"/>
        <v>0</v>
      </c>
      <c r="P378" s="128" t="s">
        <v>101</v>
      </c>
      <c r="Q378" s="126">
        <v>0</v>
      </c>
      <c r="R378" s="229">
        <v>3</v>
      </c>
      <c r="S378" s="229"/>
      <c r="T378" s="130">
        <f>+R378+S378</f>
        <v>3</v>
      </c>
      <c r="U378" s="127">
        <v>0</v>
      </c>
      <c r="V378" s="127">
        <v>0</v>
      </c>
      <c r="W378" s="366">
        <f t="shared" si="121"/>
        <v>0</v>
      </c>
      <c r="X378" s="128" t="s">
        <v>101</v>
      </c>
      <c r="Y378" s="229">
        <f t="shared" si="138"/>
        <v>0</v>
      </c>
      <c r="Z378" s="366">
        <f t="shared" si="139"/>
        <v>0</v>
      </c>
      <c r="AA378" s="366">
        <f t="shared" si="139"/>
        <v>0</v>
      </c>
      <c r="AB378" s="366">
        <f t="shared" si="140"/>
        <v>0</v>
      </c>
      <c r="AC378" s="128" t="s">
        <v>101</v>
      </c>
      <c r="AD378" s="360">
        <f t="shared" si="141"/>
        <v>0</v>
      </c>
      <c r="AE378" s="286"/>
      <c r="AF378" s="296"/>
      <c r="AG378" s="4">
        <v>0</v>
      </c>
      <c r="AH378" s="4">
        <v>0</v>
      </c>
      <c r="AI378" s="4">
        <v>0</v>
      </c>
      <c r="AJ378" s="4" t="s">
        <v>101</v>
      </c>
      <c r="AK378" s="5">
        <v>0</v>
      </c>
      <c r="AL378" s="132">
        <f t="shared" si="128"/>
        <v>0</v>
      </c>
      <c r="AM378" s="132">
        <f t="shared" si="128"/>
        <v>0</v>
      </c>
      <c r="AN378" s="132">
        <f t="shared" si="128"/>
        <v>0</v>
      </c>
      <c r="AO378" s="132">
        <f t="shared" si="129"/>
        <v>0</v>
      </c>
    </row>
    <row r="379" spans="3:41" ht="12" customHeight="1" x14ac:dyDescent="0.15">
      <c r="C379" s="92"/>
      <c r="D379" s="123" t="s">
        <v>76</v>
      </c>
      <c r="E379" s="1" t="s">
        <v>124</v>
      </c>
      <c r="G379" s="1" t="s">
        <v>153</v>
      </c>
      <c r="H379" s="1" t="s">
        <v>86</v>
      </c>
      <c r="I379" s="110" t="s">
        <v>146</v>
      </c>
      <c r="J379" s="278" t="s">
        <v>101</v>
      </c>
      <c r="K379" s="227"/>
      <c r="L379" s="126"/>
      <c r="M379" s="126">
        <v>0</v>
      </c>
      <c r="N379" s="126">
        <v>0</v>
      </c>
      <c r="O379" s="127">
        <f t="shared" si="137"/>
        <v>0</v>
      </c>
      <c r="P379" s="128" t="s">
        <v>101</v>
      </c>
      <c r="Q379" s="126">
        <v>0</v>
      </c>
      <c r="R379" s="229"/>
      <c r="S379" s="229"/>
      <c r="T379" s="130"/>
      <c r="U379" s="127">
        <v>0</v>
      </c>
      <c r="V379" s="127">
        <v>0</v>
      </c>
      <c r="W379" s="366">
        <f t="shared" si="121"/>
        <v>0</v>
      </c>
      <c r="X379" s="128" t="s">
        <v>101</v>
      </c>
      <c r="Y379" s="229">
        <f t="shared" si="138"/>
        <v>0</v>
      </c>
      <c r="Z379" s="366">
        <v>0</v>
      </c>
      <c r="AA379" s="366">
        <f>N379+V379</f>
        <v>0</v>
      </c>
      <c r="AB379" s="366">
        <f t="shared" si="140"/>
        <v>0</v>
      </c>
      <c r="AC379" s="128" t="s">
        <v>101</v>
      </c>
      <c r="AD379" s="360">
        <f t="shared" si="141"/>
        <v>0</v>
      </c>
      <c r="AE379" s="294"/>
      <c r="AF379" s="12"/>
      <c r="AG379" s="4">
        <v>0</v>
      </c>
      <c r="AH379" s="4">
        <v>0</v>
      </c>
      <c r="AI379" s="4">
        <v>0</v>
      </c>
      <c r="AJ379" s="4" t="s">
        <v>101</v>
      </c>
      <c r="AK379" s="5">
        <v>0</v>
      </c>
      <c r="AL379" s="132">
        <f t="shared" si="128"/>
        <v>0</v>
      </c>
      <c r="AM379" s="132">
        <f t="shared" si="128"/>
        <v>0</v>
      </c>
      <c r="AN379" s="132">
        <f t="shared" si="128"/>
        <v>0</v>
      </c>
      <c r="AO379" s="132">
        <f t="shared" si="129"/>
        <v>0</v>
      </c>
    </row>
    <row r="380" spans="3:41" ht="12" customHeight="1" x14ac:dyDescent="0.15">
      <c r="C380" s="92"/>
      <c r="E380" s="123"/>
      <c r="G380" s="1" t="s">
        <v>153</v>
      </c>
      <c r="H380" s="1" t="s">
        <v>87</v>
      </c>
      <c r="I380" s="110" t="s">
        <v>146</v>
      </c>
      <c r="J380" s="94" t="s">
        <v>101</v>
      </c>
      <c r="K380" s="147"/>
      <c r="L380" s="97"/>
      <c r="M380" s="366">
        <v>0</v>
      </c>
      <c r="N380" s="366">
        <v>0</v>
      </c>
      <c r="O380" s="127">
        <f t="shared" si="137"/>
        <v>0</v>
      </c>
      <c r="P380" s="128" t="s">
        <v>101</v>
      </c>
      <c r="Q380" s="126">
        <v>0</v>
      </c>
      <c r="R380" s="229"/>
      <c r="S380" s="229"/>
      <c r="T380" s="130"/>
      <c r="U380" s="127">
        <v>0</v>
      </c>
      <c r="V380" s="127">
        <v>0</v>
      </c>
      <c r="W380" s="366">
        <f t="shared" si="121"/>
        <v>0</v>
      </c>
      <c r="X380" s="128" t="s">
        <v>101</v>
      </c>
      <c r="Y380" s="229">
        <f t="shared" si="138"/>
        <v>0</v>
      </c>
      <c r="Z380" s="366">
        <v>0</v>
      </c>
      <c r="AA380" s="366">
        <f>N380+V380</f>
        <v>0</v>
      </c>
      <c r="AB380" s="366">
        <f t="shared" si="140"/>
        <v>0</v>
      </c>
      <c r="AC380" s="128" t="s">
        <v>101</v>
      </c>
      <c r="AD380" s="360">
        <f t="shared" si="141"/>
        <v>0</v>
      </c>
      <c r="AE380" s="294"/>
      <c r="AF380" s="12"/>
      <c r="AG380" s="4">
        <v>0</v>
      </c>
      <c r="AH380" s="4">
        <v>0</v>
      </c>
      <c r="AI380" s="4">
        <v>0</v>
      </c>
      <c r="AJ380" s="4" t="s">
        <v>101</v>
      </c>
      <c r="AK380" s="5">
        <v>0</v>
      </c>
      <c r="AL380" s="132">
        <f t="shared" si="128"/>
        <v>0</v>
      </c>
      <c r="AM380" s="132">
        <f t="shared" si="128"/>
        <v>0</v>
      </c>
      <c r="AN380" s="132">
        <f t="shared" si="128"/>
        <v>0</v>
      </c>
      <c r="AO380" s="132">
        <f t="shared" si="129"/>
        <v>0</v>
      </c>
    </row>
    <row r="381" spans="3:41" ht="20" customHeight="1" thickBot="1" x14ac:dyDescent="0.2">
      <c r="C381" s="184"/>
      <c r="D381" s="185"/>
      <c r="E381" s="185"/>
      <c r="F381" s="185"/>
      <c r="G381" s="185"/>
      <c r="H381" s="197"/>
      <c r="I381" s="187"/>
      <c r="J381" s="249"/>
      <c r="K381" s="244"/>
      <c r="L381" s="198"/>
      <c r="M381" s="387">
        <f>SUM(M322:M380)</f>
        <v>356870</v>
      </c>
      <c r="N381" s="387">
        <f t="shared" ref="N381:O381" si="142">SUM(N322:N380)</f>
        <v>189370</v>
      </c>
      <c r="O381" s="387">
        <f t="shared" si="142"/>
        <v>546240</v>
      </c>
      <c r="P381" s="142" t="s">
        <v>101</v>
      </c>
      <c r="Q381" s="388">
        <f>SUM(Q322:Q380)</f>
        <v>83337859230</v>
      </c>
      <c r="R381" s="388">
        <f t="shared" ref="R381:T381" si="143">SUM(R322:R380)</f>
        <v>10448</v>
      </c>
      <c r="S381" s="387">
        <f t="shared" si="143"/>
        <v>2826</v>
      </c>
      <c r="T381" s="142">
        <f t="shared" si="143"/>
        <v>13274</v>
      </c>
      <c r="U381" s="387">
        <f>SUM(U322:U380)</f>
        <v>27384</v>
      </c>
      <c r="V381" s="387">
        <f t="shared" ref="V381" si="144">SUM(V322:V380)</f>
        <v>14801</v>
      </c>
      <c r="W381" s="387">
        <f>SUM(W322:W380)</f>
        <v>42185</v>
      </c>
      <c r="X381" s="142" t="s">
        <v>101</v>
      </c>
      <c r="Y381" s="388">
        <f>SUM(Y322:Y380)</f>
        <v>6083724250</v>
      </c>
      <c r="Z381" s="387">
        <f>SUM(Z322:Z378)</f>
        <v>384254</v>
      </c>
      <c r="AA381" s="387">
        <f>SUM(AA322:AA378)</f>
        <v>204171</v>
      </c>
      <c r="AB381" s="387">
        <f>SUM(AB322:AB378)</f>
        <v>588425</v>
      </c>
      <c r="AC381" s="142" t="s">
        <v>101</v>
      </c>
      <c r="AD381" s="389">
        <f>SUM(AD322:AD378)</f>
        <v>89421583480</v>
      </c>
      <c r="AE381" s="390"/>
      <c r="AF381" s="391"/>
      <c r="AG381" s="4">
        <v>356870</v>
      </c>
      <c r="AH381" s="4">
        <v>189370</v>
      </c>
      <c r="AI381" s="4">
        <v>546240</v>
      </c>
      <c r="AJ381" s="4" t="s">
        <v>101</v>
      </c>
      <c r="AK381" s="5">
        <v>83337859230</v>
      </c>
      <c r="AL381" s="132">
        <f t="shared" si="128"/>
        <v>0</v>
      </c>
      <c r="AM381" s="132">
        <f t="shared" si="128"/>
        <v>0</v>
      </c>
      <c r="AN381" s="132">
        <f t="shared" si="128"/>
        <v>0</v>
      </c>
      <c r="AO381" s="132">
        <f t="shared" si="129"/>
        <v>0</v>
      </c>
    </row>
    <row r="382" spans="3:41" ht="15.5" customHeight="1" x14ac:dyDescent="0.15">
      <c r="C382" s="116" t="s">
        <v>93</v>
      </c>
      <c r="D382" s="8" t="s">
        <v>173</v>
      </c>
      <c r="H382" s="112"/>
      <c r="I382" s="110"/>
      <c r="J382" s="111"/>
      <c r="L382" s="97"/>
      <c r="M382" s="366"/>
      <c r="N382" s="366"/>
      <c r="O382" s="366"/>
      <c r="P382" s="128"/>
      <c r="Q382" s="229"/>
      <c r="R382" s="229"/>
      <c r="S382" s="229"/>
      <c r="T382" s="130"/>
      <c r="U382" s="366"/>
      <c r="V382" s="366"/>
      <c r="W382" s="366"/>
      <c r="X382" s="128"/>
      <c r="Y382" s="229"/>
      <c r="Z382" s="366"/>
      <c r="AA382" s="366"/>
      <c r="AB382" s="366"/>
      <c r="AC382" s="392"/>
      <c r="AD382" s="393"/>
      <c r="AE382" s="294"/>
      <c r="AF382" s="12"/>
      <c r="AL382" s="132">
        <f t="shared" si="128"/>
        <v>0</v>
      </c>
      <c r="AM382" s="132">
        <f t="shared" si="128"/>
        <v>0</v>
      </c>
      <c r="AN382" s="132">
        <f t="shared" si="128"/>
        <v>0</v>
      </c>
      <c r="AO382" s="132">
        <f t="shared" si="129"/>
        <v>0</v>
      </c>
    </row>
    <row r="383" spans="3:41" ht="15.5" customHeight="1" x14ac:dyDescent="0.15">
      <c r="C383" s="116"/>
      <c r="D383" s="123" t="s">
        <v>76</v>
      </c>
      <c r="E383" s="1" t="s">
        <v>174</v>
      </c>
      <c r="H383" s="1" t="s">
        <v>86</v>
      </c>
      <c r="I383" s="110"/>
      <c r="J383" s="94" t="s">
        <v>101</v>
      </c>
      <c r="K383" s="2"/>
      <c r="L383" s="97"/>
      <c r="M383" s="366">
        <v>0</v>
      </c>
      <c r="N383" s="366">
        <v>0</v>
      </c>
      <c r="O383" s="366">
        <v>0</v>
      </c>
      <c r="P383" s="128" t="s">
        <v>101</v>
      </c>
      <c r="Q383" s="229">
        <v>0</v>
      </c>
      <c r="R383" s="229"/>
      <c r="S383" s="229"/>
      <c r="T383" s="130"/>
      <c r="U383" s="366">
        <v>0</v>
      </c>
      <c r="V383" s="366">
        <v>0</v>
      </c>
      <c r="W383" s="366">
        <f>SUM(U383:V383)</f>
        <v>0</v>
      </c>
      <c r="X383" s="128" t="s">
        <v>101</v>
      </c>
      <c r="Y383" s="229">
        <v>0</v>
      </c>
      <c r="Z383" s="366">
        <f t="shared" ref="Z383:AA388" si="145">M383+U383</f>
        <v>0</v>
      </c>
      <c r="AA383" s="366">
        <f t="shared" si="145"/>
        <v>0</v>
      </c>
      <c r="AB383" s="366">
        <f t="shared" ref="AB383:AB388" si="146">+O383+W383</f>
        <v>0</v>
      </c>
      <c r="AC383" s="128" t="s">
        <v>101</v>
      </c>
      <c r="AD383" s="360">
        <f t="shared" ref="AD383:AD388" si="147">+Q383+Y383</f>
        <v>0</v>
      </c>
      <c r="AE383" s="294"/>
      <c r="AF383" s="12"/>
      <c r="AG383" s="4">
        <v>0</v>
      </c>
      <c r="AH383" s="4">
        <v>0</v>
      </c>
      <c r="AI383" s="4">
        <v>0</v>
      </c>
      <c r="AJ383" s="4" t="s">
        <v>101</v>
      </c>
      <c r="AK383" s="5">
        <v>0</v>
      </c>
      <c r="AL383" s="132">
        <f t="shared" si="128"/>
        <v>0</v>
      </c>
      <c r="AM383" s="132">
        <f t="shared" si="128"/>
        <v>0</v>
      </c>
      <c r="AN383" s="132">
        <f t="shared" si="128"/>
        <v>0</v>
      </c>
      <c r="AO383" s="132">
        <f t="shared" si="129"/>
        <v>0</v>
      </c>
    </row>
    <row r="384" spans="3:41" ht="15.5" customHeight="1" x14ac:dyDescent="0.15">
      <c r="C384" s="116"/>
      <c r="D384" s="8"/>
      <c r="H384" s="1" t="s">
        <v>87</v>
      </c>
      <c r="I384" s="110"/>
      <c r="J384" s="94" t="s">
        <v>101</v>
      </c>
      <c r="K384" s="2"/>
      <c r="L384" s="97"/>
      <c r="M384" s="366">
        <v>0</v>
      </c>
      <c r="N384" s="366">
        <v>0</v>
      </c>
      <c r="O384" s="366">
        <v>0</v>
      </c>
      <c r="P384" s="128" t="s">
        <v>101</v>
      </c>
      <c r="Q384" s="229">
        <v>0</v>
      </c>
      <c r="R384" s="229"/>
      <c r="S384" s="229"/>
      <c r="T384" s="130"/>
      <c r="U384" s="366">
        <v>0</v>
      </c>
      <c r="V384" s="366">
        <v>0</v>
      </c>
      <c r="W384" s="366">
        <f t="shared" ref="W384:W388" si="148">SUM(U384:V384)</f>
        <v>0</v>
      </c>
      <c r="X384" s="128" t="s">
        <v>101</v>
      </c>
      <c r="Y384" s="229">
        <v>0</v>
      </c>
      <c r="Z384" s="366">
        <f t="shared" si="145"/>
        <v>0</v>
      </c>
      <c r="AA384" s="366">
        <f t="shared" si="145"/>
        <v>0</v>
      </c>
      <c r="AB384" s="366">
        <f t="shared" si="146"/>
        <v>0</v>
      </c>
      <c r="AC384" s="128" t="s">
        <v>101</v>
      </c>
      <c r="AD384" s="360">
        <f t="shared" si="147"/>
        <v>0</v>
      </c>
      <c r="AE384" s="294"/>
      <c r="AF384" s="12"/>
      <c r="AG384" s="4">
        <v>0</v>
      </c>
      <c r="AH384" s="4">
        <v>0</v>
      </c>
      <c r="AI384" s="4">
        <v>0</v>
      </c>
      <c r="AJ384" s="4" t="s">
        <v>101</v>
      </c>
      <c r="AK384" s="5">
        <v>0</v>
      </c>
      <c r="AL384" s="132">
        <f t="shared" si="128"/>
        <v>0</v>
      </c>
      <c r="AM384" s="132">
        <f t="shared" si="128"/>
        <v>0</v>
      </c>
      <c r="AN384" s="132">
        <f t="shared" si="128"/>
        <v>0</v>
      </c>
      <c r="AO384" s="132">
        <f t="shared" si="129"/>
        <v>0</v>
      </c>
    </row>
    <row r="385" spans="3:41" ht="15.5" customHeight="1" x14ac:dyDescent="0.15">
      <c r="C385" s="116"/>
      <c r="D385" s="123" t="s">
        <v>76</v>
      </c>
      <c r="E385" s="1" t="s">
        <v>118</v>
      </c>
      <c r="H385" s="1" t="s">
        <v>86</v>
      </c>
      <c r="I385" s="110"/>
      <c r="J385" s="94" t="s">
        <v>101</v>
      </c>
      <c r="K385" s="2"/>
      <c r="L385" s="97"/>
      <c r="M385" s="366">
        <v>0</v>
      </c>
      <c r="N385" s="366">
        <v>0</v>
      </c>
      <c r="O385" s="366">
        <v>0</v>
      </c>
      <c r="P385" s="128" t="s">
        <v>101</v>
      </c>
      <c r="Q385" s="229">
        <v>0</v>
      </c>
      <c r="R385" s="229"/>
      <c r="S385" s="229"/>
      <c r="T385" s="130"/>
      <c r="U385" s="366">
        <v>0</v>
      </c>
      <c r="V385" s="366">
        <v>0</v>
      </c>
      <c r="W385" s="366">
        <f t="shared" si="148"/>
        <v>0</v>
      </c>
      <c r="X385" s="128" t="s">
        <v>101</v>
      </c>
      <c r="Y385" s="229">
        <v>0</v>
      </c>
      <c r="Z385" s="366">
        <f t="shared" si="145"/>
        <v>0</v>
      </c>
      <c r="AA385" s="366">
        <f t="shared" si="145"/>
        <v>0</v>
      </c>
      <c r="AB385" s="366">
        <f t="shared" si="146"/>
        <v>0</v>
      </c>
      <c r="AC385" s="128" t="s">
        <v>101</v>
      </c>
      <c r="AD385" s="360">
        <f t="shared" si="147"/>
        <v>0</v>
      </c>
      <c r="AE385" s="294"/>
      <c r="AF385" s="12"/>
      <c r="AG385" s="4">
        <v>0</v>
      </c>
      <c r="AH385" s="4">
        <v>0</v>
      </c>
      <c r="AI385" s="4">
        <v>0</v>
      </c>
      <c r="AJ385" s="4" t="s">
        <v>101</v>
      </c>
      <c r="AK385" s="5">
        <v>0</v>
      </c>
      <c r="AL385" s="132">
        <f t="shared" si="128"/>
        <v>0</v>
      </c>
      <c r="AM385" s="132">
        <f t="shared" si="128"/>
        <v>0</v>
      </c>
      <c r="AN385" s="132">
        <f t="shared" si="128"/>
        <v>0</v>
      </c>
      <c r="AO385" s="132">
        <f t="shared" si="129"/>
        <v>0</v>
      </c>
    </row>
    <row r="386" spans="3:41" ht="15.5" customHeight="1" x14ac:dyDescent="0.15">
      <c r="C386" s="116"/>
      <c r="D386" s="8"/>
      <c r="H386" s="1" t="s">
        <v>87</v>
      </c>
      <c r="I386" s="110"/>
      <c r="J386" s="94" t="s">
        <v>101</v>
      </c>
      <c r="K386" s="2"/>
      <c r="L386" s="97"/>
      <c r="M386" s="366">
        <v>0</v>
      </c>
      <c r="N386" s="366">
        <v>0</v>
      </c>
      <c r="O386" s="366">
        <v>0</v>
      </c>
      <c r="P386" s="128" t="s">
        <v>101</v>
      </c>
      <c r="Q386" s="229">
        <v>0</v>
      </c>
      <c r="R386" s="229"/>
      <c r="S386" s="229"/>
      <c r="T386" s="130"/>
      <c r="U386" s="366">
        <v>0</v>
      </c>
      <c r="V386" s="366">
        <v>0</v>
      </c>
      <c r="W386" s="366">
        <f t="shared" si="148"/>
        <v>0</v>
      </c>
      <c r="X386" s="128" t="s">
        <v>101</v>
      </c>
      <c r="Y386" s="229">
        <v>0</v>
      </c>
      <c r="Z386" s="366">
        <f t="shared" si="145"/>
        <v>0</v>
      </c>
      <c r="AA386" s="366">
        <f t="shared" si="145"/>
        <v>0</v>
      </c>
      <c r="AB386" s="366">
        <f t="shared" si="146"/>
        <v>0</v>
      </c>
      <c r="AC386" s="128" t="s">
        <v>101</v>
      </c>
      <c r="AD386" s="360">
        <f t="shared" si="147"/>
        <v>0</v>
      </c>
      <c r="AE386" s="294"/>
      <c r="AF386" s="12"/>
      <c r="AG386" s="4">
        <v>0</v>
      </c>
      <c r="AH386" s="4">
        <v>0</v>
      </c>
      <c r="AI386" s="4">
        <v>0</v>
      </c>
      <c r="AJ386" s="4" t="s">
        <v>101</v>
      </c>
      <c r="AK386" s="5">
        <v>0</v>
      </c>
      <c r="AL386" s="132">
        <f t="shared" si="128"/>
        <v>0</v>
      </c>
      <c r="AM386" s="132">
        <f t="shared" si="128"/>
        <v>0</v>
      </c>
      <c r="AN386" s="132">
        <f t="shared" si="128"/>
        <v>0</v>
      </c>
      <c r="AO386" s="132">
        <f t="shared" si="129"/>
        <v>0</v>
      </c>
    </row>
    <row r="387" spans="3:41" ht="15.5" customHeight="1" x14ac:dyDescent="0.15">
      <c r="C387" s="116"/>
      <c r="D387" s="123" t="s">
        <v>76</v>
      </c>
      <c r="E387" s="1" t="s">
        <v>175</v>
      </c>
      <c r="H387" s="1" t="s">
        <v>86</v>
      </c>
      <c r="I387" s="110"/>
      <c r="J387" s="94" t="s">
        <v>101</v>
      </c>
      <c r="K387" s="2"/>
      <c r="L387" s="97"/>
      <c r="M387" s="366">
        <v>0</v>
      </c>
      <c r="N387" s="366">
        <v>0</v>
      </c>
      <c r="O387" s="366">
        <v>0</v>
      </c>
      <c r="P387" s="128" t="s">
        <v>101</v>
      </c>
      <c r="Q387" s="229">
        <v>0</v>
      </c>
      <c r="R387" s="229"/>
      <c r="S387" s="229"/>
      <c r="T387" s="130"/>
      <c r="U387" s="366">
        <v>0</v>
      </c>
      <c r="V387" s="366">
        <v>0</v>
      </c>
      <c r="W387" s="366">
        <f t="shared" si="148"/>
        <v>0</v>
      </c>
      <c r="X387" s="128" t="s">
        <v>101</v>
      </c>
      <c r="Y387" s="229">
        <v>0</v>
      </c>
      <c r="Z387" s="366">
        <f t="shared" si="145"/>
        <v>0</v>
      </c>
      <c r="AA387" s="366">
        <f t="shared" si="145"/>
        <v>0</v>
      </c>
      <c r="AB387" s="366">
        <f t="shared" si="146"/>
        <v>0</v>
      </c>
      <c r="AC387" s="128" t="s">
        <v>101</v>
      </c>
      <c r="AD387" s="360">
        <f t="shared" si="147"/>
        <v>0</v>
      </c>
      <c r="AE387" s="294"/>
      <c r="AF387" s="12"/>
      <c r="AG387" s="4">
        <v>0</v>
      </c>
      <c r="AH387" s="4">
        <v>0</v>
      </c>
      <c r="AI387" s="4">
        <v>0</v>
      </c>
      <c r="AJ387" s="4" t="s">
        <v>101</v>
      </c>
      <c r="AK387" s="5">
        <v>0</v>
      </c>
      <c r="AL387" s="132">
        <f t="shared" si="128"/>
        <v>0</v>
      </c>
      <c r="AM387" s="132">
        <f t="shared" si="128"/>
        <v>0</v>
      </c>
      <c r="AN387" s="132">
        <f t="shared" si="128"/>
        <v>0</v>
      </c>
      <c r="AO387" s="132">
        <f t="shared" si="129"/>
        <v>0</v>
      </c>
    </row>
    <row r="388" spans="3:41" ht="15.5" customHeight="1" x14ac:dyDescent="0.15">
      <c r="C388" s="116"/>
      <c r="D388" s="8"/>
      <c r="H388" s="1" t="s">
        <v>87</v>
      </c>
      <c r="I388" s="110"/>
      <c r="J388" s="94" t="s">
        <v>101</v>
      </c>
      <c r="K388" s="2"/>
      <c r="L388" s="97"/>
      <c r="M388" s="366">
        <v>0</v>
      </c>
      <c r="N388" s="366">
        <v>0</v>
      </c>
      <c r="O388" s="366">
        <v>0</v>
      </c>
      <c r="P388" s="128" t="s">
        <v>101</v>
      </c>
      <c r="Q388" s="229">
        <v>0</v>
      </c>
      <c r="R388" s="229"/>
      <c r="S388" s="229"/>
      <c r="T388" s="130"/>
      <c r="U388" s="366">
        <v>0</v>
      </c>
      <c r="V388" s="366">
        <v>0</v>
      </c>
      <c r="W388" s="366">
        <f t="shared" si="148"/>
        <v>0</v>
      </c>
      <c r="X388" s="128" t="s">
        <v>101</v>
      </c>
      <c r="Y388" s="229">
        <v>0</v>
      </c>
      <c r="Z388" s="366">
        <f t="shared" si="145"/>
        <v>0</v>
      </c>
      <c r="AA388" s="366">
        <f t="shared" si="145"/>
        <v>0</v>
      </c>
      <c r="AB388" s="366">
        <f t="shared" si="146"/>
        <v>0</v>
      </c>
      <c r="AC388" s="128" t="s">
        <v>101</v>
      </c>
      <c r="AD388" s="360">
        <f t="shared" si="147"/>
        <v>0</v>
      </c>
      <c r="AE388" s="294"/>
      <c r="AF388" s="12"/>
      <c r="AG388" s="4">
        <v>0</v>
      </c>
      <c r="AH388" s="4">
        <v>0</v>
      </c>
      <c r="AI388" s="4">
        <v>0</v>
      </c>
      <c r="AJ388" s="4" t="s">
        <v>101</v>
      </c>
      <c r="AK388" s="5">
        <v>0</v>
      </c>
      <c r="AL388" s="132">
        <f t="shared" si="128"/>
        <v>0</v>
      </c>
      <c r="AM388" s="132">
        <f t="shared" si="128"/>
        <v>0</v>
      </c>
      <c r="AN388" s="132">
        <f t="shared" si="128"/>
        <v>0</v>
      </c>
      <c r="AO388" s="132">
        <f t="shared" si="129"/>
        <v>0</v>
      </c>
    </row>
    <row r="389" spans="3:41" ht="20" customHeight="1" thickBot="1" x14ac:dyDescent="0.2">
      <c r="C389" s="184"/>
      <c r="D389" s="185"/>
      <c r="E389" s="185"/>
      <c r="F389" s="185"/>
      <c r="G389" s="185"/>
      <c r="H389" s="197"/>
      <c r="I389" s="187"/>
      <c r="J389" s="249"/>
      <c r="K389" s="185"/>
      <c r="L389" s="198"/>
      <c r="M389" s="387">
        <v>0</v>
      </c>
      <c r="N389" s="387">
        <v>0</v>
      </c>
      <c r="O389" s="387">
        <v>0</v>
      </c>
      <c r="P389" s="142" t="s">
        <v>101</v>
      </c>
      <c r="Q389" s="388">
        <v>0</v>
      </c>
      <c r="R389" s="388"/>
      <c r="S389" s="388"/>
      <c r="T389" s="235"/>
      <c r="U389" s="387">
        <f>SUM(U383:U388)</f>
        <v>0</v>
      </c>
      <c r="V389" s="387">
        <f>SUM(V383:V388)</f>
        <v>0</v>
      </c>
      <c r="W389" s="387">
        <f>SUM(W383:W388)</f>
        <v>0</v>
      </c>
      <c r="X389" s="142" t="s">
        <v>101</v>
      </c>
      <c r="Y389" s="388">
        <f>SUM(Y383:Y388)</f>
        <v>0</v>
      </c>
      <c r="Z389" s="387">
        <f>SUM(Z383:Z388)</f>
        <v>0</v>
      </c>
      <c r="AA389" s="387">
        <f>SUM(AA383:AA388)</f>
        <v>0</v>
      </c>
      <c r="AB389" s="387">
        <f>SUM(AB383:AB388)</f>
        <v>0</v>
      </c>
      <c r="AC389" s="142" t="s">
        <v>101</v>
      </c>
      <c r="AD389" s="389">
        <f>SUM(AD382:AD388)</f>
        <v>0</v>
      </c>
      <c r="AE389" s="294"/>
      <c r="AF389" s="12"/>
      <c r="AG389" s="4">
        <v>0</v>
      </c>
      <c r="AH389" s="4">
        <v>0</v>
      </c>
      <c r="AI389" s="4">
        <v>0</v>
      </c>
      <c r="AJ389" s="4" t="s">
        <v>101</v>
      </c>
      <c r="AK389" s="5">
        <v>0</v>
      </c>
      <c r="AL389" s="132">
        <f t="shared" si="128"/>
        <v>0</v>
      </c>
      <c r="AM389" s="132">
        <f t="shared" si="128"/>
        <v>0</v>
      </c>
      <c r="AN389" s="132">
        <f t="shared" si="128"/>
        <v>0</v>
      </c>
      <c r="AO389" s="132">
        <f t="shared" si="129"/>
        <v>0</v>
      </c>
    </row>
    <row r="390" spans="3:41" ht="15.5" customHeight="1" x14ac:dyDescent="0.15">
      <c r="C390" s="116"/>
      <c r="D390" s="8" t="s">
        <v>176</v>
      </c>
      <c r="H390" s="117" t="s">
        <v>86</v>
      </c>
      <c r="I390" s="110" t="s">
        <v>25</v>
      </c>
      <c r="J390" s="94" t="s">
        <v>101</v>
      </c>
      <c r="K390" s="2"/>
      <c r="L390" s="97"/>
      <c r="M390" s="366">
        <v>0</v>
      </c>
      <c r="N390" s="366">
        <v>0</v>
      </c>
      <c r="O390" s="366">
        <v>0</v>
      </c>
      <c r="P390" s="128" t="s">
        <v>101</v>
      </c>
      <c r="Q390" s="229"/>
      <c r="R390" s="229"/>
      <c r="S390" s="229"/>
      <c r="T390" s="130"/>
      <c r="U390" s="366">
        <v>0</v>
      </c>
      <c r="V390" s="366">
        <v>0</v>
      </c>
      <c r="W390" s="366">
        <f>SUM(U390:V390)</f>
        <v>0</v>
      </c>
      <c r="X390" s="128" t="s">
        <v>101</v>
      </c>
      <c r="Y390" s="229"/>
      <c r="Z390" s="366">
        <f>M390+U390</f>
        <v>0</v>
      </c>
      <c r="AA390" s="366">
        <f>N390+V390</f>
        <v>0</v>
      </c>
      <c r="AB390" s="366">
        <f>+O390+W390</f>
        <v>0</v>
      </c>
      <c r="AC390" s="128" t="s">
        <v>101</v>
      </c>
      <c r="AD390" s="360"/>
      <c r="AE390" s="294"/>
      <c r="AF390" s="12"/>
      <c r="AG390" s="4">
        <v>0</v>
      </c>
      <c r="AH390" s="4">
        <v>0</v>
      </c>
      <c r="AI390" s="4">
        <v>0</v>
      </c>
      <c r="AJ390" s="4" t="s">
        <v>101</v>
      </c>
      <c r="AL390" s="132">
        <f t="shared" si="128"/>
        <v>0</v>
      </c>
      <c r="AM390" s="132">
        <f t="shared" si="128"/>
        <v>0</v>
      </c>
      <c r="AN390" s="132">
        <f t="shared" si="128"/>
        <v>0</v>
      </c>
      <c r="AO390" s="132">
        <f t="shared" si="129"/>
        <v>0</v>
      </c>
    </row>
    <row r="391" spans="3:41" ht="15.5" customHeight="1" x14ac:dyDescent="0.15">
      <c r="C391" s="92"/>
      <c r="H391" s="117" t="s">
        <v>87</v>
      </c>
      <c r="I391" s="110" t="s">
        <v>25</v>
      </c>
      <c r="J391" s="94" t="s">
        <v>101</v>
      </c>
      <c r="K391" s="2"/>
      <c r="L391" s="97"/>
      <c r="M391" s="383">
        <v>0</v>
      </c>
      <c r="N391" s="383">
        <v>0</v>
      </c>
      <c r="O391" s="383">
        <v>0</v>
      </c>
      <c r="P391" s="384" t="s">
        <v>101</v>
      </c>
      <c r="Q391" s="394">
        <v>0</v>
      </c>
      <c r="R391" s="394"/>
      <c r="S391" s="394"/>
      <c r="T391" s="395"/>
      <c r="U391" s="383">
        <v>0</v>
      </c>
      <c r="V391" s="383">
        <v>0</v>
      </c>
      <c r="W391" s="366">
        <f>SUM(U391:V391)</f>
        <v>0</v>
      </c>
      <c r="X391" s="384" t="s">
        <v>101</v>
      </c>
      <c r="Y391" s="229">
        <v>0</v>
      </c>
      <c r="Z391" s="366">
        <f>M391+U391</f>
        <v>0</v>
      </c>
      <c r="AA391" s="366">
        <f>N391+V391</f>
        <v>0</v>
      </c>
      <c r="AB391" s="366">
        <f>+O391+W391</f>
        <v>0</v>
      </c>
      <c r="AC391" s="128" t="s">
        <v>101</v>
      </c>
      <c r="AD391" s="360">
        <f>+Q391+Y391</f>
        <v>0</v>
      </c>
      <c r="AE391" s="294"/>
      <c r="AF391" s="12"/>
      <c r="AG391" s="4">
        <v>0</v>
      </c>
      <c r="AH391" s="4">
        <v>0</v>
      </c>
      <c r="AI391" s="4">
        <v>0</v>
      </c>
      <c r="AJ391" s="4" t="s">
        <v>101</v>
      </c>
      <c r="AK391" s="5">
        <v>0</v>
      </c>
      <c r="AL391" s="132">
        <f t="shared" si="128"/>
        <v>0</v>
      </c>
      <c r="AM391" s="132">
        <f t="shared" si="128"/>
        <v>0</v>
      </c>
      <c r="AN391" s="132">
        <f t="shared" si="128"/>
        <v>0</v>
      </c>
      <c r="AO391" s="132">
        <f t="shared" si="129"/>
        <v>0</v>
      </c>
    </row>
    <row r="392" spans="3:41" ht="20" customHeight="1" thickBot="1" x14ac:dyDescent="0.2">
      <c r="C392" s="184"/>
      <c r="D392" s="185"/>
      <c r="E392" s="185"/>
      <c r="F392" s="185"/>
      <c r="G392" s="185"/>
      <c r="H392" s="197"/>
      <c r="I392" s="187"/>
      <c r="J392" s="249"/>
      <c r="K392" s="185"/>
      <c r="L392" s="198"/>
      <c r="M392" s="387"/>
      <c r="N392" s="387"/>
      <c r="O392" s="387"/>
      <c r="P392" s="142" t="s">
        <v>101</v>
      </c>
      <c r="Q392" s="388">
        <v>0</v>
      </c>
      <c r="R392" s="388"/>
      <c r="S392" s="388"/>
      <c r="T392" s="235"/>
      <c r="U392" s="387">
        <f>SUM(U390:U391)</f>
        <v>0</v>
      </c>
      <c r="V392" s="387">
        <f t="shared" ref="V392:W392" si="149">SUM(V390:V391)</f>
        <v>0</v>
      </c>
      <c r="W392" s="387">
        <f t="shared" si="149"/>
        <v>0</v>
      </c>
      <c r="X392" s="142" t="s">
        <v>101</v>
      </c>
      <c r="Y392" s="388">
        <v>0</v>
      </c>
      <c r="Z392" s="387"/>
      <c r="AA392" s="387"/>
      <c r="AB392" s="387"/>
      <c r="AC392" s="142" t="s">
        <v>101</v>
      </c>
      <c r="AD392" s="389">
        <v>0</v>
      </c>
      <c r="AE392" s="294"/>
      <c r="AF392" s="12"/>
      <c r="AJ392" s="4" t="s">
        <v>101</v>
      </c>
      <c r="AK392" s="5">
        <v>0</v>
      </c>
      <c r="AL392" s="132">
        <f t="shared" si="128"/>
        <v>0</v>
      </c>
      <c r="AM392" s="132">
        <f t="shared" si="128"/>
        <v>0</v>
      </c>
      <c r="AN392" s="132">
        <f t="shared" si="128"/>
        <v>0</v>
      </c>
      <c r="AO392" s="132">
        <f t="shared" si="129"/>
        <v>0</v>
      </c>
    </row>
    <row r="393" spans="3:41" ht="15.5" customHeight="1" x14ac:dyDescent="0.15">
      <c r="C393" s="92"/>
      <c r="H393" s="112"/>
      <c r="I393" s="110" t="s">
        <v>25</v>
      </c>
      <c r="J393" s="111"/>
      <c r="L393" s="97"/>
      <c r="M393" s="229">
        <f>M392+M282+M266+M261+M255</f>
        <v>159495</v>
      </c>
      <c r="N393" s="229">
        <f>N392+N282+N266+N261+N255</f>
        <v>192930</v>
      </c>
      <c r="O393" s="229">
        <f>O392+O282+O266+O261+O255</f>
        <v>352425</v>
      </c>
      <c r="P393" s="392" t="str">
        <f>+P392</f>
        <v>Rp</v>
      </c>
      <c r="Q393" s="229">
        <f>Q255+Q261+Q266+Q282</f>
        <v>76718782430</v>
      </c>
      <c r="R393" s="229"/>
      <c r="S393" s="229"/>
      <c r="T393" s="130"/>
      <c r="U393" s="229">
        <f>U392+U282+U266+U261+U255</f>
        <v>11995</v>
      </c>
      <c r="V393" s="229">
        <f>V392+V282+V266+V261+V255</f>
        <v>16048</v>
      </c>
      <c r="W393" s="229">
        <f>W392+W282+W266+W261+W255</f>
        <v>28043</v>
      </c>
      <c r="X393" s="392" t="str">
        <f>+X392</f>
        <v>Rp</v>
      </c>
      <c r="Y393" s="229">
        <f>+Y282+Y266+Y255</f>
        <v>6955663735</v>
      </c>
      <c r="Z393" s="229">
        <f>Z392+Z282+Z266+Z261+Z255</f>
        <v>171490</v>
      </c>
      <c r="AA393" s="229">
        <f>AA392+AA282+AA266+AA261+AA255</f>
        <v>208978</v>
      </c>
      <c r="AB393" s="229">
        <f>AB392+AB282+AB266+AB261+AB255</f>
        <v>380468</v>
      </c>
      <c r="AC393" s="392" t="str">
        <f>+AC392</f>
        <v>Rp</v>
      </c>
      <c r="AD393" s="393">
        <f>+AD282+AD266+AD255</f>
        <v>83674446165</v>
      </c>
      <c r="AE393" s="294"/>
      <c r="AF393" s="12"/>
      <c r="AG393" s="4">
        <v>159495</v>
      </c>
      <c r="AH393" s="4">
        <v>192930</v>
      </c>
      <c r="AI393" s="4">
        <v>352425</v>
      </c>
      <c r="AJ393" s="4" t="s">
        <v>101</v>
      </c>
      <c r="AK393" s="5">
        <v>76718782430</v>
      </c>
      <c r="AL393" s="132">
        <f t="shared" si="128"/>
        <v>0</v>
      </c>
      <c r="AM393" s="132">
        <f t="shared" si="128"/>
        <v>0</v>
      </c>
      <c r="AN393" s="132">
        <f t="shared" si="128"/>
        <v>0</v>
      </c>
      <c r="AO393" s="132">
        <f t="shared" si="129"/>
        <v>0</v>
      </c>
    </row>
    <row r="394" spans="3:41" ht="15.5" customHeight="1" x14ac:dyDescent="0.15">
      <c r="C394" s="92"/>
      <c r="H394" s="112"/>
      <c r="I394" s="110" t="s">
        <v>139</v>
      </c>
      <c r="J394" s="111"/>
      <c r="L394" s="97"/>
      <c r="M394" s="229">
        <f>+M304</f>
        <v>24642</v>
      </c>
      <c r="N394" s="229">
        <f>+N304</f>
        <v>25024</v>
      </c>
      <c r="O394" s="229">
        <f>+O304</f>
        <v>49666</v>
      </c>
      <c r="P394" s="128" t="s">
        <v>101</v>
      </c>
      <c r="Q394" s="229">
        <f>+Q304</f>
        <v>10059984000</v>
      </c>
      <c r="R394" s="229"/>
      <c r="S394" s="229"/>
      <c r="T394" s="130"/>
      <c r="U394" s="229">
        <f>+U304</f>
        <v>3258</v>
      </c>
      <c r="V394" s="229">
        <f>+V304</f>
        <v>1926</v>
      </c>
      <c r="W394" s="229">
        <f>+W304</f>
        <v>5184</v>
      </c>
      <c r="X394" s="128" t="s">
        <v>101</v>
      </c>
      <c r="Y394" s="229">
        <f>+Y304</f>
        <v>1058864940</v>
      </c>
      <c r="Z394" s="229">
        <f>+Z304</f>
        <v>27900</v>
      </c>
      <c r="AA394" s="229">
        <f>+AA304</f>
        <v>26950</v>
      </c>
      <c r="AB394" s="229">
        <f>+AB304</f>
        <v>54850</v>
      </c>
      <c r="AC394" s="128" t="s">
        <v>101</v>
      </c>
      <c r="AD394" s="360">
        <f>+AD304</f>
        <v>11118848940</v>
      </c>
      <c r="AG394" s="4">
        <v>24642</v>
      </c>
      <c r="AH394" s="4">
        <v>25024</v>
      </c>
      <c r="AI394" s="4">
        <v>49666</v>
      </c>
      <c r="AJ394" s="4" t="s">
        <v>101</v>
      </c>
      <c r="AK394" s="5">
        <v>10059984000</v>
      </c>
      <c r="AL394" s="132">
        <f t="shared" si="128"/>
        <v>0</v>
      </c>
      <c r="AM394" s="132">
        <f t="shared" si="128"/>
        <v>0</v>
      </c>
      <c r="AN394" s="132">
        <f t="shared" si="128"/>
        <v>0</v>
      </c>
      <c r="AO394" s="132">
        <f t="shared" si="129"/>
        <v>0</v>
      </c>
    </row>
    <row r="395" spans="3:41" ht="15.5" customHeight="1" x14ac:dyDescent="0.15">
      <c r="C395" s="92"/>
      <c r="D395" s="238" t="s">
        <v>177</v>
      </c>
      <c r="E395" s="239"/>
      <c r="F395" s="239"/>
      <c r="G395" s="239"/>
      <c r="H395" s="240"/>
      <c r="I395" s="110" t="s">
        <v>178</v>
      </c>
      <c r="J395" s="111"/>
      <c r="L395" s="97"/>
      <c r="M395" s="229">
        <f>+M381</f>
        <v>356870</v>
      </c>
      <c r="N395" s="229">
        <f>+N381</f>
        <v>189370</v>
      </c>
      <c r="O395" s="229">
        <f>+O381</f>
        <v>546240</v>
      </c>
      <c r="P395" s="128" t="str">
        <f t="shared" ref="P395" si="150">+P381</f>
        <v>Rp</v>
      </c>
      <c r="Q395" s="229">
        <f>+Q381</f>
        <v>83337859230</v>
      </c>
      <c r="R395" s="229"/>
      <c r="S395" s="229"/>
      <c r="T395" s="130"/>
      <c r="U395" s="229">
        <f>+U381</f>
        <v>27384</v>
      </c>
      <c r="V395" s="229">
        <f>+V381</f>
        <v>14801</v>
      </c>
      <c r="W395" s="229">
        <f>+W381</f>
        <v>42185</v>
      </c>
      <c r="X395" s="128" t="str">
        <f t="shared" ref="X395:AC395" si="151">+X381</f>
        <v>Rp</v>
      </c>
      <c r="Y395" s="229">
        <f>+Y381</f>
        <v>6083724250</v>
      </c>
      <c r="Z395" s="229">
        <f>+Z381</f>
        <v>384254</v>
      </c>
      <c r="AA395" s="229">
        <f>+AA381</f>
        <v>204171</v>
      </c>
      <c r="AB395" s="229">
        <f>+AB381</f>
        <v>588425</v>
      </c>
      <c r="AC395" s="128" t="str">
        <f t="shared" si="151"/>
        <v>Rp</v>
      </c>
      <c r="AD395" s="360">
        <f>+AD381</f>
        <v>89421583480</v>
      </c>
      <c r="AG395" s="4">
        <v>356870</v>
      </c>
      <c r="AH395" s="4">
        <v>189370</v>
      </c>
      <c r="AI395" s="4">
        <v>546240</v>
      </c>
      <c r="AJ395" s="4" t="s">
        <v>101</v>
      </c>
      <c r="AK395" s="5">
        <v>83337859230</v>
      </c>
      <c r="AL395" s="132">
        <f t="shared" si="128"/>
        <v>0</v>
      </c>
      <c r="AM395" s="132">
        <f t="shared" si="128"/>
        <v>0</v>
      </c>
      <c r="AN395" s="132">
        <f t="shared" si="128"/>
        <v>0</v>
      </c>
      <c r="AO395" s="132">
        <f t="shared" si="129"/>
        <v>0</v>
      </c>
    </row>
    <row r="396" spans="3:41" ht="15.5" customHeight="1" thickBot="1" x14ac:dyDescent="0.2">
      <c r="C396" s="92"/>
      <c r="H396" s="112"/>
      <c r="I396" s="110" t="s">
        <v>179</v>
      </c>
      <c r="J396" s="111"/>
      <c r="L396" s="97"/>
      <c r="M396" s="229">
        <v>0</v>
      </c>
      <c r="N396" s="366">
        <v>0</v>
      </c>
      <c r="O396" s="366">
        <v>0</v>
      </c>
      <c r="P396" s="128" t="s">
        <v>180</v>
      </c>
      <c r="Q396" s="229">
        <v>0</v>
      </c>
      <c r="R396" s="229"/>
      <c r="S396" s="229"/>
      <c r="T396" s="130"/>
      <c r="U396" s="229">
        <v>0</v>
      </c>
      <c r="V396" s="366">
        <v>0</v>
      </c>
      <c r="W396" s="366">
        <v>0</v>
      </c>
      <c r="X396" s="128" t="s">
        <v>180</v>
      </c>
      <c r="Y396" s="229">
        <v>0</v>
      </c>
      <c r="Z396" s="229">
        <v>0</v>
      </c>
      <c r="AA396" s="366">
        <v>0</v>
      </c>
      <c r="AB396" s="366">
        <v>0</v>
      </c>
      <c r="AC396" s="128" t="str">
        <f>P396</f>
        <v>Rp.</v>
      </c>
      <c r="AD396" s="360">
        <v>0</v>
      </c>
      <c r="AG396" s="4">
        <v>0</v>
      </c>
      <c r="AH396" s="4">
        <v>0</v>
      </c>
      <c r="AI396" s="4">
        <v>0</v>
      </c>
      <c r="AJ396" s="4" t="s">
        <v>180</v>
      </c>
      <c r="AK396" s="5">
        <v>0</v>
      </c>
      <c r="AL396" s="132">
        <f t="shared" si="128"/>
        <v>0</v>
      </c>
      <c r="AM396" s="132">
        <f t="shared" si="128"/>
        <v>0</v>
      </c>
      <c r="AN396" s="132">
        <f t="shared" si="128"/>
        <v>0</v>
      </c>
      <c r="AO396" s="132">
        <f t="shared" si="129"/>
        <v>0</v>
      </c>
    </row>
    <row r="397" spans="3:41" ht="35" customHeight="1" thickBot="1" x14ac:dyDescent="0.2">
      <c r="C397" s="396"/>
      <c r="D397" s="397" t="s">
        <v>181</v>
      </c>
      <c r="E397" s="398"/>
      <c r="F397" s="398"/>
      <c r="G397" s="398"/>
      <c r="H397" s="397"/>
      <c r="I397" s="399"/>
      <c r="J397" s="400"/>
      <c r="K397" s="398"/>
      <c r="L397" s="401"/>
      <c r="M397" s="402"/>
      <c r="N397" s="402"/>
      <c r="O397" s="403"/>
      <c r="P397" s="212" t="s">
        <v>101</v>
      </c>
      <c r="Q397" s="403">
        <f>SUM(Q393:Q396)</f>
        <v>170116625660</v>
      </c>
      <c r="R397" s="402"/>
      <c r="S397" s="402"/>
      <c r="T397" s="402"/>
      <c r="U397" s="212"/>
      <c r="V397" s="402"/>
      <c r="W397" s="403"/>
      <c r="X397" s="212" t="s">
        <v>101</v>
      </c>
      <c r="Y397" s="403">
        <f>SUM(Y393:Y396)</f>
        <v>14098252925</v>
      </c>
      <c r="Z397" s="402"/>
      <c r="AA397" s="402"/>
      <c r="AB397" s="403"/>
      <c r="AC397" s="212" t="s">
        <v>101</v>
      </c>
      <c r="AD397" s="404">
        <f>+Q397+Y397</f>
        <v>184214878585</v>
      </c>
      <c r="AJ397" s="4" t="s">
        <v>101</v>
      </c>
      <c r="AK397" s="5">
        <v>170116625660</v>
      </c>
      <c r="AL397" s="132">
        <f t="shared" si="128"/>
        <v>0</v>
      </c>
      <c r="AM397" s="132">
        <f t="shared" si="128"/>
        <v>0</v>
      </c>
      <c r="AN397" s="132">
        <f t="shared" si="128"/>
        <v>0</v>
      </c>
      <c r="AO397" s="132">
        <f t="shared" si="129"/>
        <v>0</v>
      </c>
    </row>
    <row r="398" spans="3:41" ht="21.75" customHeight="1" thickTop="1" thickBot="1" x14ac:dyDescent="0.2">
      <c r="D398" s="8"/>
      <c r="H398" s="8"/>
      <c r="L398" s="134"/>
      <c r="M398" s="148"/>
      <c r="N398" s="148"/>
      <c r="O398" s="148"/>
      <c r="P398" s="148"/>
      <c r="Q398" s="405"/>
      <c r="R398" s="405"/>
      <c r="S398" s="405"/>
      <c r="T398" s="405"/>
      <c r="U398" s="171"/>
      <c r="V398" s="171"/>
      <c r="X398" s="169"/>
      <c r="Y398" s="148"/>
      <c r="AC398" s="169"/>
      <c r="AD398" s="148"/>
      <c r="AL398" s="132">
        <f t="shared" si="128"/>
        <v>0</v>
      </c>
      <c r="AM398" s="132">
        <f t="shared" si="128"/>
        <v>0</v>
      </c>
      <c r="AN398" s="132">
        <f t="shared" si="128"/>
        <v>0</v>
      </c>
      <c r="AO398" s="132">
        <f t="shared" si="129"/>
        <v>0</v>
      </c>
    </row>
    <row r="399" spans="3:41" ht="12.75" hidden="1" customHeight="1" x14ac:dyDescent="0.15">
      <c r="J399" s="2"/>
      <c r="K399" s="2"/>
      <c r="L399" s="221"/>
      <c r="M399" s="148"/>
      <c r="N399" s="148"/>
      <c r="O399" s="148"/>
      <c r="P399" s="148"/>
      <c r="Q399" s="147"/>
      <c r="R399" s="148"/>
      <c r="S399" s="148"/>
      <c r="T399" s="148"/>
      <c r="U399" s="111"/>
      <c r="X399" s="169"/>
      <c r="Y399" s="148"/>
      <c r="AB399" s="17"/>
      <c r="AC399" s="18"/>
      <c r="AD399" s="318"/>
      <c r="AL399" s="132">
        <f t="shared" si="128"/>
        <v>0</v>
      </c>
      <c r="AM399" s="132">
        <f t="shared" si="128"/>
        <v>0</v>
      </c>
      <c r="AN399" s="132">
        <f t="shared" si="128"/>
        <v>0</v>
      </c>
      <c r="AO399" s="132">
        <f t="shared" si="129"/>
        <v>0</v>
      </c>
    </row>
    <row r="400" spans="3:41" ht="17.25" customHeight="1" thickTop="1" x14ac:dyDescent="0.15">
      <c r="C400" s="20"/>
      <c r="D400" s="21"/>
      <c r="E400" s="21"/>
      <c r="F400" s="21"/>
      <c r="G400" s="21"/>
      <c r="H400" s="22"/>
      <c r="I400" s="23"/>
      <c r="J400" s="24" t="s">
        <v>5</v>
      </c>
      <c r="K400" s="25"/>
      <c r="L400" s="26"/>
      <c r="M400" s="27" t="s">
        <v>6</v>
      </c>
      <c r="N400" s="27"/>
      <c r="O400" s="27"/>
      <c r="P400" s="27"/>
      <c r="Q400" s="28"/>
      <c r="R400" s="29"/>
      <c r="S400" s="29"/>
      <c r="T400" s="29"/>
      <c r="U400" s="30" t="s">
        <v>7</v>
      </c>
      <c r="V400" s="31"/>
      <c r="W400" s="31"/>
      <c r="X400" s="31"/>
      <c r="Y400" s="32"/>
      <c r="Z400" s="33" t="s">
        <v>8</v>
      </c>
      <c r="AA400" s="27"/>
      <c r="AB400" s="27"/>
      <c r="AC400" s="27"/>
      <c r="AD400" s="34"/>
      <c r="AG400" s="4" t="s">
        <v>8</v>
      </c>
      <c r="AL400" s="132" t="e">
        <f t="shared" si="128"/>
        <v>#VALUE!</v>
      </c>
      <c r="AM400" s="132">
        <f t="shared" si="128"/>
        <v>0</v>
      </c>
      <c r="AN400" s="132">
        <f t="shared" si="128"/>
        <v>0</v>
      </c>
      <c r="AO400" s="132">
        <f t="shared" si="129"/>
        <v>0</v>
      </c>
    </row>
    <row r="401" spans="3:41" ht="17.25" customHeight="1" x14ac:dyDescent="0.15">
      <c r="C401" s="35" t="s">
        <v>9</v>
      </c>
      <c r="D401" s="36" t="s">
        <v>10</v>
      </c>
      <c r="E401" s="37"/>
      <c r="F401" s="37"/>
      <c r="G401" s="37"/>
      <c r="H401" s="38"/>
      <c r="I401" s="39" t="s">
        <v>11</v>
      </c>
      <c r="J401" s="36"/>
      <c r="K401" s="37"/>
      <c r="L401" s="38"/>
      <c r="M401" s="40" t="s">
        <v>12</v>
      </c>
      <c r="N401" s="41"/>
      <c r="O401" s="42"/>
      <c r="P401" s="43" t="s">
        <v>13</v>
      </c>
      <c r="Q401" s="44"/>
      <c r="R401" s="45"/>
      <c r="S401" s="45"/>
      <c r="T401" s="45"/>
      <c r="U401" s="46" t="s">
        <v>12</v>
      </c>
      <c r="V401" s="47"/>
      <c r="W401" s="48"/>
      <c r="X401" s="49" t="s">
        <v>13</v>
      </c>
      <c r="Y401" s="50"/>
      <c r="Z401" s="51" t="s">
        <v>12</v>
      </c>
      <c r="AA401" s="40"/>
      <c r="AB401" s="52"/>
      <c r="AC401" s="43" t="s">
        <v>13</v>
      </c>
      <c r="AD401" s="53"/>
      <c r="AG401" s="4" t="s">
        <v>12</v>
      </c>
      <c r="AJ401" s="4" t="s">
        <v>13</v>
      </c>
      <c r="AL401" s="132" t="e">
        <f t="shared" si="128"/>
        <v>#VALUE!</v>
      </c>
      <c r="AM401" s="132">
        <f t="shared" si="128"/>
        <v>0</v>
      </c>
      <c r="AN401" s="132">
        <f t="shared" si="128"/>
        <v>0</v>
      </c>
      <c r="AO401" s="132">
        <f t="shared" si="129"/>
        <v>0</v>
      </c>
    </row>
    <row r="402" spans="3:41" ht="17.25" customHeight="1" thickBot="1" x14ac:dyDescent="0.2">
      <c r="C402" s="54"/>
      <c r="D402" s="55"/>
      <c r="E402" s="55"/>
      <c r="F402" s="55"/>
      <c r="G402" s="55"/>
      <c r="H402" s="56"/>
      <c r="I402" s="57"/>
      <c r="J402" s="58"/>
      <c r="K402" s="59"/>
      <c r="L402" s="60"/>
      <c r="M402" s="61" t="s">
        <v>14</v>
      </c>
      <c r="N402" s="62" t="s">
        <v>15</v>
      </c>
      <c r="O402" s="61" t="s">
        <v>16</v>
      </c>
      <c r="P402" s="58"/>
      <c r="Q402" s="60"/>
      <c r="R402" s="63"/>
      <c r="S402" s="63"/>
      <c r="T402" s="63"/>
      <c r="U402" s="64" t="s">
        <v>14</v>
      </c>
      <c r="V402" s="64" t="s">
        <v>15</v>
      </c>
      <c r="W402" s="65" t="s">
        <v>16</v>
      </c>
      <c r="X402" s="66"/>
      <c r="Y402" s="67"/>
      <c r="Z402" s="68" t="s">
        <v>14</v>
      </c>
      <c r="AA402" s="62" t="s">
        <v>15</v>
      </c>
      <c r="AB402" s="61" t="s">
        <v>16</v>
      </c>
      <c r="AC402" s="58"/>
      <c r="AD402" s="69"/>
      <c r="AG402" s="4" t="s">
        <v>14</v>
      </c>
      <c r="AH402" s="4" t="s">
        <v>15</v>
      </c>
      <c r="AI402" s="4" t="s">
        <v>16</v>
      </c>
      <c r="AL402" s="132" t="e">
        <f t="shared" si="128"/>
        <v>#VALUE!</v>
      </c>
      <c r="AM402" s="132" t="e">
        <f t="shared" si="128"/>
        <v>#VALUE!</v>
      </c>
      <c r="AN402" s="132" t="e">
        <f t="shared" si="128"/>
        <v>#VALUE!</v>
      </c>
      <c r="AO402" s="132">
        <f t="shared" si="129"/>
        <v>0</v>
      </c>
    </row>
    <row r="403" spans="3:41" s="2" customFormat="1" ht="17.25" customHeight="1" x14ac:dyDescent="0.15">
      <c r="C403" s="70">
        <v>1</v>
      </c>
      <c r="D403" s="71">
        <v>2</v>
      </c>
      <c r="E403" s="72"/>
      <c r="F403" s="72"/>
      <c r="G403" s="72"/>
      <c r="H403" s="73"/>
      <c r="I403" s="74">
        <v>3</v>
      </c>
      <c r="J403" s="75">
        <v>4</v>
      </c>
      <c r="K403" s="76"/>
      <c r="L403" s="77"/>
      <c r="M403" s="78">
        <v>5</v>
      </c>
      <c r="N403" s="79">
        <v>6</v>
      </c>
      <c r="O403" s="80">
        <v>7</v>
      </c>
      <c r="P403" s="71">
        <v>8</v>
      </c>
      <c r="Q403" s="73"/>
      <c r="R403" s="81"/>
      <c r="S403" s="81"/>
      <c r="T403" s="81"/>
      <c r="U403" s="82">
        <v>9</v>
      </c>
      <c r="V403" s="82">
        <v>10</v>
      </c>
      <c r="W403" s="83">
        <v>11</v>
      </c>
      <c r="X403" s="84">
        <v>12</v>
      </c>
      <c r="Y403" s="85"/>
      <c r="Z403" s="78">
        <v>13</v>
      </c>
      <c r="AA403" s="79">
        <v>14</v>
      </c>
      <c r="AB403" s="80">
        <v>15</v>
      </c>
      <c r="AC403" s="71">
        <v>16</v>
      </c>
      <c r="AD403" s="86"/>
      <c r="AE403" s="87"/>
      <c r="AF403" s="87"/>
      <c r="AG403" s="88">
        <v>13</v>
      </c>
      <c r="AH403" s="88">
        <v>14</v>
      </c>
      <c r="AI403" s="88">
        <v>15</v>
      </c>
      <c r="AJ403" s="88">
        <v>16</v>
      </c>
      <c r="AK403" s="89"/>
      <c r="AL403" s="132">
        <f t="shared" ref="AL403:AN466" si="152">M403-AG403</f>
        <v>-8</v>
      </c>
      <c r="AM403" s="132">
        <f t="shared" si="152"/>
        <v>-8</v>
      </c>
      <c r="AN403" s="132">
        <f t="shared" si="152"/>
        <v>-8</v>
      </c>
      <c r="AO403" s="132">
        <f t="shared" ref="AO403:AO466" si="153">Q403-AK403</f>
        <v>0</v>
      </c>
    </row>
    <row r="404" spans="3:41" ht="9" customHeight="1" x14ac:dyDescent="0.15">
      <c r="C404" s="223"/>
      <c r="I404" s="94"/>
      <c r="J404" s="111"/>
      <c r="L404" s="134"/>
      <c r="M404" s="103"/>
      <c r="N404" s="99"/>
      <c r="O404" s="100"/>
      <c r="P404" s="94"/>
      <c r="Q404" s="101"/>
      <c r="R404" s="2"/>
      <c r="S404" s="2"/>
      <c r="T404" s="2"/>
      <c r="U404" s="99"/>
      <c r="V404" s="99"/>
      <c r="W404" s="100"/>
      <c r="X404" s="94"/>
      <c r="Y404" s="101"/>
      <c r="Z404" s="98"/>
      <c r="AA404" s="99"/>
      <c r="AB404" s="100"/>
      <c r="AD404" s="106"/>
      <c r="AE404" s="107"/>
      <c r="AF404" s="107"/>
      <c r="AL404" s="132">
        <f t="shared" si="152"/>
        <v>0</v>
      </c>
      <c r="AM404" s="132">
        <f t="shared" si="152"/>
        <v>0</v>
      </c>
      <c r="AN404" s="132">
        <f t="shared" si="152"/>
        <v>0</v>
      </c>
      <c r="AO404" s="132">
        <f t="shared" si="153"/>
        <v>0</v>
      </c>
    </row>
    <row r="405" spans="3:41" ht="15" customHeight="1" x14ac:dyDescent="0.15">
      <c r="C405" s="108" t="s">
        <v>19</v>
      </c>
      <c r="D405" s="281" t="s">
        <v>182</v>
      </c>
      <c r="E405" s="123"/>
      <c r="H405" s="112"/>
      <c r="I405" s="110"/>
      <c r="J405" s="94"/>
      <c r="K405" s="2"/>
      <c r="L405" s="97"/>
      <c r="M405" s="177"/>
      <c r="N405" s="177"/>
      <c r="O405" s="177"/>
      <c r="P405" s="178"/>
      <c r="Q405" s="147"/>
      <c r="R405" s="147"/>
      <c r="S405" s="147"/>
      <c r="T405" s="148"/>
      <c r="U405" s="113"/>
      <c r="V405" s="113"/>
      <c r="W405" s="113"/>
      <c r="X405" s="179"/>
      <c r="Y405" s="118"/>
      <c r="Z405" s="113"/>
      <c r="AA405" s="113"/>
      <c r="AB405" s="113"/>
      <c r="AC405" s="169"/>
      <c r="AD405" s="131"/>
      <c r="AL405" s="132">
        <f t="shared" si="152"/>
        <v>0</v>
      </c>
      <c r="AM405" s="132">
        <f t="shared" si="152"/>
        <v>0</v>
      </c>
      <c r="AN405" s="132">
        <f t="shared" si="152"/>
        <v>0</v>
      </c>
      <c r="AO405" s="132">
        <f t="shared" si="153"/>
        <v>0</v>
      </c>
    </row>
    <row r="406" spans="3:41" ht="15" customHeight="1" x14ac:dyDescent="0.15">
      <c r="C406" s="116"/>
      <c r="D406" s="8" t="s">
        <v>183</v>
      </c>
      <c r="E406" s="123"/>
      <c r="H406" s="112"/>
      <c r="I406" s="110"/>
      <c r="J406" s="94"/>
      <c r="K406" s="2"/>
      <c r="L406" s="97"/>
      <c r="M406" s="177"/>
      <c r="N406" s="177"/>
      <c r="O406" s="177"/>
      <c r="P406" s="178"/>
      <c r="Q406" s="147"/>
      <c r="R406" s="147"/>
      <c r="S406" s="147"/>
      <c r="T406" s="148"/>
      <c r="U406" s="113"/>
      <c r="V406" s="113"/>
      <c r="W406" s="113"/>
      <c r="X406" s="179"/>
      <c r="Y406" s="118"/>
      <c r="Z406" s="113"/>
      <c r="AA406" s="113"/>
      <c r="AB406" s="113"/>
      <c r="AC406" s="169"/>
      <c r="AD406" s="131"/>
      <c r="AL406" s="132">
        <f t="shared" si="152"/>
        <v>0</v>
      </c>
      <c r="AM406" s="132">
        <f t="shared" si="152"/>
        <v>0</v>
      </c>
      <c r="AN406" s="132">
        <f t="shared" si="152"/>
        <v>0</v>
      </c>
      <c r="AO406" s="132">
        <f t="shared" si="153"/>
        <v>0</v>
      </c>
    </row>
    <row r="407" spans="3:41" ht="15" customHeight="1" x14ac:dyDescent="0.15">
      <c r="C407" s="92"/>
      <c r="D407" s="123" t="s">
        <v>76</v>
      </c>
      <c r="E407" s="1" t="s">
        <v>184</v>
      </c>
      <c r="H407" s="1" t="s">
        <v>86</v>
      </c>
      <c r="I407" s="110" t="s">
        <v>25</v>
      </c>
      <c r="J407" s="94" t="s">
        <v>101</v>
      </c>
      <c r="K407" s="2"/>
      <c r="L407" s="97"/>
      <c r="M407" s="127">
        <v>0</v>
      </c>
      <c r="N407" s="127">
        <v>0</v>
      </c>
      <c r="O407" s="127">
        <v>0</v>
      </c>
      <c r="P407" s="136" t="s">
        <v>101</v>
      </c>
      <c r="Q407" s="126">
        <v>0</v>
      </c>
      <c r="R407" s="126"/>
      <c r="S407" s="126"/>
      <c r="T407" s="181"/>
      <c r="U407" s="127">
        <v>0</v>
      </c>
      <c r="V407" s="127">
        <f>+V264</f>
        <v>0</v>
      </c>
      <c r="W407" s="127">
        <f>SUM(U407:V407)</f>
        <v>0</v>
      </c>
      <c r="X407" s="128" t="s">
        <v>101</v>
      </c>
      <c r="Y407" s="126">
        <v>0</v>
      </c>
      <c r="Z407" s="127">
        <f t="shared" ref="Z407:AB408" si="154">+M407+U407</f>
        <v>0</v>
      </c>
      <c r="AA407" s="127">
        <f t="shared" si="154"/>
        <v>0</v>
      </c>
      <c r="AB407" s="127">
        <f t="shared" si="154"/>
        <v>0</v>
      </c>
      <c r="AC407" s="128" t="s">
        <v>101</v>
      </c>
      <c r="AD407" s="131">
        <f>+Q407+Y407</f>
        <v>0</v>
      </c>
      <c r="AG407" s="4">
        <v>0</v>
      </c>
      <c r="AH407" s="4">
        <v>0</v>
      </c>
      <c r="AI407" s="4">
        <v>0</v>
      </c>
      <c r="AJ407" s="4" t="s">
        <v>101</v>
      </c>
      <c r="AK407" s="5">
        <v>0</v>
      </c>
      <c r="AL407" s="132">
        <f t="shared" si="152"/>
        <v>0</v>
      </c>
      <c r="AM407" s="132">
        <f t="shared" si="152"/>
        <v>0</v>
      </c>
      <c r="AN407" s="132">
        <f t="shared" si="152"/>
        <v>0</v>
      </c>
      <c r="AO407" s="132">
        <f t="shared" si="153"/>
        <v>0</v>
      </c>
    </row>
    <row r="408" spans="3:41" ht="15" customHeight="1" x14ac:dyDescent="0.15">
      <c r="C408" s="92"/>
      <c r="D408" s="123"/>
      <c r="H408" s="1" t="s">
        <v>87</v>
      </c>
      <c r="I408" s="110" t="s">
        <v>25</v>
      </c>
      <c r="J408" s="94" t="s">
        <v>101</v>
      </c>
      <c r="K408" s="2"/>
      <c r="L408" s="97"/>
      <c r="M408" s="127">
        <v>0</v>
      </c>
      <c r="N408" s="127">
        <v>0</v>
      </c>
      <c r="O408" s="127">
        <v>0</v>
      </c>
      <c r="P408" s="136" t="s">
        <v>101</v>
      </c>
      <c r="Q408" s="126">
        <v>0</v>
      </c>
      <c r="R408" s="126"/>
      <c r="S408" s="126"/>
      <c r="T408" s="181"/>
      <c r="U408" s="127">
        <v>0</v>
      </c>
      <c r="V408" s="127">
        <f>+V265</f>
        <v>0</v>
      </c>
      <c r="W408" s="127">
        <f>SUM(U408:V408)</f>
        <v>0</v>
      </c>
      <c r="X408" s="128" t="s">
        <v>101</v>
      </c>
      <c r="Y408" s="126">
        <v>0</v>
      </c>
      <c r="Z408" s="127">
        <f t="shared" si="154"/>
        <v>0</v>
      </c>
      <c r="AA408" s="127">
        <f t="shared" si="154"/>
        <v>0</v>
      </c>
      <c r="AB408" s="127">
        <f t="shared" si="154"/>
        <v>0</v>
      </c>
      <c r="AC408" s="128" t="s">
        <v>101</v>
      </c>
      <c r="AD408" s="131">
        <f>+Q408+Y408</f>
        <v>0</v>
      </c>
      <c r="AG408" s="4">
        <v>0</v>
      </c>
      <c r="AH408" s="4">
        <v>0</v>
      </c>
      <c r="AI408" s="4">
        <v>0</v>
      </c>
      <c r="AJ408" s="4" t="s">
        <v>101</v>
      </c>
      <c r="AK408" s="5">
        <v>0</v>
      </c>
      <c r="AL408" s="132">
        <f t="shared" si="152"/>
        <v>0</v>
      </c>
      <c r="AM408" s="132">
        <f t="shared" si="152"/>
        <v>0</v>
      </c>
      <c r="AN408" s="132">
        <f t="shared" si="152"/>
        <v>0</v>
      </c>
      <c r="AO408" s="132">
        <f t="shared" si="153"/>
        <v>0</v>
      </c>
    </row>
    <row r="409" spans="3:41" ht="15" customHeight="1" thickBot="1" x14ac:dyDescent="0.2">
      <c r="C409" s="184"/>
      <c r="D409" s="196"/>
      <c r="E409" s="185"/>
      <c r="F409" s="185"/>
      <c r="G409" s="185"/>
      <c r="H409" s="186"/>
      <c r="I409" s="187"/>
      <c r="J409" s="334"/>
      <c r="K409" s="406"/>
      <c r="L409" s="198"/>
      <c r="M409" s="143">
        <v>0</v>
      </c>
      <c r="N409" s="141">
        <v>0</v>
      </c>
      <c r="O409" s="233">
        <v>0</v>
      </c>
      <c r="P409" s="233" t="s">
        <v>101</v>
      </c>
      <c r="Q409" s="143">
        <v>0</v>
      </c>
      <c r="R409" s="143"/>
      <c r="S409" s="143"/>
      <c r="T409" s="192"/>
      <c r="U409" s="141"/>
      <c r="V409" s="141"/>
      <c r="W409" s="233">
        <f>SUM(W407:W408)</f>
        <v>0</v>
      </c>
      <c r="X409" s="142" t="s">
        <v>101</v>
      </c>
      <c r="Y409" s="143">
        <f>SUM(Y407:Y408)</f>
        <v>0</v>
      </c>
      <c r="Z409" s="143">
        <f>SUM(Z407:Z408)</f>
        <v>0</v>
      </c>
      <c r="AA409" s="141">
        <f>SUM(AA407:AA408)</f>
        <v>0</v>
      </c>
      <c r="AB409" s="233">
        <f>SUM(AB407:AB408)</f>
        <v>0</v>
      </c>
      <c r="AC409" s="142" t="s">
        <v>101</v>
      </c>
      <c r="AD409" s="146">
        <f>SUM(AD407:AD408)</f>
        <v>0</v>
      </c>
      <c r="AG409" s="4">
        <v>0</v>
      </c>
      <c r="AH409" s="4">
        <v>0</v>
      </c>
      <c r="AI409" s="4">
        <v>0</v>
      </c>
      <c r="AJ409" s="4" t="s">
        <v>101</v>
      </c>
      <c r="AK409" s="5">
        <v>0</v>
      </c>
      <c r="AL409" s="132">
        <f t="shared" si="152"/>
        <v>0</v>
      </c>
      <c r="AM409" s="132">
        <f t="shared" si="152"/>
        <v>0</v>
      </c>
      <c r="AN409" s="132">
        <f t="shared" si="152"/>
        <v>0</v>
      </c>
      <c r="AO409" s="132">
        <f t="shared" si="153"/>
        <v>0</v>
      </c>
    </row>
    <row r="410" spans="3:41" ht="14.25" customHeight="1" x14ac:dyDescent="0.15">
      <c r="C410" s="116" t="s">
        <v>133</v>
      </c>
      <c r="D410" s="8" t="s">
        <v>185</v>
      </c>
      <c r="H410" s="122"/>
      <c r="I410" s="110"/>
      <c r="J410" s="94"/>
      <c r="K410" s="2"/>
      <c r="L410" s="97"/>
      <c r="M410" s="127"/>
      <c r="N410" s="127"/>
      <c r="O410" s="127"/>
      <c r="P410" s="136"/>
      <c r="Q410" s="126"/>
      <c r="R410" s="126"/>
      <c r="S410" s="126"/>
      <c r="T410" s="181"/>
      <c r="U410" s="127"/>
      <c r="V410" s="127"/>
      <c r="W410" s="127"/>
      <c r="X410" s="128"/>
      <c r="Y410" s="152"/>
      <c r="Z410" s="127"/>
      <c r="AA410" s="127"/>
      <c r="AB410" s="127"/>
      <c r="AC410" s="130"/>
      <c r="AD410" s="131"/>
      <c r="AL410" s="132">
        <f t="shared" si="152"/>
        <v>0</v>
      </c>
      <c r="AM410" s="132">
        <f t="shared" si="152"/>
        <v>0</v>
      </c>
      <c r="AN410" s="132">
        <f t="shared" si="152"/>
        <v>0</v>
      </c>
      <c r="AO410" s="132">
        <f t="shared" si="153"/>
        <v>0</v>
      </c>
    </row>
    <row r="411" spans="3:41" ht="15" customHeight="1" x14ac:dyDescent="0.15">
      <c r="C411" s="92"/>
      <c r="D411" s="1" t="s">
        <v>22</v>
      </c>
      <c r="E411" s="1" t="s">
        <v>186</v>
      </c>
      <c r="H411" s="112"/>
      <c r="I411" s="110" t="s">
        <v>187</v>
      </c>
      <c r="J411" s="94" t="s">
        <v>101</v>
      </c>
      <c r="K411" s="2"/>
      <c r="L411" s="97"/>
      <c r="M411" s="127">
        <v>0</v>
      </c>
      <c r="N411" s="127">
        <v>0</v>
      </c>
      <c r="O411" s="127">
        <v>0</v>
      </c>
      <c r="P411" s="128" t="s">
        <v>101</v>
      </c>
      <c r="Q411" s="126">
        <v>0</v>
      </c>
      <c r="R411" s="126"/>
      <c r="S411" s="126"/>
      <c r="T411" s="181"/>
      <c r="U411" s="127">
        <v>0</v>
      </c>
      <c r="V411" s="127">
        <v>0</v>
      </c>
      <c r="W411" s="127">
        <f>SUM(U411:V411)</f>
        <v>0</v>
      </c>
      <c r="X411" s="128" t="s">
        <v>101</v>
      </c>
      <c r="Y411" s="126">
        <v>0</v>
      </c>
      <c r="Z411" s="127">
        <f t="shared" ref="Z411:AB413" si="155">+M411+U411</f>
        <v>0</v>
      </c>
      <c r="AA411" s="127">
        <f t="shared" si="155"/>
        <v>0</v>
      </c>
      <c r="AB411" s="127">
        <f t="shared" si="155"/>
        <v>0</v>
      </c>
      <c r="AC411" s="128" t="s">
        <v>101</v>
      </c>
      <c r="AD411" s="131">
        <f>+Q411+Y411</f>
        <v>0</v>
      </c>
      <c r="AE411" s="138"/>
      <c r="AF411" s="138"/>
      <c r="AG411" s="4">
        <v>0</v>
      </c>
      <c r="AH411" s="4">
        <v>0</v>
      </c>
      <c r="AI411" s="4">
        <v>0</v>
      </c>
      <c r="AJ411" s="4" t="s">
        <v>101</v>
      </c>
      <c r="AK411" s="5">
        <v>0</v>
      </c>
      <c r="AL411" s="132">
        <f t="shared" si="152"/>
        <v>0</v>
      </c>
      <c r="AM411" s="132">
        <f t="shared" si="152"/>
        <v>0</v>
      </c>
      <c r="AN411" s="132">
        <f t="shared" si="152"/>
        <v>0</v>
      </c>
      <c r="AO411" s="132">
        <f t="shared" si="153"/>
        <v>0</v>
      </c>
    </row>
    <row r="412" spans="3:41" ht="15" customHeight="1" x14ac:dyDescent="0.15">
      <c r="C412" s="92"/>
      <c r="D412" s="1" t="s">
        <v>30</v>
      </c>
      <c r="E412" s="1" t="s">
        <v>188</v>
      </c>
      <c r="I412" s="110" t="s">
        <v>187</v>
      </c>
      <c r="J412" s="94" t="s">
        <v>101</v>
      </c>
      <c r="K412" s="2"/>
      <c r="L412" s="97"/>
      <c r="M412" s="127">
        <v>0</v>
      </c>
      <c r="N412" s="127">
        <v>0</v>
      </c>
      <c r="O412" s="127">
        <v>0</v>
      </c>
      <c r="P412" s="128" t="s">
        <v>101</v>
      </c>
      <c r="Q412" s="126">
        <v>0</v>
      </c>
      <c r="R412" s="126"/>
      <c r="S412" s="126"/>
      <c r="T412" s="181"/>
      <c r="U412" s="127">
        <v>0</v>
      </c>
      <c r="V412" s="127">
        <v>0</v>
      </c>
      <c r="W412" s="127">
        <f>SUM(U412:V412)</f>
        <v>0</v>
      </c>
      <c r="X412" s="128" t="s">
        <v>101</v>
      </c>
      <c r="Y412" s="126">
        <v>0</v>
      </c>
      <c r="Z412" s="127">
        <f t="shared" si="155"/>
        <v>0</v>
      </c>
      <c r="AA412" s="127">
        <f t="shared" si="155"/>
        <v>0</v>
      </c>
      <c r="AB412" s="127">
        <f t="shared" si="155"/>
        <v>0</v>
      </c>
      <c r="AC412" s="128" t="s">
        <v>101</v>
      </c>
      <c r="AD412" s="131">
        <f>+Q412+Y412</f>
        <v>0</v>
      </c>
      <c r="AG412" s="4">
        <v>0</v>
      </c>
      <c r="AH412" s="4">
        <v>0</v>
      </c>
      <c r="AI412" s="4">
        <v>0</v>
      </c>
      <c r="AJ412" s="4" t="s">
        <v>101</v>
      </c>
      <c r="AK412" s="5">
        <v>0</v>
      </c>
      <c r="AL412" s="132">
        <f t="shared" si="152"/>
        <v>0</v>
      </c>
      <c r="AM412" s="132">
        <f t="shared" si="152"/>
        <v>0</v>
      </c>
      <c r="AN412" s="132">
        <f t="shared" si="152"/>
        <v>0</v>
      </c>
      <c r="AO412" s="132">
        <f t="shared" si="153"/>
        <v>0</v>
      </c>
    </row>
    <row r="413" spans="3:41" ht="15" customHeight="1" x14ac:dyDescent="0.15">
      <c r="C413" s="92"/>
      <c r="D413" s="1" t="s">
        <v>33</v>
      </c>
      <c r="E413" s="1" t="s">
        <v>189</v>
      </c>
      <c r="H413" s="122"/>
      <c r="I413" s="110" t="s">
        <v>78</v>
      </c>
      <c r="J413" s="94" t="s">
        <v>101</v>
      </c>
      <c r="K413" s="2"/>
      <c r="L413" s="97"/>
      <c r="M413" s="127">
        <v>0</v>
      </c>
      <c r="N413" s="127">
        <v>0</v>
      </c>
      <c r="O413" s="127">
        <v>0</v>
      </c>
      <c r="P413" s="128" t="s">
        <v>101</v>
      </c>
      <c r="Q413" s="126">
        <v>0</v>
      </c>
      <c r="R413" s="126"/>
      <c r="S413" s="126"/>
      <c r="T413" s="181"/>
      <c r="U413" s="127">
        <v>0</v>
      </c>
      <c r="V413" s="127">
        <v>0</v>
      </c>
      <c r="W413" s="127">
        <f>SUM(U413:V413)</f>
        <v>0</v>
      </c>
      <c r="X413" s="128" t="s">
        <v>101</v>
      </c>
      <c r="Y413" s="126">
        <v>0</v>
      </c>
      <c r="Z413" s="127">
        <f t="shared" si="155"/>
        <v>0</v>
      </c>
      <c r="AA413" s="127">
        <f t="shared" si="155"/>
        <v>0</v>
      </c>
      <c r="AB413" s="127">
        <f t="shared" si="155"/>
        <v>0</v>
      </c>
      <c r="AC413" s="128" t="s">
        <v>101</v>
      </c>
      <c r="AD413" s="131">
        <f>+Q415+Q413</f>
        <v>0</v>
      </c>
      <c r="AG413" s="4">
        <v>0</v>
      </c>
      <c r="AH413" s="4">
        <v>0</v>
      </c>
      <c r="AI413" s="4">
        <v>0</v>
      </c>
      <c r="AJ413" s="4" t="s">
        <v>101</v>
      </c>
      <c r="AK413" s="5">
        <v>0</v>
      </c>
      <c r="AL413" s="132">
        <f t="shared" si="152"/>
        <v>0</v>
      </c>
      <c r="AM413" s="132">
        <f t="shared" si="152"/>
        <v>0</v>
      </c>
      <c r="AN413" s="132">
        <f t="shared" si="152"/>
        <v>0</v>
      </c>
      <c r="AO413" s="132">
        <f t="shared" si="153"/>
        <v>0</v>
      </c>
    </row>
    <row r="414" spans="3:41" ht="17" customHeight="1" thickBot="1" x14ac:dyDescent="0.2">
      <c r="C414" s="184"/>
      <c r="D414" s="185"/>
      <c r="E414" s="185"/>
      <c r="F414" s="185"/>
      <c r="G414" s="185"/>
      <c r="H414" s="185"/>
      <c r="I414" s="187"/>
      <c r="J414" s="334"/>
      <c r="K414" s="406"/>
      <c r="L414" s="198"/>
      <c r="M414" s="143">
        <v>0</v>
      </c>
      <c r="N414" s="143">
        <v>0</v>
      </c>
      <c r="O414" s="143">
        <v>0</v>
      </c>
      <c r="P414" s="233" t="s">
        <v>101</v>
      </c>
      <c r="Q414" s="143">
        <v>0</v>
      </c>
      <c r="R414" s="143"/>
      <c r="S414" s="143"/>
      <c r="T414" s="192"/>
      <c r="U414" s="141">
        <v>0</v>
      </c>
      <c r="V414" s="143">
        <v>0</v>
      </c>
      <c r="W414" s="143">
        <f>+W411+W413</f>
        <v>0</v>
      </c>
      <c r="X414" s="142" t="s">
        <v>101</v>
      </c>
      <c r="Y414" s="143">
        <f>+Y411+Y413</f>
        <v>0</v>
      </c>
      <c r="Z414" s="143">
        <f>+Z411+Z413</f>
        <v>0</v>
      </c>
      <c r="AA414" s="143">
        <f>+AA411+AA413</f>
        <v>0</v>
      </c>
      <c r="AB414" s="143">
        <f>+AB411+AB413</f>
        <v>0</v>
      </c>
      <c r="AC414" s="142" t="s">
        <v>101</v>
      </c>
      <c r="AD414" s="146">
        <f>+AD411+AD413</f>
        <v>0</v>
      </c>
      <c r="AG414" s="4">
        <v>0</v>
      </c>
      <c r="AH414" s="4">
        <v>0</v>
      </c>
      <c r="AI414" s="4">
        <v>0</v>
      </c>
      <c r="AJ414" s="4" t="s">
        <v>101</v>
      </c>
      <c r="AK414" s="5">
        <v>0</v>
      </c>
      <c r="AL414" s="132">
        <f t="shared" si="152"/>
        <v>0</v>
      </c>
      <c r="AM414" s="132">
        <f t="shared" si="152"/>
        <v>0</v>
      </c>
      <c r="AN414" s="132">
        <f t="shared" si="152"/>
        <v>0</v>
      </c>
      <c r="AO414" s="132">
        <f t="shared" si="153"/>
        <v>0</v>
      </c>
    </row>
    <row r="415" spans="3:41" ht="15" customHeight="1" x14ac:dyDescent="0.15">
      <c r="C415" s="116" t="s">
        <v>51</v>
      </c>
      <c r="D415" s="8" t="s">
        <v>190</v>
      </c>
      <c r="H415" s="112"/>
      <c r="I415" s="110"/>
      <c r="J415" s="94"/>
      <c r="K415" s="2"/>
      <c r="L415" s="97"/>
      <c r="M415" s="127"/>
      <c r="N415" s="127"/>
      <c r="O415" s="127"/>
      <c r="P415" s="136"/>
      <c r="Q415" s="126"/>
      <c r="R415" s="126"/>
      <c r="S415" s="126"/>
      <c r="T415" s="181"/>
      <c r="U415" s="127"/>
      <c r="V415" s="127"/>
      <c r="W415" s="127"/>
      <c r="X415" s="128"/>
      <c r="Y415" s="126"/>
      <c r="Z415" s="127"/>
      <c r="AA415" s="127"/>
      <c r="AB415" s="127"/>
      <c r="AC415" s="130"/>
      <c r="AD415" s="131"/>
      <c r="AL415" s="132">
        <f t="shared" si="152"/>
        <v>0</v>
      </c>
      <c r="AM415" s="132">
        <f t="shared" si="152"/>
        <v>0</v>
      </c>
      <c r="AN415" s="132">
        <f t="shared" si="152"/>
        <v>0</v>
      </c>
      <c r="AO415" s="132">
        <f t="shared" si="153"/>
        <v>0</v>
      </c>
    </row>
    <row r="416" spans="3:41" ht="15" customHeight="1" x14ac:dyDescent="0.15">
      <c r="C416" s="92"/>
      <c r="D416" s="123"/>
      <c r="E416" s="1" t="s">
        <v>130</v>
      </c>
      <c r="H416" s="1" t="s">
        <v>86</v>
      </c>
      <c r="I416" s="110" t="s">
        <v>25</v>
      </c>
      <c r="J416" s="94" t="s">
        <v>26</v>
      </c>
      <c r="K416" s="2"/>
      <c r="L416" s="97"/>
      <c r="M416" s="127">
        <v>0</v>
      </c>
      <c r="N416" s="127">
        <v>0</v>
      </c>
      <c r="O416" s="127">
        <v>0</v>
      </c>
      <c r="P416" s="128" t="s">
        <v>26</v>
      </c>
      <c r="Q416" s="126">
        <v>0</v>
      </c>
      <c r="R416" s="126"/>
      <c r="S416" s="126"/>
      <c r="T416" s="181"/>
      <c r="U416" s="127">
        <v>0</v>
      </c>
      <c r="V416" s="127">
        <v>0</v>
      </c>
      <c r="W416" s="127">
        <f>SUM(U416:V416)</f>
        <v>0</v>
      </c>
      <c r="X416" s="128" t="s">
        <v>26</v>
      </c>
      <c r="Y416" s="126">
        <v>0</v>
      </c>
      <c r="Z416" s="127">
        <f t="shared" ref="Z416:AB419" si="156">+M416+U416</f>
        <v>0</v>
      </c>
      <c r="AA416" s="127">
        <f t="shared" si="156"/>
        <v>0</v>
      </c>
      <c r="AB416" s="127">
        <f t="shared" si="156"/>
        <v>0</v>
      </c>
      <c r="AC416" s="128" t="s">
        <v>26</v>
      </c>
      <c r="AD416" s="131">
        <f>+Q416+Y416</f>
        <v>0</v>
      </c>
      <c r="AG416" s="4">
        <v>0</v>
      </c>
      <c r="AH416" s="4">
        <v>0</v>
      </c>
      <c r="AI416" s="4">
        <v>0</v>
      </c>
      <c r="AJ416" s="4" t="s">
        <v>26</v>
      </c>
      <c r="AK416" s="5">
        <v>0</v>
      </c>
      <c r="AL416" s="132">
        <f t="shared" si="152"/>
        <v>0</v>
      </c>
      <c r="AM416" s="132">
        <f t="shared" si="152"/>
        <v>0</v>
      </c>
      <c r="AN416" s="132">
        <f t="shared" si="152"/>
        <v>0</v>
      </c>
      <c r="AO416" s="132">
        <f t="shared" si="153"/>
        <v>0</v>
      </c>
    </row>
    <row r="417" spans="3:41" ht="15" customHeight="1" x14ac:dyDescent="0.15">
      <c r="C417" s="92"/>
      <c r="D417" s="123"/>
      <c r="E417" s="1" t="s">
        <v>131</v>
      </c>
      <c r="H417" s="1" t="s">
        <v>87</v>
      </c>
      <c r="I417" s="110" t="s">
        <v>25</v>
      </c>
      <c r="J417" s="94" t="s">
        <v>26</v>
      </c>
      <c r="K417" s="2"/>
      <c r="L417" s="97"/>
      <c r="M417" s="127">
        <v>0</v>
      </c>
      <c r="N417" s="127">
        <v>0</v>
      </c>
      <c r="O417" s="127">
        <v>0</v>
      </c>
      <c r="P417" s="128" t="s">
        <v>26</v>
      </c>
      <c r="Q417" s="126">
        <v>0</v>
      </c>
      <c r="R417" s="126"/>
      <c r="S417" s="126"/>
      <c r="T417" s="181"/>
      <c r="U417" s="127">
        <v>0</v>
      </c>
      <c r="V417" s="127">
        <v>0</v>
      </c>
      <c r="W417" s="127">
        <f>SUM(U417:V417)</f>
        <v>0</v>
      </c>
      <c r="X417" s="128" t="s">
        <v>26</v>
      </c>
      <c r="Y417" s="126">
        <v>0</v>
      </c>
      <c r="Z417" s="127">
        <f t="shared" si="156"/>
        <v>0</v>
      </c>
      <c r="AA417" s="127">
        <f t="shared" si="156"/>
        <v>0</v>
      </c>
      <c r="AB417" s="127">
        <f t="shared" si="156"/>
        <v>0</v>
      </c>
      <c r="AC417" s="128" t="s">
        <v>26</v>
      </c>
      <c r="AD417" s="131">
        <f>+Q417+Y417</f>
        <v>0</v>
      </c>
      <c r="AG417" s="4">
        <v>0</v>
      </c>
      <c r="AH417" s="4">
        <v>0</v>
      </c>
      <c r="AI417" s="4">
        <v>0</v>
      </c>
      <c r="AJ417" s="4" t="s">
        <v>26</v>
      </c>
      <c r="AK417" s="5">
        <v>0</v>
      </c>
      <c r="AL417" s="132">
        <f t="shared" si="152"/>
        <v>0</v>
      </c>
      <c r="AM417" s="132">
        <f t="shared" si="152"/>
        <v>0</v>
      </c>
      <c r="AN417" s="132">
        <f t="shared" si="152"/>
        <v>0</v>
      </c>
      <c r="AO417" s="132">
        <f t="shared" si="153"/>
        <v>0</v>
      </c>
    </row>
    <row r="418" spans="3:41" ht="15" customHeight="1" x14ac:dyDescent="0.15">
      <c r="C418" s="92"/>
      <c r="D418" s="123"/>
      <c r="E418" s="1" t="s">
        <v>132</v>
      </c>
      <c r="H418" s="1" t="s">
        <v>86</v>
      </c>
      <c r="I418" s="110" t="s">
        <v>25</v>
      </c>
      <c r="J418" s="94" t="s">
        <v>26</v>
      </c>
      <c r="K418" s="2"/>
      <c r="L418" s="97"/>
      <c r="M418" s="127">
        <v>0</v>
      </c>
      <c r="N418" s="127">
        <v>0</v>
      </c>
      <c r="O418" s="127">
        <v>0</v>
      </c>
      <c r="P418" s="128" t="s">
        <v>26</v>
      </c>
      <c r="Q418" s="126">
        <v>0</v>
      </c>
      <c r="R418" s="126"/>
      <c r="S418" s="126"/>
      <c r="T418" s="181"/>
      <c r="U418" s="127">
        <v>0</v>
      </c>
      <c r="V418" s="127">
        <v>0</v>
      </c>
      <c r="W418" s="127">
        <f>SUM(U418:V418)</f>
        <v>0</v>
      </c>
      <c r="X418" s="128" t="s">
        <v>26</v>
      </c>
      <c r="Y418" s="126">
        <v>0</v>
      </c>
      <c r="Z418" s="127">
        <f t="shared" si="156"/>
        <v>0</v>
      </c>
      <c r="AA418" s="127">
        <f t="shared" si="156"/>
        <v>0</v>
      </c>
      <c r="AB418" s="127">
        <f t="shared" si="156"/>
        <v>0</v>
      </c>
      <c r="AC418" s="128" t="s">
        <v>26</v>
      </c>
      <c r="AD418" s="131">
        <f>+Q418+Y418</f>
        <v>0</v>
      </c>
      <c r="AG418" s="4">
        <v>0</v>
      </c>
      <c r="AH418" s="4">
        <v>0</v>
      </c>
      <c r="AI418" s="4">
        <v>0</v>
      </c>
      <c r="AJ418" s="4" t="s">
        <v>26</v>
      </c>
      <c r="AK418" s="5">
        <v>0</v>
      </c>
      <c r="AL418" s="132">
        <f t="shared" si="152"/>
        <v>0</v>
      </c>
      <c r="AM418" s="132">
        <f t="shared" si="152"/>
        <v>0</v>
      </c>
      <c r="AN418" s="132">
        <f t="shared" si="152"/>
        <v>0</v>
      </c>
      <c r="AO418" s="132">
        <f t="shared" si="153"/>
        <v>0</v>
      </c>
    </row>
    <row r="419" spans="3:41" ht="15" customHeight="1" x14ac:dyDescent="0.15">
      <c r="C419" s="92"/>
      <c r="D419" s="123"/>
      <c r="E419" s="1" t="s">
        <v>132</v>
      </c>
      <c r="H419" s="1" t="s">
        <v>87</v>
      </c>
      <c r="I419" s="110" t="s">
        <v>25</v>
      </c>
      <c r="J419" s="94" t="s">
        <v>26</v>
      </c>
      <c r="K419" s="2"/>
      <c r="L419" s="97"/>
      <c r="M419" s="127">
        <v>0</v>
      </c>
      <c r="N419" s="127">
        <v>0</v>
      </c>
      <c r="O419" s="127">
        <v>0</v>
      </c>
      <c r="P419" s="128" t="s">
        <v>26</v>
      </c>
      <c r="Q419" s="126">
        <v>0</v>
      </c>
      <c r="R419" s="126"/>
      <c r="S419" s="126"/>
      <c r="T419" s="181"/>
      <c r="U419" s="127">
        <v>0</v>
      </c>
      <c r="V419" s="127">
        <v>0</v>
      </c>
      <c r="W419" s="127">
        <f>SUM(U419:V419)</f>
        <v>0</v>
      </c>
      <c r="X419" s="128" t="s">
        <v>26</v>
      </c>
      <c r="Y419" s="126">
        <v>0</v>
      </c>
      <c r="Z419" s="127">
        <f t="shared" si="156"/>
        <v>0</v>
      </c>
      <c r="AA419" s="127">
        <f t="shared" si="156"/>
        <v>0</v>
      </c>
      <c r="AB419" s="127">
        <f t="shared" si="156"/>
        <v>0</v>
      </c>
      <c r="AC419" s="128" t="s">
        <v>26</v>
      </c>
      <c r="AD419" s="131">
        <f>+Q419+Y419</f>
        <v>0</v>
      </c>
      <c r="AG419" s="4">
        <v>0</v>
      </c>
      <c r="AH419" s="4">
        <v>0</v>
      </c>
      <c r="AI419" s="4">
        <v>0</v>
      </c>
      <c r="AJ419" s="4" t="s">
        <v>26</v>
      </c>
      <c r="AK419" s="5">
        <v>0</v>
      </c>
      <c r="AL419" s="132">
        <f t="shared" si="152"/>
        <v>0</v>
      </c>
      <c r="AM419" s="132">
        <f t="shared" si="152"/>
        <v>0</v>
      </c>
      <c r="AN419" s="132">
        <f t="shared" si="152"/>
        <v>0</v>
      </c>
      <c r="AO419" s="132">
        <f t="shared" si="153"/>
        <v>0</v>
      </c>
    </row>
    <row r="420" spans="3:41" ht="17" customHeight="1" thickBot="1" x14ac:dyDescent="0.2">
      <c r="C420" s="184"/>
      <c r="D420" s="185"/>
      <c r="E420" s="185"/>
      <c r="F420" s="185"/>
      <c r="G420" s="185"/>
      <c r="H420" s="197"/>
      <c r="I420" s="187"/>
      <c r="J420" s="334"/>
      <c r="K420" s="406"/>
      <c r="L420" s="198"/>
      <c r="M420" s="143">
        <v>0</v>
      </c>
      <c r="N420" s="143">
        <v>0</v>
      </c>
      <c r="O420" s="141">
        <v>0</v>
      </c>
      <c r="P420" s="142" t="s">
        <v>26</v>
      </c>
      <c r="Q420" s="143">
        <v>0</v>
      </c>
      <c r="R420" s="143"/>
      <c r="S420" s="143"/>
      <c r="T420" s="192"/>
      <c r="U420" s="141">
        <f>SUM(U416:U419)</f>
        <v>0</v>
      </c>
      <c r="V420" s="143">
        <v>0</v>
      </c>
      <c r="W420" s="141">
        <f>SUM(W416:W419)</f>
        <v>0</v>
      </c>
      <c r="X420" s="142" t="s">
        <v>26</v>
      </c>
      <c r="Y420" s="143">
        <f>SUM(Y416:Y419)</f>
        <v>0</v>
      </c>
      <c r="Z420" s="143">
        <f>SUM(Z416:Z419)</f>
        <v>0</v>
      </c>
      <c r="AA420" s="143">
        <f>SUM(AA416:AA419)</f>
        <v>0</v>
      </c>
      <c r="AB420" s="141">
        <f>SUM(AB416:AB419)</f>
        <v>0</v>
      </c>
      <c r="AC420" s="142" t="s">
        <v>26</v>
      </c>
      <c r="AD420" s="146">
        <f>SUM(AD416:AD419)</f>
        <v>0</v>
      </c>
      <c r="AG420" s="4">
        <v>0</v>
      </c>
      <c r="AH420" s="4">
        <v>0</v>
      </c>
      <c r="AI420" s="4">
        <v>0</v>
      </c>
      <c r="AJ420" s="4" t="s">
        <v>26</v>
      </c>
      <c r="AK420" s="5">
        <v>0</v>
      </c>
      <c r="AL420" s="132">
        <f t="shared" si="152"/>
        <v>0</v>
      </c>
      <c r="AM420" s="132">
        <f t="shared" si="152"/>
        <v>0</v>
      </c>
      <c r="AN420" s="132">
        <f t="shared" si="152"/>
        <v>0</v>
      </c>
      <c r="AO420" s="132">
        <f t="shared" si="153"/>
        <v>0</v>
      </c>
    </row>
    <row r="421" spans="3:41" ht="15" customHeight="1" x14ac:dyDescent="0.15">
      <c r="C421" s="116" t="s">
        <v>73</v>
      </c>
      <c r="D421" s="8" t="s">
        <v>191</v>
      </c>
      <c r="H421" s="112"/>
      <c r="I421" s="110"/>
      <c r="J421" s="94"/>
      <c r="K421" s="2"/>
      <c r="L421" s="97"/>
      <c r="M421" s="127"/>
      <c r="N421" s="127"/>
      <c r="O421" s="127"/>
      <c r="P421" s="136"/>
      <c r="Q421" s="126"/>
      <c r="R421" s="126"/>
      <c r="S421" s="126"/>
      <c r="T421" s="181"/>
      <c r="U421" s="127"/>
      <c r="V421" s="127"/>
      <c r="W421" s="127"/>
      <c r="X421" s="128"/>
      <c r="Y421" s="126"/>
      <c r="Z421" s="127"/>
      <c r="AA421" s="127"/>
      <c r="AB421" s="127"/>
      <c r="AC421" s="130"/>
      <c r="AD421" s="131"/>
      <c r="AL421" s="132">
        <f t="shared" si="152"/>
        <v>0</v>
      </c>
      <c r="AM421" s="132">
        <f t="shared" si="152"/>
        <v>0</v>
      </c>
      <c r="AN421" s="132">
        <f t="shared" si="152"/>
        <v>0</v>
      </c>
      <c r="AO421" s="132">
        <f t="shared" si="153"/>
        <v>0</v>
      </c>
    </row>
    <row r="422" spans="3:41" ht="15" customHeight="1" x14ac:dyDescent="0.15">
      <c r="C422" s="92"/>
      <c r="D422" s="123" t="s">
        <v>76</v>
      </c>
      <c r="E422" s="1" t="s">
        <v>192</v>
      </c>
      <c r="H422" s="1" t="s">
        <v>145</v>
      </c>
      <c r="I422" s="110" t="s">
        <v>193</v>
      </c>
      <c r="J422" s="94" t="s">
        <v>180</v>
      </c>
      <c r="K422" s="2"/>
      <c r="L422" s="97"/>
      <c r="M422" s="127">
        <v>0</v>
      </c>
      <c r="N422" s="127">
        <v>0</v>
      </c>
      <c r="O422" s="127">
        <v>0</v>
      </c>
      <c r="P422" s="128" t="s">
        <v>101</v>
      </c>
      <c r="Q422" s="126">
        <v>0</v>
      </c>
      <c r="R422" s="126"/>
      <c r="S422" s="126"/>
      <c r="T422" s="181"/>
      <c r="U422" s="127">
        <v>0</v>
      </c>
      <c r="V422" s="127">
        <v>0</v>
      </c>
      <c r="W422" s="127">
        <f>SUM(U422:V422)</f>
        <v>0</v>
      </c>
      <c r="X422" s="128" t="s">
        <v>101</v>
      </c>
      <c r="Y422" s="126">
        <v>0</v>
      </c>
      <c r="Z422" s="127">
        <f t="shared" ref="Z422:AB423" si="157">+M422+U422</f>
        <v>0</v>
      </c>
      <c r="AA422" s="127">
        <f t="shared" si="157"/>
        <v>0</v>
      </c>
      <c r="AB422" s="127">
        <f t="shared" si="157"/>
        <v>0</v>
      </c>
      <c r="AC422" s="128" t="s">
        <v>101</v>
      </c>
      <c r="AD422" s="131">
        <f>+Q422+Y422</f>
        <v>0</v>
      </c>
      <c r="AG422" s="4">
        <v>0</v>
      </c>
      <c r="AH422" s="4">
        <v>0</v>
      </c>
      <c r="AI422" s="4">
        <v>0</v>
      </c>
      <c r="AJ422" s="4" t="s">
        <v>101</v>
      </c>
      <c r="AK422" s="5">
        <v>0</v>
      </c>
      <c r="AL422" s="132">
        <f t="shared" si="152"/>
        <v>0</v>
      </c>
      <c r="AM422" s="132">
        <f t="shared" si="152"/>
        <v>0</v>
      </c>
      <c r="AN422" s="132">
        <f t="shared" si="152"/>
        <v>0</v>
      </c>
      <c r="AO422" s="132">
        <f t="shared" si="153"/>
        <v>0</v>
      </c>
    </row>
    <row r="423" spans="3:41" ht="15" customHeight="1" x14ac:dyDescent="0.15">
      <c r="C423" s="92"/>
      <c r="D423" s="123"/>
      <c r="H423" s="1" t="s">
        <v>162</v>
      </c>
      <c r="I423" s="110" t="s">
        <v>193</v>
      </c>
      <c r="J423" s="94" t="s">
        <v>180</v>
      </c>
      <c r="K423" s="2"/>
      <c r="L423" s="97"/>
      <c r="M423" s="154">
        <v>0</v>
      </c>
      <c r="N423" s="154">
        <v>0</v>
      </c>
      <c r="O423" s="127">
        <v>0</v>
      </c>
      <c r="P423" s="384" t="s">
        <v>101</v>
      </c>
      <c r="Q423" s="126">
        <v>0</v>
      </c>
      <c r="R423" s="126"/>
      <c r="S423" s="126"/>
      <c r="T423" s="181"/>
      <c r="U423" s="154">
        <v>0</v>
      </c>
      <c r="V423" s="154">
        <v>0</v>
      </c>
      <c r="W423" s="154">
        <f>SUM(U423:V423)</f>
        <v>0</v>
      </c>
      <c r="X423" s="384" t="s">
        <v>101</v>
      </c>
      <c r="Y423" s="126">
        <v>0</v>
      </c>
      <c r="Z423" s="154">
        <f t="shared" si="157"/>
        <v>0</v>
      </c>
      <c r="AA423" s="154">
        <f t="shared" si="157"/>
        <v>0</v>
      </c>
      <c r="AB423" s="154">
        <f t="shared" si="157"/>
        <v>0</v>
      </c>
      <c r="AC423" s="384" t="s">
        <v>101</v>
      </c>
      <c r="AD423" s="407">
        <f>+Q423+Y423</f>
        <v>0</v>
      </c>
      <c r="AG423" s="4">
        <v>0</v>
      </c>
      <c r="AH423" s="4">
        <v>0</v>
      </c>
      <c r="AI423" s="4">
        <v>0</v>
      </c>
      <c r="AJ423" s="4" t="s">
        <v>101</v>
      </c>
      <c r="AK423" s="5">
        <v>0</v>
      </c>
      <c r="AL423" s="132">
        <f t="shared" si="152"/>
        <v>0</v>
      </c>
      <c r="AM423" s="132">
        <f t="shared" si="152"/>
        <v>0</v>
      </c>
      <c r="AN423" s="132">
        <f t="shared" si="152"/>
        <v>0</v>
      </c>
      <c r="AO423" s="132">
        <f t="shared" si="153"/>
        <v>0</v>
      </c>
    </row>
    <row r="424" spans="3:41" ht="15" customHeight="1" x14ac:dyDescent="0.15">
      <c r="C424" s="92"/>
      <c r="F424" s="123"/>
      <c r="G424" s="123"/>
      <c r="H424" s="362"/>
      <c r="I424" s="110"/>
      <c r="J424" s="94"/>
      <c r="K424" s="2"/>
      <c r="L424" s="97"/>
      <c r="M424" s="290">
        <v>0</v>
      </c>
      <c r="N424" s="290">
        <v>0</v>
      </c>
      <c r="O424" s="290">
        <v>0</v>
      </c>
      <c r="P424" s="292" t="s">
        <v>101</v>
      </c>
      <c r="Q424" s="293">
        <v>0</v>
      </c>
      <c r="R424" s="293"/>
      <c r="S424" s="293"/>
      <c r="T424" s="408"/>
      <c r="U424" s="290">
        <f>SUM(U422:U423)</f>
        <v>0</v>
      </c>
      <c r="V424" s="290">
        <f>SUM(V422:V423)</f>
        <v>0</v>
      </c>
      <c r="W424" s="290">
        <f>+W422+W423</f>
        <v>0</v>
      </c>
      <c r="X424" s="292" t="s">
        <v>101</v>
      </c>
      <c r="Y424" s="293">
        <f>+Y422+Y423</f>
        <v>0</v>
      </c>
      <c r="Z424" s="290">
        <f>+Z422+Z423</f>
        <v>0</v>
      </c>
      <c r="AA424" s="290">
        <f>+AA422+AA423</f>
        <v>0</v>
      </c>
      <c r="AB424" s="290">
        <f>+AB422+AB423</f>
        <v>0</v>
      </c>
      <c r="AC424" s="292" t="s">
        <v>101</v>
      </c>
      <c r="AD424" s="297">
        <f>+AD422+AD423</f>
        <v>0</v>
      </c>
      <c r="AG424" s="4">
        <v>0</v>
      </c>
      <c r="AH424" s="4">
        <v>0</v>
      </c>
      <c r="AI424" s="4">
        <v>0</v>
      </c>
      <c r="AJ424" s="4" t="s">
        <v>101</v>
      </c>
      <c r="AK424" s="5">
        <v>0</v>
      </c>
      <c r="AL424" s="132">
        <f t="shared" si="152"/>
        <v>0</v>
      </c>
      <c r="AM424" s="132">
        <f t="shared" si="152"/>
        <v>0</v>
      </c>
      <c r="AN424" s="132">
        <f t="shared" si="152"/>
        <v>0</v>
      </c>
      <c r="AO424" s="132">
        <f t="shared" si="153"/>
        <v>0</v>
      </c>
    </row>
    <row r="425" spans="3:41" ht="15" customHeight="1" x14ac:dyDescent="0.15">
      <c r="C425" s="92"/>
      <c r="D425" s="123" t="s">
        <v>76</v>
      </c>
      <c r="E425" s="1" t="s">
        <v>194</v>
      </c>
      <c r="H425" s="1" t="s">
        <v>86</v>
      </c>
      <c r="I425" s="110" t="s">
        <v>25</v>
      </c>
      <c r="J425" s="94" t="s">
        <v>180</v>
      </c>
      <c r="K425" s="2"/>
      <c r="L425" s="97"/>
      <c r="M425" s="127">
        <v>0</v>
      </c>
      <c r="N425" s="127">
        <v>0</v>
      </c>
      <c r="O425" s="127">
        <v>0</v>
      </c>
      <c r="P425" s="128" t="s">
        <v>101</v>
      </c>
      <c r="Q425" s="126">
        <v>0</v>
      </c>
      <c r="R425" s="126"/>
      <c r="S425" s="126"/>
      <c r="T425" s="181"/>
      <c r="U425" s="127">
        <v>0</v>
      </c>
      <c r="V425" s="127">
        <f>+V407</f>
        <v>0</v>
      </c>
      <c r="W425" s="127">
        <f>SUM(U425:V425)</f>
        <v>0</v>
      </c>
      <c r="X425" s="128" t="s">
        <v>101</v>
      </c>
      <c r="Y425" s="126">
        <v>0</v>
      </c>
      <c r="Z425" s="127">
        <f t="shared" ref="Z425:AB426" si="158">+M425+U425</f>
        <v>0</v>
      </c>
      <c r="AA425" s="127">
        <f t="shared" si="158"/>
        <v>0</v>
      </c>
      <c r="AB425" s="127">
        <f t="shared" si="158"/>
        <v>0</v>
      </c>
      <c r="AC425" s="128" t="s">
        <v>101</v>
      </c>
      <c r="AD425" s="131">
        <f>+Q425+Y425</f>
        <v>0</v>
      </c>
      <c r="AG425" s="4">
        <v>0</v>
      </c>
      <c r="AH425" s="4">
        <v>0</v>
      </c>
      <c r="AI425" s="4">
        <v>0</v>
      </c>
      <c r="AJ425" s="4" t="s">
        <v>101</v>
      </c>
      <c r="AK425" s="5">
        <v>0</v>
      </c>
      <c r="AL425" s="132">
        <f t="shared" si="152"/>
        <v>0</v>
      </c>
      <c r="AM425" s="132">
        <f t="shared" si="152"/>
        <v>0</v>
      </c>
      <c r="AN425" s="132">
        <f t="shared" si="152"/>
        <v>0</v>
      </c>
      <c r="AO425" s="132">
        <f t="shared" si="153"/>
        <v>0</v>
      </c>
    </row>
    <row r="426" spans="3:41" ht="15" customHeight="1" x14ac:dyDescent="0.15">
      <c r="C426" s="92"/>
      <c r="D426" s="123" t="s">
        <v>76</v>
      </c>
      <c r="E426" s="1" t="s">
        <v>194</v>
      </c>
      <c r="H426" s="1" t="s">
        <v>87</v>
      </c>
      <c r="I426" s="110" t="s">
        <v>25</v>
      </c>
      <c r="J426" s="94" t="s">
        <v>180</v>
      </c>
      <c r="K426" s="2"/>
      <c r="L426" s="97"/>
      <c r="M426" s="154">
        <v>0</v>
      </c>
      <c r="N426" s="154">
        <v>0</v>
      </c>
      <c r="O426" s="127">
        <v>0</v>
      </c>
      <c r="P426" s="384" t="s">
        <v>101</v>
      </c>
      <c r="Q426" s="126">
        <v>0</v>
      </c>
      <c r="R426" s="126"/>
      <c r="S426" s="126"/>
      <c r="T426" s="181"/>
      <c r="U426" s="154">
        <v>0</v>
      </c>
      <c r="V426" s="154">
        <f>+V408</f>
        <v>0</v>
      </c>
      <c r="W426" s="154">
        <f>SUM(U426:V426)</f>
        <v>0</v>
      </c>
      <c r="X426" s="384" t="s">
        <v>101</v>
      </c>
      <c r="Y426" s="126">
        <v>0</v>
      </c>
      <c r="Z426" s="154">
        <f t="shared" si="158"/>
        <v>0</v>
      </c>
      <c r="AA426" s="154">
        <f t="shared" si="158"/>
        <v>0</v>
      </c>
      <c r="AB426" s="154">
        <f t="shared" si="158"/>
        <v>0</v>
      </c>
      <c r="AC426" s="384" t="s">
        <v>101</v>
      </c>
      <c r="AD426" s="407">
        <f>+Q426+Y426</f>
        <v>0</v>
      </c>
      <c r="AG426" s="4">
        <v>0</v>
      </c>
      <c r="AH426" s="4">
        <v>0</v>
      </c>
      <c r="AI426" s="4">
        <v>0</v>
      </c>
      <c r="AJ426" s="4" t="s">
        <v>101</v>
      </c>
      <c r="AK426" s="5">
        <v>0</v>
      </c>
      <c r="AL426" s="132">
        <f t="shared" si="152"/>
        <v>0</v>
      </c>
      <c r="AM426" s="132">
        <f t="shared" si="152"/>
        <v>0</v>
      </c>
      <c r="AN426" s="132">
        <f t="shared" si="152"/>
        <v>0</v>
      </c>
      <c r="AO426" s="132">
        <f t="shared" si="153"/>
        <v>0</v>
      </c>
    </row>
    <row r="427" spans="3:41" ht="15" customHeight="1" x14ac:dyDescent="0.15">
      <c r="C427" s="92"/>
      <c r="F427" s="123"/>
      <c r="G427" s="123"/>
      <c r="H427" s="362"/>
      <c r="I427" s="110"/>
      <c r="J427" s="94"/>
      <c r="K427" s="2"/>
      <c r="L427" s="97"/>
      <c r="M427" s="290">
        <v>0</v>
      </c>
      <c r="N427" s="290">
        <v>0</v>
      </c>
      <c r="O427" s="290">
        <v>0</v>
      </c>
      <c r="P427" s="292" t="s">
        <v>101</v>
      </c>
      <c r="Q427" s="293">
        <v>0</v>
      </c>
      <c r="R427" s="293"/>
      <c r="S427" s="293"/>
      <c r="T427" s="408"/>
      <c r="U427" s="290">
        <f t="shared" ref="U427:W427" si="159">+U425+U426</f>
        <v>0</v>
      </c>
      <c r="V427" s="293">
        <f t="shared" si="159"/>
        <v>0</v>
      </c>
      <c r="W427" s="293">
        <f t="shared" si="159"/>
        <v>0</v>
      </c>
      <c r="X427" s="384" t="s">
        <v>101</v>
      </c>
      <c r="Y427" s="293">
        <f>+Y425+Y426</f>
        <v>0</v>
      </c>
      <c r="Z427" s="290">
        <f>+Z425+Z426</f>
        <v>0</v>
      </c>
      <c r="AA427" s="290">
        <f>+AA425+AA426</f>
        <v>0</v>
      </c>
      <c r="AB427" s="290">
        <f>+AB425+AB426</f>
        <v>0</v>
      </c>
      <c r="AC427" s="292" t="s">
        <v>101</v>
      </c>
      <c r="AD427" s="297">
        <f>+AD425+AD426</f>
        <v>0</v>
      </c>
      <c r="AG427" s="4">
        <v>0</v>
      </c>
      <c r="AH427" s="4">
        <v>0</v>
      </c>
      <c r="AI427" s="4">
        <v>0</v>
      </c>
      <c r="AJ427" s="4" t="s">
        <v>101</v>
      </c>
      <c r="AK427" s="5">
        <v>0</v>
      </c>
      <c r="AL427" s="132">
        <f t="shared" si="152"/>
        <v>0</v>
      </c>
      <c r="AM427" s="132">
        <f t="shared" si="152"/>
        <v>0</v>
      </c>
      <c r="AN427" s="132">
        <f t="shared" si="152"/>
        <v>0</v>
      </c>
      <c r="AO427" s="132">
        <f t="shared" si="153"/>
        <v>0</v>
      </c>
    </row>
    <row r="428" spans="3:41" ht="18" customHeight="1" thickBot="1" x14ac:dyDescent="0.2">
      <c r="C428" s="184"/>
      <c r="D428" s="185"/>
      <c r="E428" s="185"/>
      <c r="F428" s="185"/>
      <c r="G428" s="185"/>
      <c r="H428" s="197"/>
      <c r="I428" s="187"/>
      <c r="J428" s="249"/>
      <c r="K428" s="185"/>
      <c r="L428" s="198"/>
      <c r="M428" s="141"/>
      <c r="N428" s="141"/>
      <c r="O428" s="192"/>
      <c r="P428" s="233" t="s">
        <v>101</v>
      </c>
      <c r="Q428" s="143">
        <v>0</v>
      </c>
      <c r="R428" s="143"/>
      <c r="S428" s="143"/>
      <c r="T428" s="192"/>
      <c r="U428" s="141">
        <f t="shared" ref="U428:W428" si="160">+U424+U427</f>
        <v>0</v>
      </c>
      <c r="V428" s="143">
        <f t="shared" si="160"/>
        <v>0</v>
      </c>
      <c r="W428" s="143">
        <f t="shared" si="160"/>
        <v>0</v>
      </c>
      <c r="X428" s="142" t="s">
        <v>101</v>
      </c>
      <c r="Y428" s="143">
        <f>+Y424+Y427</f>
        <v>0</v>
      </c>
      <c r="Z428" s="141"/>
      <c r="AA428" s="141"/>
      <c r="AB428" s="192"/>
      <c r="AC428" s="142" t="s">
        <v>101</v>
      </c>
      <c r="AD428" s="146">
        <f>+AD424+AD427</f>
        <v>0</v>
      </c>
      <c r="AE428" s="409"/>
      <c r="AF428" s="409"/>
      <c r="AJ428" s="4" t="s">
        <v>101</v>
      </c>
      <c r="AK428" s="5">
        <v>0</v>
      </c>
      <c r="AL428" s="132">
        <f t="shared" si="152"/>
        <v>0</v>
      </c>
      <c r="AM428" s="132">
        <f t="shared" si="152"/>
        <v>0</v>
      </c>
      <c r="AN428" s="132">
        <f t="shared" si="152"/>
        <v>0</v>
      </c>
      <c r="AO428" s="132">
        <f t="shared" si="153"/>
        <v>0</v>
      </c>
    </row>
    <row r="429" spans="3:41" ht="15" customHeight="1" x14ac:dyDescent="0.15">
      <c r="C429" s="116" t="s">
        <v>83</v>
      </c>
      <c r="D429" s="8" t="s">
        <v>195</v>
      </c>
      <c r="I429" s="110"/>
      <c r="J429" s="94"/>
      <c r="K429" s="2"/>
      <c r="L429" s="97"/>
      <c r="M429" s="127"/>
      <c r="N429" s="127"/>
      <c r="O429" s="127"/>
      <c r="P429" s="136"/>
      <c r="Q429" s="126"/>
      <c r="R429" s="126"/>
      <c r="S429" s="126"/>
      <c r="T429" s="181"/>
      <c r="U429" s="127"/>
      <c r="V429" s="127"/>
      <c r="W429" s="127"/>
      <c r="X429" s="128"/>
      <c r="Y429" s="126"/>
      <c r="Z429" s="127"/>
      <c r="AA429" s="127"/>
      <c r="AB429" s="127"/>
      <c r="AC429" s="128"/>
      <c r="AD429" s="131"/>
      <c r="AL429" s="132">
        <f t="shared" si="152"/>
        <v>0</v>
      </c>
      <c r="AM429" s="132">
        <f t="shared" si="152"/>
        <v>0</v>
      </c>
      <c r="AN429" s="132">
        <f t="shared" si="152"/>
        <v>0</v>
      </c>
      <c r="AO429" s="132">
        <f t="shared" si="153"/>
        <v>0</v>
      </c>
    </row>
    <row r="430" spans="3:41" ht="15" customHeight="1" x14ac:dyDescent="0.15">
      <c r="C430" s="116"/>
      <c r="D430" s="8" t="s">
        <v>196</v>
      </c>
      <c r="I430" s="110"/>
      <c r="J430" s="94"/>
      <c r="K430" s="2"/>
      <c r="L430" s="97"/>
      <c r="M430" s="127"/>
      <c r="N430" s="127"/>
      <c r="O430" s="127"/>
      <c r="P430" s="136"/>
      <c r="Q430" s="126"/>
      <c r="R430" s="126"/>
      <c r="S430" s="126"/>
      <c r="T430" s="181"/>
      <c r="U430" s="127"/>
      <c r="V430" s="127"/>
      <c r="W430" s="127"/>
      <c r="X430" s="128"/>
      <c r="Y430" s="126"/>
      <c r="Z430" s="127"/>
      <c r="AA430" s="127"/>
      <c r="AB430" s="127"/>
      <c r="AC430" s="128"/>
      <c r="AD430" s="131"/>
      <c r="AL430" s="132">
        <f t="shared" si="152"/>
        <v>0</v>
      </c>
      <c r="AM430" s="132">
        <f t="shared" si="152"/>
        <v>0</v>
      </c>
      <c r="AN430" s="132">
        <f t="shared" si="152"/>
        <v>0</v>
      </c>
      <c r="AO430" s="132">
        <f t="shared" si="153"/>
        <v>0</v>
      </c>
    </row>
    <row r="431" spans="3:41" ht="15" customHeight="1" x14ac:dyDescent="0.15">
      <c r="C431" s="116"/>
      <c r="D431" s="8"/>
      <c r="I431" s="110"/>
      <c r="J431" s="94"/>
      <c r="K431" s="2"/>
      <c r="L431" s="97"/>
      <c r="M431" s="127"/>
      <c r="N431" s="127"/>
      <c r="O431" s="127"/>
      <c r="P431" s="136"/>
      <c r="Q431" s="126"/>
      <c r="R431" s="126"/>
      <c r="S431" s="126"/>
      <c r="T431" s="181"/>
      <c r="U431" s="127"/>
      <c r="V431" s="127"/>
      <c r="W431" s="127"/>
      <c r="X431" s="128"/>
      <c r="Y431" s="126"/>
      <c r="Z431" s="127"/>
      <c r="AA431" s="127"/>
      <c r="AB431" s="127"/>
      <c r="AC431" s="128"/>
      <c r="AD431" s="131"/>
      <c r="AL431" s="132">
        <f t="shared" si="152"/>
        <v>0</v>
      </c>
      <c r="AM431" s="132">
        <f t="shared" si="152"/>
        <v>0</v>
      </c>
      <c r="AN431" s="132">
        <f t="shared" si="152"/>
        <v>0</v>
      </c>
      <c r="AO431" s="132">
        <f t="shared" si="153"/>
        <v>0</v>
      </c>
    </row>
    <row r="432" spans="3:41" ht="15" customHeight="1" x14ac:dyDescent="0.15">
      <c r="C432" s="116"/>
      <c r="D432" s="8" t="s">
        <v>76</v>
      </c>
      <c r="E432" s="1" t="s">
        <v>197</v>
      </c>
      <c r="I432" s="110"/>
      <c r="J432" s="94"/>
      <c r="K432" s="2"/>
      <c r="L432" s="97"/>
      <c r="M432" s="410"/>
      <c r="N432" s="127"/>
      <c r="O432" s="127"/>
      <c r="P432" s="136"/>
      <c r="Q432" s="126"/>
      <c r="R432" s="126"/>
      <c r="S432" s="126"/>
      <c r="T432" s="181"/>
      <c r="U432" s="127"/>
      <c r="V432" s="127"/>
      <c r="W432" s="127"/>
      <c r="X432" s="128"/>
      <c r="Y432" s="126"/>
      <c r="Z432" s="127"/>
      <c r="AA432" s="127"/>
      <c r="AB432" s="127"/>
      <c r="AC432" s="128"/>
      <c r="AD432" s="131"/>
      <c r="AL432" s="132">
        <f t="shared" si="152"/>
        <v>0</v>
      </c>
      <c r="AM432" s="132">
        <f t="shared" si="152"/>
        <v>0</v>
      </c>
      <c r="AN432" s="132">
        <f t="shared" si="152"/>
        <v>0</v>
      </c>
      <c r="AO432" s="132">
        <f t="shared" si="153"/>
        <v>0</v>
      </c>
    </row>
    <row r="433" spans="3:41" ht="15" customHeight="1" x14ac:dyDescent="0.15">
      <c r="C433" s="116"/>
      <c r="D433" s="8"/>
      <c r="E433" s="1" t="s">
        <v>198</v>
      </c>
      <c r="H433" s="1" t="s">
        <v>86</v>
      </c>
      <c r="I433" s="110" t="s">
        <v>25</v>
      </c>
      <c r="J433" s="94" t="s">
        <v>101</v>
      </c>
      <c r="K433" s="2"/>
      <c r="L433" s="97"/>
      <c r="M433" s="127">
        <v>0</v>
      </c>
      <c r="N433" s="127">
        <v>0</v>
      </c>
      <c r="O433" s="127">
        <v>0</v>
      </c>
      <c r="P433" s="136" t="s">
        <v>101</v>
      </c>
      <c r="Q433" s="126">
        <v>0</v>
      </c>
      <c r="R433" s="126"/>
      <c r="S433" s="126"/>
      <c r="T433" s="181"/>
      <c r="U433" s="127">
        <v>0</v>
      </c>
      <c r="V433" s="127">
        <f>+V425</f>
        <v>0</v>
      </c>
      <c r="W433" s="127">
        <f>SUM(U433:V433)</f>
        <v>0</v>
      </c>
      <c r="X433" s="128" t="s">
        <v>101</v>
      </c>
      <c r="Y433" s="126">
        <v>0</v>
      </c>
      <c r="Z433" s="127">
        <f t="shared" ref="Z433:AB434" si="161">+M433+U433</f>
        <v>0</v>
      </c>
      <c r="AA433" s="127">
        <f t="shared" si="161"/>
        <v>0</v>
      </c>
      <c r="AB433" s="127">
        <f t="shared" si="161"/>
        <v>0</v>
      </c>
      <c r="AC433" s="128" t="s">
        <v>101</v>
      </c>
      <c r="AD433" s="131">
        <f>+Q433+Y433</f>
        <v>0</v>
      </c>
      <c r="AG433" s="4">
        <v>0</v>
      </c>
      <c r="AH433" s="4">
        <v>0</v>
      </c>
      <c r="AI433" s="4">
        <v>0</v>
      </c>
      <c r="AJ433" s="4" t="s">
        <v>101</v>
      </c>
      <c r="AK433" s="5">
        <v>0</v>
      </c>
      <c r="AL433" s="132">
        <f t="shared" si="152"/>
        <v>0</v>
      </c>
      <c r="AM433" s="132">
        <f t="shared" si="152"/>
        <v>0</v>
      </c>
      <c r="AN433" s="132">
        <f t="shared" si="152"/>
        <v>0</v>
      </c>
      <c r="AO433" s="132">
        <f t="shared" si="153"/>
        <v>0</v>
      </c>
    </row>
    <row r="434" spans="3:41" ht="15" customHeight="1" x14ac:dyDescent="0.15">
      <c r="C434" s="116"/>
      <c r="D434" s="8"/>
      <c r="E434" s="1" t="s">
        <v>198</v>
      </c>
      <c r="H434" s="1" t="s">
        <v>87</v>
      </c>
      <c r="I434" s="110" t="s">
        <v>25</v>
      </c>
      <c r="J434" s="94" t="s">
        <v>101</v>
      </c>
      <c r="K434" s="2"/>
      <c r="L434" s="97"/>
      <c r="M434" s="127">
        <v>0</v>
      </c>
      <c r="N434" s="127">
        <v>0</v>
      </c>
      <c r="O434" s="127">
        <v>0</v>
      </c>
      <c r="P434" s="136" t="s">
        <v>101</v>
      </c>
      <c r="Q434" s="126">
        <v>0</v>
      </c>
      <c r="R434" s="126"/>
      <c r="S434" s="126"/>
      <c r="T434" s="181"/>
      <c r="U434" s="127">
        <v>0</v>
      </c>
      <c r="V434" s="127">
        <f>+V426</f>
        <v>0</v>
      </c>
      <c r="W434" s="127">
        <f>SUM(U434:V434)</f>
        <v>0</v>
      </c>
      <c r="X434" s="128" t="s">
        <v>101</v>
      </c>
      <c r="Y434" s="126">
        <v>0</v>
      </c>
      <c r="Z434" s="127">
        <f t="shared" si="161"/>
        <v>0</v>
      </c>
      <c r="AA434" s="127">
        <f t="shared" si="161"/>
        <v>0</v>
      </c>
      <c r="AB434" s="127">
        <f t="shared" si="161"/>
        <v>0</v>
      </c>
      <c r="AC434" s="128" t="s">
        <v>101</v>
      </c>
      <c r="AD434" s="131">
        <f>+Q434+Y434</f>
        <v>0</v>
      </c>
      <c r="AG434" s="4">
        <v>0</v>
      </c>
      <c r="AH434" s="4">
        <v>0</v>
      </c>
      <c r="AI434" s="4">
        <v>0</v>
      </c>
      <c r="AJ434" s="4" t="s">
        <v>101</v>
      </c>
      <c r="AK434" s="5">
        <v>0</v>
      </c>
      <c r="AL434" s="132">
        <f t="shared" si="152"/>
        <v>0</v>
      </c>
      <c r="AM434" s="132">
        <f t="shared" si="152"/>
        <v>0</v>
      </c>
      <c r="AN434" s="132">
        <f t="shared" si="152"/>
        <v>0</v>
      </c>
      <c r="AO434" s="132">
        <f t="shared" si="153"/>
        <v>0</v>
      </c>
    </row>
    <row r="435" spans="3:41" ht="15" customHeight="1" x14ac:dyDescent="0.15">
      <c r="C435" s="116"/>
      <c r="D435" s="8" t="s">
        <v>76</v>
      </c>
      <c r="E435" s="1" t="s">
        <v>199</v>
      </c>
      <c r="H435" s="2"/>
      <c r="I435" s="110"/>
      <c r="J435" s="94"/>
      <c r="K435" s="2"/>
      <c r="L435" s="97"/>
      <c r="M435" s="127"/>
      <c r="N435" s="127"/>
      <c r="O435" s="127"/>
      <c r="P435" s="136"/>
      <c r="Q435" s="126"/>
      <c r="R435" s="126"/>
      <c r="S435" s="126"/>
      <c r="T435" s="181"/>
      <c r="U435" s="127"/>
      <c r="V435" s="127"/>
      <c r="W435" s="127"/>
      <c r="X435" s="128"/>
      <c r="Y435" s="126">
        <v>0</v>
      </c>
      <c r="Z435" s="127"/>
      <c r="AA435" s="127"/>
      <c r="AB435" s="127"/>
      <c r="AC435" s="128"/>
      <c r="AD435" s="131"/>
      <c r="AL435" s="132">
        <f t="shared" si="152"/>
        <v>0</v>
      </c>
      <c r="AM435" s="132">
        <f t="shared" si="152"/>
        <v>0</v>
      </c>
      <c r="AN435" s="132">
        <f t="shared" si="152"/>
        <v>0</v>
      </c>
      <c r="AO435" s="132">
        <f t="shared" si="153"/>
        <v>0</v>
      </c>
    </row>
    <row r="436" spans="3:41" ht="15" customHeight="1" x14ac:dyDescent="0.15">
      <c r="C436" s="116"/>
      <c r="D436" s="8"/>
      <c r="E436" s="1" t="s">
        <v>200</v>
      </c>
      <c r="H436" s="1" t="s">
        <v>86</v>
      </c>
      <c r="I436" s="110" t="s">
        <v>25</v>
      </c>
      <c r="J436" s="94" t="s">
        <v>101</v>
      </c>
      <c r="K436" s="2"/>
      <c r="L436" s="97"/>
      <c r="M436" s="127">
        <v>0</v>
      </c>
      <c r="N436" s="127">
        <v>0</v>
      </c>
      <c r="O436" s="127">
        <v>0</v>
      </c>
      <c r="P436" s="136" t="s">
        <v>101</v>
      </c>
      <c r="Q436" s="126">
        <v>0</v>
      </c>
      <c r="R436" s="126"/>
      <c r="S436" s="126"/>
      <c r="T436" s="181"/>
      <c r="U436" s="127">
        <v>0</v>
      </c>
      <c r="V436" s="127">
        <f>+V433</f>
        <v>0</v>
      </c>
      <c r="W436" s="127">
        <f>SUM(U436:V436)</f>
        <v>0</v>
      </c>
      <c r="X436" s="128" t="s">
        <v>101</v>
      </c>
      <c r="Y436" s="126">
        <v>0</v>
      </c>
      <c r="Z436" s="127">
        <f t="shared" ref="Z436:AB440" si="162">+M436+U436</f>
        <v>0</v>
      </c>
      <c r="AA436" s="127">
        <f t="shared" si="162"/>
        <v>0</v>
      </c>
      <c r="AB436" s="127">
        <f t="shared" si="162"/>
        <v>0</v>
      </c>
      <c r="AC436" s="128" t="s">
        <v>101</v>
      </c>
      <c r="AD436" s="131">
        <f>+Q436+Y436</f>
        <v>0</v>
      </c>
      <c r="AG436" s="4">
        <v>0</v>
      </c>
      <c r="AH436" s="4">
        <v>0</v>
      </c>
      <c r="AI436" s="4">
        <v>0</v>
      </c>
      <c r="AJ436" s="4" t="s">
        <v>101</v>
      </c>
      <c r="AK436" s="5">
        <v>0</v>
      </c>
      <c r="AL436" s="132">
        <f t="shared" si="152"/>
        <v>0</v>
      </c>
      <c r="AM436" s="132">
        <f t="shared" si="152"/>
        <v>0</v>
      </c>
      <c r="AN436" s="132">
        <f t="shared" si="152"/>
        <v>0</v>
      </c>
      <c r="AO436" s="132">
        <f t="shared" si="153"/>
        <v>0</v>
      </c>
    </row>
    <row r="437" spans="3:41" ht="15" customHeight="1" x14ac:dyDescent="0.15">
      <c r="C437" s="116"/>
      <c r="D437" s="8"/>
      <c r="E437" s="1" t="s">
        <v>200</v>
      </c>
      <c r="H437" s="1" t="s">
        <v>87</v>
      </c>
      <c r="I437" s="110" t="s">
        <v>25</v>
      </c>
      <c r="J437" s="94" t="s">
        <v>101</v>
      </c>
      <c r="K437" s="2"/>
      <c r="L437" s="97"/>
      <c r="M437" s="127">
        <v>0</v>
      </c>
      <c r="N437" s="127">
        <v>0</v>
      </c>
      <c r="O437" s="127">
        <v>0</v>
      </c>
      <c r="P437" s="136" t="s">
        <v>101</v>
      </c>
      <c r="Q437" s="126">
        <v>0</v>
      </c>
      <c r="R437" s="126"/>
      <c r="S437" s="126"/>
      <c r="T437" s="181"/>
      <c r="U437" s="127">
        <v>0</v>
      </c>
      <c r="V437" s="127">
        <f>+V434</f>
        <v>0</v>
      </c>
      <c r="W437" s="127">
        <f>SUM(U437:V437)</f>
        <v>0</v>
      </c>
      <c r="X437" s="128" t="s">
        <v>101</v>
      </c>
      <c r="Y437" s="126">
        <v>0</v>
      </c>
      <c r="Z437" s="127">
        <f t="shared" si="162"/>
        <v>0</v>
      </c>
      <c r="AA437" s="127">
        <f t="shared" si="162"/>
        <v>0</v>
      </c>
      <c r="AB437" s="127">
        <f t="shared" si="162"/>
        <v>0</v>
      </c>
      <c r="AC437" s="128" t="s">
        <v>101</v>
      </c>
      <c r="AD437" s="131">
        <f>+Q437+Y437</f>
        <v>0</v>
      </c>
      <c r="AG437" s="4">
        <v>0</v>
      </c>
      <c r="AH437" s="4">
        <v>0</v>
      </c>
      <c r="AI437" s="4">
        <v>0</v>
      </c>
      <c r="AJ437" s="4" t="s">
        <v>101</v>
      </c>
      <c r="AK437" s="5">
        <v>0</v>
      </c>
      <c r="AL437" s="132">
        <f t="shared" si="152"/>
        <v>0</v>
      </c>
      <c r="AM437" s="132">
        <f t="shared" si="152"/>
        <v>0</v>
      </c>
      <c r="AN437" s="132">
        <f t="shared" si="152"/>
        <v>0</v>
      </c>
      <c r="AO437" s="132">
        <f t="shared" si="153"/>
        <v>0</v>
      </c>
    </row>
    <row r="438" spans="3:41" ht="15" customHeight="1" x14ac:dyDescent="0.15">
      <c r="C438" s="92"/>
      <c r="D438" s="123" t="s">
        <v>76</v>
      </c>
      <c r="E438" s="1" t="s">
        <v>201</v>
      </c>
      <c r="H438" s="2"/>
      <c r="I438" s="110"/>
      <c r="J438" s="94"/>
      <c r="K438" s="2"/>
      <c r="L438" s="97"/>
      <c r="M438" s="127">
        <v>0</v>
      </c>
      <c r="N438" s="127"/>
      <c r="O438" s="127"/>
      <c r="P438" s="128"/>
      <c r="Q438" s="126"/>
      <c r="R438" s="126"/>
      <c r="S438" s="126"/>
      <c r="T438" s="181"/>
      <c r="U438" s="127"/>
      <c r="V438" s="127"/>
      <c r="W438" s="127"/>
      <c r="X438" s="128"/>
      <c r="Y438" s="126"/>
      <c r="Z438" s="127">
        <f t="shared" si="162"/>
        <v>0</v>
      </c>
      <c r="AA438" s="127"/>
      <c r="AB438" s="127"/>
      <c r="AC438" s="128"/>
      <c r="AD438" s="131"/>
      <c r="AG438" s="4">
        <v>0</v>
      </c>
      <c r="AL438" s="132">
        <f t="shared" si="152"/>
        <v>0</v>
      </c>
      <c r="AM438" s="132">
        <f t="shared" si="152"/>
        <v>0</v>
      </c>
      <c r="AN438" s="132">
        <f t="shared" si="152"/>
        <v>0</v>
      </c>
      <c r="AO438" s="132">
        <f t="shared" si="153"/>
        <v>0</v>
      </c>
    </row>
    <row r="439" spans="3:41" ht="15" customHeight="1" x14ac:dyDescent="0.15">
      <c r="C439" s="92"/>
      <c r="D439" s="123"/>
      <c r="E439" s="1" t="s">
        <v>202</v>
      </c>
      <c r="H439" s="1" t="s">
        <v>86</v>
      </c>
      <c r="I439" s="110" t="s">
        <v>25</v>
      </c>
      <c r="J439" s="94" t="s">
        <v>101</v>
      </c>
      <c r="K439" s="2"/>
      <c r="L439" s="97"/>
      <c r="M439" s="127">
        <v>0</v>
      </c>
      <c r="N439" s="127">
        <v>0</v>
      </c>
      <c r="O439" s="127">
        <v>0</v>
      </c>
      <c r="P439" s="128" t="s">
        <v>101</v>
      </c>
      <c r="Q439" s="126">
        <v>0</v>
      </c>
      <c r="R439" s="126"/>
      <c r="S439" s="126"/>
      <c r="T439" s="181"/>
      <c r="U439" s="127">
        <v>0</v>
      </c>
      <c r="V439" s="127">
        <f>+V436</f>
        <v>0</v>
      </c>
      <c r="W439" s="127">
        <f>SUM(U439:V439)</f>
        <v>0</v>
      </c>
      <c r="X439" s="128" t="s">
        <v>101</v>
      </c>
      <c r="Y439" s="126">
        <v>0</v>
      </c>
      <c r="Z439" s="127">
        <f t="shared" si="162"/>
        <v>0</v>
      </c>
      <c r="AA439" s="127">
        <f t="shared" si="162"/>
        <v>0</v>
      </c>
      <c r="AB439" s="127">
        <f t="shared" si="162"/>
        <v>0</v>
      </c>
      <c r="AC439" s="128" t="s">
        <v>101</v>
      </c>
      <c r="AD439" s="131">
        <f>+Q439+Y439</f>
        <v>0</v>
      </c>
      <c r="AG439" s="4">
        <v>0</v>
      </c>
      <c r="AH439" s="4">
        <v>0</v>
      </c>
      <c r="AI439" s="4">
        <v>0</v>
      </c>
      <c r="AJ439" s="4" t="s">
        <v>101</v>
      </c>
      <c r="AK439" s="5">
        <v>0</v>
      </c>
      <c r="AL439" s="132">
        <f t="shared" si="152"/>
        <v>0</v>
      </c>
      <c r="AM439" s="132">
        <f t="shared" si="152"/>
        <v>0</v>
      </c>
      <c r="AN439" s="132">
        <f t="shared" si="152"/>
        <v>0</v>
      </c>
      <c r="AO439" s="132">
        <f t="shared" si="153"/>
        <v>0</v>
      </c>
    </row>
    <row r="440" spans="3:41" ht="15" customHeight="1" x14ac:dyDescent="0.15">
      <c r="C440" s="92"/>
      <c r="D440" s="123"/>
      <c r="E440" s="1" t="s">
        <v>202</v>
      </c>
      <c r="H440" s="1" t="s">
        <v>87</v>
      </c>
      <c r="I440" s="379" t="s">
        <v>25</v>
      </c>
      <c r="J440" s="411" t="s">
        <v>101</v>
      </c>
      <c r="K440" s="412"/>
      <c r="L440" s="413"/>
      <c r="M440" s="127">
        <v>0</v>
      </c>
      <c r="N440" s="127">
        <v>0</v>
      </c>
      <c r="O440" s="127">
        <v>0</v>
      </c>
      <c r="P440" s="128" t="s">
        <v>101</v>
      </c>
      <c r="Q440" s="126">
        <v>0</v>
      </c>
      <c r="R440" s="126"/>
      <c r="S440" s="126"/>
      <c r="T440" s="181"/>
      <c r="U440" s="127">
        <v>0</v>
      </c>
      <c r="V440" s="127">
        <f>+V437</f>
        <v>0</v>
      </c>
      <c r="W440" s="127">
        <f>SUM(U440:V440)</f>
        <v>0</v>
      </c>
      <c r="X440" s="128" t="s">
        <v>101</v>
      </c>
      <c r="Y440" s="126">
        <v>0</v>
      </c>
      <c r="Z440" s="127">
        <f t="shared" si="162"/>
        <v>0</v>
      </c>
      <c r="AA440" s="127">
        <f t="shared" si="162"/>
        <v>0</v>
      </c>
      <c r="AB440" s="127">
        <f t="shared" si="162"/>
        <v>0</v>
      </c>
      <c r="AC440" s="128" t="s">
        <v>101</v>
      </c>
      <c r="AD440" s="131">
        <f>+Q440+Y440</f>
        <v>0</v>
      </c>
      <c r="AG440" s="4">
        <v>0</v>
      </c>
      <c r="AH440" s="4">
        <v>0</v>
      </c>
      <c r="AI440" s="4">
        <v>0</v>
      </c>
      <c r="AJ440" s="4" t="s">
        <v>101</v>
      </c>
      <c r="AK440" s="5">
        <v>0</v>
      </c>
      <c r="AL440" s="132">
        <f t="shared" si="152"/>
        <v>0</v>
      </c>
      <c r="AM440" s="132">
        <f t="shared" si="152"/>
        <v>0</v>
      </c>
      <c r="AN440" s="132">
        <f t="shared" si="152"/>
        <v>0</v>
      </c>
      <c r="AO440" s="132">
        <f t="shared" si="153"/>
        <v>0</v>
      </c>
    </row>
    <row r="441" spans="3:41" ht="20" customHeight="1" thickBot="1" x14ac:dyDescent="0.2">
      <c r="C441" s="184"/>
      <c r="D441" s="185"/>
      <c r="E441" s="185"/>
      <c r="F441" s="185"/>
      <c r="G441" s="185"/>
      <c r="H441" s="185"/>
      <c r="I441" s="187"/>
      <c r="J441" s="334"/>
      <c r="K441" s="406"/>
      <c r="L441" s="198"/>
      <c r="M441" s="141">
        <v>0</v>
      </c>
      <c r="N441" s="141">
        <v>0</v>
      </c>
      <c r="O441" s="141">
        <v>0</v>
      </c>
      <c r="P441" s="142" t="s">
        <v>101</v>
      </c>
      <c r="Q441" s="143">
        <v>0</v>
      </c>
      <c r="R441" s="143"/>
      <c r="S441" s="143"/>
      <c r="T441" s="192"/>
      <c r="U441" s="141"/>
      <c r="V441" s="141"/>
      <c r="W441" s="141">
        <f>SUM(W429:W440)</f>
        <v>0</v>
      </c>
      <c r="X441" s="142" t="s">
        <v>101</v>
      </c>
      <c r="Y441" s="143">
        <f>SUM(Y429:Y440)</f>
        <v>0</v>
      </c>
      <c r="Z441" s="141">
        <f>SUM(Z429:Z440)</f>
        <v>0</v>
      </c>
      <c r="AA441" s="141">
        <f>SUM(AA429:AA440)</f>
        <v>0</v>
      </c>
      <c r="AB441" s="141">
        <f>SUM(AB429:AB440)</f>
        <v>0</v>
      </c>
      <c r="AC441" s="142" t="s">
        <v>101</v>
      </c>
      <c r="AD441" s="146">
        <f>SUM(AD429:AD440)</f>
        <v>0</v>
      </c>
      <c r="AG441" s="4">
        <v>0</v>
      </c>
      <c r="AH441" s="4">
        <v>0</v>
      </c>
      <c r="AI441" s="4">
        <v>0</v>
      </c>
      <c r="AJ441" s="4" t="s">
        <v>101</v>
      </c>
      <c r="AK441" s="5">
        <v>0</v>
      </c>
      <c r="AL441" s="132">
        <f t="shared" si="152"/>
        <v>0</v>
      </c>
      <c r="AM441" s="132">
        <f t="shared" si="152"/>
        <v>0</v>
      </c>
      <c r="AN441" s="132">
        <f t="shared" si="152"/>
        <v>0</v>
      </c>
      <c r="AO441" s="132">
        <f t="shared" si="153"/>
        <v>0</v>
      </c>
    </row>
    <row r="442" spans="3:41" ht="18" customHeight="1" x14ac:dyDescent="0.15">
      <c r="C442" s="414"/>
      <c r="D442" s="415" t="s">
        <v>203</v>
      </c>
      <c r="E442" s="416"/>
      <c r="F442" s="416"/>
      <c r="G442" s="416"/>
      <c r="H442" s="416"/>
      <c r="I442" s="416"/>
      <c r="J442" s="416"/>
      <c r="K442" s="417"/>
      <c r="L442" s="418"/>
      <c r="M442" s="419"/>
      <c r="N442" s="256"/>
      <c r="O442" s="420"/>
      <c r="P442" s="392" t="s">
        <v>26</v>
      </c>
      <c r="Q442" s="420">
        <v>0</v>
      </c>
      <c r="R442" s="256"/>
      <c r="S442" s="256"/>
      <c r="T442" s="256"/>
      <c r="U442" s="419"/>
      <c r="V442" s="256"/>
      <c r="W442" s="420"/>
      <c r="X442" s="392" t="s">
        <v>26</v>
      </c>
      <c r="Y442" s="420">
        <f>+Y420</f>
        <v>0</v>
      </c>
      <c r="Z442" s="421"/>
      <c r="AA442" s="421"/>
      <c r="AB442" s="421"/>
      <c r="AC442" s="392" t="s">
        <v>26</v>
      </c>
      <c r="AD442" s="302">
        <f>+AD420</f>
        <v>0</v>
      </c>
      <c r="AJ442" s="4" t="s">
        <v>26</v>
      </c>
      <c r="AK442" s="5">
        <v>0</v>
      </c>
      <c r="AL442" s="132">
        <f t="shared" si="152"/>
        <v>0</v>
      </c>
      <c r="AM442" s="132">
        <f t="shared" si="152"/>
        <v>0</v>
      </c>
      <c r="AN442" s="132">
        <f t="shared" si="152"/>
        <v>0</v>
      </c>
      <c r="AO442" s="132">
        <f t="shared" si="153"/>
        <v>0</v>
      </c>
    </row>
    <row r="443" spans="3:41" ht="18" customHeight="1" thickBot="1" x14ac:dyDescent="0.2">
      <c r="C443" s="184"/>
      <c r="D443" s="422"/>
      <c r="E443" s="423"/>
      <c r="F443" s="423"/>
      <c r="G443" s="423"/>
      <c r="H443" s="423"/>
      <c r="I443" s="423"/>
      <c r="J443" s="423"/>
      <c r="K443" s="406"/>
      <c r="L443" s="424"/>
      <c r="M443" s="425"/>
      <c r="N443" s="234"/>
      <c r="O443" s="232"/>
      <c r="P443" s="425" t="s">
        <v>101</v>
      </c>
      <c r="Q443" s="232">
        <v>0</v>
      </c>
      <c r="R443" s="234"/>
      <c r="S443" s="234"/>
      <c r="T443" s="234"/>
      <c r="U443" s="425"/>
      <c r="V443" s="234"/>
      <c r="W443" s="232"/>
      <c r="X443" s="426" t="s">
        <v>101</v>
      </c>
      <c r="Y443" s="232">
        <f>+Y441+Y428+Y414+Y409</f>
        <v>0</v>
      </c>
      <c r="Z443" s="246"/>
      <c r="AA443" s="246"/>
      <c r="AB443" s="246"/>
      <c r="AC443" s="426" t="s">
        <v>101</v>
      </c>
      <c r="AD443" s="427">
        <f>+AD441+AD428+AD414+AD409</f>
        <v>0</v>
      </c>
      <c r="AJ443" s="4" t="s">
        <v>101</v>
      </c>
      <c r="AK443" s="5">
        <v>0</v>
      </c>
      <c r="AL443" s="132">
        <f t="shared" si="152"/>
        <v>0</v>
      </c>
      <c r="AM443" s="132">
        <f t="shared" si="152"/>
        <v>0</v>
      </c>
      <c r="AN443" s="132">
        <f t="shared" si="152"/>
        <v>0</v>
      </c>
      <c r="AO443" s="132">
        <f t="shared" si="153"/>
        <v>0</v>
      </c>
    </row>
    <row r="444" spans="3:41" ht="35" customHeight="1" thickBot="1" x14ac:dyDescent="0.2">
      <c r="C444" s="155"/>
      <c r="D444" s="17" t="s">
        <v>204</v>
      </c>
      <c r="E444" s="156"/>
      <c r="F444" s="156"/>
      <c r="G444" s="156"/>
      <c r="H444" s="17"/>
      <c r="I444" s="428"/>
      <c r="J444" s="156"/>
      <c r="K444" s="156"/>
      <c r="L444" s="429"/>
      <c r="M444" s="214"/>
      <c r="N444" s="214"/>
      <c r="O444" s="213"/>
      <c r="P444" s="430" t="s">
        <v>101</v>
      </c>
      <c r="Q444" s="217">
        <v>0</v>
      </c>
      <c r="R444" s="214"/>
      <c r="S444" s="214"/>
      <c r="T444" s="214"/>
      <c r="U444" s="430"/>
      <c r="V444" s="214"/>
      <c r="W444" s="213"/>
      <c r="X444" s="216" t="s">
        <v>101</v>
      </c>
      <c r="Y444" s="217">
        <f>+(Y442*13200)+Y443</f>
        <v>0</v>
      </c>
      <c r="Z444" s="214"/>
      <c r="AA444" s="214"/>
      <c r="AB444" s="213"/>
      <c r="AC444" s="216" t="s">
        <v>101</v>
      </c>
      <c r="AD444" s="431">
        <f>+Q444+Y444</f>
        <v>0</v>
      </c>
      <c r="AJ444" s="4" t="s">
        <v>101</v>
      </c>
      <c r="AK444" s="5">
        <v>0</v>
      </c>
      <c r="AL444" s="132">
        <f t="shared" si="152"/>
        <v>0</v>
      </c>
      <c r="AM444" s="132">
        <f t="shared" si="152"/>
        <v>0</v>
      </c>
      <c r="AN444" s="132">
        <f t="shared" si="152"/>
        <v>0</v>
      </c>
      <c r="AO444" s="132">
        <f t="shared" si="153"/>
        <v>0</v>
      </c>
    </row>
    <row r="445" spans="3:41" ht="21" customHeight="1" thickTop="1" thickBot="1" x14ac:dyDescent="0.2">
      <c r="D445" s="8"/>
      <c r="H445" s="8"/>
      <c r="L445" s="134"/>
      <c r="M445" s="148"/>
      <c r="N445" s="148"/>
      <c r="O445" s="148"/>
      <c r="P445" s="148"/>
      <c r="Q445" s="405"/>
      <c r="R445" s="405"/>
      <c r="S445" s="405"/>
      <c r="T445" s="405"/>
      <c r="U445" s="171"/>
      <c r="X445" s="169"/>
      <c r="Y445" s="148"/>
      <c r="AB445" s="171"/>
      <c r="AC445" s="174"/>
      <c r="AD445" s="405"/>
      <c r="AL445" s="132">
        <f t="shared" si="152"/>
        <v>0</v>
      </c>
      <c r="AM445" s="132">
        <f t="shared" si="152"/>
        <v>0</v>
      </c>
      <c r="AN445" s="132">
        <f t="shared" si="152"/>
        <v>0</v>
      </c>
      <c r="AO445" s="132">
        <f t="shared" si="153"/>
        <v>0</v>
      </c>
    </row>
    <row r="446" spans="3:41" ht="15" hidden="1" thickBot="1" x14ac:dyDescent="0.2">
      <c r="J446" s="2"/>
      <c r="K446" s="2"/>
      <c r="L446" s="221"/>
      <c r="M446" s="148"/>
      <c r="N446" s="148"/>
      <c r="O446" s="148"/>
      <c r="P446" s="148"/>
      <c r="Q446" s="147"/>
      <c r="R446" s="148"/>
      <c r="S446" s="148"/>
      <c r="T446" s="148"/>
      <c r="U446" s="111"/>
      <c r="X446" s="169"/>
      <c r="Y446" s="148"/>
      <c r="AB446" s="8"/>
      <c r="AC446" s="222"/>
      <c r="AD446" s="432"/>
      <c r="AL446" s="132">
        <f t="shared" si="152"/>
        <v>0</v>
      </c>
      <c r="AM446" s="132">
        <f t="shared" si="152"/>
        <v>0</v>
      </c>
      <c r="AN446" s="132">
        <f t="shared" si="152"/>
        <v>0</v>
      </c>
      <c r="AO446" s="132">
        <f t="shared" si="153"/>
        <v>0</v>
      </c>
    </row>
    <row r="447" spans="3:41" ht="17.25" customHeight="1" thickTop="1" x14ac:dyDescent="0.15">
      <c r="C447" s="20"/>
      <c r="D447" s="21"/>
      <c r="E447" s="21"/>
      <c r="F447" s="21"/>
      <c r="G447" s="21"/>
      <c r="H447" s="22"/>
      <c r="I447" s="23"/>
      <c r="J447" s="24" t="s">
        <v>5</v>
      </c>
      <c r="K447" s="25"/>
      <c r="L447" s="26"/>
      <c r="M447" s="27" t="s">
        <v>6</v>
      </c>
      <c r="N447" s="27"/>
      <c r="O447" s="27"/>
      <c r="P447" s="27"/>
      <c r="Q447" s="28"/>
      <c r="R447" s="29"/>
      <c r="S447" s="29"/>
      <c r="T447" s="29"/>
      <c r="U447" s="30" t="s">
        <v>7</v>
      </c>
      <c r="V447" s="31"/>
      <c r="W447" s="31"/>
      <c r="X447" s="31"/>
      <c r="Y447" s="32"/>
      <c r="Z447" s="33" t="s">
        <v>8</v>
      </c>
      <c r="AA447" s="27"/>
      <c r="AB447" s="27"/>
      <c r="AC447" s="27"/>
      <c r="AD447" s="34"/>
      <c r="AG447" s="4" t="s">
        <v>8</v>
      </c>
      <c r="AL447" s="132" t="e">
        <f t="shared" si="152"/>
        <v>#VALUE!</v>
      </c>
      <c r="AM447" s="132">
        <f t="shared" si="152"/>
        <v>0</v>
      </c>
      <c r="AN447" s="132">
        <f t="shared" si="152"/>
        <v>0</v>
      </c>
      <c r="AO447" s="132">
        <f t="shared" si="153"/>
        <v>0</v>
      </c>
    </row>
    <row r="448" spans="3:41" ht="17.25" customHeight="1" x14ac:dyDescent="0.15">
      <c r="C448" s="35" t="s">
        <v>9</v>
      </c>
      <c r="D448" s="36" t="s">
        <v>10</v>
      </c>
      <c r="E448" s="37"/>
      <c r="F448" s="37"/>
      <c r="G448" s="37"/>
      <c r="H448" s="38"/>
      <c r="I448" s="39" t="s">
        <v>11</v>
      </c>
      <c r="J448" s="36"/>
      <c r="K448" s="37"/>
      <c r="L448" s="38"/>
      <c r="M448" s="40" t="s">
        <v>12</v>
      </c>
      <c r="N448" s="41"/>
      <c r="O448" s="42"/>
      <c r="P448" s="43" t="s">
        <v>13</v>
      </c>
      <c r="Q448" s="44"/>
      <c r="R448" s="45"/>
      <c r="S448" s="45"/>
      <c r="T448" s="45"/>
      <c r="U448" s="46" t="s">
        <v>12</v>
      </c>
      <c r="V448" s="47"/>
      <c r="W448" s="48"/>
      <c r="X448" s="49" t="s">
        <v>13</v>
      </c>
      <c r="Y448" s="50"/>
      <c r="Z448" s="51" t="s">
        <v>12</v>
      </c>
      <c r="AA448" s="40"/>
      <c r="AB448" s="52"/>
      <c r="AC448" s="43" t="s">
        <v>13</v>
      </c>
      <c r="AD448" s="53"/>
      <c r="AG448" s="4" t="s">
        <v>12</v>
      </c>
      <c r="AJ448" s="4" t="s">
        <v>13</v>
      </c>
      <c r="AL448" s="132" t="e">
        <f t="shared" si="152"/>
        <v>#VALUE!</v>
      </c>
      <c r="AM448" s="132">
        <f t="shared" si="152"/>
        <v>0</v>
      </c>
      <c r="AN448" s="132">
        <f t="shared" si="152"/>
        <v>0</v>
      </c>
      <c r="AO448" s="132">
        <f t="shared" si="153"/>
        <v>0</v>
      </c>
    </row>
    <row r="449" spans="3:41" ht="17.25" customHeight="1" thickBot="1" x14ac:dyDescent="0.2">
      <c r="C449" s="54"/>
      <c r="D449" s="55"/>
      <c r="E449" s="55"/>
      <c r="F449" s="55"/>
      <c r="G449" s="55"/>
      <c r="H449" s="56"/>
      <c r="I449" s="57"/>
      <c r="J449" s="58"/>
      <c r="K449" s="59"/>
      <c r="L449" s="60"/>
      <c r="M449" s="61" t="s">
        <v>14</v>
      </c>
      <c r="N449" s="62" t="s">
        <v>15</v>
      </c>
      <c r="O449" s="61" t="s">
        <v>16</v>
      </c>
      <c r="P449" s="58"/>
      <c r="Q449" s="60"/>
      <c r="R449" s="63"/>
      <c r="S449" s="63"/>
      <c r="T449" s="63"/>
      <c r="U449" s="64" t="s">
        <v>14</v>
      </c>
      <c r="V449" s="64" t="s">
        <v>15</v>
      </c>
      <c r="W449" s="65" t="s">
        <v>16</v>
      </c>
      <c r="X449" s="66"/>
      <c r="Y449" s="67"/>
      <c r="Z449" s="68" t="s">
        <v>14</v>
      </c>
      <c r="AA449" s="62" t="s">
        <v>15</v>
      </c>
      <c r="AB449" s="61" t="s">
        <v>16</v>
      </c>
      <c r="AC449" s="58"/>
      <c r="AD449" s="69"/>
      <c r="AG449" s="4" t="s">
        <v>14</v>
      </c>
      <c r="AH449" s="4" t="s">
        <v>15</v>
      </c>
      <c r="AI449" s="4" t="s">
        <v>16</v>
      </c>
      <c r="AL449" s="132" t="e">
        <f t="shared" si="152"/>
        <v>#VALUE!</v>
      </c>
      <c r="AM449" s="132" t="e">
        <f t="shared" si="152"/>
        <v>#VALUE!</v>
      </c>
      <c r="AN449" s="132" t="e">
        <f t="shared" si="152"/>
        <v>#VALUE!</v>
      </c>
      <c r="AO449" s="132">
        <f t="shared" si="153"/>
        <v>0</v>
      </c>
    </row>
    <row r="450" spans="3:41" s="2" customFormat="1" ht="17.25" customHeight="1" x14ac:dyDescent="0.15">
      <c r="C450" s="70">
        <v>1</v>
      </c>
      <c r="D450" s="71">
        <v>2</v>
      </c>
      <c r="E450" s="72"/>
      <c r="F450" s="72"/>
      <c r="G450" s="72"/>
      <c r="H450" s="73"/>
      <c r="I450" s="74">
        <v>3</v>
      </c>
      <c r="J450" s="75">
        <v>4</v>
      </c>
      <c r="K450" s="76"/>
      <c r="L450" s="77"/>
      <c r="M450" s="78">
        <v>5</v>
      </c>
      <c r="N450" s="79">
        <v>6</v>
      </c>
      <c r="O450" s="80">
        <v>7</v>
      </c>
      <c r="P450" s="71">
        <v>8</v>
      </c>
      <c r="Q450" s="73"/>
      <c r="R450" s="81"/>
      <c r="S450" s="81"/>
      <c r="T450" s="81"/>
      <c r="U450" s="82">
        <v>9</v>
      </c>
      <c r="V450" s="82">
        <v>10</v>
      </c>
      <c r="W450" s="83">
        <v>11</v>
      </c>
      <c r="X450" s="84">
        <v>12</v>
      </c>
      <c r="Y450" s="85"/>
      <c r="Z450" s="78">
        <v>13</v>
      </c>
      <c r="AA450" s="79">
        <v>14</v>
      </c>
      <c r="AB450" s="80">
        <v>15</v>
      </c>
      <c r="AC450" s="71">
        <v>16</v>
      </c>
      <c r="AD450" s="86"/>
      <c r="AE450" s="87"/>
      <c r="AF450" s="87"/>
      <c r="AG450" s="88">
        <v>13</v>
      </c>
      <c r="AH450" s="88">
        <v>14</v>
      </c>
      <c r="AI450" s="88">
        <v>15</v>
      </c>
      <c r="AJ450" s="88">
        <v>16</v>
      </c>
      <c r="AK450" s="89"/>
      <c r="AL450" s="132">
        <f t="shared" si="152"/>
        <v>-8</v>
      </c>
      <c r="AM450" s="132">
        <f t="shared" si="152"/>
        <v>-8</v>
      </c>
      <c r="AN450" s="132">
        <f t="shared" si="152"/>
        <v>-8</v>
      </c>
      <c r="AO450" s="132">
        <f t="shared" si="153"/>
        <v>0</v>
      </c>
    </row>
    <row r="451" spans="3:41" ht="17.25" hidden="1" customHeight="1" x14ac:dyDescent="0.15">
      <c r="C451" s="223"/>
      <c r="I451" s="94"/>
      <c r="J451" s="111"/>
      <c r="L451" s="134"/>
      <c r="M451" s="99"/>
      <c r="N451" s="99"/>
      <c r="O451" s="100"/>
      <c r="P451" s="94"/>
      <c r="Q451" s="101"/>
      <c r="R451" s="2"/>
      <c r="S451" s="2"/>
      <c r="T451" s="2"/>
      <c r="U451" s="99"/>
      <c r="V451" s="99"/>
      <c r="W451" s="100"/>
      <c r="X451" s="94"/>
      <c r="Y451" s="101"/>
      <c r="Z451" s="98"/>
      <c r="AA451" s="99"/>
      <c r="AB451" s="100"/>
      <c r="AD451" s="360"/>
      <c r="AE451" s="107"/>
      <c r="AF451" s="107"/>
      <c r="AL451" s="132">
        <f t="shared" si="152"/>
        <v>0</v>
      </c>
      <c r="AM451" s="132">
        <f t="shared" si="152"/>
        <v>0</v>
      </c>
      <c r="AN451" s="132">
        <f t="shared" si="152"/>
        <v>0</v>
      </c>
      <c r="AO451" s="132">
        <f t="shared" si="153"/>
        <v>0</v>
      </c>
    </row>
    <row r="452" spans="3:41" ht="17.5" customHeight="1" x14ac:dyDescent="0.15">
      <c r="C452" s="108"/>
      <c r="D452" s="281" t="s">
        <v>205</v>
      </c>
      <c r="E452" s="123"/>
      <c r="H452" s="112"/>
      <c r="I452" s="110"/>
      <c r="J452" s="94"/>
      <c r="K452" s="2"/>
      <c r="L452" s="134"/>
      <c r="M452" s="177"/>
      <c r="N452" s="177"/>
      <c r="O452" s="177"/>
      <c r="P452" s="178"/>
      <c r="Q452" s="147"/>
      <c r="R452" s="147"/>
      <c r="S452" s="147"/>
      <c r="T452" s="148"/>
      <c r="U452" s="113"/>
      <c r="V452" s="113"/>
      <c r="W452" s="113"/>
      <c r="X452" s="179"/>
      <c r="Y452" s="118"/>
      <c r="Z452" s="113"/>
      <c r="AA452" s="113"/>
      <c r="AB452" s="113"/>
      <c r="AC452" s="169"/>
      <c r="AD452" s="131"/>
      <c r="AL452" s="132">
        <f t="shared" si="152"/>
        <v>0</v>
      </c>
      <c r="AM452" s="132">
        <f t="shared" si="152"/>
        <v>0</v>
      </c>
      <c r="AN452" s="132">
        <f t="shared" si="152"/>
        <v>0</v>
      </c>
      <c r="AO452" s="132">
        <f t="shared" si="153"/>
        <v>0</v>
      </c>
    </row>
    <row r="453" spans="3:41" ht="17.5" customHeight="1" x14ac:dyDescent="0.15">
      <c r="C453" s="116" t="s">
        <v>19</v>
      </c>
      <c r="D453" s="8" t="s">
        <v>206</v>
      </c>
      <c r="E453" s="123"/>
      <c r="H453" s="112"/>
      <c r="I453" s="110"/>
      <c r="J453" s="94"/>
      <c r="K453" s="2"/>
      <c r="L453" s="97"/>
      <c r="M453" s="177"/>
      <c r="N453" s="177"/>
      <c r="O453" s="177"/>
      <c r="P453" s="178"/>
      <c r="Q453" s="147"/>
      <c r="R453" s="147"/>
      <c r="S453" s="147"/>
      <c r="T453" s="148"/>
      <c r="U453" s="113"/>
      <c r="V453" s="113"/>
      <c r="W453" s="113"/>
      <c r="X453" s="179"/>
      <c r="Y453" s="118"/>
      <c r="Z453" s="113"/>
      <c r="AA453" s="113"/>
      <c r="AB453" s="113"/>
      <c r="AC453" s="169"/>
      <c r="AD453" s="131"/>
      <c r="AL453" s="132">
        <f t="shared" si="152"/>
        <v>0</v>
      </c>
      <c r="AM453" s="132">
        <f t="shared" si="152"/>
        <v>0</v>
      </c>
      <c r="AN453" s="132">
        <f t="shared" si="152"/>
        <v>0</v>
      </c>
      <c r="AO453" s="132">
        <f t="shared" si="153"/>
        <v>0</v>
      </c>
    </row>
    <row r="454" spans="3:41" ht="17.5" customHeight="1" x14ac:dyDescent="0.15">
      <c r="C454" s="92"/>
      <c r="D454" s="1" t="s">
        <v>22</v>
      </c>
      <c r="E454" s="1" t="s">
        <v>207</v>
      </c>
      <c r="H454" s="2"/>
      <c r="I454" s="110"/>
      <c r="J454" s="94"/>
      <c r="K454" s="433"/>
      <c r="L454" s="97"/>
      <c r="M454" s="177"/>
      <c r="N454" s="177"/>
      <c r="O454" s="177"/>
      <c r="P454" s="94"/>
      <c r="Q454" s="147"/>
      <c r="R454" s="147"/>
      <c r="S454" s="147"/>
      <c r="T454" s="148"/>
      <c r="U454" s="113"/>
      <c r="V454" s="113"/>
      <c r="W454" s="113"/>
      <c r="X454" s="94"/>
      <c r="Y454" s="434"/>
      <c r="Z454" s="121"/>
      <c r="AA454" s="121"/>
      <c r="AB454" s="121"/>
      <c r="AC454" s="94"/>
      <c r="AD454" s="131"/>
      <c r="AL454" s="132">
        <f t="shared" si="152"/>
        <v>0</v>
      </c>
      <c r="AM454" s="132">
        <f t="shared" si="152"/>
        <v>0</v>
      </c>
      <c r="AN454" s="132">
        <f t="shared" si="152"/>
        <v>0</v>
      </c>
      <c r="AO454" s="132">
        <f t="shared" si="153"/>
        <v>0</v>
      </c>
    </row>
    <row r="455" spans="3:41" ht="17.5" customHeight="1" x14ac:dyDescent="0.15">
      <c r="C455" s="435"/>
      <c r="D455" s="436"/>
      <c r="E455" s="181" t="s">
        <v>130</v>
      </c>
      <c r="F455" s="181"/>
      <c r="G455" s="181"/>
      <c r="H455" s="181" t="s">
        <v>86</v>
      </c>
      <c r="I455" s="366" t="s">
        <v>25</v>
      </c>
      <c r="J455" s="128" t="s">
        <v>101</v>
      </c>
      <c r="K455" s="130">
        <v>750000</v>
      </c>
      <c r="L455" s="126">
        <v>750000</v>
      </c>
      <c r="M455" s="127">
        <v>0</v>
      </c>
      <c r="N455" s="127">
        <v>1263</v>
      </c>
      <c r="O455" s="127">
        <f>M455+N455</f>
        <v>1263</v>
      </c>
      <c r="P455" s="128" t="s">
        <v>101</v>
      </c>
      <c r="Q455" s="126">
        <v>947250000</v>
      </c>
      <c r="R455" s="126"/>
      <c r="S455" s="126"/>
      <c r="T455" s="181"/>
      <c r="U455" s="366">
        <v>0</v>
      </c>
      <c r="V455" s="366">
        <f>134+3+14</f>
        <v>151</v>
      </c>
      <c r="W455" s="127">
        <f t="shared" ref="W455:W460" si="163">SUM(U455:V455)</f>
        <v>151</v>
      </c>
      <c r="X455" s="128" t="s">
        <v>101</v>
      </c>
      <c r="Y455" s="126">
        <f t="shared" ref="Y455:Y460" si="164">W455*K455</f>
        <v>113250000</v>
      </c>
      <c r="Z455" s="127">
        <f>M455+U455</f>
        <v>0</v>
      </c>
      <c r="AA455" s="127">
        <f>N455+V455</f>
        <v>1414</v>
      </c>
      <c r="AB455" s="127">
        <f>O455+W455</f>
        <v>1414</v>
      </c>
      <c r="AC455" s="128" t="s">
        <v>101</v>
      </c>
      <c r="AD455" s="131">
        <f>Q455+Y455</f>
        <v>1060500000</v>
      </c>
      <c r="AG455" s="4">
        <v>0</v>
      </c>
      <c r="AH455" s="4">
        <v>1263</v>
      </c>
      <c r="AI455" s="4">
        <v>1263</v>
      </c>
      <c r="AJ455" s="4" t="s">
        <v>101</v>
      </c>
      <c r="AK455" s="5">
        <v>947250000</v>
      </c>
      <c r="AL455" s="132">
        <f t="shared" si="152"/>
        <v>0</v>
      </c>
      <c r="AM455" s="132">
        <f t="shared" si="152"/>
        <v>0</v>
      </c>
      <c r="AN455" s="132">
        <f t="shared" si="152"/>
        <v>0</v>
      </c>
      <c r="AO455" s="132">
        <f t="shared" si="153"/>
        <v>0</v>
      </c>
    </row>
    <row r="456" spans="3:41" ht="17.5" customHeight="1" x14ac:dyDescent="0.15">
      <c r="C456" s="435"/>
      <c r="D456" s="181"/>
      <c r="E456" s="181" t="s">
        <v>131</v>
      </c>
      <c r="F456" s="181"/>
      <c r="G456" s="181"/>
      <c r="H456" s="181" t="s">
        <v>87</v>
      </c>
      <c r="I456" s="366" t="s">
        <v>25</v>
      </c>
      <c r="J456" s="128" t="s">
        <v>101</v>
      </c>
      <c r="K456" s="130">
        <v>750000</v>
      </c>
      <c r="L456" s="126">
        <v>750000</v>
      </c>
      <c r="M456" s="127">
        <v>0</v>
      </c>
      <c r="N456" s="127">
        <v>476</v>
      </c>
      <c r="O456" s="127">
        <f t="shared" ref="O456:O460" si="165">M456+N456</f>
        <v>476</v>
      </c>
      <c r="P456" s="128" t="s">
        <v>101</v>
      </c>
      <c r="Q456" s="126">
        <v>357000000</v>
      </c>
      <c r="R456" s="126"/>
      <c r="S456" s="126"/>
      <c r="T456" s="181"/>
      <c r="U456" s="366">
        <v>0</v>
      </c>
      <c r="V456" s="366">
        <f>47+9</f>
        <v>56</v>
      </c>
      <c r="W456" s="127">
        <f t="shared" si="163"/>
        <v>56</v>
      </c>
      <c r="X456" s="128" t="s">
        <v>101</v>
      </c>
      <c r="Y456" s="126">
        <f t="shared" si="164"/>
        <v>42000000</v>
      </c>
      <c r="Z456" s="127">
        <f t="shared" ref="Z456:AB466" si="166">M456+U456</f>
        <v>0</v>
      </c>
      <c r="AA456" s="127">
        <f t="shared" si="166"/>
        <v>532</v>
      </c>
      <c r="AB456" s="127">
        <f t="shared" si="166"/>
        <v>532</v>
      </c>
      <c r="AC456" s="128" t="s">
        <v>101</v>
      </c>
      <c r="AD456" s="131">
        <f t="shared" ref="AD456:AD466" si="167">Q456+Y456</f>
        <v>399000000</v>
      </c>
      <c r="AG456" s="4">
        <v>0</v>
      </c>
      <c r="AH456" s="4">
        <v>476</v>
      </c>
      <c r="AI456" s="4">
        <v>476</v>
      </c>
      <c r="AJ456" s="4" t="s">
        <v>101</v>
      </c>
      <c r="AK456" s="5">
        <v>357000000</v>
      </c>
      <c r="AL456" s="132">
        <f t="shared" si="152"/>
        <v>0</v>
      </c>
      <c r="AM456" s="132">
        <f t="shared" si="152"/>
        <v>0</v>
      </c>
      <c r="AN456" s="132">
        <f t="shared" si="152"/>
        <v>0</v>
      </c>
      <c r="AO456" s="132">
        <f t="shared" si="153"/>
        <v>0</v>
      </c>
    </row>
    <row r="457" spans="3:41" ht="17.5" customHeight="1" x14ac:dyDescent="0.15">
      <c r="C457" s="435"/>
      <c r="D457" s="181"/>
      <c r="E457" s="181" t="s">
        <v>131</v>
      </c>
      <c r="F457" s="181"/>
      <c r="G457" s="181"/>
      <c r="H457" s="181" t="s">
        <v>121</v>
      </c>
      <c r="I457" s="366" t="s">
        <v>25</v>
      </c>
      <c r="J457" s="128" t="s">
        <v>101</v>
      </c>
      <c r="K457" s="130">
        <v>750000</v>
      </c>
      <c r="L457" s="126">
        <v>750000</v>
      </c>
      <c r="M457" s="127">
        <v>0</v>
      </c>
      <c r="N457" s="127">
        <v>0</v>
      </c>
      <c r="O457" s="127">
        <f t="shared" si="165"/>
        <v>0</v>
      </c>
      <c r="P457" s="128" t="s">
        <v>101</v>
      </c>
      <c r="Q457" s="126">
        <v>0</v>
      </c>
      <c r="R457" s="126"/>
      <c r="S457" s="126"/>
      <c r="T457" s="181"/>
      <c r="U457" s="366">
        <v>0</v>
      </c>
      <c r="V457" s="366">
        <v>0</v>
      </c>
      <c r="W457" s="127">
        <f t="shared" si="163"/>
        <v>0</v>
      </c>
      <c r="X457" s="128" t="s">
        <v>101</v>
      </c>
      <c r="Y457" s="126">
        <f t="shared" si="164"/>
        <v>0</v>
      </c>
      <c r="Z457" s="127">
        <f>M457+U457</f>
        <v>0</v>
      </c>
      <c r="AA457" s="127">
        <f>N457+V457</f>
        <v>0</v>
      </c>
      <c r="AB457" s="127">
        <f>O457+W457</f>
        <v>0</v>
      </c>
      <c r="AC457" s="128" t="s">
        <v>101</v>
      </c>
      <c r="AD457" s="131">
        <f>Q457+Y457</f>
        <v>0</v>
      </c>
      <c r="AG457" s="4">
        <v>0</v>
      </c>
      <c r="AH457" s="4">
        <v>0</v>
      </c>
      <c r="AI457" s="4">
        <v>0</v>
      </c>
      <c r="AJ457" s="4" t="s">
        <v>101</v>
      </c>
      <c r="AK457" s="5">
        <v>0</v>
      </c>
      <c r="AL457" s="132">
        <f t="shared" si="152"/>
        <v>0</v>
      </c>
      <c r="AM457" s="132">
        <f t="shared" si="152"/>
        <v>0</v>
      </c>
      <c r="AN457" s="132">
        <f t="shared" si="152"/>
        <v>0</v>
      </c>
      <c r="AO457" s="132">
        <f t="shared" si="153"/>
        <v>0</v>
      </c>
    </row>
    <row r="458" spans="3:41" ht="17.5" customHeight="1" x14ac:dyDescent="0.15">
      <c r="C458" s="435"/>
      <c r="D458" s="436"/>
      <c r="E458" s="181" t="s">
        <v>143</v>
      </c>
      <c r="F458" s="181"/>
      <c r="G458" s="181"/>
      <c r="H458" s="181" t="s">
        <v>86</v>
      </c>
      <c r="I458" s="366" t="s">
        <v>25</v>
      </c>
      <c r="J458" s="128" t="s">
        <v>101</v>
      </c>
      <c r="K458" s="130">
        <v>750000</v>
      </c>
      <c r="L458" s="126">
        <v>750000</v>
      </c>
      <c r="M458" s="127">
        <v>0</v>
      </c>
      <c r="N458" s="127">
        <v>0</v>
      </c>
      <c r="O458" s="127">
        <f t="shared" si="165"/>
        <v>0</v>
      </c>
      <c r="P458" s="128" t="s">
        <v>101</v>
      </c>
      <c r="Q458" s="126">
        <v>0</v>
      </c>
      <c r="R458" s="126"/>
      <c r="S458" s="126"/>
      <c r="T458" s="181"/>
      <c r="U458" s="366">
        <v>0</v>
      </c>
      <c r="V458" s="366">
        <v>0</v>
      </c>
      <c r="W458" s="127">
        <f t="shared" si="163"/>
        <v>0</v>
      </c>
      <c r="X458" s="128" t="s">
        <v>101</v>
      </c>
      <c r="Y458" s="126">
        <f t="shared" si="164"/>
        <v>0</v>
      </c>
      <c r="Z458" s="127">
        <f t="shared" si="166"/>
        <v>0</v>
      </c>
      <c r="AA458" s="127">
        <f t="shared" si="166"/>
        <v>0</v>
      </c>
      <c r="AB458" s="127">
        <f t="shared" si="166"/>
        <v>0</v>
      </c>
      <c r="AC458" s="128" t="s">
        <v>101</v>
      </c>
      <c r="AD458" s="131">
        <f t="shared" si="167"/>
        <v>0</v>
      </c>
      <c r="AG458" s="4">
        <v>0</v>
      </c>
      <c r="AH458" s="4">
        <v>0</v>
      </c>
      <c r="AI458" s="4">
        <v>0</v>
      </c>
      <c r="AJ458" s="4" t="s">
        <v>101</v>
      </c>
      <c r="AK458" s="5">
        <v>0</v>
      </c>
      <c r="AL458" s="132">
        <f t="shared" si="152"/>
        <v>0</v>
      </c>
      <c r="AM458" s="132">
        <f t="shared" si="152"/>
        <v>0</v>
      </c>
      <c r="AN458" s="132">
        <f t="shared" si="152"/>
        <v>0</v>
      </c>
      <c r="AO458" s="132">
        <f t="shared" si="153"/>
        <v>0</v>
      </c>
    </row>
    <row r="459" spans="3:41" ht="17.5" customHeight="1" x14ac:dyDescent="0.15">
      <c r="C459" s="435"/>
      <c r="D459" s="181"/>
      <c r="E459" s="181" t="s">
        <v>143</v>
      </c>
      <c r="F459" s="181"/>
      <c r="G459" s="181"/>
      <c r="H459" s="181" t="s">
        <v>87</v>
      </c>
      <c r="I459" s="366" t="s">
        <v>25</v>
      </c>
      <c r="J459" s="128" t="s">
        <v>101</v>
      </c>
      <c r="K459" s="130">
        <v>750000</v>
      </c>
      <c r="L459" s="126">
        <v>750000</v>
      </c>
      <c r="M459" s="127">
        <v>0</v>
      </c>
      <c r="N459" s="127">
        <v>14</v>
      </c>
      <c r="O459" s="127">
        <f t="shared" si="165"/>
        <v>14</v>
      </c>
      <c r="P459" s="128" t="s">
        <v>101</v>
      </c>
      <c r="Q459" s="126">
        <v>10500000</v>
      </c>
      <c r="R459" s="126"/>
      <c r="S459" s="126"/>
      <c r="T459" s="181"/>
      <c r="U459" s="366">
        <v>0</v>
      </c>
      <c r="V459" s="366">
        <v>0</v>
      </c>
      <c r="W459" s="127">
        <f t="shared" si="163"/>
        <v>0</v>
      </c>
      <c r="X459" s="128" t="s">
        <v>101</v>
      </c>
      <c r="Y459" s="126">
        <f t="shared" si="164"/>
        <v>0</v>
      </c>
      <c r="Z459" s="127">
        <f t="shared" si="166"/>
        <v>0</v>
      </c>
      <c r="AA459" s="127">
        <f t="shared" si="166"/>
        <v>14</v>
      </c>
      <c r="AB459" s="127">
        <f t="shared" si="166"/>
        <v>14</v>
      </c>
      <c r="AC459" s="128" t="s">
        <v>101</v>
      </c>
      <c r="AD459" s="131">
        <f t="shared" si="167"/>
        <v>10500000</v>
      </c>
      <c r="AG459" s="4">
        <v>0</v>
      </c>
      <c r="AH459" s="4">
        <v>14</v>
      </c>
      <c r="AI459" s="4">
        <v>14</v>
      </c>
      <c r="AJ459" s="4" t="s">
        <v>101</v>
      </c>
      <c r="AK459" s="5">
        <v>10500000</v>
      </c>
      <c r="AL459" s="132">
        <f t="shared" si="152"/>
        <v>0</v>
      </c>
      <c r="AM459" s="132">
        <f t="shared" si="152"/>
        <v>0</v>
      </c>
      <c r="AN459" s="132">
        <f t="shared" si="152"/>
        <v>0</v>
      </c>
      <c r="AO459" s="132">
        <f t="shared" si="153"/>
        <v>0</v>
      </c>
    </row>
    <row r="460" spans="3:41" ht="17.5" customHeight="1" x14ac:dyDescent="0.15">
      <c r="C460" s="435"/>
      <c r="D460" s="181"/>
      <c r="E460" s="181" t="s">
        <v>143</v>
      </c>
      <c r="F460" s="181"/>
      <c r="G460" s="181"/>
      <c r="H460" s="181" t="s">
        <v>121</v>
      </c>
      <c r="I460" s="366" t="s">
        <v>25</v>
      </c>
      <c r="J460" s="128" t="s">
        <v>101</v>
      </c>
      <c r="K460" s="130"/>
      <c r="L460" s="126">
        <v>750000</v>
      </c>
      <c r="M460" s="127">
        <v>0</v>
      </c>
      <c r="N460" s="127">
        <v>0</v>
      </c>
      <c r="O460" s="127">
        <f t="shared" si="165"/>
        <v>0</v>
      </c>
      <c r="P460" s="128" t="s">
        <v>101</v>
      </c>
      <c r="Q460" s="126">
        <v>0</v>
      </c>
      <c r="R460" s="126"/>
      <c r="S460" s="126"/>
      <c r="T460" s="181"/>
      <c r="U460" s="366">
        <v>0</v>
      </c>
      <c r="V460" s="366">
        <v>0</v>
      </c>
      <c r="W460" s="127">
        <f t="shared" si="163"/>
        <v>0</v>
      </c>
      <c r="X460" s="128" t="s">
        <v>101</v>
      </c>
      <c r="Y460" s="126">
        <f t="shared" si="164"/>
        <v>0</v>
      </c>
      <c r="Z460" s="127">
        <f t="shared" si="166"/>
        <v>0</v>
      </c>
      <c r="AA460" s="127">
        <f t="shared" si="166"/>
        <v>0</v>
      </c>
      <c r="AB460" s="127">
        <f t="shared" si="166"/>
        <v>0</v>
      </c>
      <c r="AC460" s="128" t="s">
        <v>101</v>
      </c>
      <c r="AD460" s="131">
        <f t="shared" si="167"/>
        <v>0</v>
      </c>
      <c r="AG460" s="4">
        <v>0</v>
      </c>
      <c r="AH460" s="4">
        <v>0</v>
      </c>
      <c r="AI460" s="4">
        <v>0</v>
      </c>
      <c r="AJ460" s="4" t="s">
        <v>101</v>
      </c>
      <c r="AK460" s="5">
        <v>0</v>
      </c>
      <c r="AL460" s="132">
        <f t="shared" si="152"/>
        <v>0</v>
      </c>
      <c r="AM460" s="132">
        <f t="shared" si="152"/>
        <v>0</v>
      </c>
      <c r="AN460" s="132">
        <f t="shared" si="152"/>
        <v>0</v>
      </c>
      <c r="AO460" s="132">
        <f t="shared" si="153"/>
        <v>0</v>
      </c>
    </row>
    <row r="461" spans="3:41" ht="17.5" hidden="1" customHeight="1" x14ac:dyDescent="0.15">
      <c r="C461" s="435"/>
      <c r="D461" s="181" t="s">
        <v>30</v>
      </c>
      <c r="E461" s="181" t="s">
        <v>208</v>
      </c>
      <c r="F461" s="181"/>
      <c r="G461" s="181"/>
      <c r="H461" s="130"/>
      <c r="I461" s="366"/>
      <c r="J461" s="128"/>
      <c r="K461" s="130"/>
      <c r="L461" s="126"/>
      <c r="M461" s="127"/>
      <c r="N461" s="127"/>
      <c r="O461" s="127"/>
      <c r="P461" s="128"/>
      <c r="Q461" s="126"/>
      <c r="R461" s="126"/>
      <c r="S461" s="126"/>
      <c r="T461" s="181"/>
      <c r="U461" s="127"/>
      <c r="V461" s="127"/>
      <c r="W461" s="127"/>
      <c r="X461" s="128"/>
      <c r="Y461" s="126"/>
      <c r="Z461" s="127"/>
      <c r="AA461" s="127"/>
      <c r="AB461" s="127"/>
      <c r="AC461" s="128"/>
      <c r="AD461" s="131"/>
      <c r="AL461" s="132">
        <f t="shared" si="152"/>
        <v>0</v>
      </c>
      <c r="AM461" s="132">
        <f t="shared" si="152"/>
        <v>0</v>
      </c>
      <c r="AN461" s="132">
        <f t="shared" si="152"/>
        <v>0</v>
      </c>
      <c r="AO461" s="132">
        <f t="shared" si="153"/>
        <v>0</v>
      </c>
    </row>
    <row r="462" spans="3:41" ht="17.5" hidden="1" customHeight="1" x14ac:dyDescent="0.15">
      <c r="C462" s="435"/>
      <c r="D462" s="436"/>
      <c r="E462" s="181" t="s">
        <v>130</v>
      </c>
      <c r="F462" s="181"/>
      <c r="G462" s="181"/>
      <c r="H462" s="181" t="s">
        <v>86</v>
      </c>
      <c r="I462" s="366" t="s">
        <v>25</v>
      </c>
      <c r="J462" s="128" t="s">
        <v>101</v>
      </c>
      <c r="K462" s="130">
        <v>750000</v>
      </c>
      <c r="L462" s="126">
        <v>750000</v>
      </c>
      <c r="M462" s="127">
        <v>0</v>
      </c>
      <c r="N462" s="127">
        <v>0</v>
      </c>
      <c r="O462" s="127">
        <v>0</v>
      </c>
      <c r="P462" s="128" t="s">
        <v>101</v>
      </c>
      <c r="Q462" s="126">
        <v>0</v>
      </c>
      <c r="R462" s="126"/>
      <c r="S462" s="126"/>
      <c r="T462" s="181"/>
      <c r="U462" s="127">
        <v>0</v>
      </c>
      <c r="V462" s="127">
        <v>0</v>
      </c>
      <c r="W462" s="127">
        <f>SUM(U462:V462)</f>
        <v>0</v>
      </c>
      <c r="X462" s="128" t="s">
        <v>101</v>
      </c>
      <c r="Y462" s="126">
        <f>W462*K462</f>
        <v>0</v>
      </c>
      <c r="Z462" s="127">
        <f t="shared" si="166"/>
        <v>0</v>
      </c>
      <c r="AA462" s="127">
        <f t="shared" si="166"/>
        <v>0</v>
      </c>
      <c r="AB462" s="127">
        <f t="shared" si="166"/>
        <v>0</v>
      </c>
      <c r="AC462" s="128" t="s">
        <v>101</v>
      </c>
      <c r="AD462" s="131">
        <f t="shared" si="167"/>
        <v>0</v>
      </c>
      <c r="AG462" s="4">
        <v>0</v>
      </c>
      <c r="AH462" s="4">
        <v>0</v>
      </c>
      <c r="AI462" s="4">
        <v>0</v>
      </c>
      <c r="AJ462" s="4" t="s">
        <v>101</v>
      </c>
      <c r="AK462" s="5">
        <v>0</v>
      </c>
      <c r="AL462" s="132">
        <f t="shared" si="152"/>
        <v>0</v>
      </c>
      <c r="AM462" s="132">
        <f t="shared" si="152"/>
        <v>0</v>
      </c>
      <c r="AN462" s="132">
        <f t="shared" si="152"/>
        <v>0</v>
      </c>
      <c r="AO462" s="132">
        <f t="shared" si="153"/>
        <v>0</v>
      </c>
    </row>
    <row r="463" spans="3:41" ht="17.5" hidden="1" customHeight="1" x14ac:dyDescent="0.15">
      <c r="C463" s="435"/>
      <c r="D463" s="181"/>
      <c r="E463" s="181" t="s">
        <v>131</v>
      </c>
      <c r="F463" s="181"/>
      <c r="G463" s="181"/>
      <c r="H463" s="181" t="s">
        <v>87</v>
      </c>
      <c r="I463" s="366" t="s">
        <v>25</v>
      </c>
      <c r="J463" s="128" t="s">
        <v>101</v>
      </c>
      <c r="K463" s="130">
        <v>750000</v>
      </c>
      <c r="L463" s="126">
        <v>750000</v>
      </c>
      <c r="M463" s="127">
        <v>0</v>
      </c>
      <c r="N463" s="127">
        <v>0</v>
      </c>
      <c r="O463" s="127">
        <v>0</v>
      </c>
      <c r="P463" s="128" t="s">
        <v>101</v>
      </c>
      <c r="Q463" s="126">
        <v>0</v>
      </c>
      <c r="R463" s="126"/>
      <c r="S463" s="126"/>
      <c r="T463" s="181"/>
      <c r="U463" s="127">
        <v>0</v>
      </c>
      <c r="V463" s="127">
        <v>0</v>
      </c>
      <c r="W463" s="127">
        <f>SUM(U463:V463)</f>
        <v>0</v>
      </c>
      <c r="X463" s="128" t="s">
        <v>101</v>
      </c>
      <c r="Y463" s="126">
        <f>W463*K463</f>
        <v>0</v>
      </c>
      <c r="Z463" s="127">
        <f t="shared" si="166"/>
        <v>0</v>
      </c>
      <c r="AA463" s="127">
        <f t="shared" si="166"/>
        <v>0</v>
      </c>
      <c r="AB463" s="127">
        <f t="shared" si="166"/>
        <v>0</v>
      </c>
      <c r="AC463" s="128" t="s">
        <v>101</v>
      </c>
      <c r="AD463" s="131">
        <f t="shared" si="167"/>
        <v>0</v>
      </c>
      <c r="AG463" s="4">
        <v>0</v>
      </c>
      <c r="AH463" s="4">
        <v>0</v>
      </c>
      <c r="AI463" s="4">
        <v>0</v>
      </c>
      <c r="AJ463" s="4" t="s">
        <v>101</v>
      </c>
      <c r="AK463" s="5">
        <v>0</v>
      </c>
      <c r="AL463" s="132">
        <f t="shared" si="152"/>
        <v>0</v>
      </c>
      <c r="AM463" s="132">
        <f t="shared" si="152"/>
        <v>0</v>
      </c>
      <c r="AN463" s="132">
        <f t="shared" si="152"/>
        <v>0</v>
      </c>
      <c r="AO463" s="132">
        <f t="shared" si="153"/>
        <v>0</v>
      </c>
    </row>
    <row r="464" spans="3:41" ht="17.5" hidden="1" customHeight="1" x14ac:dyDescent="0.15">
      <c r="C464" s="435"/>
      <c r="D464" s="181"/>
      <c r="E464" s="181" t="s">
        <v>131</v>
      </c>
      <c r="F464" s="181"/>
      <c r="G464" s="181"/>
      <c r="H464" s="181" t="s">
        <v>121</v>
      </c>
      <c r="I464" s="366" t="s">
        <v>25</v>
      </c>
      <c r="J464" s="128" t="s">
        <v>101</v>
      </c>
      <c r="K464" s="130"/>
      <c r="L464" s="126">
        <v>750000</v>
      </c>
      <c r="M464" s="127">
        <v>0</v>
      </c>
      <c r="N464" s="127">
        <v>0</v>
      </c>
      <c r="O464" s="127">
        <v>0</v>
      </c>
      <c r="P464" s="128" t="s">
        <v>101</v>
      </c>
      <c r="Q464" s="126">
        <v>0</v>
      </c>
      <c r="R464" s="126"/>
      <c r="S464" s="126"/>
      <c r="T464" s="181"/>
      <c r="U464" s="127">
        <v>0</v>
      </c>
      <c r="V464" s="127">
        <v>0</v>
      </c>
      <c r="W464" s="127">
        <f>SUM(U464:V464)</f>
        <v>0</v>
      </c>
      <c r="X464" s="128" t="s">
        <v>101</v>
      </c>
      <c r="Y464" s="126">
        <f>W464*K464</f>
        <v>0</v>
      </c>
      <c r="Z464" s="127">
        <f t="shared" si="166"/>
        <v>0</v>
      </c>
      <c r="AA464" s="127">
        <f t="shared" si="166"/>
        <v>0</v>
      </c>
      <c r="AB464" s="127">
        <f t="shared" si="166"/>
        <v>0</v>
      </c>
      <c r="AC464" s="128" t="s">
        <v>101</v>
      </c>
      <c r="AD464" s="131">
        <f t="shared" si="167"/>
        <v>0</v>
      </c>
      <c r="AG464" s="4">
        <v>0</v>
      </c>
      <c r="AH464" s="4">
        <v>0</v>
      </c>
      <c r="AI464" s="4">
        <v>0</v>
      </c>
      <c r="AJ464" s="4" t="s">
        <v>101</v>
      </c>
      <c r="AK464" s="5">
        <v>0</v>
      </c>
      <c r="AL464" s="132">
        <f t="shared" si="152"/>
        <v>0</v>
      </c>
      <c r="AM464" s="132">
        <f t="shared" si="152"/>
        <v>0</v>
      </c>
      <c r="AN464" s="132">
        <f t="shared" si="152"/>
        <v>0</v>
      </c>
      <c r="AO464" s="132">
        <f t="shared" si="153"/>
        <v>0</v>
      </c>
    </row>
    <row r="465" spans="3:41" ht="17.5" hidden="1" customHeight="1" x14ac:dyDescent="0.15">
      <c r="C465" s="435"/>
      <c r="D465" s="436"/>
      <c r="E465" s="181" t="s">
        <v>143</v>
      </c>
      <c r="F465" s="181"/>
      <c r="G465" s="181"/>
      <c r="H465" s="181" t="s">
        <v>86</v>
      </c>
      <c r="I465" s="366" t="s">
        <v>25</v>
      </c>
      <c r="J465" s="128" t="s">
        <v>101</v>
      </c>
      <c r="K465" s="130">
        <v>750000</v>
      </c>
      <c r="L465" s="126">
        <v>750000</v>
      </c>
      <c r="M465" s="127">
        <v>0</v>
      </c>
      <c r="N465" s="127">
        <v>0</v>
      </c>
      <c r="O465" s="127">
        <v>0</v>
      </c>
      <c r="P465" s="128" t="s">
        <v>101</v>
      </c>
      <c r="Q465" s="126">
        <v>0</v>
      </c>
      <c r="R465" s="126"/>
      <c r="S465" s="126"/>
      <c r="T465" s="181"/>
      <c r="U465" s="127">
        <v>0</v>
      </c>
      <c r="V465" s="127">
        <v>0</v>
      </c>
      <c r="W465" s="127">
        <f>SUM(U465:V465)</f>
        <v>0</v>
      </c>
      <c r="X465" s="128" t="s">
        <v>101</v>
      </c>
      <c r="Y465" s="126">
        <f>W465*K465</f>
        <v>0</v>
      </c>
      <c r="Z465" s="127">
        <f t="shared" si="166"/>
        <v>0</v>
      </c>
      <c r="AA465" s="127">
        <f t="shared" si="166"/>
        <v>0</v>
      </c>
      <c r="AB465" s="127">
        <f t="shared" si="166"/>
        <v>0</v>
      </c>
      <c r="AC465" s="128" t="s">
        <v>101</v>
      </c>
      <c r="AD465" s="131">
        <f t="shared" si="167"/>
        <v>0</v>
      </c>
      <c r="AG465" s="4">
        <v>0</v>
      </c>
      <c r="AH465" s="4">
        <v>0</v>
      </c>
      <c r="AI465" s="4">
        <v>0</v>
      </c>
      <c r="AJ465" s="4" t="s">
        <v>101</v>
      </c>
      <c r="AK465" s="5">
        <v>0</v>
      </c>
      <c r="AL465" s="132">
        <f t="shared" si="152"/>
        <v>0</v>
      </c>
      <c r="AM465" s="132">
        <f t="shared" si="152"/>
        <v>0</v>
      </c>
      <c r="AN465" s="132">
        <f t="shared" si="152"/>
        <v>0</v>
      </c>
      <c r="AO465" s="132">
        <f t="shared" si="153"/>
        <v>0</v>
      </c>
    </row>
    <row r="466" spans="3:41" ht="17.5" hidden="1" customHeight="1" x14ac:dyDescent="0.15">
      <c r="C466" s="435"/>
      <c r="D466" s="181"/>
      <c r="E466" s="181" t="s">
        <v>143</v>
      </c>
      <c r="F466" s="181"/>
      <c r="G466" s="181"/>
      <c r="H466" s="181" t="s">
        <v>87</v>
      </c>
      <c r="I466" s="366" t="s">
        <v>25</v>
      </c>
      <c r="J466" s="128" t="s">
        <v>101</v>
      </c>
      <c r="K466" s="130">
        <v>750000</v>
      </c>
      <c r="L466" s="126">
        <v>750000</v>
      </c>
      <c r="M466" s="154">
        <v>0</v>
      </c>
      <c r="N466" s="154">
        <v>0</v>
      </c>
      <c r="O466" s="154">
        <v>0</v>
      </c>
      <c r="P466" s="384" t="s">
        <v>101</v>
      </c>
      <c r="Q466" s="382">
        <v>0</v>
      </c>
      <c r="R466" s="382"/>
      <c r="S466" s="382"/>
      <c r="T466" s="437"/>
      <c r="U466" s="127">
        <v>0</v>
      </c>
      <c r="V466" s="127">
        <v>0</v>
      </c>
      <c r="W466" s="127">
        <f>SUM(U466:V466)</f>
        <v>0</v>
      </c>
      <c r="X466" s="384" t="s">
        <v>101</v>
      </c>
      <c r="Y466" s="382">
        <f>W466*K466</f>
        <v>0</v>
      </c>
      <c r="Z466" s="127">
        <f t="shared" si="166"/>
        <v>0</v>
      </c>
      <c r="AA466" s="127">
        <f t="shared" si="166"/>
        <v>0</v>
      </c>
      <c r="AB466" s="127">
        <f t="shared" si="166"/>
        <v>0</v>
      </c>
      <c r="AC466" s="384" t="s">
        <v>101</v>
      </c>
      <c r="AD466" s="131">
        <f t="shared" si="167"/>
        <v>0</v>
      </c>
      <c r="AG466" s="4">
        <v>0</v>
      </c>
      <c r="AH466" s="4">
        <v>0</v>
      </c>
      <c r="AI466" s="4">
        <v>0</v>
      </c>
      <c r="AJ466" s="4" t="s">
        <v>101</v>
      </c>
      <c r="AK466" s="5">
        <v>0</v>
      </c>
      <c r="AL466" s="132">
        <f t="shared" si="152"/>
        <v>0</v>
      </c>
      <c r="AM466" s="132">
        <f t="shared" si="152"/>
        <v>0</v>
      </c>
      <c r="AN466" s="132">
        <f t="shared" si="152"/>
        <v>0</v>
      </c>
      <c r="AO466" s="132">
        <f t="shared" si="153"/>
        <v>0</v>
      </c>
    </row>
    <row r="467" spans="3:41" ht="20" customHeight="1" x14ac:dyDescent="0.15">
      <c r="C467" s="435"/>
      <c r="D467" s="181"/>
      <c r="E467" s="181"/>
      <c r="F467" s="181"/>
      <c r="G467" s="181"/>
      <c r="H467" s="181"/>
      <c r="I467" s="366"/>
      <c r="J467" s="128"/>
      <c r="K467" s="130"/>
      <c r="L467" s="126"/>
      <c r="M467" s="438">
        <v>0</v>
      </c>
      <c r="N467" s="438">
        <f>SUM(N455:N466)</f>
        <v>1753</v>
      </c>
      <c r="O467" s="438">
        <f>SUM(O455:O466)</f>
        <v>1753</v>
      </c>
      <c r="P467" s="373" t="s">
        <v>101</v>
      </c>
      <c r="Q467" s="371">
        <f>SUM(Q455:Q466)</f>
        <v>1314750000</v>
      </c>
      <c r="R467" s="371"/>
      <c r="S467" s="371"/>
      <c r="T467" s="439"/>
      <c r="U467" s="438">
        <f>+U454+U459+U461</f>
        <v>0</v>
      </c>
      <c r="V467" s="438">
        <f>SUM(V455:V466)</f>
        <v>207</v>
      </c>
      <c r="W467" s="438">
        <f>SUM(W455:W466)</f>
        <v>207</v>
      </c>
      <c r="X467" s="373" t="s">
        <v>180</v>
      </c>
      <c r="Y467" s="371">
        <f>SUM(Y455:Y466)</f>
        <v>155250000</v>
      </c>
      <c r="Z467" s="438">
        <f>+M467+U467</f>
        <v>0</v>
      </c>
      <c r="AA467" s="438">
        <f>SUM(AA455:AA466)</f>
        <v>1960</v>
      </c>
      <c r="AB467" s="438">
        <f>+O467+W467</f>
        <v>1960</v>
      </c>
      <c r="AC467" s="373" t="s">
        <v>101</v>
      </c>
      <c r="AD467" s="440">
        <f>+Q467+Y467</f>
        <v>1470000000</v>
      </c>
      <c r="AG467" s="4">
        <v>0</v>
      </c>
      <c r="AH467" s="4">
        <v>1753</v>
      </c>
      <c r="AI467" s="4">
        <v>1753</v>
      </c>
      <c r="AJ467" s="4" t="s">
        <v>101</v>
      </c>
      <c r="AK467" s="5">
        <v>1314750000</v>
      </c>
      <c r="AL467" s="132">
        <f t="shared" ref="AL467:AN504" si="168">M467-AG467</f>
        <v>0</v>
      </c>
      <c r="AM467" s="132">
        <f t="shared" si="168"/>
        <v>0</v>
      </c>
      <c r="AN467" s="132">
        <f t="shared" si="168"/>
        <v>0</v>
      </c>
      <c r="AO467" s="132">
        <f t="shared" ref="AO467:AO504" si="169">Q467-AK467</f>
        <v>0</v>
      </c>
    </row>
    <row r="468" spans="3:41" ht="20" hidden="1" customHeight="1" x14ac:dyDescent="0.15">
      <c r="C468" s="441"/>
      <c r="D468" s="181"/>
      <c r="E468" s="181"/>
      <c r="F468" s="181"/>
      <c r="G468" s="181"/>
      <c r="H468" s="181"/>
      <c r="I468" s="383"/>
      <c r="J468" s="384"/>
      <c r="K468" s="395"/>
      <c r="L468" s="382"/>
      <c r="M468" s="382"/>
      <c r="N468" s="382"/>
      <c r="O468" s="382"/>
      <c r="P468" s="384" t="s">
        <v>101</v>
      </c>
      <c r="Q468" s="382"/>
      <c r="R468" s="382"/>
      <c r="S468" s="382"/>
      <c r="T468" s="437"/>
      <c r="U468" s="154"/>
      <c r="V468" s="382"/>
      <c r="W468" s="127"/>
      <c r="X468" s="384"/>
      <c r="Y468" s="382"/>
      <c r="Z468" s="154"/>
      <c r="AA468" s="154"/>
      <c r="AB468" s="154"/>
      <c r="AC468" s="384" t="s">
        <v>101</v>
      </c>
      <c r="AD468" s="131"/>
      <c r="AJ468" s="4" t="s">
        <v>101</v>
      </c>
      <c r="AL468" s="132">
        <f t="shared" si="168"/>
        <v>0</v>
      </c>
      <c r="AM468" s="132">
        <f t="shared" si="168"/>
        <v>0</v>
      </c>
      <c r="AN468" s="132">
        <f t="shared" si="168"/>
        <v>0</v>
      </c>
      <c r="AO468" s="132">
        <f t="shared" si="169"/>
        <v>0</v>
      </c>
    </row>
    <row r="469" spans="3:41" ht="20" customHeight="1" thickBot="1" x14ac:dyDescent="0.2">
      <c r="C469" s="442"/>
      <c r="D469" s="443"/>
      <c r="E469" s="192"/>
      <c r="F469" s="192"/>
      <c r="G469" s="192"/>
      <c r="H469" s="444"/>
      <c r="I469" s="387"/>
      <c r="J469" s="142"/>
      <c r="K469" s="235"/>
      <c r="L469" s="143"/>
      <c r="M469" s="141"/>
      <c r="N469" s="143"/>
      <c r="O469" s="143"/>
      <c r="P469" s="142" t="s">
        <v>180</v>
      </c>
      <c r="Q469" s="143">
        <f>Q467</f>
        <v>1314750000</v>
      </c>
      <c r="R469" s="143"/>
      <c r="S469" s="143"/>
      <c r="T469" s="192"/>
      <c r="U469" s="141"/>
      <c r="V469" s="143"/>
      <c r="W469" s="143"/>
      <c r="X469" s="142" t="s">
        <v>180</v>
      </c>
      <c r="Y469" s="143">
        <f>+Y467+Y468</f>
        <v>155250000</v>
      </c>
      <c r="Z469" s="141"/>
      <c r="AA469" s="143"/>
      <c r="AB469" s="143"/>
      <c r="AC469" s="142" t="s">
        <v>180</v>
      </c>
      <c r="AD469" s="146">
        <f>+Q469+Y469</f>
        <v>1470000000</v>
      </c>
      <c r="AE469" s="107"/>
      <c r="AF469" s="107"/>
      <c r="AJ469" s="4" t="s">
        <v>180</v>
      </c>
      <c r="AK469" s="5">
        <v>1314750000</v>
      </c>
      <c r="AL469" s="132">
        <f t="shared" si="168"/>
        <v>0</v>
      </c>
      <c r="AM469" s="132">
        <f t="shared" si="168"/>
        <v>0</v>
      </c>
      <c r="AN469" s="132">
        <f t="shared" si="168"/>
        <v>0</v>
      </c>
      <c r="AO469" s="132">
        <f t="shared" si="169"/>
        <v>0</v>
      </c>
    </row>
    <row r="470" spans="3:41" ht="17.5" customHeight="1" x14ac:dyDescent="0.15">
      <c r="C470" s="445" t="s">
        <v>133</v>
      </c>
      <c r="D470" s="446" t="s">
        <v>209</v>
      </c>
      <c r="E470" s="181"/>
      <c r="F470" s="181"/>
      <c r="G470" s="181"/>
      <c r="H470" s="447"/>
      <c r="I470" s="366"/>
      <c r="J470" s="128"/>
      <c r="K470" s="126"/>
      <c r="L470" s="126"/>
      <c r="M470" s="127"/>
      <c r="N470" s="127"/>
      <c r="O470" s="127"/>
      <c r="P470" s="136"/>
      <c r="Q470" s="126"/>
      <c r="R470" s="126"/>
      <c r="S470" s="126"/>
      <c r="T470" s="181"/>
      <c r="U470" s="127"/>
      <c r="V470" s="127"/>
      <c r="W470" s="127"/>
      <c r="X470" s="128"/>
      <c r="Y470" s="126"/>
      <c r="Z470" s="127"/>
      <c r="AA470" s="127"/>
      <c r="AB470" s="127"/>
      <c r="AC470" s="130"/>
      <c r="AD470" s="131"/>
      <c r="AL470" s="132">
        <f t="shared" si="168"/>
        <v>0</v>
      </c>
      <c r="AM470" s="132">
        <f t="shared" si="168"/>
        <v>0</v>
      </c>
      <c r="AN470" s="132">
        <f t="shared" si="168"/>
        <v>0</v>
      </c>
      <c r="AO470" s="132">
        <f t="shared" si="169"/>
        <v>0</v>
      </c>
    </row>
    <row r="471" spans="3:41" ht="17.5" customHeight="1" x14ac:dyDescent="0.15">
      <c r="C471" s="435"/>
      <c r="D471" s="181" t="s">
        <v>22</v>
      </c>
      <c r="E471" s="181" t="s">
        <v>210</v>
      </c>
      <c r="F471" s="181"/>
      <c r="G471" s="181"/>
      <c r="H471" s="181"/>
      <c r="I471" s="366"/>
      <c r="J471" s="136"/>
      <c r="K471" s="126"/>
      <c r="L471" s="126"/>
      <c r="M471" s="127"/>
      <c r="N471" s="127"/>
      <c r="O471" s="127"/>
      <c r="P471" s="136"/>
      <c r="Q471" s="126"/>
      <c r="R471" s="126"/>
      <c r="S471" s="126"/>
      <c r="T471" s="181"/>
      <c r="U471" s="127"/>
      <c r="V471" s="127"/>
      <c r="W471" s="127"/>
      <c r="X471" s="128"/>
      <c r="Y471" s="126"/>
      <c r="Z471" s="127"/>
      <c r="AA471" s="127"/>
      <c r="AB471" s="127"/>
      <c r="AC471" s="130"/>
      <c r="AD471" s="131"/>
      <c r="AL471" s="132">
        <f t="shared" si="168"/>
        <v>0</v>
      </c>
      <c r="AM471" s="132">
        <f t="shared" si="168"/>
        <v>0</v>
      </c>
      <c r="AN471" s="132">
        <f t="shared" si="168"/>
        <v>0</v>
      </c>
      <c r="AO471" s="132">
        <f t="shared" si="169"/>
        <v>0</v>
      </c>
    </row>
    <row r="472" spans="3:41" ht="17.5" customHeight="1" x14ac:dyDescent="0.15">
      <c r="C472" s="435"/>
      <c r="D472" s="436"/>
      <c r="E472" s="436" t="s">
        <v>76</v>
      </c>
      <c r="F472" s="181" t="s">
        <v>153</v>
      </c>
      <c r="G472" s="181"/>
      <c r="H472" s="181" t="s">
        <v>86</v>
      </c>
      <c r="I472" s="366" t="s">
        <v>211</v>
      </c>
      <c r="J472" s="128" t="s">
        <v>101</v>
      </c>
      <c r="K472" s="126">
        <v>6364</v>
      </c>
      <c r="L472" s="126">
        <v>9090</v>
      </c>
      <c r="M472" s="127">
        <v>57240</v>
      </c>
      <c r="N472" s="127">
        <v>102361</v>
      </c>
      <c r="O472" s="127">
        <f>M472+N472</f>
        <v>159601</v>
      </c>
      <c r="P472" s="128" t="s">
        <v>101</v>
      </c>
      <c r="Q472" s="126">
        <v>1450773090</v>
      </c>
      <c r="R472" s="126">
        <v>1748</v>
      </c>
      <c r="S472" s="126">
        <v>1670</v>
      </c>
      <c r="T472" s="181">
        <f>+R472+S472</f>
        <v>3418</v>
      </c>
      <c r="U472" s="366">
        <v>0</v>
      </c>
      <c r="V472" s="366">
        <v>0</v>
      </c>
      <c r="W472" s="127">
        <f>U472+V472</f>
        <v>0</v>
      </c>
      <c r="X472" s="128" t="s">
        <v>101</v>
      </c>
      <c r="Y472" s="126">
        <f>+W472*L472</f>
        <v>0</v>
      </c>
      <c r="Z472" s="127">
        <f t="shared" ref="Z472:AB488" si="170">+M472+U472</f>
        <v>57240</v>
      </c>
      <c r="AA472" s="127">
        <f t="shared" si="170"/>
        <v>102361</v>
      </c>
      <c r="AB472" s="127">
        <f t="shared" si="170"/>
        <v>159601</v>
      </c>
      <c r="AC472" s="128" t="s">
        <v>101</v>
      </c>
      <c r="AD472" s="131">
        <f t="shared" ref="AD472:AD488" si="171">+Q472+Y472</f>
        <v>1450773090</v>
      </c>
      <c r="AE472" s="3">
        <v>188530</v>
      </c>
      <c r="AF472" s="3">
        <f>AE472/11090</f>
        <v>17</v>
      </c>
      <c r="AG472" s="4">
        <v>57240</v>
      </c>
      <c r="AH472" s="4">
        <v>102361</v>
      </c>
      <c r="AI472" s="4">
        <v>159601</v>
      </c>
      <c r="AJ472" s="4" t="s">
        <v>101</v>
      </c>
      <c r="AK472" s="5">
        <v>1450773090</v>
      </c>
      <c r="AL472" s="132">
        <f t="shared" si="168"/>
        <v>0</v>
      </c>
      <c r="AM472" s="132">
        <f t="shared" si="168"/>
        <v>0</v>
      </c>
      <c r="AN472" s="132">
        <f t="shared" si="168"/>
        <v>0</v>
      </c>
      <c r="AO472" s="132">
        <f t="shared" si="169"/>
        <v>0</v>
      </c>
    </row>
    <row r="473" spans="3:41" ht="17.5" customHeight="1" x14ac:dyDescent="0.15">
      <c r="C473" s="435"/>
      <c r="D473" s="436"/>
      <c r="E473" s="436"/>
      <c r="F473" s="181"/>
      <c r="G473" s="181"/>
      <c r="H473" s="181"/>
      <c r="I473" s="366" t="s">
        <v>211</v>
      </c>
      <c r="J473" s="128" t="s">
        <v>101</v>
      </c>
      <c r="K473" s="126">
        <v>6364</v>
      </c>
      <c r="L473" s="287">
        <v>11090</v>
      </c>
      <c r="M473" s="127">
        <v>18664</v>
      </c>
      <c r="N473" s="127">
        <v>34499</v>
      </c>
      <c r="O473" s="127">
        <f t="shared" ref="O473:O491" si="172">M473+N473</f>
        <v>53163</v>
      </c>
      <c r="P473" s="128" t="s">
        <v>101</v>
      </c>
      <c r="Q473" s="126">
        <v>589577670</v>
      </c>
      <c r="R473" s="126"/>
      <c r="S473" s="126"/>
      <c r="T473" s="181"/>
      <c r="U473" s="366">
        <f>5546+282+581+3+3+4+16+17+149</f>
        <v>6601</v>
      </c>
      <c r="V473" s="366">
        <f>8715+42+35+876+266</f>
        <v>9934</v>
      </c>
      <c r="W473" s="127">
        <f t="shared" ref="W473" si="173">SUM(U473:V473)</f>
        <v>16535</v>
      </c>
      <c r="X473" s="128" t="s">
        <v>101</v>
      </c>
      <c r="Y473" s="126">
        <f t="shared" ref="Y473:Y491" si="174">+W473*L473</f>
        <v>183373150</v>
      </c>
      <c r="Z473" s="127">
        <f>M473+U473</f>
        <v>25265</v>
      </c>
      <c r="AA473" s="127">
        <f>N473+V473</f>
        <v>44433</v>
      </c>
      <c r="AB473" s="127">
        <f>O473+W473</f>
        <v>69698</v>
      </c>
      <c r="AC473" s="128" t="s">
        <v>101</v>
      </c>
      <c r="AD473" s="131">
        <f>Q473+Y473</f>
        <v>772950820</v>
      </c>
      <c r="AG473" s="4">
        <v>18664</v>
      </c>
      <c r="AH473" s="4">
        <v>34499</v>
      </c>
      <c r="AI473" s="4">
        <v>53163</v>
      </c>
      <c r="AJ473" s="4" t="s">
        <v>101</v>
      </c>
      <c r="AK473" s="5">
        <v>589577670</v>
      </c>
      <c r="AL473" s="132">
        <f t="shared" si="168"/>
        <v>0</v>
      </c>
      <c r="AM473" s="132">
        <f t="shared" si="168"/>
        <v>0</v>
      </c>
      <c r="AN473" s="132">
        <f t="shared" si="168"/>
        <v>0</v>
      </c>
      <c r="AO473" s="132">
        <f t="shared" si="169"/>
        <v>0</v>
      </c>
    </row>
    <row r="474" spans="3:41" ht="17.5" customHeight="1" x14ac:dyDescent="0.15">
      <c r="C474" s="435"/>
      <c r="D474" s="181"/>
      <c r="E474" s="436" t="s">
        <v>76</v>
      </c>
      <c r="F474" s="181" t="s">
        <v>143</v>
      </c>
      <c r="G474" s="181"/>
      <c r="H474" s="181" t="s">
        <v>86</v>
      </c>
      <c r="I474" s="366" t="s">
        <v>211</v>
      </c>
      <c r="J474" s="128" t="s">
        <v>101</v>
      </c>
      <c r="K474" s="126">
        <v>6364</v>
      </c>
      <c r="L474" s="126">
        <v>6364</v>
      </c>
      <c r="M474" s="127">
        <v>26538</v>
      </c>
      <c r="N474" s="127">
        <v>4473</v>
      </c>
      <c r="O474" s="127">
        <f t="shared" si="172"/>
        <v>31011</v>
      </c>
      <c r="P474" s="128" t="s">
        <v>101</v>
      </c>
      <c r="Q474" s="126">
        <v>197354004</v>
      </c>
      <c r="R474" s="126">
        <v>436</v>
      </c>
      <c r="S474" s="126">
        <v>383</v>
      </c>
      <c r="T474" s="181">
        <f>+R474+S474</f>
        <v>819</v>
      </c>
      <c r="U474" s="366">
        <v>0</v>
      </c>
      <c r="V474" s="366">
        <v>0</v>
      </c>
      <c r="W474" s="127">
        <f t="shared" ref="W474:W490" si="175">U474+V474</f>
        <v>0</v>
      </c>
      <c r="X474" s="128" t="s">
        <v>101</v>
      </c>
      <c r="Y474" s="126">
        <f t="shared" si="174"/>
        <v>0</v>
      </c>
      <c r="Z474" s="127">
        <f t="shared" si="170"/>
        <v>26538</v>
      </c>
      <c r="AA474" s="127">
        <f t="shared" si="170"/>
        <v>4473</v>
      </c>
      <c r="AB474" s="127">
        <f t="shared" si="170"/>
        <v>31011</v>
      </c>
      <c r="AC474" s="128" t="s">
        <v>101</v>
      </c>
      <c r="AD474" s="131">
        <f t="shared" si="171"/>
        <v>197354004</v>
      </c>
      <c r="AG474" s="4">
        <v>26538</v>
      </c>
      <c r="AH474" s="4">
        <v>4473</v>
      </c>
      <c r="AI474" s="4">
        <v>31011</v>
      </c>
      <c r="AJ474" s="4" t="s">
        <v>101</v>
      </c>
      <c r="AK474" s="5">
        <v>197354004</v>
      </c>
      <c r="AL474" s="132">
        <f t="shared" si="168"/>
        <v>0</v>
      </c>
      <c r="AM474" s="132">
        <f t="shared" si="168"/>
        <v>0</v>
      </c>
      <c r="AN474" s="132">
        <f t="shared" si="168"/>
        <v>0</v>
      </c>
      <c r="AO474" s="132">
        <f t="shared" si="169"/>
        <v>0</v>
      </c>
    </row>
    <row r="475" spans="3:41" ht="17.5" hidden="1" customHeight="1" x14ac:dyDescent="0.15">
      <c r="C475" s="435"/>
      <c r="D475" s="181"/>
      <c r="E475" s="436" t="s">
        <v>76</v>
      </c>
      <c r="F475" s="181" t="s">
        <v>124</v>
      </c>
      <c r="G475" s="181"/>
      <c r="H475" s="181" t="s">
        <v>86</v>
      </c>
      <c r="I475" s="366" t="s">
        <v>211</v>
      </c>
      <c r="J475" s="128" t="s">
        <v>101</v>
      </c>
      <c r="K475" s="126"/>
      <c r="L475" s="126"/>
      <c r="M475" s="127">
        <v>0</v>
      </c>
      <c r="N475" s="127">
        <v>0</v>
      </c>
      <c r="O475" s="127">
        <f t="shared" si="172"/>
        <v>0</v>
      </c>
      <c r="P475" s="128" t="s">
        <v>101</v>
      </c>
      <c r="Q475" s="126">
        <v>0</v>
      </c>
      <c r="R475" s="126"/>
      <c r="S475" s="126"/>
      <c r="T475" s="181"/>
      <c r="U475" s="366">
        <v>0</v>
      </c>
      <c r="V475" s="366">
        <v>0</v>
      </c>
      <c r="W475" s="127">
        <f t="shared" si="175"/>
        <v>0</v>
      </c>
      <c r="X475" s="128" t="s">
        <v>101</v>
      </c>
      <c r="Y475" s="126">
        <f t="shared" si="174"/>
        <v>0</v>
      </c>
      <c r="Z475" s="127">
        <f t="shared" si="170"/>
        <v>0</v>
      </c>
      <c r="AA475" s="127">
        <f t="shared" si="170"/>
        <v>0</v>
      </c>
      <c r="AB475" s="127">
        <f t="shared" si="170"/>
        <v>0</v>
      </c>
      <c r="AC475" s="128" t="s">
        <v>101</v>
      </c>
      <c r="AD475" s="131">
        <f t="shared" si="171"/>
        <v>0</v>
      </c>
      <c r="AG475" s="4">
        <v>0</v>
      </c>
      <c r="AH475" s="4">
        <v>0</v>
      </c>
      <c r="AI475" s="4">
        <v>0</v>
      </c>
      <c r="AJ475" s="4" t="s">
        <v>101</v>
      </c>
      <c r="AK475" s="5">
        <v>0</v>
      </c>
      <c r="AL475" s="132">
        <f t="shared" si="168"/>
        <v>0</v>
      </c>
      <c r="AM475" s="132">
        <f t="shared" si="168"/>
        <v>0</v>
      </c>
      <c r="AN475" s="132">
        <f t="shared" si="168"/>
        <v>0</v>
      </c>
      <c r="AO475" s="132">
        <f t="shared" si="169"/>
        <v>0</v>
      </c>
    </row>
    <row r="476" spans="3:41" ht="17.5" hidden="1" customHeight="1" x14ac:dyDescent="0.15">
      <c r="C476" s="435"/>
      <c r="D476" s="181"/>
      <c r="E476" s="436"/>
      <c r="F476" s="181"/>
      <c r="G476" s="181"/>
      <c r="H476" s="181" t="s">
        <v>87</v>
      </c>
      <c r="I476" s="366" t="s">
        <v>211</v>
      </c>
      <c r="J476" s="128" t="s">
        <v>101</v>
      </c>
      <c r="K476" s="126"/>
      <c r="L476" s="126"/>
      <c r="M476" s="127">
        <v>0</v>
      </c>
      <c r="N476" s="127">
        <v>0</v>
      </c>
      <c r="O476" s="127">
        <f t="shared" si="172"/>
        <v>0</v>
      </c>
      <c r="P476" s="128" t="s">
        <v>101</v>
      </c>
      <c r="Q476" s="126">
        <v>0</v>
      </c>
      <c r="R476" s="126"/>
      <c r="S476" s="126"/>
      <c r="T476" s="181"/>
      <c r="U476" s="366">
        <v>0</v>
      </c>
      <c r="V476" s="366">
        <v>0</v>
      </c>
      <c r="W476" s="127">
        <f t="shared" si="175"/>
        <v>0</v>
      </c>
      <c r="X476" s="128" t="s">
        <v>101</v>
      </c>
      <c r="Y476" s="126">
        <f t="shared" si="174"/>
        <v>0</v>
      </c>
      <c r="Z476" s="127">
        <f t="shared" si="170"/>
        <v>0</v>
      </c>
      <c r="AA476" s="127">
        <f t="shared" si="170"/>
        <v>0</v>
      </c>
      <c r="AB476" s="127">
        <f t="shared" si="170"/>
        <v>0</v>
      </c>
      <c r="AC476" s="128" t="s">
        <v>101</v>
      </c>
      <c r="AD476" s="131">
        <f t="shared" si="171"/>
        <v>0</v>
      </c>
      <c r="AG476" s="4">
        <v>0</v>
      </c>
      <c r="AH476" s="4">
        <v>0</v>
      </c>
      <c r="AI476" s="4">
        <v>0</v>
      </c>
      <c r="AJ476" s="4" t="s">
        <v>101</v>
      </c>
      <c r="AK476" s="5">
        <v>0</v>
      </c>
      <c r="AL476" s="132">
        <f t="shared" si="168"/>
        <v>0</v>
      </c>
      <c r="AM476" s="132">
        <f t="shared" si="168"/>
        <v>0</v>
      </c>
      <c r="AN476" s="132">
        <f t="shared" si="168"/>
        <v>0</v>
      </c>
      <c r="AO476" s="132">
        <f t="shared" si="169"/>
        <v>0</v>
      </c>
    </row>
    <row r="477" spans="3:41" ht="17.5" hidden="1" customHeight="1" x14ac:dyDescent="0.15">
      <c r="C477" s="435"/>
      <c r="D477" s="181" t="s">
        <v>30</v>
      </c>
      <c r="E477" s="181" t="s">
        <v>212</v>
      </c>
      <c r="F477" s="181"/>
      <c r="G477" s="181"/>
      <c r="H477" s="126"/>
      <c r="I477" s="366" t="s">
        <v>211</v>
      </c>
      <c r="J477" s="128"/>
      <c r="K477" s="126"/>
      <c r="L477" s="126"/>
      <c r="M477" s="127">
        <v>0</v>
      </c>
      <c r="N477" s="127">
        <v>0</v>
      </c>
      <c r="O477" s="127">
        <f t="shared" si="172"/>
        <v>0</v>
      </c>
      <c r="P477" s="136" t="s">
        <v>101</v>
      </c>
      <c r="Q477" s="126">
        <v>0</v>
      </c>
      <c r="R477" s="126"/>
      <c r="S477" s="126"/>
      <c r="T477" s="181"/>
      <c r="U477" s="366">
        <v>0</v>
      </c>
      <c r="V477" s="366">
        <v>0</v>
      </c>
      <c r="W477" s="127">
        <f t="shared" si="175"/>
        <v>0</v>
      </c>
      <c r="X477" s="128"/>
      <c r="Y477" s="126">
        <f t="shared" si="174"/>
        <v>0</v>
      </c>
      <c r="Z477" s="127">
        <f t="shared" si="170"/>
        <v>0</v>
      </c>
      <c r="AA477" s="127">
        <f t="shared" si="170"/>
        <v>0</v>
      </c>
      <c r="AB477" s="127">
        <f t="shared" si="170"/>
        <v>0</v>
      </c>
      <c r="AC477" s="128" t="s">
        <v>101</v>
      </c>
      <c r="AD477" s="131">
        <f t="shared" si="171"/>
        <v>0</v>
      </c>
      <c r="AG477" s="4">
        <v>0</v>
      </c>
      <c r="AH477" s="4">
        <v>0</v>
      </c>
      <c r="AI477" s="4">
        <v>0</v>
      </c>
      <c r="AJ477" s="4" t="s">
        <v>101</v>
      </c>
      <c r="AK477" s="5">
        <v>0</v>
      </c>
      <c r="AL477" s="132">
        <f t="shared" si="168"/>
        <v>0</v>
      </c>
      <c r="AM477" s="132">
        <f t="shared" si="168"/>
        <v>0</v>
      </c>
      <c r="AN477" s="132">
        <f t="shared" si="168"/>
        <v>0</v>
      </c>
      <c r="AO477" s="132">
        <f t="shared" si="169"/>
        <v>0</v>
      </c>
    </row>
    <row r="478" spans="3:41" ht="17.5" hidden="1" customHeight="1" x14ac:dyDescent="0.15">
      <c r="C478" s="435"/>
      <c r="D478" s="436"/>
      <c r="E478" s="436" t="s">
        <v>76</v>
      </c>
      <c r="F478" s="181" t="s">
        <v>213</v>
      </c>
      <c r="G478" s="181"/>
      <c r="H478" s="181"/>
      <c r="I478" s="366" t="s">
        <v>211</v>
      </c>
      <c r="J478" s="128" t="s">
        <v>101</v>
      </c>
      <c r="K478" s="126"/>
      <c r="L478" s="126"/>
      <c r="M478" s="127">
        <v>0</v>
      </c>
      <c r="N478" s="127">
        <v>0</v>
      </c>
      <c r="O478" s="127">
        <f t="shared" si="172"/>
        <v>0</v>
      </c>
      <c r="P478" s="128" t="s">
        <v>101</v>
      </c>
      <c r="Q478" s="126">
        <v>0</v>
      </c>
      <c r="R478" s="126"/>
      <c r="S478" s="126"/>
      <c r="T478" s="181"/>
      <c r="U478" s="366">
        <v>0</v>
      </c>
      <c r="V478" s="366">
        <v>0</v>
      </c>
      <c r="W478" s="127">
        <f t="shared" si="175"/>
        <v>0</v>
      </c>
      <c r="X478" s="128" t="s">
        <v>101</v>
      </c>
      <c r="Y478" s="126">
        <f t="shared" si="174"/>
        <v>0</v>
      </c>
      <c r="Z478" s="127">
        <f t="shared" si="170"/>
        <v>0</v>
      </c>
      <c r="AA478" s="127">
        <f t="shared" si="170"/>
        <v>0</v>
      </c>
      <c r="AB478" s="127">
        <f t="shared" si="170"/>
        <v>0</v>
      </c>
      <c r="AC478" s="128" t="s">
        <v>101</v>
      </c>
      <c r="AD478" s="131">
        <f t="shared" si="171"/>
        <v>0</v>
      </c>
      <c r="AG478" s="4">
        <v>0</v>
      </c>
      <c r="AH478" s="4">
        <v>0</v>
      </c>
      <c r="AI478" s="4">
        <v>0</v>
      </c>
      <c r="AJ478" s="4" t="s">
        <v>101</v>
      </c>
      <c r="AK478" s="5">
        <v>0</v>
      </c>
      <c r="AL478" s="132">
        <f t="shared" si="168"/>
        <v>0</v>
      </c>
      <c r="AM478" s="132">
        <f t="shared" si="168"/>
        <v>0</v>
      </c>
      <c r="AN478" s="132">
        <f t="shared" si="168"/>
        <v>0</v>
      </c>
      <c r="AO478" s="132">
        <f t="shared" si="169"/>
        <v>0</v>
      </c>
    </row>
    <row r="479" spans="3:41" ht="17.5" hidden="1" customHeight="1" x14ac:dyDescent="0.15">
      <c r="C479" s="435"/>
      <c r="D479" s="436"/>
      <c r="E479" s="436" t="s">
        <v>76</v>
      </c>
      <c r="F479" s="181" t="s">
        <v>214</v>
      </c>
      <c r="G479" s="181"/>
      <c r="H479" s="436"/>
      <c r="I479" s="366" t="s">
        <v>211</v>
      </c>
      <c r="J479" s="128" t="s">
        <v>101</v>
      </c>
      <c r="K479" s="126"/>
      <c r="L479" s="126"/>
      <c r="M479" s="127">
        <v>0</v>
      </c>
      <c r="N479" s="127">
        <v>0</v>
      </c>
      <c r="O479" s="127">
        <f t="shared" si="172"/>
        <v>0</v>
      </c>
      <c r="P479" s="128" t="s">
        <v>101</v>
      </c>
      <c r="Q479" s="126">
        <v>0</v>
      </c>
      <c r="R479" s="126"/>
      <c r="S479" s="126"/>
      <c r="T479" s="181"/>
      <c r="U479" s="366">
        <v>0</v>
      </c>
      <c r="V479" s="366">
        <v>0</v>
      </c>
      <c r="W479" s="127">
        <f t="shared" si="175"/>
        <v>0</v>
      </c>
      <c r="X479" s="128" t="s">
        <v>101</v>
      </c>
      <c r="Y479" s="126">
        <f t="shared" si="174"/>
        <v>0</v>
      </c>
      <c r="Z479" s="127">
        <f t="shared" si="170"/>
        <v>0</v>
      </c>
      <c r="AA479" s="127">
        <f t="shared" si="170"/>
        <v>0</v>
      </c>
      <c r="AB479" s="127">
        <f t="shared" si="170"/>
        <v>0</v>
      </c>
      <c r="AC479" s="128" t="s">
        <v>101</v>
      </c>
      <c r="AD479" s="131">
        <f t="shared" si="171"/>
        <v>0</v>
      </c>
      <c r="AG479" s="4">
        <v>0</v>
      </c>
      <c r="AH479" s="4">
        <v>0</v>
      </c>
      <c r="AI479" s="4">
        <v>0</v>
      </c>
      <c r="AJ479" s="4" t="s">
        <v>101</v>
      </c>
      <c r="AK479" s="5">
        <v>0</v>
      </c>
      <c r="AL479" s="132">
        <f t="shared" si="168"/>
        <v>0</v>
      </c>
      <c r="AM479" s="132">
        <f t="shared" si="168"/>
        <v>0</v>
      </c>
      <c r="AN479" s="132">
        <f t="shared" si="168"/>
        <v>0</v>
      </c>
      <c r="AO479" s="132">
        <f t="shared" si="169"/>
        <v>0</v>
      </c>
    </row>
    <row r="480" spans="3:41" ht="17.5" hidden="1" customHeight="1" x14ac:dyDescent="0.15">
      <c r="C480" s="445"/>
      <c r="D480" s="181" t="s">
        <v>33</v>
      </c>
      <c r="E480" s="181" t="s">
        <v>215</v>
      </c>
      <c r="F480" s="181"/>
      <c r="G480" s="181"/>
      <c r="H480" s="126"/>
      <c r="I480" s="366" t="s">
        <v>211</v>
      </c>
      <c r="J480" s="128"/>
      <c r="K480" s="126"/>
      <c r="L480" s="126"/>
      <c r="M480" s="127">
        <v>0</v>
      </c>
      <c r="N480" s="127">
        <v>0</v>
      </c>
      <c r="O480" s="127">
        <f t="shared" si="172"/>
        <v>0</v>
      </c>
      <c r="P480" s="136" t="s">
        <v>101</v>
      </c>
      <c r="Q480" s="126">
        <v>0</v>
      </c>
      <c r="R480" s="126"/>
      <c r="S480" s="126"/>
      <c r="T480" s="181"/>
      <c r="U480" s="366">
        <v>0</v>
      </c>
      <c r="V480" s="366">
        <v>0</v>
      </c>
      <c r="W480" s="127">
        <f t="shared" si="175"/>
        <v>0</v>
      </c>
      <c r="X480" s="128"/>
      <c r="Y480" s="126">
        <f t="shared" si="174"/>
        <v>0</v>
      </c>
      <c r="Z480" s="127">
        <f t="shared" si="170"/>
        <v>0</v>
      </c>
      <c r="AA480" s="127">
        <f t="shared" si="170"/>
        <v>0</v>
      </c>
      <c r="AB480" s="127">
        <f t="shared" si="170"/>
        <v>0</v>
      </c>
      <c r="AC480" s="128" t="s">
        <v>101</v>
      </c>
      <c r="AD480" s="131">
        <f t="shared" si="171"/>
        <v>0</v>
      </c>
      <c r="AG480" s="4">
        <v>0</v>
      </c>
      <c r="AH480" s="4">
        <v>0</v>
      </c>
      <c r="AI480" s="4">
        <v>0</v>
      </c>
      <c r="AJ480" s="4" t="s">
        <v>101</v>
      </c>
      <c r="AK480" s="5">
        <v>0</v>
      </c>
      <c r="AL480" s="132">
        <f t="shared" si="168"/>
        <v>0</v>
      </c>
      <c r="AM480" s="132">
        <f t="shared" si="168"/>
        <v>0</v>
      </c>
      <c r="AN480" s="132">
        <f t="shared" si="168"/>
        <v>0</v>
      </c>
      <c r="AO480" s="132">
        <f t="shared" si="169"/>
        <v>0</v>
      </c>
    </row>
    <row r="481" spans="3:41" ht="17.5" hidden="1" customHeight="1" x14ac:dyDescent="0.15">
      <c r="C481" s="435"/>
      <c r="D481" s="436"/>
      <c r="E481" s="436" t="s">
        <v>76</v>
      </c>
      <c r="F481" s="181" t="s">
        <v>213</v>
      </c>
      <c r="G481" s="181"/>
      <c r="H481" s="181"/>
      <c r="I481" s="366" t="s">
        <v>211</v>
      </c>
      <c r="J481" s="128" t="s">
        <v>101</v>
      </c>
      <c r="K481" s="126"/>
      <c r="L481" s="126"/>
      <c r="M481" s="127">
        <v>0</v>
      </c>
      <c r="N481" s="127">
        <v>0</v>
      </c>
      <c r="O481" s="127">
        <f t="shared" si="172"/>
        <v>0</v>
      </c>
      <c r="P481" s="128" t="s">
        <v>101</v>
      </c>
      <c r="Q481" s="126">
        <v>0</v>
      </c>
      <c r="R481" s="126"/>
      <c r="S481" s="126"/>
      <c r="T481" s="181"/>
      <c r="U481" s="366">
        <v>0</v>
      </c>
      <c r="V481" s="366">
        <v>0</v>
      </c>
      <c r="W481" s="127">
        <f t="shared" si="175"/>
        <v>0</v>
      </c>
      <c r="X481" s="128" t="s">
        <v>101</v>
      </c>
      <c r="Y481" s="126">
        <f t="shared" si="174"/>
        <v>0</v>
      </c>
      <c r="Z481" s="127">
        <f t="shared" si="170"/>
        <v>0</v>
      </c>
      <c r="AA481" s="127">
        <f t="shared" si="170"/>
        <v>0</v>
      </c>
      <c r="AB481" s="127">
        <f t="shared" si="170"/>
        <v>0</v>
      </c>
      <c r="AC481" s="128" t="s">
        <v>101</v>
      </c>
      <c r="AD481" s="131">
        <f t="shared" si="171"/>
        <v>0</v>
      </c>
      <c r="AG481" s="4">
        <v>0</v>
      </c>
      <c r="AH481" s="4">
        <v>0</v>
      </c>
      <c r="AI481" s="4">
        <v>0</v>
      </c>
      <c r="AJ481" s="4" t="s">
        <v>101</v>
      </c>
      <c r="AK481" s="5">
        <v>0</v>
      </c>
      <c r="AL481" s="132">
        <f t="shared" si="168"/>
        <v>0</v>
      </c>
      <c r="AM481" s="132">
        <f t="shared" si="168"/>
        <v>0</v>
      </c>
      <c r="AN481" s="132">
        <f t="shared" si="168"/>
        <v>0</v>
      </c>
      <c r="AO481" s="132">
        <f t="shared" si="169"/>
        <v>0</v>
      </c>
    </row>
    <row r="482" spans="3:41" ht="17.5" hidden="1" customHeight="1" x14ac:dyDescent="0.15">
      <c r="C482" s="435"/>
      <c r="D482" s="436"/>
      <c r="E482" s="436" t="s">
        <v>76</v>
      </c>
      <c r="F482" s="181" t="s">
        <v>214</v>
      </c>
      <c r="G482" s="181"/>
      <c r="H482" s="436"/>
      <c r="I482" s="366" t="s">
        <v>211</v>
      </c>
      <c r="J482" s="128" t="s">
        <v>101</v>
      </c>
      <c r="K482" s="126"/>
      <c r="L482" s="126"/>
      <c r="M482" s="127">
        <v>0</v>
      </c>
      <c r="N482" s="127">
        <v>0</v>
      </c>
      <c r="O482" s="127">
        <f t="shared" si="172"/>
        <v>0</v>
      </c>
      <c r="P482" s="128" t="s">
        <v>101</v>
      </c>
      <c r="Q482" s="126">
        <v>0</v>
      </c>
      <c r="R482" s="126"/>
      <c r="S482" s="126"/>
      <c r="T482" s="181"/>
      <c r="U482" s="366">
        <v>0</v>
      </c>
      <c r="V482" s="366">
        <v>0</v>
      </c>
      <c r="W482" s="127">
        <f t="shared" si="175"/>
        <v>0</v>
      </c>
      <c r="X482" s="128" t="s">
        <v>101</v>
      </c>
      <c r="Y482" s="126">
        <f t="shared" si="174"/>
        <v>0</v>
      </c>
      <c r="Z482" s="127">
        <f t="shared" si="170"/>
        <v>0</v>
      </c>
      <c r="AA482" s="127">
        <f t="shared" si="170"/>
        <v>0</v>
      </c>
      <c r="AB482" s="127">
        <f t="shared" si="170"/>
        <v>0</v>
      </c>
      <c r="AC482" s="128" t="s">
        <v>101</v>
      </c>
      <c r="AD482" s="131">
        <f t="shared" si="171"/>
        <v>0</v>
      </c>
      <c r="AG482" s="4">
        <v>0</v>
      </c>
      <c r="AH482" s="4">
        <v>0</v>
      </c>
      <c r="AI482" s="4">
        <v>0</v>
      </c>
      <c r="AJ482" s="4" t="s">
        <v>101</v>
      </c>
      <c r="AK482" s="5">
        <v>0</v>
      </c>
      <c r="AL482" s="132">
        <f t="shared" si="168"/>
        <v>0</v>
      </c>
      <c r="AM482" s="132">
        <f t="shared" si="168"/>
        <v>0</v>
      </c>
      <c r="AN482" s="132">
        <f t="shared" si="168"/>
        <v>0</v>
      </c>
      <c r="AO482" s="132">
        <f t="shared" si="169"/>
        <v>0</v>
      </c>
    </row>
    <row r="483" spans="3:41" ht="17.5" customHeight="1" x14ac:dyDescent="0.15">
      <c r="C483" s="435"/>
      <c r="D483" s="436"/>
      <c r="E483" s="436"/>
      <c r="F483" s="181"/>
      <c r="G483" s="181"/>
      <c r="H483" s="436"/>
      <c r="I483" s="366" t="s">
        <v>211</v>
      </c>
      <c r="J483" s="128" t="s">
        <v>101</v>
      </c>
      <c r="K483" s="126">
        <v>6364</v>
      </c>
      <c r="L483" s="287">
        <v>11090</v>
      </c>
      <c r="M483" s="127">
        <v>6210</v>
      </c>
      <c r="N483" s="127">
        <v>1589</v>
      </c>
      <c r="O483" s="127">
        <f t="shared" si="172"/>
        <v>7799</v>
      </c>
      <c r="P483" s="128" t="s">
        <v>101</v>
      </c>
      <c r="Q483" s="126">
        <v>86490910</v>
      </c>
      <c r="R483" s="126"/>
      <c r="S483" s="126"/>
      <c r="T483" s="181"/>
      <c r="U483" s="366">
        <f>291+10+1127</f>
        <v>1428</v>
      </c>
      <c r="V483" s="366">
        <f>1815+2+2</f>
        <v>1819</v>
      </c>
      <c r="W483" s="127">
        <f t="shared" ref="W483" si="176">SUM(U483:V483)</f>
        <v>3247</v>
      </c>
      <c r="X483" s="128" t="s">
        <v>101</v>
      </c>
      <c r="Y483" s="126">
        <f t="shared" si="174"/>
        <v>36009230</v>
      </c>
      <c r="Z483" s="127">
        <f>M483+U483</f>
        <v>7638</v>
      </c>
      <c r="AA483" s="127">
        <f>N483+V483</f>
        <v>3408</v>
      </c>
      <c r="AB483" s="127">
        <f>O483+W483</f>
        <v>11046</v>
      </c>
      <c r="AC483" s="128" t="s">
        <v>101</v>
      </c>
      <c r="AD483" s="131">
        <f>Q483+Y483</f>
        <v>122500140</v>
      </c>
      <c r="AG483" s="4">
        <v>6210</v>
      </c>
      <c r="AH483" s="4">
        <v>1589</v>
      </c>
      <c r="AI483" s="4">
        <v>7799</v>
      </c>
      <c r="AJ483" s="4" t="s">
        <v>101</v>
      </c>
      <c r="AK483" s="5">
        <v>86490910</v>
      </c>
      <c r="AL483" s="132">
        <f t="shared" si="168"/>
        <v>0</v>
      </c>
      <c r="AM483" s="132">
        <f t="shared" si="168"/>
        <v>0</v>
      </c>
      <c r="AN483" s="132">
        <f t="shared" si="168"/>
        <v>0</v>
      </c>
      <c r="AO483" s="132">
        <f t="shared" si="169"/>
        <v>0</v>
      </c>
    </row>
    <row r="484" spans="3:41" ht="17.5" customHeight="1" x14ac:dyDescent="0.15">
      <c r="C484" s="435"/>
      <c r="D484" s="436"/>
      <c r="E484" s="436" t="s">
        <v>76</v>
      </c>
      <c r="F484" s="181" t="s">
        <v>153</v>
      </c>
      <c r="G484" s="181"/>
      <c r="H484" s="181" t="s">
        <v>87</v>
      </c>
      <c r="I484" s="366" t="s">
        <v>211</v>
      </c>
      <c r="J484" s="128" t="s">
        <v>101</v>
      </c>
      <c r="K484" s="126">
        <v>6364</v>
      </c>
      <c r="L484" s="126">
        <v>9090</v>
      </c>
      <c r="M484" s="127">
        <v>35324</v>
      </c>
      <c r="N484" s="127">
        <v>30397</v>
      </c>
      <c r="O484" s="127">
        <f t="shared" si="172"/>
        <v>65721</v>
      </c>
      <c r="P484" s="128" t="s">
        <v>101</v>
      </c>
      <c r="Q484" s="126">
        <v>597403890</v>
      </c>
      <c r="R484" s="126"/>
      <c r="S484" s="126"/>
      <c r="T484" s="181"/>
      <c r="U484" s="366">
        <v>0</v>
      </c>
      <c r="V484" s="366">
        <v>0</v>
      </c>
      <c r="W484" s="127">
        <f t="shared" si="175"/>
        <v>0</v>
      </c>
      <c r="X484" s="128" t="s">
        <v>101</v>
      </c>
      <c r="Y484" s="126">
        <f t="shared" si="174"/>
        <v>0</v>
      </c>
      <c r="Z484" s="127">
        <f t="shared" si="170"/>
        <v>35324</v>
      </c>
      <c r="AA484" s="127">
        <f t="shared" si="170"/>
        <v>30397</v>
      </c>
      <c r="AB484" s="127">
        <f t="shared" si="170"/>
        <v>65721</v>
      </c>
      <c r="AC484" s="128" t="s">
        <v>101</v>
      </c>
      <c r="AD484" s="131">
        <f t="shared" si="171"/>
        <v>597403890</v>
      </c>
      <c r="AG484" s="4">
        <v>35324</v>
      </c>
      <c r="AH484" s="4">
        <v>30397</v>
      </c>
      <c r="AI484" s="4">
        <v>65721</v>
      </c>
      <c r="AJ484" s="4" t="s">
        <v>101</v>
      </c>
      <c r="AK484" s="5">
        <v>597403890</v>
      </c>
      <c r="AL484" s="132">
        <f t="shared" si="168"/>
        <v>0</v>
      </c>
      <c r="AM484" s="132">
        <f t="shared" si="168"/>
        <v>0</v>
      </c>
      <c r="AN484" s="132">
        <f t="shared" si="168"/>
        <v>0</v>
      </c>
      <c r="AO484" s="132">
        <f t="shared" si="169"/>
        <v>0</v>
      </c>
    </row>
    <row r="485" spans="3:41" ht="17.5" customHeight="1" x14ac:dyDescent="0.15">
      <c r="C485" s="435"/>
      <c r="D485" s="436"/>
      <c r="E485" s="436"/>
      <c r="F485" s="181"/>
      <c r="G485" s="181"/>
      <c r="H485" s="181"/>
      <c r="I485" s="366" t="s">
        <v>211</v>
      </c>
      <c r="J485" s="128" t="s">
        <v>101</v>
      </c>
      <c r="K485" s="126">
        <v>6364</v>
      </c>
      <c r="L485" s="287">
        <v>11090</v>
      </c>
      <c r="M485" s="127">
        <v>10399</v>
      </c>
      <c r="N485" s="127">
        <v>9645</v>
      </c>
      <c r="O485" s="127">
        <f t="shared" si="172"/>
        <v>20044</v>
      </c>
      <c r="P485" s="128" t="s">
        <v>101</v>
      </c>
      <c r="Q485" s="126">
        <v>222287960</v>
      </c>
      <c r="R485" s="126"/>
      <c r="S485" s="126"/>
      <c r="T485" s="181"/>
      <c r="U485" s="366">
        <f>2422+16+25+605+11+274+334</f>
        <v>3687</v>
      </c>
      <c r="V485" s="366">
        <f>2716+28+456</f>
        <v>3200</v>
      </c>
      <c r="W485" s="127">
        <f t="shared" ref="W485" si="177">SUM(U485:V485)</f>
        <v>6887</v>
      </c>
      <c r="X485" s="128" t="s">
        <v>101</v>
      </c>
      <c r="Y485" s="126">
        <f t="shared" si="174"/>
        <v>76376830</v>
      </c>
      <c r="Z485" s="127">
        <f>M485+U485</f>
        <v>14086</v>
      </c>
      <c r="AA485" s="127">
        <f>N485+V485</f>
        <v>12845</v>
      </c>
      <c r="AB485" s="127">
        <f>O485+W485</f>
        <v>26931</v>
      </c>
      <c r="AC485" s="128" t="s">
        <v>101</v>
      </c>
      <c r="AD485" s="131">
        <f>Q485+Y485</f>
        <v>298664790</v>
      </c>
      <c r="AG485" s="4">
        <v>10399</v>
      </c>
      <c r="AH485" s="4">
        <v>9645</v>
      </c>
      <c r="AI485" s="4">
        <v>20044</v>
      </c>
      <c r="AJ485" s="4" t="s">
        <v>101</v>
      </c>
      <c r="AK485" s="5">
        <v>222287960</v>
      </c>
      <c r="AL485" s="132">
        <f t="shared" si="168"/>
        <v>0</v>
      </c>
      <c r="AM485" s="132">
        <f t="shared" si="168"/>
        <v>0</v>
      </c>
      <c r="AN485" s="132">
        <f t="shared" si="168"/>
        <v>0</v>
      </c>
      <c r="AO485" s="132">
        <f t="shared" si="169"/>
        <v>0</v>
      </c>
    </row>
    <row r="486" spans="3:41" ht="17.5" customHeight="1" x14ac:dyDescent="0.15">
      <c r="C486" s="435"/>
      <c r="D486" s="436"/>
      <c r="E486" s="436" t="s">
        <v>76</v>
      </c>
      <c r="F486" s="181" t="s">
        <v>143</v>
      </c>
      <c r="G486" s="181"/>
      <c r="H486" s="181" t="s">
        <v>87</v>
      </c>
      <c r="I486" s="366" t="s">
        <v>211</v>
      </c>
      <c r="J486" s="128" t="s">
        <v>101</v>
      </c>
      <c r="K486" s="126">
        <v>6364</v>
      </c>
      <c r="L486" s="126">
        <v>6364</v>
      </c>
      <c r="M486" s="127">
        <v>3383</v>
      </c>
      <c r="N486" s="127">
        <v>6964</v>
      </c>
      <c r="O486" s="127">
        <f t="shared" si="172"/>
        <v>10347</v>
      </c>
      <c r="P486" s="128" t="s">
        <v>101</v>
      </c>
      <c r="Q486" s="126">
        <v>65848308</v>
      </c>
      <c r="R486" s="126"/>
      <c r="S486" s="126"/>
      <c r="T486" s="181"/>
      <c r="U486" s="366">
        <v>0</v>
      </c>
      <c r="V486" s="366">
        <v>0</v>
      </c>
      <c r="W486" s="127">
        <f t="shared" si="175"/>
        <v>0</v>
      </c>
      <c r="X486" s="128" t="s">
        <v>101</v>
      </c>
      <c r="Y486" s="126">
        <f t="shared" si="174"/>
        <v>0</v>
      </c>
      <c r="Z486" s="127">
        <f t="shared" si="170"/>
        <v>3383</v>
      </c>
      <c r="AA486" s="127">
        <f t="shared" si="170"/>
        <v>6964</v>
      </c>
      <c r="AB486" s="127">
        <f t="shared" si="170"/>
        <v>10347</v>
      </c>
      <c r="AC486" s="128" t="s">
        <v>101</v>
      </c>
      <c r="AD486" s="131">
        <f t="shared" si="171"/>
        <v>65848308</v>
      </c>
      <c r="AG486" s="4">
        <v>3383</v>
      </c>
      <c r="AH486" s="4">
        <v>6964</v>
      </c>
      <c r="AI486" s="4">
        <v>10347</v>
      </c>
      <c r="AJ486" s="4" t="s">
        <v>101</v>
      </c>
      <c r="AK486" s="5">
        <v>65848308</v>
      </c>
      <c r="AL486" s="132">
        <f t="shared" si="168"/>
        <v>0</v>
      </c>
      <c r="AM486" s="132">
        <f t="shared" si="168"/>
        <v>0</v>
      </c>
      <c r="AN486" s="132">
        <f t="shared" si="168"/>
        <v>0</v>
      </c>
      <c r="AO486" s="132">
        <f t="shared" si="169"/>
        <v>0</v>
      </c>
    </row>
    <row r="487" spans="3:41" ht="17.5" customHeight="1" x14ac:dyDescent="0.15">
      <c r="C487" s="435"/>
      <c r="D487" s="436"/>
      <c r="E487" s="436"/>
      <c r="F487" s="181"/>
      <c r="G487" s="181"/>
      <c r="H487" s="181"/>
      <c r="I487" s="366" t="s">
        <v>211</v>
      </c>
      <c r="J487" s="128" t="s">
        <v>101</v>
      </c>
      <c r="K487" s="126">
        <v>6364</v>
      </c>
      <c r="L487" s="287">
        <v>11090</v>
      </c>
      <c r="M487" s="127">
        <v>625</v>
      </c>
      <c r="N487" s="127">
        <v>2632</v>
      </c>
      <c r="O487" s="127">
        <f t="shared" si="172"/>
        <v>3257</v>
      </c>
      <c r="P487" s="128" t="s">
        <v>101</v>
      </c>
      <c r="Q487" s="126">
        <v>36120130</v>
      </c>
      <c r="R487" s="126"/>
      <c r="S487" s="126"/>
      <c r="T487" s="181"/>
      <c r="U487" s="366">
        <f>95+130</f>
        <v>225</v>
      </c>
      <c r="V487" s="366">
        <f>96+966</f>
        <v>1062</v>
      </c>
      <c r="W487" s="127">
        <f t="shared" ref="W487" si="178">SUM(U487:V487)</f>
        <v>1287</v>
      </c>
      <c r="X487" s="128" t="s">
        <v>101</v>
      </c>
      <c r="Y487" s="126">
        <f t="shared" si="174"/>
        <v>14272830</v>
      </c>
      <c r="Z487" s="127">
        <f>M487+U487</f>
        <v>850</v>
      </c>
      <c r="AA487" s="127">
        <f>N487+V487</f>
        <v>3694</v>
      </c>
      <c r="AB487" s="127">
        <f>O487+W487</f>
        <v>4544</v>
      </c>
      <c r="AC487" s="128" t="s">
        <v>101</v>
      </c>
      <c r="AD487" s="131">
        <f>Q487+Y487</f>
        <v>50392960</v>
      </c>
      <c r="AG487" s="4">
        <v>625</v>
      </c>
      <c r="AH487" s="4">
        <v>2632</v>
      </c>
      <c r="AI487" s="4">
        <v>3257</v>
      </c>
      <c r="AJ487" s="4" t="s">
        <v>101</v>
      </c>
      <c r="AK487" s="5">
        <v>36120130</v>
      </c>
      <c r="AL487" s="132">
        <f t="shared" si="168"/>
        <v>0</v>
      </c>
      <c r="AM487" s="132">
        <f t="shared" si="168"/>
        <v>0</v>
      </c>
      <c r="AN487" s="132">
        <f t="shared" si="168"/>
        <v>0</v>
      </c>
      <c r="AO487" s="132">
        <f t="shared" si="169"/>
        <v>0</v>
      </c>
    </row>
    <row r="488" spans="3:41" ht="17.5" customHeight="1" x14ac:dyDescent="0.15">
      <c r="C488" s="435"/>
      <c r="D488" s="436"/>
      <c r="E488" s="436" t="s">
        <v>76</v>
      </c>
      <c r="F488" s="181" t="s">
        <v>153</v>
      </c>
      <c r="G488" s="181"/>
      <c r="H488" s="181" t="s">
        <v>121</v>
      </c>
      <c r="I488" s="366" t="s">
        <v>211</v>
      </c>
      <c r="J488" s="128" t="s">
        <v>101</v>
      </c>
      <c r="K488" s="126">
        <v>6364</v>
      </c>
      <c r="L488" s="126">
        <v>9090</v>
      </c>
      <c r="M488" s="127">
        <v>128</v>
      </c>
      <c r="N488" s="127">
        <v>69</v>
      </c>
      <c r="O488" s="127">
        <f t="shared" si="172"/>
        <v>197</v>
      </c>
      <c r="P488" s="128" t="s">
        <v>101</v>
      </c>
      <c r="Q488" s="126">
        <v>1790730</v>
      </c>
      <c r="R488" s="126"/>
      <c r="S488" s="126"/>
      <c r="T488" s="181"/>
      <c r="U488" s="366">
        <v>0</v>
      </c>
      <c r="V488" s="366">
        <v>0</v>
      </c>
      <c r="W488" s="127">
        <f t="shared" si="175"/>
        <v>0</v>
      </c>
      <c r="X488" s="128" t="s">
        <v>101</v>
      </c>
      <c r="Y488" s="126">
        <f t="shared" si="174"/>
        <v>0</v>
      </c>
      <c r="Z488" s="127">
        <f t="shared" si="170"/>
        <v>128</v>
      </c>
      <c r="AA488" s="127">
        <f t="shared" si="170"/>
        <v>69</v>
      </c>
      <c r="AB488" s="127">
        <f t="shared" si="170"/>
        <v>197</v>
      </c>
      <c r="AC488" s="128" t="s">
        <v>101</v>
      </c>
      <c r="AD488" s="131">
        <f t="shared" si="171"/>
        <v>1790730</v>
      </c>
      <c r="AE488" s="138"/>
      <c r="AF488" s="138"/>
      <c r="AG488" s="4">
        <v>128</v>
      </c>
      <c r="AH488" s="4">
        <v>69</v>
      </c>
      <c r="AI488" s="4">
        <v>197</v>
      </c>
      <c r="AJ488" s="4" t="s">
        <v>101</v>
      </c>
      <c r="AK488" s="5">
        <v>1790730</v>
      </c>
      <c r="AL488" s="132">
        <f t="shared" si="168"/>
        <v>0</v>
      </c>
      <c r="AM488" s="132">
        <f t="shared" si="168"/>
        <v>0</v>
      </c>
      <c r="AN488" s="132">
        <f t="shared" si="168"/>
        <v>0</v>
      </c>
      <c r="AO488" s="132">
        <f t="shared" si="169"/>
        <v>0</v>
      </c>
    </row>
    <row r="489" spans="3:41" ht="17.5" customHeight="1" x14ac:dyDescent="0.15">
      <c r="C489" s="435"/>
      <c r="D489" s="436"/>
      <c r="E489" s="436"/>
      <c r="F489" s="181"/>
      <c r="G489" s="181"/>
      <c r="H489" s="181"/>
      <c r="I489" s="366" t="s">
        <v>211</v>
      </c>
      <c r="J489" s="128" t="s">
        <v>101</v>
      </c>
      <c r="K489" s="126">
        <v>6364</v>
      </c>
      <c r="L489" s="287">
        <v>11090</v>
      </c>
      <c r="M489" s="127">
        <v>40</v>
      </c>
      <c r="N489" s="127">
        <v>25</v>
      </c>
      <c r="O489" s="127">
        <f t="shared" si="172"/>
        <v>65</v>
      </c>
      <c r="P489" s="128" t="s">
        <v>101</v>
      </c>
      <c r="Q489" s="126">
        <v>720850</v>
      </c>
      <c r="R489" s="126"/>
      <c r="S489" s="126"/>
      <c r="T489" s="181"/>
      <c r="U489" s="366">
        <f>9+12</f>
        <v>21</v>
      </c>
      <c r="V489" s="366">
        <v>2</v>
      </c>
      <c r="W489" s="127">
        <f t="shared" ref="W489" si="179">SUM(U489:V489)</f>
        <v>23</v>
      </c>
      <c r="X489" s="128" t="s">
        <v>101</v>
      </c>
      <c r="Y489" s="126">
        <f t="shared" si="174"/>
        <v>255070</v>
      </c>
      <c r="Z489" s="127">
        <f>M489+U489</f>
        <v>61</v>
      </c>
      <c r="AA489" s="127">
        <f>N489+V489</f>
        <v>27</v>
      </c>
      <c r="AB489" s="127">
        <f>O489+W489</f>
        <v>88</v>
      </c>
      <c r="AC489" s="128" t="s">
        <v>101</v>
      </c>
      <c r="AD489" s="131">
        <f>Q489+Y489</f>
        <v>975920</v>
      </c>
      <c r="AE489" s="138"/>
      <c r="AF489" s="138"/>
      <c r="AG489" s="4">
        <v>40</v>
      </c>
      <c r="AH489" s="4">
        <v>25</v>
      </c>
      <c r="AI489" s="4">
        <v>65</v>
      </c>
      <c r="AJ489" s="4" t="s">
        <v>101</v>
      </c>
      <c r="AK489" s="5">
        <v>720850</v>
      </c>
      <c r="AL489" s="132">
        <f t="shared" si="168"/>
        <v>0</v>
      </c>
      <c r="AM489" s="132">
        <f t="shared" si="168"/>
        <v>0</v>
      </c>
      <c r="AN489" s="132">
        <f t="shared" si="168"/>
        <v>0</v>
      </c>
      <c r="AO489" s="132">
        <f t="shared" si="169"/>
        <v>0</v>
      </c>
    </row>
    <row r="490" spans="3:41" ht="17.5" customHeight="1" x14ac:dyDescent="0.15">
      <c r="C490" s="435"/>
      <c r="D490" s="436"/>
      <c r="E490" s="436" t="s">
        <v>76</v>
      </c>
      <c r="F490" s="181" t="s">
        <v>143</v>
      </c>
      <c r="G490" s="181"/>
      <c r="H490" s="181" t="s">
        <v>121</v>
      </c>
      <c r="I490" s="366" t="s">
        <v>211</v>
      </c>
      <c r="J490" s="128" t="s">
        <v>101</v>
      </c>
      <c r="K490" s="126">
        <v>6364</v>
      </c>
      <c r="L490" s="126">
        <v>6364</v>
      </c>
      <c r="M490" s="127">
        <v>30</v>
      </c>
      <c r="N490" s="127">
        <v>98</v>
      </c>
      <c r="O490" s="127">
        <f t="shared" si="172"/>
        <v>128</v>
      </c>
      <c r="P490" s="384" t="s">
        <v>101</v>
      </c>
      <c r="Q490" s="126">
        <v>814592</v>
      </c>
      <c r="R490" s="126"/>
      <c r="S490" s="126"/>
      <c r="T490" s="181"/>
      <c r="U490" s="366">
        <v>0</v>
      </c>
      <c r="V490" s="366">
        <v>0</v>
      </c>
      <c r="W490" s="127">
        <f t="shared" si="175"/>
        <v>0</v>
      </c>
      <c r="X490" s="128" t="s">
        <v>101</v>
      </c>
      <c r="Y490" s="126">
        <f t="shared" si="174"/>
        <v>0</v>
      </c>
      <c r="Z490" s="127">
        <f>+M490+U490</f>
        <v>30</v>
      </c>
      <c r="AA490" s="127">
        <f>+N490+V490</f>
        <v>98</v>
      </c>
      <c r="AB490" s="127">
        <f>+O490+W490</f>
        <v>128</v>
      </c>
      <c r="AC490" s="128" t="s">
        <v>101</v>
      </c>
      <c r="AD490" s="131">
        <f>+Q490+Y490</f>
        <v>814592</v>
      </c>
      <c r="AE490" s="138"/>
      <c r="AF490" s="138"/>
      <c r="AG490" s="4">
        <v>30</v>
      </c>
      <c r="AH490" s="4">
        <v>98</v>
      </c>
      <c r="AI490" s="4">
        <v>128</v>
      </c>
      <c r="AJ490" s="4" t="s">
        <v>101</v>
      </c>
      <c r="AK490" s="5">
        <v>814592</v>
      </c>
      <c r="AL490" s="132">
        <f t="shared" si="168"/>
        <v>0</v>
      </c>
      <c r="AM490" s="132">
        <f t="shared" si="168"/>
        <v>0</v>
      </c>
      <c r="AN490" s="132">
        <f t="shared" si="168"/>
        <v>0</v>
      </c>
      <c r="AO490" s="132">
        <f t="shared" si="169"/>
        <v>0</v>
      </c>
    </row>
    <row r="491" spans="3:41" ht="17.5" customHeight="1" x14ac:dyDescent="0.15">
      <c r="C491" s="435"/>
      <c r="D491" s="436"/>
      <c r="E491" s="436"/>
      <c r="F491" s="181"/>
      <c r="G491" s="181"/>
      <c r="H491" s="181"/>
      <c r="I491" s="366" t="s">
        <v>211</v>
      </c>
      <c r="J491" s="128" t="s">
        <v>101</v>
      </c>
      <c r="K491" s="126">
        <v>6364</v>
      </c>
      <c r="L491" s="287">
        <v>11090</v>
      </c>
      <c r="M491" s="127">
        <v>11</v>
      </c>
      <c r="N491" s="127">
        <v>0</v>
      </c>
      <c r="O491" s="127">
        <f t="shared" si="172"/>
        <v>11</v>
      </c>
      <c r="P491" s="128" t="s">
        <v>101</v>
      </c>
      <c r="Q491" s="126">
        <v>121990</v>
      </c>
      <c r="R491" s="126"/>
      <c r="S491" s="126"/>
      <c r="T491" s="181"/>
      <c r="U491" s="366">
        <v>0</v>
      </c>
      <c r="V491" s="366">
        <v>6</v>
      </c>
      <c r="W491" s="127">
        <f t="shared" ref="W491" si="180">SUM(U491:V491)</f>
        <v>6</v>
      </c>
      <c r="X491" s="128" t="s">
        <v>101</v>
      </c>
      <c r="Y491" s="126">
        <f t="shared" si="174"/>
        <v>66540</v>
      </c>
      <c r="Z491" s="127">
        <f>M491+U491</f>
        <v>11</v>
      </c>
      <c r="AA491" s="127">
        <f>N491+V491</f>
        <v>6</v>
      </c>
      <c r="AB491" s="127">
        <f>O491+W491</f>
        <v>17</v>
      </c>
      <c r="AC491" s="128" t="s">
        <v>101</v>
      </c>
      <c r="AD491" s="131">
        <f>Q491+Y491</f>
        <v>188530</v>
      </c>
      <c r="AE491" s="138"/>
      <c r="AF491" s="138"/>
      <c r="AG491" s="4">
        <v>11</v>
      </c>
      <c r="AH491" s="4">
        <v>0</v>
      </c>
      <c r="AI491" s="4">
        <v>11</v>
      </c>
      <c r="AJ491" s="4" t="s">
        <v>101</v>
      </c>
      <c r="AK491" s="5">
        <v>121990</v>
      </c>
      <c r="AL491" s="132">
        <f t="shared" si="168"/>
        <v>0</v>
      </c>
      <c r="AM491" s="132">
        <f t="shared" si="168"/>
        <v>0</v>
      </c>
      <c r="AN491" s="132">
        <f t="shared" si="168"/>
        <v>0</v>
      </c>
      <c r="AO491" s="132">
        <f t="shared" si="169"/>
        <v>0</v>
      </c>
    </row>
    <row r="492" spans="3:41" ht="20" customHeight="1" thickBot="1" x14ac:dyDescent="0.2">
      <c r="C492" s="448"/>
      <c r="D492" s="234"/>
      <c r="E492" s="234"/>
      <c r="F492" s="234"/>
      <c r="G492" s="234"/>
      <c r="H492" s="232"/>
      <c r="I492" s="449"/>
      <c r="J492" s="426"/>
      <c r="K492" s="232"/>
      <c r="L492" s="232"/>
      <c r="M492" s="141">
        <f>SUM(M472:M491)</f>
        <v>158592</v>
      </c>
      <c r="N492" s="141">
        <f t="shared" ref="N492:O492" si="181">SUM(N472:N491)</f>
        <v>192752</v>
      </c>
      <c r="O492" s="141">
        <f t="shared" si="181"/>
        <v>351344</v>
      </c>
      <c r="P492" s="233" t="s">
        <v>101</v>
      </c>
      <c r="Q492" s="141">
        <f t="shared" ref="Q492:W492" si="182">SUM(Q472:Q491)</f>
        <v>3249304124</v>
      </c>
      <c r="R492" s="141">
        <f t="shared" si="182"/>
        <v>2184</v>
      </c>
      <c r="S492" s="141">
        <f t="shared" si="182"/>
        <v>2053</v>
      </c>
      <c r="T492" s="141">
        <f t="shared" si="182"/>
        <v>4237</v>
      </c>
      <c r="U492" s="141">
        <f t="shared" si="182"/>
        <v>11962</v>
      </c>
      <c r="V492" s="141">
        <f t="shared" si="182"/>
        <v>16023</v>
      </c>
      <c r="W492" s="141">
        <f t="shared" si="182"/>
        <v>27985</v>
      </c>
      <c r="X492" s="142" t="s">
        <v>101</v>
      </c>
      <c r="Y492" s="141">
        <f t="shared" ref="Y492:AB492" si="183">SUM(Y472:Y491)</f>
        <v>310353650</v>
      </c>
      <c r="Z492" s="141">
        <f t="shared" si="183"/>
        <v>170554</v>
      </c>
      <c r="AA492" s="141">
        <f t="shared" si="183"/>
        <v>208775</v>
      </c>
      <c r="AB492" s="141">
        <f t="shared" si="183"/>
        <v>379329</v>
      </c>
      <c r="AC492" s="142" t="s">
        <v>101</v>
      </c>
      <c r="AD492" s="146">
        <f>SUM(AD472:AD491)</f>
        <v>3559657774</v>
      </c>
      <c r="AE492" s="194"/>
      <c r="AF492" s="194"/>
      <c r="AG492" s="4">
        <v>158592</v>
      </c>
      <c r="AH492" s="4">
        <v>192752</v>
      </c>
      <c r="AI492" s="4">
        <v>351344</v>
      </c>
      <c r="AJ492" s="4" t="s">
        <v>101</v>
      </c>
      <c r="AK492" s="5">
        <v>3249304124</v>
      </c>
      <c r="AL492" s="132">
        <f t="shared" si="168"/>
        <v>0</v>
      </c>
      <c r="AM492" s="132">
        <f t="shared" si="168"/>
        <v>0</v>
      </c>
      <c r="AN492" s="132">
        <f t="shared" si="168"/>
        <v>0</v>
      </c>
      <c r="AO492" s="132">
        <f t="shared" si="169"/>
        <v>0</v>
      </c>
    </row>
    <row r="493" spans="3:41" ht="17.5" customHeight="1" x14ac:dyDescent="0.15">
      <c r="C493" s="445" t="s">
        <v>51</v>
      </c>
      <c r="D493" s="446" t="s">
        <v>216</v>
      </c>
      <c r="E493" s="181"/>
      <c r="F493" s="181"/>
      <c r="G493" s="181"/>
      <c r="H493" s="126"/>
      <c r="I493" s="366" t="s">
        <v>25</v>
      </c>
      <c r="J493" s="128" t="s">
        <v>101</v>
      </c>
      <c r="K493" s="130"/>
      <c r="L493" s="126"/>
      <c r="M493" s="127">
        <v>0</v>
      </c>
      <c r="N493" s="127">
        <v>0</v>
      </c>
      <c r="O493" s="127">
        <v>0</v>
      </c>
      <c r="P493" s="128" t="s">
        <v>101</v>
      </c>
      <c r="Q493" s="126">
        <v>0</v>
      </c>
      <c r="R493" s="126"/>
      <c r="S493" s="126"/>
      <c r="T493" s="181"/>
      <c r="U493" s="127">
        <v>0</v>
      </c>
      <c r="V493" s="127">
        <v>0</v>
      </c>
      <c r="W493" s="127">
        <v>0</v>
      </c>
      <c r="X493" s="128" t="s">
        <v>101</v>
      </c>
      <c r="Y493" s="126">
        <f>L493*W493</f>
        <v>0</v>
      </c>
      <c r="Z493" s="127">
        <f>+M493+U493</f>
        <v>0</v>
      </c>
      <c r="AA493" s="127">
        <f t="shared" ref="AA493:AB494" si="184">+N493+V493</f>
        <v>0</v>
      </c>
      <c r="AB493" s="127">
        <f t="shared" si="184"/>
        <v>0</v>
      </c>
      <c r="AC493" s="128" t="s">
        <v>101</v>
      </c>
      <c r="AD493" s="131">
        <f>+Q493+Y493</f>
        <v>0</v>
      </c>
      <c r="AG493" s="4">
        <v>0</v>
      </c>
      <c r="AH493" s="4">
        <v>0</v>
      </c>
      <c r="AI493" s="4">
        <v>0</v>
      </c>
      <c r="AJ493" s="4" t="s">
        <v>101</v>
      </c>
      <c r="AK493" s="5">
        <v>0</v>
      </c>
      <c r="AL493" s="132">
        <f t="shared" si="168"/>
        <v>0</v>
      </c>
      <c r="AM493" s="132">
        <f t="shared" si="168"/>
        <v>0</v>
      </c>
      <c r="AN493" s="132">
        <f t="shared" si="168"/>
        <v>0</v>
      </c>
      <c r="AO493" s="132">
        <f t="shared" si="169"/>
        <v>0</v>
      </c>
    </row>
    <row r="494" spans="3:41" ht="17.5" customHeight="1" x14ac:dyDescent="0.15">
      <c r="C494" s="445" t="s">
        <v>73</v>
      </c>
      <c r="D494" s="446" t="s">
        <v>217</v>
      </c>
      <c r="E494" s="446"/>
      <c r="F494" s="446"/>
      <c r="G494" s="446"/>
      <c r="H494" s="450"/>
      <c r="I494" s="366" t="s">
        <v>25</v>
      </c>
      <c r="J494" s="128" t="s">
        <v>101</v>
      </c>
      <c r="K494" s="130"/>
      <c r="L494" s="126"/>
      <c r="M494" s="127">
        <v>0</v>
      </c>
      <c r="N494" s="127">
        <v>0</v>
      </c>
      <c r="O494" s="127">
        <v>0</v>
      </c>
      <c r="P494" s="128" t="s">
        <v>101</v>
      </c>
      <c r="Q494" s="126">
        <v>0</v>
      </c>
      <c r="R494" s="126"/>
      <c r="S494" s="126"/>
      <c r="T494" s="181"/>
      <c r="U494" s="127">
        <v>0</v>
      </c>
      <c r="V494" s="127">
        <v>0</v>
      </c>
      <c r="W494" s="127">
        <v>0</v>
      </c>
      <c r="X494" s="128" t="s">
        <v>101</v>
      </c>
      <c r="Y494" s="126">
        <f>L494*W494</f>
        <v>0</v>
      </c>
      <c r="Z494" s="127">
        <f>+M494+U494</f>
        <v>0</v>
      </c>
      <c r="AA494" s="127">
        <f t="shared" si="184"/>
        <v>0</v>
      </c>
      <c r="AB494" s="127">
        <f t="shared" si="184"/>
        <v>0</v>
      </c>
      <c r="AC494" s="128" t="s">
        <v>101</v>
      </c>
      <c r="AD494" s="131">
        <f>+Q494+Y494</f>
        <v>0</v>
      </c>
      <c r="AG494" s="4">
        <v>0</v>
      </c>
      <c r="AH494" s="4">
        <v>0</v>
      </c>
      <c r="AI494" s="4">
        <v>0</v>
      </c>
      <c r="AJ494" s="4" t="s">
        <v>101</v>
      </c>
      <c r="AK494" s="5">
        <v>0</v>
      </c>
      <c r="AL494" s="132">
        <f t="shared" si="168"/>
        <v>0</v>
      </c>
      <c r="AM494" s="132">
        <f t="shared" si="168"/>
        <v>0</v>
      </c>
      <c r="AN494" s="132">
        <f t="shared" si="168"/>
        <v>0</v>
      </c>
      <c r="AO494" s="132">
        <f t="shared" si="169"/>
        <v>0</v>
      </c>
    </row>
    <row r="495" spans="3:41" ht="20" customHeight="1" thickBot="1" x14ac:dyDescent="0.2">
      <c r="C495" s="448"/>
      <c r="D495" s="234"/>
      <c r="E495" s="234"/>
      <c r="F495" s="451"/>
      <c r="G495" s="451"/>
      <c r="H495" s="452"/>
      <c r="I495" s="449"/>
      <c r="J495" s="426"/>
      <c r="K495" s="340"/>
      <c r="L495" s="232"/>
      <c r="M495" s="141">
        <v>0</v>
      </c>
      <c r="N495" s="141">
        <v>0</v>
      </c>
      <c r="O495" s="141">
        <v>0</v>
      </c>
      <c r="P495" s="233" t="s">
        <v>101</v>
      </c>
      <c r="Q495" s="143">
        <v>0</v>
      </c>
      <c r="R495" s="143"/>
      <c r="S495" s="143"/>
      <c r="T495" s="192"/>
      <c r="U495" s="141">
        <v>0</v>
      </c>
      <c r="V495" s="141">
        <v>0</v>
      </c>
      <c r="W495" s="141">
        <v>0</v>
      </c>
      <c r="X495" s="142" t="s">
        <v>101</v>
      </c>
      <c r="Y495" s="143">
        <v>0</v>
      </c>
      <c r="Z495" s="141">
        <v>0</v>
      </c>
      <c r="AA495" s="141">
        <v>0</v>
      </c>
      <c r="AB495" s="141">
        <v>0</v>
      </c>
      <c r="AC495" s="235" t="s">
        <v>101</v>
      </c>
      <c r="AD495" s="146">
        <f>SUM(AD493:AD494)</f>
        <v>0</v>
      </c>
      <c r="AG495" s="4">
        <v>0</v>
      </c>
      <c r="AH495" s="4">
        <v>0</v>
      </c>
      <c r="AI495" s="4">
        <v>0</v>
      </c>
      <c r="AJ495" s="4" t="s">
        <v>101</v>
      </c>
      <c r="AK495" s="5">
        <v>0</v>
      </c>
      <c r="AL495" s="132">
        <f t="shared" si="168"/>
        <v>0</v>
      </c>
      <c r="AM495" s="132">
        <f t="shared" si="168"/>
        <v>0</v>
      </c>
      <c r="AN495" s="132">
        <f t="shared" si="168"/>
        <v>0</v>
      </c>
      <c r="AO495" s="132">
        <f t="shared" si="169"/>
        <v>0</v>
      </c>
    </row>
    <row r="496" spans="3:41" ht="17.5" customHeight="1" x14ac:dyDescent="0.15">
      <c r="C496" s="453"/>
      <c r="D496" s="454"/>
      <c r="E496" s="256"/>
      <c r="F496" s="256"/>
      <c r="G496" s="256"/>
      <c r="H496" s="454"/>
      <c r="I496" s="455" t="s">
        <v>25</v>
      </c>
      <c r="J496" s="392"/>
      <c r="K496" s="456"/>
      <c r="L496" s="420"/>
      <c r="M496" s="421">
        <f>+M467</f>
        <v>0</v>
      </c>
      <c r="N496" s="420">
        <f>+N467</f>
        <v>1753</v>
      </c>
      <c r="O496" s="127">
        <f>+N496+M496</f>
        <v>1753</v>
      </c>
      <c r="P496" s="128" t="s">
        <v>101</v>
      </c>
      <c r="Q496" s="126">
        <f>+Q467</f>
        <v>1314750000</v>
      </c>
      <c r="R496" s="420"/>
      <c r="S496" s="420"/>
      <c r="T496" s="256"/>
      <c r="U496" s="421">
        <f>+U467</f>
        <v>0</v>
      </c>
      <c r="V496" s="420">
        <f>+V467</f>
        <v>207</v>
      </c>
      <c r="W496" s="127">
        <f>+V496+U496</f>
        <v>207</v>
      </c>
      <c r="X496" s="128" t="s">
        <v>101</v>
      </c>
      <c r="Y496" s="126">
        <f>+Y467</f>
        <v>155250000</v>
      </c>
      <c r="Z496" s="126">
        <f>+M496+U496</f>
        <v>0</v>
      </c>
      <c r="AA496" s="126">
        <f t="shared" ref="Z496:AB497" si="185">+N496+V496</f>
        <v>1960</v>
      </c>
      <c r="AB496" s="127">
        <f t="shared" si="185"/>
        <v>1960</v>
      </c>
      <c r="AC496" s="128" t="s">
        <v>101</v>
      </c>
      <c r="AD496" s="131">
        <f>+Q496+Y496</f>
        <v>1470000000</v>
      </c>
      <c r="AG496" s="4">
        <v>0</v>
      </c>
      <c r="AH496" s="4">
        <v>1753</v>
      </c>
      <c r="AI496" s="4">
        <v>1753</v>
      </c>
      <c r="AJ496" s="4" t="s">
        <v>101</v>
      </c>
      <c r="AK496" s="5">
        <v>1314750000</v>
      </c>
      <c r="AL496" s="132">
        <f t="shared" si="168"/>
        <v>0</v>
      </c>
      <c r="AM496" s="132">
        <f t="shared" si="168"/>
        <v>0</v>
      </c>
      <c r="AN496" s="132">
        <f t="shared" si="168"/>
        <v>0</v>
      </c>
      <c r="AO496" s="132">
        <f t="shared" si="169"/>
        <v>0</v>
      </c>
    </row>
    <row r="497" spans="3:41" ht="17.5" customHeight="1" x14ac:dyDescent="0.15">
      <c r="C497" s="435"/>
      <c r="D497" s="457" t="s">
        <v>218</v>
      </c>
      <c r="E497" s="458"/>
      <c r="F497" s="458"/>
      <c r="G497" s="458"/>
      <c r="H497" s="459"/>
      <c r="I497" s="366" t="s">
        <v>219</v>
      </c>
      <c r="J497" s="128"/>
      <c r="K497" s="130"/>
      <c r="L497" s="126"/>
      <c r="M497" s="127">
        <f>+M468</f>
        <v>0</v>
      </c>
      <c r="N497" s="126">
        <f>+N468</f>
        <v>0</v>
      </c>
      <c r="O497" s="126">
        <f>+N497+M497</f>
        <v>0</v>
      </c>
      <c r="P497" s="128" t="s">
        <v>101</v>
      </c>
      <c r="Q497" s="126">
        <f>+Q468</f>
        <v>0</v>
      </c>
      <c r="R497" s="126"/>
      <c r="S497" s="126"/>
      <c r="T497" s="181"/>
      <c r="U497" s="127">
        <f>+U468</f>
        <v>0</v>
      </c>
      <c r="V497" s="126">
        <f>+V468</f>
        <v>0</v>
      </c>
      <c r="W497" s="126">
        <f>+V497+U497</f>
        <v>0</v>
      </c>
      <c r="X497" s="128" t="s">
        <v>101</v>
      </c>
      <c r="Y497" s="126">
        <f>+Y468</f>
        <v>0</v>
      </c>
      <c r="Z497" s="126">
        <f t="shared" si="185"/>
        <v>0</v>
      </c>
      <c r="AA497" s="126">
        <f t="shared" si="185"/>
        <v>0</v>
      </c>
      <c r="AB497" s="127">
        <f t="shared" si="185"/>
        <v>0</v>
      </c>
      <c r="AC497" s="128" t="s">
        <v>101</v>
      </c>
      <c r="AD497" s="131">
        <f>+Q497+Y497</f>
        <v>0</v>
      </c>
      <c r="AG497" s="4">
        <v>0</v>
      </c>
      <c r="AH497" s="4">
        <v>0</v>
      </c>
      <c r="AI497" s="4">
        <v>0</v>
      </c>
      <c r="AJ497" s="4" t="s">
        <v>101</v>
      </c>
      <c r="AK497" s="5">
        <v>0</v>
      </c>
      <c r="AL497" s="132">
        <f t="shared" si="168"/>
        <v>0</v>
      </c>
      <c r="AM497" s="132">
        <f t="shared" si="168"/>
        <v>0</v>
      </c>
      <c r="AN497" s="132">
        <f t="shared" si="168"/>
        <v>0</v>
      </c>
      <c r="AO497" s="132">
        <f t="shared" si="169"/>
        <v>0</v>
      </c>
    </row>
    <row r="498" spans="3:41" ht="17.5" hidden="1" customHeight="1" x14ac:dyDescent="0.15">
      <c r="C498" s="435"/>
      <c r="D498" s="446"/>
      <c r="E498" s="181"/>
      <c r="F498" s="181"/>
      <c r="G498" s="181"/>
      <c r="H498" s="446"/>
      <c r="I498" s="366"/>
      <c r="J498" s="128"/>
      <c r="K498" s="130"/>
      <c r="L498" s="126"/>
      <c r="M498" s="127">
        <v>0</v>
      </c>
      <c r="N498" s="126">
        <v>0</v>
      </c>
      <c r="O498" s="126">
        <f>+M498+N498</f>
        <v>0</v>
      </c>
      <c r="P498" s="128" t="s">
        <v>101</v>
      </c>
      <c r="Q498" s="126">
        <f>+Q495</f>
        <v>0</v>
      </c>
      <c r="R498" s="126"/>
      <c r="S498" s="126"/>
      <c r="T498" s="181"/>
      <c r="U498" s="127">
        <v>0</v>
      </c>
      <c r="V498" s="126">
        <v>0</v>
      </c>
      <c r="W498" s="126">
        <f>+U498+V498</f>
        <v>0</v>
      </c>
      <c r="X498" s="128" t="s">
        <v>101</v>
      </c>
      <c r="Y498" s="126">
        <f>+Y495</f>
        <v>0</v>
      </c>
      <c r="Z498" s="126">
        <f>+M498+U498</f>
        <v>0</v>
      </c>
      <c r="AA498" s="126">
        <v>0</v>
      </c>
      <c r="AB498" s="126">
        <v>0</v>
      </c>
      <c r="AC498" s="128" t="s">
        <v>101</v>
      </c>
      <c r="AD498" s="131">
        <f>+Q498+Y498</f>
        <v>0</v>
      </c>
      <c r="AG498" s="4">
        <v>0</v>
      </c>
      <c r="AH498" s="4">
        <v>0</v>
      </c>
      <c r="AI498" s="4">
        <v>0</v>
      </c>
      <c r="AJ498" s="4" t="s">
        <v>101</v>
      </c>
      <c r="AK498" s="5">
        <v>0</v>
      </c>
      <c r="AL498" s="132">
        <f t="shared" si="168"/>
        <v>0</v>
      </c>
      <c r="AM498" s="132">
        <f t="shared" si="168"/>
        <v>0</v>
      </c>
      <c r="AN498" s="132">
        <f t="shared" si="168"/>
        <v>0</v>
      </c>
      <c r="AO498" s="132">
        <f t="shared" si="169"/>
        <v>0</v>
      </c>
    </row>
    <row r="499" spans="3:41" ht="17.5" customHeight="1" thickBot="1" x14ac:dyDescent="0.2">
      <c r="C499" s="448"/>
      <c r="D499" s="234"/>
      <c r="E499" s="234"/>
      <c r="F499" s="234"/>
      <c r="G499" s="234"/>
      <c r="H499" s="460"/>
      <c r="I499" s="449" t="s">
        <v>211</v>
      </c>
      <c r="J499" s="426"/>
      <c r="K499" s="340"/>
      <c r="L499" s="232"/>
      <c r="M499" s="246">
        <f>+M492</f>
        <v>158592</v>
      </c>
      <c r="N499" s="246">
        <f>+N492</f>
        <v>192752</v>
      </c>
      <c r="O499" s="126">
        <f>+M499+N499</f>
        <v>351344</v>
      </c>
      <c r="P499" s="426" t="s">
        <v>180</v>
      </c>
      <c r="Q499" s="232">
        <f>+Q492</f>
        <v>3249304124</v>
      </c>
      <c r="R499" s="232"/>
      <c r="S499" s="232"/>
      <c r="T499" s="234"/>
      <c r="U499" s="246">
        <f>+U492</f>
        <v>11962</v>
      </c>
      <c r="V499" s="246">
        <f>+V492</f>
        <v>16023</v>
      </c>
      <c r="W499" s="126">
        <f>+U499+V499</f>
        <v>27985</v>
      </c>
      <c r="X499" s="426" t="s">
        <v>180</v>
      </c>
      <c r="Y499" s="232">
        <f>+Y492</f>
        <v>310353650</v>
      </c>
      <c r="Z499" s="246">
        <f>+M499+U499</f>
        <v>170554</v>
      </c>
      <c r="AA499" s="246">
        <f>+N499+V499</f>
        <v>208775</v>
      </c>
      <c r="AB499" s="126">
        <f>+O499+W499</f>
        <v>379329</v>
      </c>
      <c r="AC499" s="426" t="s">
        <v>180</v>
      </c>
      <c r="AD499" s="131">
        <f>+Q499+Y499</f>
        <v>3559657774</v>
      </c>
      <c r="AG499" s="4">
        <v>158592</v>
      </c>
      <c r="AH499" s="4">
        <v>192752</v>
      </c>
      <c r="AI499" s="4">
        <v>351344</v>
      </c>
      <c r="AJ499" s="4" t="s">
        <v>180</v>
      </c>
      <c r="AK499" s="5">
        <v>3249304124</v>
      </c>
      <c r="AL499" s="132">
        <f t="shared" si="168"/>
        <v>0</v>
      </c>
      <c r="AM499" s="132">
        <f t="shared" si="168"/>
        <v>0</v>
      </c>
      <c r="AN499" s="132">
        <f t="shared" si="168"/>
        <v>0</v>
      </c>
      <c r="AO499" s="132">
        <f t="shared" si="169"/>
        <v>0</v>
      </c>
    </row>
    <row r="500" spans="3:41" ht="25" customHeight="1" thickBot="1" x14ac:dyDescent="0.2">
      <c r="C500" s="461"/>
      <c r="D500" s="462" t="s">
        <v>220</v>
      </c>
      <c r="E500" s="463"/>
      <c r="F500" s="463"/>
      <c r="G500" s="463"/>
      <c r="H500" s="462"/>
      <c r="I500" s="464"/>
      <c r="J500" s="464"/>
      <c r="K500" s="464"/>
      <c r="L500" s="464"/>
      <c r="M500" s="465"/>
      <c r="N500" s="466"/>
      <c r="O500" s="466"/>
      <c r="P500" s="467" t="s">
        <v>101</v>
      </c>
      <c r="Q500" s="466">
        <f>SUM(Q496:Q499)</f>
        <v>4564054124</v>
      </c>
      <c r="R500" s="466"/>
      <c r="S500" s="466"/>
      <c r="T500" s="463"/>
      <c r="U500" s="465"/>
      <c r="V500" s="466"/>
      <c r="W500" s="466"/>
      <c r="X500" s="467" t="s">
        <v>101</v>
      </c>
      <c r="Y500" s="466">
        <f>SUM(Y496:Y499)</f>
        <v>465603650</v>
      </c>
      <c r="Z500" s="466"/>
      <c r="AA500" s="466"/>
      <c r="AB500" s="466"/>
      <c r="AC500" s="467" t="s">
        <v>101</v>
      </c>
      <c r="AD500" s="468">
        <f>+Q500+Y500</f>
        <v>5029657774</v>
      </c>
      <c r="AJ500" s="4" t="s">
        <v>101</v>
      </c>
      <c r="AK500" s="5">
        <v>4564054124</v>
      </c>
      <c r="AL500" s="132">
        <f t="shared" si="168"/>
        <v>0</v>
      </c>
      <c r="AM500" s="132">
        <f t="shared" si="168"/>
        <v>0</v>
      </c>
      <c r="AN500" s="132">
        <f t="shared" si="168"/>
        <v>0</v>
      </c>
      <c r="AO500" s="132">
        <f t="shared" si="169"/>
        <v>0</v>
      </c>
    </row>
    <row r="501" spans="3:41" ht="12.75" customHeight="1" thickBot="1" x14ac:dyDescent="0.2">
      <c r="C501" s="469"/>
      <c r="D501" s="234"/>
      <c r="E501" s="234"/>
      <c r="F501" s="234"/>
      <c r="G501" s="234"/>
      <c r="H501" s="234"/>
      <c r="I501" s="340"/>
      <c r="J501" s="340"/>
      <c r="K501" s="340"/>
      <c r="L501" s="340"/>
      <c r="M501" s="234"/>
      <c r="N501" s="234"/>
      <c r="O501" s="234"/>
      <c r="P501" s="234"/>
      <c r="Q501" s="232"/>
      <c r="R501" s="234"/>
      <c r="S501" s="234"/>
      <c r="T501" s="234"/>
      <c r="U501" s="425"/>
      <c r="V501" s="234"/>
      <c r="W501" s="234"/>
      <c r="X501" s="340"/>
      <c r="Y501" s="234"/>
      <c r="Z501" s="234"/>
      <c r="AA501" s="234"/>
      <c r="AB501" s="234"/>
      <c r="AC501" s="340"/>
      <c r="AD501" s="427"/>
      <c r="AL501" s="132">
        <f t="shared" si="168"/>
        <v>0</v>
      </c>
      <c r="AM501" s="132">
        <f t="shared" si="168"/>
        <v>0</v>
      </c>
      <c r="AN501" s="132">
        <f t="shared" si="168"/>
        <v>0</v>
      </c>
      <c r="AO501" s="132">
        <f t="shared" si="169"/>
        <v>0</v>
      </c>
    </row>
    <row r="502" spans="3:41" ht="25" customHeight="1" x14ac:dyDescent="0.15">
      <c r="C502" s="470"/>
      <c r="D502" s="471" t="s">
        <v>221</v>
      </c>
      <c r="E502" s="256"/>
      <c r="F502" s="256"/>
      <c r="G502" s="256"/>
      <c r="H502" s="256"/>
      <c r="I502" s="456"/>
      <c r="J502" s="456"/>
      <c r="K502" s="456"/>
      <c r="L502" s="456"/>
      <c r="M502" s="256"/>
      <c r="N502" s="256"/>
      <c r="O502" s="420"/>
      <c r="P502" s="419" t="s">
        <v>26</v>
      </c>
      <c r="Q502" s="420">
        <v>0</v>
      </c>
      <c r="R502" s="256"/>
      <c r="S502" s="256"/>
      <c r="T502" s="256"/>
      <c r="U502" s="419"/>
      <c r="V502" s="256"/>
      <c r="W502" s="420"/>
      <c r="X502" s="392" t="s">
        <v>26</v>
      </c>
      <c r="Y502" s="420">
        <v>0</v>
      </c>
      <c r="Z502" s="419"/>
      <c r="AA502" s="256"/>
      <c r="AB502" s="420"/>
      <c r="AC502" s="392" t="s">
        <v>26</v>
      </c>
      <c r="AD502" s="302">
        <f>+Q502+Y502</f>
        <v>0</v>
      </c>
      <c r="AJ502" s="4" t="s">
        <v>26</v>
      </c>
      <c r="AK502" s="5">
        <v>0</v>
      </c>
      <c r="AL502" s="132">
        <f t="shared" si="168"/>
        <v>0</v>
      </c>
      <c r="AM502" s="132">
        <f t="shared" si="168"/>
        <v>0</v>
      </c>
      <c r="AN502" s="132">
        <f t="shared" si="168"/>
        <v>0</v>
      </c>
      <c r="AO502" s="132">
        <f t="shared" si="169"/>
        <v>0</v>
      </c>
    </row>
    <row r="503" spans="3:41" ht="25" customHeight="1" x14ac:dyDescent="0.15">
      <c r="C503" s="472"/>
      <c r="D503" s="181"/>
      <c r="E503" s="181"/>
      <c r="F503" s="181"/>
      <c r="G503" s="181"/>
      <c r="H503" s="446" t="s">
        <v>222</v>
      </c>
      <c r="I503" s="130"/>
      <c r="J503" s="130"/>
      <c r="K503" s="130"/>
      <c r="L503" s="130"/>
      <c r="M503" s="181"/>
      <c r="N503" s="181"/>
      <c r="O503" s="126"/>
      <c r="P503" s="473" t="s">
        <v>101</v>
      </c>
      <c r="Q503" s="382">
        <f>+Q500+Q444+Q397+Q170</f>
        <v>636484829624</v>
      </c>
      <c r="R503" s="181"/>
      <c r="S503" s="181"/>
      <c r="T503" s="181"/>
      <c r="U503" s="136"/>
      <c r="V503" s="181"/>
      <c r="W503" s="126"/>
      <c r="X503" s="384" t="s">
        <v>101</v>
      </c>
      <c r="Y503" s="382">
        <f>+Y500+Y444+Y397+Y170</f>
        <v>50593175755</v>
      </c>
      <c r="Z503" s="136"/>
      <c r="AA503" s="181"/>
      <c r="AB503" s="126"/>
      <c r="AC503" s="384" t="s">
        <v>101</v>
      </c>
      <c r="AD503" s="407">
        <f>+AD500+AD444+AD397+AD170</f>
        <v>687078005379</v>
      </c>
      <c r="AJ503" s="4" t="s">
        <v>101</v>
      </c>
      <c r="AK503" s="5">
        <v>636484829624</v>
      </c>
      <c r="AL503" s="132">
        <f t="shared" si="168"/>
        <v>0</v>
      </c>
      <c r="AM503" s="132">
        <f t="shared" si="168"/>
        <v>0</v>
      </c>
      <c r="AN503" s="132">
        <f t="shared" si="168"/>
        <v>0</v>
      </c>
      <c r="AO503" s="132">
        <f t="shared" si="169"/>
        <v>0</v>
      </c>
    </row>
    <row r="504" spans="3:41" ht="25" customHeight="1" thickBot="1" x14ac:dyDescent="0.2">
      <c r="C504" s="474"/>
      <c r="D504" s="475"/>
      <c r="E504" s="475"/>
      <c r="F504" s="475"/>
      <c r="G504" s="475"/>
      <c r="H504" s="475"/>
      <c r="I504" s="475"/>
      <c r="J504" s="475"/>
      <c r="K504" s="475"/>
      <c r="L504" s="475"/>
      <c r="M504" s="475"/>
      <c r="N504" s="475"/>
      <c r="O504" s="476"/>
      <c r="P504" s="233" t="s">
        <v>101</v>
      </c>
      <c r="Q504" s="143">
        <f>+(Q502*13400)+Q503</f>
        <v>636484829624</v>
      </c>
      <c r="R504" s="181"/>
      <c r="S504" s="181"/>
      <c r="T504" s="181"/>
      <c r="U504" s="425"/>
      <c r="V504" s="234"/>
      <c r="W504" s="232"/>
      <c r="X504" s="142" t="s">
        <v>101</v>
      </c>
      <c r="Y504" s="143">
        <f>+(Y502*13400)+Y503</f>
        <v>50593175755</v>
      </c>
      <c r="Z504" s="136"/>
      <c r="AA504" s="181"/>
      <c r="AB504" s="126"/>
      <c r="AC504" s="373" t="s">
        <v>101</v>
      </c>
      <c r="AD504" s="440">
        <f>+Q504+Y504</f>
        <v>687078005379</v>
      </c>
      <c r="AE504" s="107"/>
      <c r="AF504" s="107"/>
      <c r="AJ504" s="4" t="s">
        <v>101</v>
      </c>
      <c r="AK504" s="5">
        <v>636484829624</v>
      </c>
      <c r="AL504" s="132">
        <f t="shared" si="168"/>
        <v>0</v>
      </c>
      <c r="AM504" s="132">
        <f t="shared" si="168"/>
        <v>0</v>
      </c>
      <c r="AN504" s="132">
        <f t="shared" si="168"/>
        <v>0</v>
      </c>
      <c r="AO504" s="132">
        <f t="shared" si="169"/>
        <v>0</v>
      </c>
    </row>
    <row r="505" spans="3:41" x14ac:dyDescent="0.15">
      <c r="C505" s="252"/>
      <c r="D505" s="252"/>
      <c r="E505" s="252"/>
      <c r="F505" s="252"/>
      <c r="G505" s="252"/>
      <c r="H505" s="253"/>
      <c r="I505" s="254"/>
      <c r="J505" s="254"/>
      <c r="K505" s="254"/>
      <c r="L505" s="477"/>
      <c r="M505" s="252"/>
      <c r="N505" s="252"/>
      <c r="O505" s="252"/>
      <c r="P505" s="252"/>
      <c r="Q505" s="257"/>
      <c r="R505" s="257"/>
      <c r="S505" s="257"/>
      <c r="T505" s="257"/>
      <c r="U505" s="252"/>
      <c r="V505" s="252"/>
      <c r="W505" s="252"/>
      <c r="X505" s="254"/>
      <c r="Y505" s="478"/>
      <c r="Z505" s="252"/>
      <c r="AA505" s="252"/>
      <c r="AB505" s="252"/>
      <c r="AC505" s="254"/>
      <c r="AD505" s="257"/>
      <c r="AO505" s="479">
        <f>SUM(AO19:AO504)</f>
        <v>0</v>
      </c>
    </row>
    <row r="506" spans="3:41" x14ac:dyDescent="0.15">
      <c r="L506" s="134"/>
      <c r="Q506" s="148"/>
      <c r="R506" s="148"/>
      <c r="S506" s="148"/>
      <c r="T506" s="148"/>
      <c r="Y506" s="480"/>
      <c r="AD506" s="148"/>
    </row>
    <row r="507" spans="3:41" x14ac:dyDescent="0.15">
      <c r="L507" s="134"/>
      <c r="Q507" s="148"/>
      <c r="R507" s="148"/>
      <c r="S507" s="148"/>
      <c r="T507" s="148"/>
      <c r="Y507" s="119"/>
      <c r="AD507" s="181"/>
      <c r="AE507" s="107"/>
      <c r="AF507" s="107"/>
    </row>
    <row r="508" spans="3:41" x14ac:dyDescent="0.15">
      <c r="L508" s="107"/>
      <c r="Q508" s="13" t="b">
        <f>Q504='[3]PRODUKSI INT'!$AD$504</f>
        <v>1</v>
      </c>
      <c r="R508" s="13"/>
      <c r="S508" s="13"/>
      <c r="T508" s="13"/>
      <c r="Y508" s="119"/>
    </row>
    <row r="509" spans="3:41" x14ac:dyDescent="0.15">
      <c r="L509" s="107"/>
      <c r="Q509" s="148"/>
      <c r="R509" s="148"/>
      <c r="S509" s="148"/>
      <c r="T509" s="148"/>
      <c r="Y509" s="119"/>
      <c r="AD509" s="148"/>
    </row>
    <row r="510" spans="3:41" x14ac:dyDescent="0.15">
      <c r="L510" s="107"/>
      <c r="Q510" s="13"/>
      <c r="Y510" s="119"/>
    </row>
    <row r="511" spans="3:41" s="481" customFormat="1" x14ac:dyDescent="0.15">
      <c r="I511" s="482"/>
      <c r="L511" s="483"/>
      <c r="X511" s="482"/>
      <c r="Y511" s="484"/>
      <c r="AC511" s="482"/>
      <c r="AD511" s="485"/>
      <c r="AE511" s="483"/>
      <c r="AF511" s="483"/>
      <c r="AG511" s="4"/>
      <c r="AH511" s="4"/>
      <c r="AI511" s="4"/>
      <c r="AJ511" s="4"/>
      <c r="AK511" s="5"/>
      <c r="AL511" s="6"/>
      <c r="AM511" s="6"/>
      <c r="AN511" s="7"/>
      <c r="AO511" s="7"/>
    </row>
    <row r="512" spans="3:41" s="486" customFormat="1" x14ac:dyDescent="0.15">
      <c r="G512" s="487" t="s">
        <v>223</v>
      </c>
      <c r="I512" s="488"/>
      <c r="L512" s="489"/>
      <c r="Q512" s="490">
        <v>90137500</v>
      </c>
      <c r="X512" s="491"/>
      <c r="Y512" s="492"/>
      <c r="AC512" s="491"/>
      <c r="AD512" s="493">
        <f t="shared" ref="AD512:AD528" si="186">Y512-Q512</f>
        <v>-90137500</v>
      </c>
      <c r="AE512" s="487" t="s">
        <v>223</v>
      </c>
      <c r="AF512" s="487"/>
      <c r="AH512" s="4"/>
      <c r="AI512" s="4"/>
      <c r="AJ512" s="4"/>
      <c r="AK512" s="5">
        <v>-53612500</v>
      </c>
      <c r="AL512" s="6"/>
      <c r="AM512" s="6"/>
      <c r="AN512" s="7"/>
      <c r="AO512" s="7"/>
    </row>
    <row r="513" spans="7:41" s="486" customFormat="1" x14ac:dyDescent="0.15">
      <c r="G513" s="487" t="s">
        <v>224</v>
      </c>
      <c r="I513" s="488"/>
      <c r="L513" s="489"/>
      <c r="Q513" s="494">
        <v>0</v>
      </c>
      <c r="X513" s="491"/>
      <c r="Y513" s="492"/>
      <c r="AC513" s="491"/>
      <c r="AD513" s="493">
        <f t="shared" si="186"/>
        <v>0</v>
      </c>
      <c r="AE513" s="487" t="s">
        <v>224</v>
      </c>
      <c r="AF513" s="487"/>
      <c r="AH513" s="4"/>
      <c r="AI513" s="4"/>
      <c r="AJ513" s="4"/>
      <c r="AK513" s="5">
        <v>0</v>
      </c>
      <c r="AL513" s="6"/>
      <c r="AM513" s="6"/>
      <c r="AN513" s="7"/>
      <c r="AO513" s="7"/>
    </row>
    <row r="514" spans="7:41" s="486" customFormat="1" x14ac:dyDescent="0.15">
      <c r="G514" s="487" t="s">
        <v>225</v>
      </c>
      <c r="I514" s="488"/>
      <c r="L514" s="489"/>
      <c r="Q514" s="494">
        <v>0</v>
      </c>
      <c r="X514" s="491"/>
      <c r="Y514" s="492"/>
      <c r="AC514" s="491"/>
      <c r="AD514" s="493">
        <f t="shared" si="186"/>
        <v>0</v>
      </c>
      <c r="AE514" s="487" t="s">
        <v>225</v>
      </c>
      <c r="AF514" s="487"/>
      <c r="AH514" s="4"/>
      <c r="AI514" s="4"/>
      <c r="AJ514" s="4"/>
      <c r="AK514" s="5">
        <v>0</v>
      </c>
      <c r="AL514" s="6"/>
      <c r="AM514" s="6"/>
      <c r="AN514" s="7"/>
      <c r="AO514" s="7"/>
    </row>
    <row r="515" spans="7:41" s="486" customFormat="1" x14ac:dyDescent="0.15">
      <c r="G515" s="487" t="s">
        <v>226</v>
      </c>
      <c r="I515" s="488"/>
      <c r="L515" s="489"/>
      <c r="Q515" s="494">
        <v>0</v>
      </c>
      <c r="X515" s="491"/>
      <c r="Y515" s="492"/>
      <c r="AC515" s="491"/>
      <c r="AD515" s="493">
        <f t="shared" si="186"/>
        <v>0</v>
      </c>
      <c r="AE515" s="487" t="s">
        <v>226</v>
      </c>
      <c r="AF515" s="487"/>
      <c r="AH515" s="4"/>
      <c r="AI515" s="4"/>
      <c r="AJ515" s="4"/>
      <c r="AK515" s="5">
        <v>0</v>
      </c>
      <c r="AL515" s="6"/>
      <c r="AM515" s="6"/>
      <c r="AN515" s="7"/>
      <c r="AO515" s="7"/>
    </row>
    <row r="516" spans="7:41" s="486" customFormat="1" x14ac:dyDescent="0.15">
      <c r="G516" s="487" t="s">
        <v>227</v>
      </c>
      <c r="I516" s="488"/>
      <c r="L516" s="489"/>
      <c r="Q516" s="494">
        <v>29826000</v>
      </c>
      <c r="U516" s="486" t="b">
        <f>Q516=Y516</f>
        <v>1</v>
      </c>
      <c r="X516" s="491"/>
      <c r="Y516" s="492">
        <f>Y160</f>
        <v>29826000</v>
      </c>
      <c r="Z516" s="493"/>
      <c r="AC516" s="491"/>
      <c r="AD516" s="493">
        <f t="shared" si="186"/>
        <v>0</v>
      </c>
      <c r="AE516" s="487" t="s">
        <v>227</v>
      </c>
      <c r="AF516" s="487"/>
      <c r="AH516" s="4"/>
      <c r="AI516" s="4"/>
      <c r="AJ516" s="4"/>
      <c r="AK516" s="5">
        <v>0</v>
      </c>
      <c r="AL516" s="6"/>
      <c r="AM516" s="6"/>
      <c r="AN516" s="7"/>
      <c r="AO516" s="7"/>
    </row>
    <row r="517" spans="7:41" s="486" customFormat="1" x14ac:dyDescent="0.15">
      <c r="G517" s="487" t="s">
        <v>228</v>
      </c>
      <c r="I517" s="488"/>
      <c r="L517" s="489"/>
      <c r="Q517" s="494">
        <v>6949048895</v>
      </c>
      <c r="U517" s="7" t="b">
        <f t="shared" ref="U517:U523" si="187">Q517=Y517</f>
        <v>1</v>
      </c>
      <c r="X517" s="491"/>
      <c r="Y517" s="492">
        <f>Y255</f>
        <v>6949048895</v>
      </c>
      <c r="Z517" s="493"/>
      <c r="AC517" s="491"/>
      <c r="AD517" s="493">
        <f t="shared" si="186"/>
        <v>0</v>
      </c>
      <c r="AE517" s="487" t="s">
        <v>228</v>
      </c>
      <c r="AF517" s="487"/>
      <c r="AH517" s="4"/>
      <c r="AI517" s="4"/>
      <c r="AJ517" s="4"/>
      <c r="AK517" s="5">
        <v>0</v>
      </c>
      <c r="AL517" s="6"/>
      <c r="AM517" s="6"/>
      <c r="AN517" s="7"/>
      <c r="AO517" s="7"/>
    </row>
    <row r="518" spans="7:41" s="486" customFormat="1" x14ac:dyDescent="0.15">
      <c r="G518" s="487" t="s">
        <v>229</v>
      </c>
      <c r="I518" s="488"/>
      <c r="L518" s="489"/>
      <c r="Q518" s="494">
        <v>6614840</v>
      </c>
      <c r="U518" s="486" t="b">
        <f t="shared" si="187"/>
        <v>1</v>
      </c>
      <c r="X518" s="491"/>
      <c r="Y518" s="492">
        <f>Y282</f>
        <v>6614840</v>
      </c>
      <c r="Z518" s="493"/>
      <c r="AC518" s="491"/>
      <c r="AD518" s="493">
        <f t="shared" si="186"/>
        <v>0</v>
      </c>
      <c r="AE518" s="487" t="s">
        <v>229</v>
      </c>
      <c r="AF518" s="487"/>
      <c r="AH518" s="4"/>
      <c r="AI518" s="4"/>
      <c r="AJ518" s="4"/>
      <c r="AK518" s="5">
        <v>0</v>
      </c>
      <c r="AL518" s="6"/>
      <c r="AM518" s="6"/>
      <c r="AN518" s="7"/>
      <c r="AO518" s="7"/>
    </row>
    <row r="519" spans="7:41" s="486" customFormat="1" x14ac:dyDescent="0.15">
      <c r="G519" s="487" t="s">
        <v>230</v>
      </c>
      <c r="I519" s="488"/>
      <c r="L519" s="489"/>
      <c r="Q519" s="494">
        <v>1058864940</v>
      </c>
      <c r="U519" s="486" t="b">
        <f t="shared" si="187"/>
        <v>1</v>
      </c>
      <c r="X519" s="491"/>
      <c r="Y519" s="492">
        <f>Y304</f>
        <v>1058864940</v>
      </c>
      <c r="Z519" s="493"/>
      <c r="AC519" s="491"/>
      <c r="AD519" s="493">
        <f t="shared" si="186"/>
        <v>0</v>
      </c>
      <c r="AE519" s="487" t="s">
        <v>230</v>
      </c>
      <c r="AF519" s="487"/>
      <c r="AH519" s="4"/>
      <c r="AI519" s="4"/>
      <c r="AJ519" s="4"/>
      <c r="AK519" s="5">
        <v>0</v>
      </c>
      <c r="AL519" s="6"/>
      <c r="AM519" s="6"/>
      <c r="AN519" s="7"/>
      <c r="AO519" s="7"/>
    </row>
    <row r="520" spans="7:41" s="486" customFormat="1" x14ac:dyDescent="0.15">
      <c r="G520" s="487" t="s">
        <v>231</v>
      </c>
      <c r="I520" s="488"/>
      <c r="L520" s="489"/>
      <c r="Q520" s="494">
        <v>6083724250</v>
      </c>
      <c r="U520" s="486" t="b">
        <f t="shared" si="187"/>
        <v>1</v>
      </c>
      <c r="X520" s="491"/>
      <c r="Y520" s="492">
        <f>Y381</f>
        <v>6083724250</v>
      </c>
      <c r="Z520" s="493"/>
      <c r="AC520" s="491"/>
      <c r="AD520" s="493">
        <f t="shared" si="186"/>
        <v>0</v>
      </c>
      <c r="AE520" s="487" t="s">
        <v>231</v>
      </c>
      <c r="AF520" s="487"/>
      <c r="AH520" s="4"/>
      <c r="AI520" s="4"/>
      <c r="AJ520" s="4"/>
      <c r="AK520" s="5">
        <v>0</v>
      </c>
      <c r="AL520" s="6"/>
      <c r="AM520" s="6"/>
      <c r="AN520" s="7"/>
      <c r="AO520" s="7"/>
    </row>
    <row r="521" spans="7:41" s="486" customFormat="1" x14ac:dyDescent="0.15">
      <c r="G521" s="487" t="s">
        <v>232</v>
      </c>
      <c r="I521" s="488"/>
      <c r="L521" s="489"/>
      <c r="Q521" s="494">
        <v>0</v>
      </c>
      <c r="U521" s="7" t="b">
        <f t="shared" si="187"/>
        <v>0</v>
      </c>
      <c r="X521" s="491"/>
      <c r="Y521" s="495">
        <f>'[1]DENDA NOTA'!O45</f>
        <v>6100000</v>
      </c>
      <c r="Z521" s="493"/>
      <c r="AC521" s="491"/>
      <c r="AD521" s="496">
        <f t="shared" si="186"/>
        <v>6100000</v>
      </c>
      <c r="AE521" s="497" t="s">
        <v>232</v>
      </c>
      <c r="AF521" s="497"/>
      <c r="AH521" s="4"/>
      <c r="AI521" s="4"/>
      <c r="AJ521" s="4"/>
      <c r="AK521" s="5">
        <v>2100000</v>
      </c>
      <c r="AL521" s="6"/>
      <c r="AM521" s="6"/>
      <c r="AN521" s="7"/>
      <c r="AO521" s="7"/>
    </row>
    <row r="522" spans="7:41" s="486" customFormat="1" x14ac:dyDescent="0.15">
      <c r="G522" s="487" t="s">
        <v>233</v>
      </c>
      <c r="I522" s="488"/>
      <c r="L522" s="489"/>
      <c r="Q522" s="494">
        <v>310353650</v>
      </c>
      <c r="U522" s="7" t="b">
        <f t="shared" si="187"/>
        <v>1</v>
      </c>
      <c r="X522" s="491"/>
      <c r="Y522" s="492">
        <f>Y492</f>
        <v>310353650</v>
      </c>
      <c r="Z522" s="493"/>
      <c r="AC522" s="491"/>
      <c r="AD522" s="493">
        <f t="shared" si="186"/>
        <v>0</v>
      </c>
      <c r="AE522" s="487" t="s">
        <v>233</v>
      </c>
      <c r="AF522" s="487"/>
      <c r="AH522" s="4"/>
      <c r="AI522" s="4"/>
      <c r="AJ522" s="4"/>
      <c r="AK522" s="5">
        <v>0</v>
      </c>
      <c r="AL522" s="6"/>
      <c r="AM522" s="6"/>
      <c r="AN522" s="7"/>
      <c r="AO522" s="7"/>
    </row>
    <row r="523" spans="7:41" s="486" customFormat="1" x14ac:dyDescent="0.15">
      <c r="G523" s="487" t="s">
        <v>234</v>
      </c>
      <c r="I523" s="488"/>
      <c r="L523" s="489"/>
      <c r="Q523" s="494">
        <v>4400000</v>
      </c>
      <c r="U523" s="7" t="b">
        <f t="shared" si="187"/>
        <v>0</v>
      </c>
      <c r="X523" s="491"/>
      <c r="Y523" s="495">
        <f>'[1]DENDA NOTA'!O47</f>
        <v>500000</v>
      </c>
      <c r="AB523" s="493"/>
      <c r="AC523" s="491"/>
      <c r="AD523" s="496">
        <f t="shared" si="186"/>
        <v>-3900000</v>
      </c>
      <c r="AE523" s="497" t="s">
        <v>234</v>
      </c>
      <c r="AF523" s="497"/>
      <c r="AH523" s="4"/>
      <c r="AI523" s="4"/>
      <c r="AJ523" s="4"/>
      <c r="AK523" s="5">
        <v>-1450000</v>
      </c>
      <c r="AL523" s="6"/>
      <c r="AM523" s="6"/>
      <c r="AN523" s="7"/>
      <c r="AO523" s="7"/>
    </row>
    <row r="524" spans="7:41" s="486" customFormat="1" x14ac:dyDescent="0.15">
      <c r="G524" s="487" t="s">
        <v>235</v>
      </c>
      <c r="I524" s="488"/>
      <c r="L524" s="489"/>
      <c r="Q524" s="490">
        <v>471750000</v>
      </c>
      <c r="X524" s="491"/>
      <c r="Y524" s="492"/>
      <c r="AC524" s="491"/>
      <c r="AD524" s="493">
        <f t="shared" si="186"/>
        <v>-471750000</v>
      </c>
      <c r="AE524" s="487" t="s">
        <v>235</v>
      </c>
      <c r="AF524" s="487"/>
      <c r="AH524" s="4"/>
      <c r="AI524" s="4"/>
      <c r="AJ524" s="4"/>
      <c r="AK524" s="5">
        <v>-409700000</v>
      </c>
      <c r="AL524" s="6"/>
      <c r="AM524" s="6"/>
      <c r="AN524" s="7"/>
      <c r="AO524" s="7"/>
    </row>
    <row r="525" spans="7:41" s="486" customFormat="1" x14ac:dyDescent="0.15">
      <c r="G525" s="487" t="s">
        <v>236</v>
      </c>
      <c r="I525" s="488"/>
      <c r="L525" s="489"/>
      <c r="Q525" s="494">
        <v>234711727</v>
      </c>
      <c r="U525" s="486" t="b">
        <f t="shared" ref="U525" si="188">Q525=Y525</f>
        <v>0</v>
      </c>
      <c r="X525" s="491"/>
      <c r="Y525" s="492">
        <f>Y469</f>
        <v>155250000</v>
      </c>
      <c r="AC525" s="491"/>
      <c r="AD525" s="493">
        <f t="shared" si="186"/>
        <v>-79461727</v>
      </c>
      <c r="AE525" s="487" t="s">
        <v>236</v>
      </c>
      <c r="AF525" s="487"/>
      <c r="AH525" s="4"/>
      <c r="AI525" s="4"/>
      <c r="AJ525" s="4"/>
      <c r="AK525" s="5">
        <v>0</v>
      </c>
      <c r="AL525" s="6"/>
      <c r="AM525" s="6"/>
      <c r="AN525" s="7"/>
      <c r="AO525" s="7"/>
    </row>
    <row r="526" spans="7:41" s="486" customFormat="1" x14ac:dyDescent="0.15">
      <c r="G526" s="487" t="s">
        <v>237</v>
      </c>
      <c r="I526" s="488"/>
      <c r="L526" s="489"/>
      <c r="Q526" s="494">
        <v>0</v>
      </c>
      <c r="X526" s="491"/>
      <c r="Y526" s="492"/>
      <c r="AC526" s="491"/>
      <c r="AD526" s="493">
        <f t="shared" si="186"/>
        <v>0</v>
      </c>
      <c r="AE526" s="487" t="s">
        <v>237</v>
      </c>
      <c r="AF526" s="487"/>
      <c r="AH526" s="4"/>
      <c r="AI526" s="4"/>
      <c r="AJ526" s="4"/>
      <c r="AK526" s="5">
        <v>0</v>
      </c>
      <c r="AL526" s="6"/>
      <c r="AM526" s="6"/>
      <c r="AN526" s="7"/>
      <c r="AO526" s="7"/>
    </row>
    <row r="527" spans="7:41" s="486" customFormat="1" x14ac:dyDescent="0.15">
      <c r="G527" s="487" t="s">
        <v>238</v>
      </c>
      <c r="I527" s="488"/>
      <c r="L527" s="489"/>
      <c r="Q527" s="490">
        <v>2650000</v>
      </c>
      <c r="X527" s="491"/>
      <c r="Y527" s="492"/>
      <c r="AC527" s="491"/>
      <c r="AD527" s="496">
        <f t="shared" si="186"/>
        <v>-2650000</v>
      </c>
      <c r="AE527" s="497" t="s">
        <v>238</v>
      </c>
      <c r="AF527" s="497"/>
      <c r="AH527" s="4"/>
      <c r="AI527" s="4"/>
      <c r="AJ527" s="4"/>
      <c r="AK527" s="5">
        <v>-1225000</v>
      </c>
      <c r="AL527" s="6"/>
      <c r="AM527" s="6"/>
      <c r="AN527" s="7"/>
      <c r="AO527" s="7"/>
    </row>
    <row r="528" spans="7:41" s="486" customFormat="1" x14ac:dyDescent="0.15">
      <c r="G528" s="487" t="s">
        <v>239</v>
      </c>
      <c r="I528" s="488"/>
      <c r="L528" s="489"/>
      <c r="Q528" s="494">
        <v>767889276</v>
      </c>
      <c r="X528" s="491"/>
      <c r="Y528" s="492">
        <f>'[1]PRODUKSI BEHANDLE GRAHA'!Y38</f>
        <v>798056897</v>
      </c>
      <c r="Z528" s="498">
        <f>Y528-Q528</f>
        <v>30167621</v>
      </c>
      <c r="AA528" s="499" t="s">
        <v>240</v>
      </c>
      <c r="AC528" s="491"/>
      <c r="AD528" s="493">
        <f t="shared" si="186"/>
        <v>30167621</v>
      </c>
      <c r="AE528" s="487" t="s">
        <v>239</v>
      </c>
      <c r="AF528" s="487"/>
      <c r="AG528" s="486">
        <v>-38032864</v>
      </c>
      <c r="AH528" s="4" t="s">
        <v>240</v>
      </c>
      <c r="AI528" s="4"/>
      <c r="AJ528" s="4"/>
      <c r="AK528" s="5">
        <v>-38032864</v>
      </c>
      <c r="AL528" s="6"/>
      <c r="AM528" s="6"/>
      <c r="AN528" s="7"/>
      <c r="AO528" s="7"/>
    </row>
    <row r="529" spans="9:41" s="486" customFormat="1" x14ac:dyDescent="0.15">
      <c r="I529" s="491"/>
      <c r="L529" s="489"/>
      <c r="Q529" s="500">
        <f>SUM(Q512:Q528)</f>
        <v>16009971078</v>
      </c>
      <c r="X529" s="491"/>
      <c r="Y529" s="500">
        <f>SUM(Y512:Y528)</f>
        <v>15398339472</v>
      </c>
      <c r="Z529" s="501">
        <v>38032864</v>
      </c>
      <c r="AA529" s="499" t="s">
        <v>240</v>
      </c>
      <c r="AC529" s="491"/>
      <c r="AD529" s="500">
        <f>SUM(AD512:AD528)</f>
        <v>-611631606</v>
      </c>
      <c r="AE529" s="489"/>
      <c r="AF529" s="489"/>
      <c r="AG529" s="4">
        <v>38032864</v>
      </c>
      <c r="AH529" s="4" t="s">
        <v>240</v>
      </c>
      <c r="AI529" s="4"/>
      <c r="AJ529" s="4"/>
      <c r="AK529" s="5">
        <v>-501920364</v>
      </c>
      <c r="AL529" s="6"/>
      <c r="AM529" s="6"/>
      <c r="AN529" s="7"/>
      <c r="AO529" s="7"/>
    </row>
    <row r="530" spans="9:41" s="486" customFormat="1" x14ac:dyDescent="0.15">
      <c r="I530" s="491"/>
      <c r="L530" s="489"/>
      <c r="X530" s="491"/>
      <c r="Y530" s="492"/>
      <c r="Z530" s="501">
        <v>278755739</v>
      </c>
      <c r="AA530" s="486" t="s">
        <v>241</v>
      </c>
      <c r="AC530" s="491"/>
      <c r="AE530" s="489"/>
      <c r="AF530" s="489"/>
      <c r="AG530" s="4">
        <v>278755739</v>
      </c>
      <c r="AH530" s="4" t="s">
        <v>241</v>
      </c>
      <c r="AI530" s="4"/>
      <c r="AJ530" s="4"/>
      <c r="AK530" s="5"/>
      <c r="AL530" s="6"/>
      <c r="AM530" s="6"/>
      <c r="AN530" s="7"/>
      <c r="AO530" s="7"/>
    </row>
    <row r="531" spans="9:41" s="486" customFormat="1" x14ac:dyDescent="0.15">
      <c r="I531" s="491"/>
      <c r="L531" s="489"/>
      <c r="Q531" s="486" t="b">
        <f>Q529=[4]Sheet1!$F$51</f>
        <v>0</v>
      </c>
      <c r="X531" s="491"/>
      <c r="Y531" s="494">
        <f>Q529-Y529</f>
        <v>611631606</v>
      </c>
      <c r="Z531" s="501">
        <v>329319114</v>
      </c>
      <c r="AA531" s="486" t="s">
        <v>242</v>
      </c>
      <c r="AC531" s="491"/>
      <c r="AE531" s="489"/>
      <c r="AF531" s="489"/>
      <c r="AG531" s="4">
        <v>329319114</v>
      </c>
      <c r="AH531" s="4" t="s">
        <v>242</v>
      </c>
      <c r="AI531" s="4"/>
      <c r="AJ531" s="4"/>
      <c r="AK531" s="5"/>
      <c r="AL531" s="6"/>
      <c r="AM531" s="6"/>
      <c r="AN531" s="7"/>
      <c r="AO531" s="7"/>
    </row>
    <row r="532" spans="9:41" s="481" customFormat="1" x14ac:dyDescent="0.15">
      <c r="I532" s="482"/>
      <c r="L532" s="483"/>
      <c r="X532" s="482"/>
      <c r="Y532" s="502">
        <f>Y531-Q512-Q524-Q527</f>
        <v>47094106</v>
      </c>
      <c r="Z532" s="7">
        <f>SUM(Z530:Z531)</f>
        <v>608074853</v>
      </c>
      <c r="AA532" s="499" t="b">
        <f>Z532=Y528</f>
        <v>0</v>
      </c>
      <c r="AC532" s="482"/>
      <c r="AE532" s="483"/>
      <c r="AF532" s="483"/>
      <c r="AG532" s="4">
        <v>608074853</v>
      </c>
      <c r="AH532" s="4" t="b">
        <v>1</v>
      </c>
      <c r="AI532" s="4"/>
      <c r="AJ532" s="4"/>
      <c r="AK532" s="5"/>
      <c r="AL532" s="6"/>
      <c r="AM532" s="6"/>
      <c r="AN532" s="7"/>
      <c r="AO532" s="7"/>
    </row>
    <row r="533" spans="9:41" s="481" customFormat="1" x14ac:dyDescent="0.15">
      <c r="I533" s="482"/>
      <c r="L533" s="483"/>
      <c r="X533" s="482"/>
      <c r="Y533" s="484"/>
      <c r="AC533" s="482"/>
      <c r="AD533" s="503">
        <f>AD521+AD523+AD527</f>
        <v>-450000</v>
      </c>
      <c r="AE533" s="497"/>
      <c r="AF533" s="497"/>
      <c r="AG533" s="4"/>
      <c r="AH533" s="4"/>
      <c r="AI533" s="4"/>
      <c r="AJ533" s="4"/>
      <c r="AK533" s="5">
        <v>-575000</v>
      </c>
      <c r="AL533" s="6"/>
      <c r="AM533" s="6"/>
      <c r="AN533" s="7"/>
      <c r="AO533" s="7"/>
    </row>
    <row r="534" spans="9:41" x14ac:dyDescent="0.15">
      <c r="Y534" s="119"/>
      <c r="Z534" s="1">
        <f>Z529+Z530+Z531</f>
        <v>646107717</v>
      </c>
      <c r="AA534" s="1" t="b">
        <f>Z534=Q528</f>
        <v>0</v>
      </c>
      <c r="AE534" s="497"/>
      <c r="AF534" s="497"/>
      <c r="AG534" s="4">
        <v>646107717</v>
      </c>
      <c r="AH534" s="4" t="b">
        <v>1</v>
      </c>
    </row>
    <row r="535" spans="9:41" x14ac:dyDescent="0.15">
      <c r="Y535" s="119"/>
      <c r="AE535" s="497"/>
      <c r="AF535" s="497"/>
    </row>
    <row r="536" spans="9:41" x14ac:dyDescent="0.15">
      <c r="Y536" s="119"/>
    </row>
    <row r="537" spans="9:41" x14ac:dyDescent="0.15">
      <c r="Y537" s="119"/>
    </row>
    <row r="538" spans="9:41" x14ac:dyDescent="0.15">
      <c r="Y538" s="119"/>
    </row>
    <row r="539" spans="9:41" x14ac:dyDescent="0.15">
      <c r="Y539" s="119"/>
    </row>
    <row r="540" spans="9:41" x14ac:dyDescent="0.15">
      <c r="Y540" s="119"/>
    </row>
    <row r="541" spans="9:41" x14ac:dyDescent="0.15">
      <c r="Y541" s="119"/>
    </row>
    <row r="542" spans="9:41" x14ac:dyDescent="0.15">
      <c r="Y542" s="119"/>
    </row>
    <row r="543" spans="9:41" x14ac:dyDescent="0.15">
      <c r="Y543" s="119"/>
    </row>
    <row r="544" spans="9:41" x14ac:dyDescent="0.15">
      <c r="Y544" s="119"/>
    </row>
    <row r="545" spans="25:25" x14ac:dyDescent="0.15">
      <c r="Y545" s="119"/>
    </row>
    <row r="546" spans="25:25" x14ac:dyDescent="0.15">
      <c r="Y546" s="119"/>
    </row>
    <row r="547" spans="25:25" x14ac:dyDescent="0.15">
      <c r="Y547" s="119"/>
    </row>
    <row r="548" spans="25:25" x14ac:dyDescent="0.15">
      <c r="Y548" s="119"/>
    </row>
    <row r="549" spans="25:25" x14ac:dyDescent="0.15">
      <c r="Y549" s="119"/>
    </row>
    <row r="550" spans="25:25" x14ac:dyDescent="0.15">
      <c r="Y550" s="119"/>
    </row>
    <row r="551" spans="25:25" x14ac:dyDescent="0.15">
      <c r="Y551" s="119"/>
    </row>
    <row r="552" spans="25:25" x14ac:dyDescent="0.15">
      <c r="Y552" s="119"/>
    </row>
    <row r="553" spans="25:25" x14ac:dyDescent="0.15">
      <c r="Y553" s="119"/>
    </row>
    <row r="554" spans="25:25" x14ac:dyDescent="0.15">
      <c r="Y554" s="119"/>
    </row>
    <row r="555" spans="25:25" x14ac:dyDescent="0.15">
      <c r="Y555" s="119"/>
    </row>
    <row r="556" spans="25:25" x14ac:dyDescent="0.15">
      <c r="Y556" s="119"/>
    </row>
    <row r="557" spans="25:25" x14ac:dyDescent="0.15">
      <c r="Y557" s="119"/>
    </row>
    <row r="558" spans="25:25" x14ac:dyDescent="0.15">
      <c r="Y558" s="119"/>
    </row>
    <row r="559" spans="25:25" x14ac:dyDescent="0.15">
      <c r="Y559" s="119"/>
    </row>
    <row r="560" spans="25:25" x14ac:dyDescent="0.15">
      <c r="Y560" s="119"/>
    </row>
    <row r="561" spans="25:25" x14ac:dyDescent="0.15">
      <c r="Y561" s="119"/>
    </row>
    <row r="562" spans="25:25" x14ac:dyDescent="0.15">
      <c r="Y562" s="119"/>
    </row>
    <row r="563" spans="25:25" x14ac:dyDescent="0.15">
      <c r="Y563" s="119"/>
    </row>
    <row r="564" spans="25:25" x14ac:dyDescent="0.15">
      <c r="Y564" s="119"/>
    </row>
    <row r="565" spans="25:25" x14ac:dyDescent="0.15">
      <c r="Y565" s="119"/>
    </row>
    <row r="566" spans="25:25" x14ac:dyDescent="0.15">
      <c r="Y566" s="119"/>
    </row>
    <row r="567" spans="25:25" x14ac:dyDescent="0.15">
      <c r="Y567" s="119"/>
    </row>
    <row r="568" spans="25:25" x14ac:dyDescent="0.15">
      <c r="Y568" s="119"/>
    </row>
    <row r="569" spans="25:25" x14ac:dyDescent="0.15">
      <c r="Y569" s="119"/>
    </row>
    <row r="570" spans="25:25" x14ac:dyDescent="0.15">
      <c r="Y570" s="119"/>
    </row>
    <row r="571" spans="25:25" x14ac:dyDescent="0.15">
      <c r="Y571" s="119"/>
    </row>
    <row r="572" spans="25:25" x14ac:dyDescent="0.15">
      <c r="Y572" s="119"/>
    </row>
    <row r="573" spans="25:25" x14ac:dyDescent="0.15">
      <c r="Y573" s="119"/>
    </row>
    <row r="574" spans="25:25" x14ac:dyDescent="0.15">
      <c r="Y574" s="119"/>
    </row>
    <row r="575" spans="25:25" x14ac:dyDescent="0.15">
      <c r="Y575" s="119"/>
    </row>
    <row r="576" spans="25:25" x14ac:dyDescent="0.15">
      <c r="Y576" s="119"/>
    </row>
    <row r="577" spans="25:25" x14ac:dyDescent="0.15">
      <c r="Y577" s="119"/>
    </row>
    <row r="578" spans="25:25" x14ac:dyDescent="0.15">
      <c r="Y578" s="119"/>
    </row>
    <row r="579" spans="25:25" x14ac:dyDescent="0.15">
      <c r="Y579" s="119"/>
    </row>
    <row r="580" spans="25:25" x14ac:dyDescent="0.15">
      <c r="Y580" s="119"/>
    </row>
    <row r="581" spans="25:25" x14ac:dyDescent="0.15">
      <c r="Y581" s="119"/>
    </row>
    <row r="582" spans="25:25" x14ac:dyDescent="0.15">
      <c r="Y582" s="119"/>
    </row>
    <row r="583" spans="25:25" x14ac:dyDescent="0.15">
      <c r="Y583" s="119"/>
    </row>
    <row r="584" spans="25:25" x14ac:dyDescent="0.15">
      <c r="Y584" s="119"/>
    </row>
    <row r="585" spans="25:25" x14ac:dyDescent="0.15">
      <c r="Y585" s="119"/>
    </row>
    <row r="586" spans="25:25" x14ac:dyDescent="0.15">
      <c r="Y586" s="119"/>
    </row>
    <row r="587" spans="25:25" x14ac:dyDescent="0.15">
      <c r="Y587" s="119"/>
    </row>
    <row r="588" spans="25:25" x14ac:dyDescent="0.15">
      <c r="Y588" s="119"/>
    </row>
    <row r="589" spans="25:25" x14ac:dyDescent="0.15">
      <c r="Y589" s="119"/>
    </row>
    <row r="590" spans="25:25" x14ac:dyDescent="0.15">
      <c r="Y590" s="119"/>
    </row>
    <row r="591" spans="25:25" x14ac:dyDescent="0.15">
      <c r="Y591" s="119"/>
    </row>
    <row r="592" spans="25:25" x14ac:dyDescent="0.15">
      <c r="Y592" s="119"/>
    </row>
    <row r="593" spans="25:25" x14ac:dyDescent="0.15">
      <c r="Y593" s="119"/>
    </row>
    <row r="594" spans="25:25" x14ac:dyDescent="0.15">
      <c r="Y594" s="119"/>
    </row>
    <row r="595" spans="25:25" x14ac:dyDescent="0.15">
      <c r="Y595" s="119"/>
    </row>
    <row r="596" spans="25:25" x14ac:dyDescent="0.15">
      <c r="Y596" s="119"/>
    </row>
    <row r="597" spans="25:25" x14ac:dyDescent="0.15">
      <c r="Y597" s="119"/>
    </row>
    <row r="598" spans="25:25" x14ac:dyDescent="0.15">
      <c r="Y598" s="119"/>
    </row>
    <row r="599" spans="25:25" x14ac:dyDescent="0.15">
      <c r="Y599" s="119"/>
    </row>
    <row r="600" spans="25:25" x14ac:dyDescent="0.15">
      <c r="Y600" s="119"/>
    </row>
    <row r="601" spans="25:25" x14ac:dyDescent="0.15">
      <c r="Y601" s="119"/>
    </row>
    <row r="602" spans="25:25" x14ac:dyDescent="0.15">
      <c r="Y602" s="119"/>
    </row>
    <row r="603" spans="25:25" x14ac:dyDescent="0.15">
      <c r="Y603" s="119"/>
    </row>
    <row r="604" spans="25:25" x14ac:dyDescent="0.15">
      <c r="Y604" s="119"/>
    </row>
    <row r="605" spans="25:25" x14ac:dyDescent="0.15">
      <c r="Y605" s="119"/>
    </row>
    <row r="606" spans="25:25" x14ac:dyDescent="0.15">
      <c r="Y606" s="119"/>
    </row>
    <row r="607" spans="25:25" x14ac:dyDescent="0.15">
      <c r="Y607" s="119"/>
    </row>
    <row r="608" spans="25:25" x14ac:dyDescent="0.15">
      <c r="Y608" s="119"/>
    </row>
    <row r="609" spans="25:25" x14ac:dyDescent="0.15">
      <c r="Y609" s="119"/>
    </row>
    <row r="610" spans="25:25" x14ac:dyDescent="0.15">
      <c r="Y610" s="119"/>
    </row>
    <row r="611" spans="25:25" x14ac:dyDescent="0.15">
      <c r="Y611" s="119"/>
    </row>
    <row r="612" spans="25:25" x14ac:dyDescent="0.15">
      <c r="Y612" s="119"/>
    </row>
    <row r="613" spans="25:25" x14ac:dyDescent="0.15">
      <c r="Y613" s="119"/>
    </row>
    <row r="614" spans="25:25" x14ac:dyDescent="0.15">
      <c r="Y614" s="119"/>
    </row>
    <row r="615" spans="25:25" x14ac:dyDescent="0.15">
      <c r="Y615" s="119"/>
    </row>
    <row r="616" spans="25:25" x14ac:dyDescent="0.15">
      <c r="Y616" s="119"/>
    </row>
    <row r="617" spans="25:25" x14ac:dyDescent="0.15">
      <c r="Y617" s="119"/>
    </row>
    <row r="618" spans="25:25" x14ac:dyDescent="0.15">
      <c r="Y618" s="119"/>
    </row>
    <row r="619" spans="25:25" x14ac:dyDescent="0.15">
      <c r="Y619" s="119"/>
    </row>
  </sheetData>
  <mergeCells count="132">
    <mergeCell ref="D497:H497"/>
    <mergeCell ref="C504:O504"/>
    <mergeCell ref="Z448:AB448"/>
    <mergeCell ref="AC448:AD449"/>
    <mergeCell ref="D450:H450"/>
    <mergeCell ref="J450:L450"/>
    <mergeCell ref="P450:Q450"/>
    <mergeCell ref="X450:Y450"/>
    <mergeCell ref="AC450:AD450"/>
    <mergeCell ref="D442:J443"/>
    <mergeCell ref="J447:L449"/>
    <mergeCell ref="M447:Q447"/>
    <mergeCell ref="U447:Y447"/>
    <mergeCell ref="Z447:AD447"/>
    <mergeCell ref="D448:H448"/>
    <mergeCell ref="M448:O448"/>
    <mergeCell ref="P448:Q449"/>
    <mergeCell ref="U448:W448"/>
    <mergeCell ref="X448:Y449"/>
    <mergeCell ref="Z401:AB401"/>
    <mergeCell ref="AC401:AD402"/>
    <mergeCell ref="D403:H403"/>
    <mergeCell ref="J403:L403"/>
    <mergeCell ref="P403:Q403"/>
    <mergeCell ref="X403:Y403"/>
    <mergeCell ref="AC403:AD403"/>
    <mergeCell ref="D395:H395"/>
    <mergeCell ref="J400:L402"/>
    <mergeCell ref="M400:Q400"/>
    <mergeCell ref="U400:Y400"/>
    <mergeCell ref="Z400:AD400"/>
    <mergeCell ref="D401:H401"/>
    <mergeCell ref="M401:O401"/>
    <mergeCell ref="P401:Q402"/>
    <mergeCell ref="U401:W401"/>
    <mergeCell ref="X401:Y402"/>
    <mergeCell ref="AC317:AD318"/>
    <mergeCell ref="D319:H319"/>
    <mergeCell ref="J319:L319"/>
    <mergeCell ref="P319:Q319"/>
    <mergeCell ref="X319:Y319"/>
    <mergeCell ref="AC319:AD319"/>
    <mergeCell ref="J316:L318"/>
    <mergeCell ref="M316:Q316"/>
    <mergeCell ref="U316:Y316"/>
    <mergeCell ref="Z316:AD316"/>
    <mergeCell ref="D317:H317"/>
    <mergeCell ref="M317:O317"/>
    <mergeCell ref="P317:Q318"/>
    <mergeCell ref="U317:W317"/>
    <mergeCell ref="X317:Y318"/>
    <mergeCell ref="Z317:AB317"/>
    <mergeCell ref="P287:Q287"/>
    <mergeCell ref="X287:Y287"/>
    <mergeCell ref="AC287:AD287"/>
    <mergeCell ref="D288:H288"/>
    <mergeCell ref="P288:Q288"/>
    <mergeCell ref="X288:Y288"/>
    <mergeCell ref="AC288:AD288"/>
    <mergeCell ref="M285:Q285"/>
    <mergeCell ref="U285:Y285"/>
    <mergeCell ref="Z285:AD285"/>
    <mergeCell ref="M286:O286"/>
    <mergeCell ref="U286:W286"/>
    <mergeCell ref="Z286:AB286"/>
    <mergeCell ref="Z196:AB196"/>
    <mergeCell ref="AC196:AD197"/>
    <mergeCell ref="D198:H198"/>
    <mergeCell ref="J198:L198"/>
    <mergeCell ref="P198:Q198"/>
    <mergeCell ref="X198:Y198"/>
    <mergeCell ref="AC198:AD198"/>
    <mergeCell ref="D168:H168"/>
    <mergeCell ref="J195:L197"/>
    <mergeCell ref="M195:Q195"/>
    <mergeCell ref="U195:Y195"/>
    <mergeCell ref="Z195:AD195"/>
    <mergeCell ref="D196:H196"/>
    <mergeCell ref="M196:O196"/>
    <mergeCell ref="P196:Q197"/>
    <mergeCell ref="U196:W196"/>
    <mergeCell ref="X196:Y197"/>
    <mergeCell ref="AC144:AD145"/>
    <mergeCell ref="D146:H146"/>
    <mergeCell ref="J146:L146"/>
    <mergeCell ref="P146:Q146"/>
    <mergeCell ref="X146:Y146"/>
    <mergeCell ref="AC146:AD146"/>
    <mergeCell ref="J143:L145"/>
    <mergeCell ref="M143:Q143"/>
    <mergeCell ref="U143:Y143"/>
    <mergeCell ref="Z143:AD143"/>
    <mergeCell ref="D144:H144"/>
    <mergeCell ref="M144:O144"/>
    <mergeCell ref="P144:Q145"/>
    <mergeCell ref="U144:W144"/>
    <mergeCell ref="X144:Y145"/>
    <mergeCell ref="Z144:AB144"/>
    <mergeCell ref="AC74:AD75"/>
    <mergeCell ref="D76:H76"/>
    <mergeCell ref="J76:L76"/>
    <mergeCell ref="P76:Q76"/>
    <mergeCell ref="X76:Y76"/>
    <mergeCell ref="AC76:AD76"/>
    <mergeCell ref="J73:L75"/>
    <mergeCell ref="M73:Q73"/>
    <mergeCell ref="U73:Y73"/>
    <mergeCell ref="Z73:AD73"/>
    <mergeCell ref="D74:H74"/>
    <mergeCell ref="M74:O74"/>
    <mergeCell ref="P74:Q75"/>
    <mergeCell ref="U74:W74"/>
    <mergeCell ref="X74:Y75"/>
    <mergeCell ref="Z74:AB74"/>
    <mergeCell ref="X12:Y13"/>
    <mergeCell ref="Z12:AB12"/>
    <mergeCell ref="AC12:AD13"/>
    <mergeCell ref="D14:H14"/>
    <mergeCell ref="J14:L14"/>
    <mergeCell ref="P14:Q14"/>
    <mergeCell ref="X14:Y14"/>
    <mergeCell ref="AC14:AD14"/>
    <mergeCell ref="C8:AD8"/>
    <mergeCell ref="C9:AD9"/>
    <mergeCell ref="J11:L13"/>
    <mergeCell ref="M11:Q11"/>
    <mergeCell ref="U11:Y11"/>
    <mergeCell ref="Z11:AD11"/>
    <mergeCell ref="D12:H12"/>
    <mergeCell ref="M12:O12"/>
    <mergeCell ref="P12:Q13"/>
    <mergeCell ref="U12:W12"/>
  </mergeCells>
  <printOptions horizontalCentered="1"/>
  <pageMargins left="0.39370078740157483" right="0.15748031496062992" top="0.31496062992125984" bottom="1.1023622047244095" header="0.15748031496062992" footer="0.31496062992125984"/>
  <pageSetup scale="54" orientation="landscape" horizontalDpi="4294967293" verticalDpi="300" r:id="rId1"/>
  <headerFooter alignWithMargins="0">
    <oddHeader>&amp;R&amp;"Times New Roman,Italic"&amp;8&amp;P</oddHeader>
    <oddFooter>&amp;L&amp;"Times New Roman,Italic"&amp;8&amp;F&amp;R&amp;"Times New Roman,Italic"&amp;8&amp;A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PRODUKSI INT</vt:lpstr>
      <vt:lpstr>'PRODUKSI 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 Christanto</dc:creator>
  <cp:lastModifiedBy>Deni Christanto</cp:lastModifiedBy>
  <dcterms:created xsi:type="dcterms:W3CDTF">2022-04-08T10:46:17Z</dcterms:created>
  <dcterms:modified xsi:type="dcterms:W3CDTF">2022-04-08T10:46:34Z</dcterms:modified>
</cp:coreProperties>
</file>