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embur\"/>
    </mc:Choice>
  </mc:AlternateContent>
  <bookViews>
    <workbookView xWindow="4065" yWindow="4065" windowWidth="14145" windowHeight="11325"/>
  </bookViews>
  <sheets>
    <sheet name="REKAPITULASI" sheetId="10" r:id="rId1"/>
    <sheet name="Teknik" sheetId="2" r:id="rId2"/>
    <sheet name="TI" sheetId="16" r:id="rId3"/>
    <sheet name="Plan" sheetId="18" r:id="rId4"/>
    <sheet name="ARTG" sheetId="19" r:id="rId5"/>
    <sheet name="STS" sheetId="20" r:id="rId6"/>
    <sheet name="Asmen" sheetId="21" r:id="rId7"/>
  </sheets>
  <definedNames>
    <definedName name="_xlnm.Print_Area" localSheetId="0">REKAPITULASI!$A$1:$D$19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9" l="1"/>
  <c r="O6" i="20"/>
  <c r="M6" i="20" l="1"/>
  <c r="N6" i="20"/>
  <c r="L8" i="21"/>
  <c r="G12" i="21" l="1"/>
  <c r="H12" i="21"/>
  <c r="I12" i="21"/>
  <c r="J12" i="21"/>
  <c r="K12" i="21"/>
  <c r="L12" i="21"/>
  <c r="M12" i="21"/>
  <c r="N12" i="21"/>
  <c r="H10" i="21"/>
  <c r="I10" i="21"/>
  <c r="J10" i="21"/>
  <c r="K10" i="21"/>
  <c r="L10" i="21"/>
  <c r="M10" i="21"/>
  <c r="N10" i="21"/>
  <c r="G8" i="21"/>
  <c r="H8" i="21"/>
  <c r="I8" i="21"/>
  <c r="J8" i="21"/>
  <c r="K8" i="21"/>
  <c r="M8" i="21"/>
  <c r="N8" i="21"/>
  <c r="G6" i="21"/>
  <c r="H6" i="21"/>
  <c r="I6" i="21"/>
  <c r="J6" i="21"/>
  <c r="K6" i="21"/>
  <c r="L6" i="21"/>
  <c r="M6" i="21"/>
  <c r="N6" i="21"/>
  <c r="H20" i="20"/>
  <c r="I20" i="20"/>
  <c r="J20" i="20"/>
  <c r="K20" i="20"/>
  <c r="L20" i="20"/>
  <c r="M20" i="20"/>
  <c r="N20" i="20"/>
  <c r="H18" i="20"/>
  <c r="I18" i="20"/>
  <c r="J18" i="20"/>
  <c r="K18" i="20"/>
  <c r="L18" i="20"/>
  <c r="M18" i="20"/>
  <c r="N18" i="20"/>
  <c r="H16" i="20"/>
  <c r="I16" i="20"/>
  <c r="J16" i="20"/>
  <c r="K16" i="20"/>
  <c r="L16" i="20"/>
  <c r="M16" i="20"/>
  <c r="N16" i="20"/>
  <c r="G14" i="20"/>
  <c r="H14" i="20"/>
  <c r="I14" i="20"/>
  <c r="J14" i="20"/>
  <c r="K14" i="20"/>
  <c r="L14" i="20"/>
  <c r="M14" i="20"/>
  <c r="N14" i="20"/>
  <c r="G12" i="20"/>
  <c r="H12" i="20"/>
  <c r="I12" i="20"/>
  <c r="J12" i="20"/>
  <c r="K12" i="20"/>
  <c r="L12" i="20"/>
  <c r="M12" i="20"/>
  <c r="N12" i="20"/>
  <c r="G10" i="20"/>
  <c r="H10" i="20"/>
  <c r="I10" i="20"/>
  <c r="J10" i="20"/>
  <c r="K10" i="20"/>
  <c r="L10" i="20"/>
  <c r="M10" i="20"/>
  <c r="N10" i="20"/>
  <c r="G8" i="20"/>
  <c r="H8" i="20"/>
  <c r="I8" i="20"/>
  <c r="J8" i="20"/>
  <c r="K8" i="20"/>
  <c r="L8" i="20"/>
  <c r="M8" i="20"/>
  <c r="N8" i="20"/>
  <c r="G6" i="20"/>
  <c r="H6" i="20"/>
  <c r="I6" i="20"/>
  <c r="J6" i="20"/>
  <c r="K6" i="20"/>
  <c r="L6" i="20"/>
  <c r="O14" i="19"/>
  <c r="O12" i="19"/>
  <c r="O10" i="19"/>
  <c r="O8" i="19"/>
  <c r="N14" i="19"/>
  <c r="G14" i="19"/>
  <c r="H14" i="19"/>
  <c r="I14" i="19"/>
  <c r="J14" i="19"/>
  <c r="K14" i="19"/>
  <c r="L14" i="19"/>
  <c r="M14" i="19"/>
  <c r="G12" i="19"/>
  <c r="H12" i="19"/>
  <c r="I12" i="19"/>
  <c r="J12" i="19"/>
  <c r="K12" i="19"/>
  <c r="L12" i="19"/>
  <c r="M12" i="19"/>
  <c r="G10" i="19"/>
  <c r="H10" i="19"/>
  <c r="I10" i="19"/>
  <c r="J10" i="19"/>
  <c r="K10" i="19"/>
  <c r="L10" i="19"/>
  <c r="M10" i="19"/>
  <c r="G8" i="19"/>
  <c r="H8" i="19"/>
  <c r="I8" i="19"/>
  <c r="J8" i="19"/>
  <c r="K8" i="19"/>
  <c r="L8" i="19"/>
  <c r="M8" i="19"/>
  <c r="G6" i="19"/>
  <c r="H6" i="19"/>
  <c r="I6" i="19"/>
  <c r="J6" i="19"/>
  <c r="K6" i="19"/>
  <c r="L6" i="19"/>
  <c r="M6" i="19"/>
  <c r="G12" i="18"/>
  <c r="H12" i="18"/>
  <c r="I12" i="18"/>
  <c r="J12" i="18"/>
  <c r="K12" i="18"/>
  <c r="L12" i="18"/>
  <c r="M12" i="18"/>
  <c r="N12" i="18"/>
  <c r="G10" i="18"/>
  <c r="H10" i="18"/>
  <c r="I10" i="18"/>
  <c r="J10" i="18"/>
  <c r="K10" i="18"/>
  <c r="L10" i="18"/>
  <c r="M10" i="18"/>
  <c r="N10" i="18"/>
  <c r="G8" i="18"/>
  <c r="H8" i="18"/>
  <c r="I8" i="18"/>
  <c r="J8" i="18"/>
  <c r="K8" i="18"/>
  <c r="L8" i="18"/>
  <c r="M8" i="18"/>
  <c r="N8" i="18"/>
  <c r="G6" i="18"/>
  <c r="H6" i="18"/>
  <c r="I6" i="18"/>
  <c r="J6" i="18"/>
  <c r="K6" i="18"/>
  <c r="L6" i="18"/>
  <c r="M6" i="18"/>
  <c r="N6" i="18"/>
  <c r="G8" i="16"/>
  <c r="H8" i="16"/>
  <c r="I8" i="16"/>
  <c r="J8" i="16"/>
  <c r="K8" i="16"/>
  <c r="L8" i="16"/>
  <c r="M8" i="16"/>
  <c r="N8" i="16"/>
  <c r="G6" i="16"/>
  <c r="H6" i="16"/>
  <c r="I6" i="16"/>
  <c r="J6" i="16"/>
  <c r="K6" i="16"/>
  <c r="L6" i="16"/>
  <c r="M6" i="16"/>
  <c r="N6" i="16"/>
  <c r="N6" i="2"/>
  <c r="M6" i="2"/>
  <c r="L6" i="2"/>
  <c r="I6" i="2"/>
  <c r="H6" i="2"/>
  <c r="G6" i="2"/>
  <c r="I12" i="2"/>
  <c r="J12" i="2"/>
  <c r="K12" i="2"/>
  <c r="L12" i="2"/>
  <c r="M12" i="2"/>
  <c r="I10" i="2"/>
  <c r="J10" i="2"/>
  <c r="K10" i="2"/>
  <c r="L10" i="2"/>
  <c r="M10" i="2"/>
  <c r="N10" i="2"/>
  <c r="I8" i="2"/>
  <c r="M8" i="2"/>
  <c r="N8" i="2"/>
  <c r="E10" i="10" l="1"/>
  <c r="G20" i="20" l="1"/>
  <c r="G18" i="20"/>
  <c r="G16" i="20"/>
  <c r="F16" i="20"/>
  <c r="F12" i="20"/>
  <c r="F18" i="20"/>
  <c r="N12" i="19"/>
  <c r="N10" i="19"/>
  <c r="N8" i="19"/>
  <c r="F14" i="19"/>
  <c r="N6" i="19"/>
  <c r="F12" i="18"/>
  <c r="F8" i="18"/>
  <c r="F10" i="18"/>
  <c r="F8" i="16"/>
  <c r="O8" i="16" s="1"/>
  <c r="F6" i="16"/>
  <c r="O6" i="16" s="1"/>
  <c r="O12" i="18" l="1"/>
  <c r="F8" i="19"/>
  <c r="F12" i="19"/>
  <c r="O18" i="20"/>
  <c r="F6" i="18"/>
  <c r="O8" i="18"/>
  <c r="O10" i="18"/>
  <c r="F6" i="19"/>
  <c r="F10" i="19"/>
  <c r="F6" i="20"/>
  <c r="F10" i="20"/>
  <c r="O12" i="20"/>
  <c r="F14" i="20"/>
  <c r="O16" i="20"/>
  <c r="G12" i="2"/>
  <c r="G10" i="2"/>
  <c r="G8" i="2"/>
  <c r="O14" i="20" l="1"/>
  <c r="O10" i="20"/>
  <c r="O6" i="18"/>
  <c r="H12" i="2" l="1"/>
  <c r="H8" i="2"/>
  <c r="H10" i="2"/>
  <c r="F8" i="2"/>
  <c r="F6" i="2"/>
  <c r="F12" i="2"/>
  <c r="F10" i="2"/>
  <c r="T8" i="20"/>
  <c r="F8" i="20"/>
  <c r="O8" i="20" s="1"/>
  <c r="F6" i="21" l="1"/>
  <c r="F20" i="20"/>
  <c r="O20" i="20" s="1"/>
  <c r="O12" i="2"/>
  <c r="O10" i="2"/>
  <c r="O8" i="2"/>
  <c r="O6" i="2"/>
  <c r="O6" i="21" l="1"/>
  <c r="F12" i="21"/>
  <c r="F10" i="21"/>
  <c r="F8" i="21"/>
  <c r="O8" i="21" s="1"/>
  <c r="A8" i="21"/>
  <c r="A10" i="21" s="1"/>
  <c r="A12" i="21" s="1"/>
  <c r="O12" i="21" l="1"/>
  <c r="P12" i="21" s="1"/>
  <c r="Q12" i="21" s="1"/>
  <c r="O10" i="21"/>
  <c r="P10" i="21" s="1"/>
  <c r="Q10" i="21" s="1"/>
  <c r="P6" i="21"/>
  <c r="Q6" i="21" s="1"/>
  <c r="P8" i="21"/>
  <c r="Q8" i="21" s="1"/>
  <c r="O10" i="16"/>
  <c r="O13" i="18"/>
  <c r="O15" i="19"/>
  <c r="D8" i="10" s="1"/>
  <c r="F8" i="10" s="1"/>
  <c r="O21" i="20"/>
  <c r="D7" i="10" s="1"/>
  <c r="F7" i="10" s="1"/>
  <c r="P20" i="20"/>
  <c r="Q20" i="20" s="1"/>
  <c r="P18" i="20"/>
  <c r="Q18" i="20" s="1"/>
  <c r="P16" i="20"/>
  <c r="Q16" i="20" s="1"/>
  <c r="A8" i="20"/>
  <c r="A10" i="20" s="1"/>
  <c r="A12" i="20" s="1"/>
  <c r="A8" i="19"/>
  <c r="A10" i="19" s="1"/>
  <c r="A12" i="19" s="1"/>
  <c r="O13" i="21" l="1"/>
  <c r="D5" i="10" s="1"/>
  <c r="F5" i="10" s="1"/>
  <c r="P15" i="19"/>
  <c r="Q15" i="19" s="1"/>
  <c r="P21" i="20"/>
  <c r="Q21" i="20" s="1"/>
  <c r="P10" i="20"/>
  <c r="P12" i="20"/>
  <c r="Q12" i="20" s="1"/>
  <c r="P14" i="20"/>
  <c r="Q14" i="20" s="1"/>
  <c r="P14" i="19"/>
  <c r="Q14" i="19" s="1"/>
  <c r="P8" i="19"/>
  <c r="Q8" i="19" s="1"/>
  <c r="P12" i="19"/>
  <c r="Q12" i="19" s="1"/>
  <c r="P10" i="19"/>
  <c r="Q10" i="19" s="1"/>
  <c r="P13" i="21" l="1"/>
  <c r="Q13" i="21" s="1"/>
  <c r="P8" i="20"/>
  <c r="Q8" i="20" s="1"/>
  <c r="Q10" i="20"/>
  <c r="P6" i="20" l="1"/>
  <c r="Q6" i="20" s="1"/>
  <c r="P6" i="19"/>
  <c r="Q6" i="19" s="1"/>
  <c r="P12" i="18" l="1"/>
  <c r="Q12" i="18" s="1"/>
  <c r="P10" i="18"/>
  <c r="Q10" i="18" s="1"/>
  <c r="P8" i="18"/>
  <c r="Q8" i="18" s="1"/>
  <c r="A8" i="18"/>
  <c r="A10" i="18" s="1"/>
  <c r="A12" i="18" s="1"/>
  <c r="P6" i="18"/>
  <c r="Q6" i="18" s="1"/>
  <c r="P8" i="16"/>
  <c r="Q8" i="16" s="1"/>
  <c r="A8" i="16"/>
  <c r="P6" i="16"/>
  <c r="Q6" i="16" s="1"/>
  <c r="P10" i="2"/>
  <c r="D6" i="10" l="1"/>
  <c r="F6" i="10" s="1"/>
  <c r="O13" i="2"/>
  <c r="P13" i="2" s="1"/>
  <c r="Q13" i="2" s="1"/>
  <c r="P12" i="2"/>
  <c r="Q12" i="2" s="1"/>
  <c r="Q10" i="2"/>
  <c r="P6" i="2"/>
  <c r="Q6" i="2" s="1"/>
  <c r="P8" i="2"/>
  <c r="Q8" i="2" s="1"/>
  <c r="D9" i="10"/>
  <c r="F9" i="10" s="1"/>
  <c r="D4" i="10" l="1"/>
  <c r="P13" i="18"/>
  <c r="Q13" i="18" s="1"/>
  <c r="P10" i="16"/>
  <c r="Q10" i="16" s="1"/>
  <c r="D10" i="10" l="1"/>
  <c r="F10" i="10" s="1"/>
  <c r="F4" i="10"/>
  <c r="A8" i="2"/>
  <c r="A10" i="2" s="1"/>
  <c r="A12" i="2" s="1"/>
  <c r="G16" i="10" l="1"/>
</calcChain>
</file>

<file path=xl/sharedStrings.xml><?xml version="1.0" encoding="utf-8"?>
<sst xmlns="http://schemas.openxmlformats.org/spreadsheetml/2006/main" count="205" uniqueCount="84">
  <si>
    <t>No</t>
  </si>
  <si>
    <t>Nama</t>
  </si>
  <si>
    <t>Jabatan</t>
  </si>
  <si>
    <t>Jumlah</t>
  </si>
  <si>
    <t>Total</t>
  </si>
  <si>
    <t xml:space="preserve"> </t>
  </si>
  <si>
    <t>Augusto Dwifa Daniel</t>
  </si>
  <si>
    <t>Supervisi ABM Lapangan</t>
  </si>
  <si>
    <t>Faris Hilman</t>
  </si>
  <si>
    <t>Supervisi ABM Dermaga</t>
  </si>
  <si>
    <t>Supervisi ABM Darat</t>
  </si>
  <si>
    <t>Reza Alkautsar</t>
  </si>
  <si>
    <t>Teknik</t>
  </si>
  <si>
    <t>Muhammad Ridho Fakhrozi</t>
  </si>
  <si>
    <t>QA IT</t>
  </si>
  <si>
    <t>Billy Azzahry</t>
  </si>
  <si>
    <t>Network Administration</t>
  </si>
  <si>
    <t>IT / Pengembangan</t>
  </si>
  <si>
    <t>Planner</t>
  </si>
  <si>
    <t>M. Farhan Aris Al Fauzi</t>
  </si>
  <si>
    <t>Nico Charolus Barus</t>
  </si>
  <si>
    <t>Firmansyah Alam</t>
  </si>
  <si>
    <t xml:space="preserve">Ikhsan Halomoan </t>
  </si>
  <si>
    <t>Bey Arif Habibie</t>
  </si>
  <si>
    <t>Operator ARTG</t>
  </si>
  <si>
    <t>Goloman Batubara</t>
  </si>
  <si>
    <t>M. Dandy Aulia N</t>
  </si>
  <si>
    <t>Doli Parlindungan Hasibuan</t>
  </si>
  <si>
    <t>Operator STS</t>
  </si>
  <si>
    <t>Muhammad Arifin Noer</t>
  </si>
  <si>
    <t>Dimas Akbar Ramadhan</t>
  </si>
  <si>
    <t>Parningotan Manurung</t>
  </si>
  <si>
    <t>Muhammad Fikri</t>
  </si>
  <si>
    <t>M. Arya Nugraha</t>
  </si>
  <si>
    <t>M. Sarjono Trwidodo</t>
  </si>
  <si>
    <t>Aditya Nugroho</t>
  </si>
  <si>
    <t>Chandra Syahputra</t>
  </si>
  <si>
    <t>Muhammad Zulham Jeri</t>
  </si>
  <si>
    <t>Wahyu Maulana</t>
  </si>
  <si>
    <t>Supervisi Instalasi Listrik dan Air</t>
  </si>
  <si>
    <t>Pph 5%</t>
  </si>
  <si>
    <t>Lampiran I :</t>
  </si>
  <si>
    <t>MANAJER UMUM</t>
  </si>
  <si>
    <t>HOTMA TAMBUNAN</t>
  </si>
  <si>
    <t>TOTAL</t>
  </si>
  <si>
    <t>TOTAL BERSIH</t>
  </si>
  <si>
    <t>/ Jumlah Staf IT</t>
  </si>
  <si>
    <t>/ Jumlah Supervisi Teknik</t>
  </si>
  <si>
    <t>TARIF PER BOX SUPERVISI TEKNIK</t>
  </si>
  <si>
    <t>TARIF PER BOX STAF IT</t>
  </si>
  <si>
    <t>TARIF PER BOX PLANNER</t>
  </si>
  <si>
    <t>/ Jumlah Planner</t>
  </si>
  <si>
    <t>STS</t>
  </si>
  <si>
    <t>ARTG</t>
  </si>
  <si>
    <t>Permohonan Pembayaran Lembur Lumpsum</t>
  </si>
  <si>
    <t>M. Fikri Al Hakim</t>
  </si>
  <si>
    <t>Yusuf Sudarsono</t>
  </si>
  <si>
    <t>Ifsan Rosady</t>
  </si>
  <si>
    <t>Asmen Instalasi dan Peralatan</t>
  </si>
  <si>
    <t>Asmen Pelayanan Operasi</t>
  </si>
  <si>
    <t>Asmen Perencanaan dan Pengendalian Operasi</t>
  </si>
  <si>
    <t>Asmen IT</t>
  </si>
  <si>
    <t>Asmen IT, Teknik, Operasi</t>
  </si>
  <si>
    <t>MSC Corina</t>
  </si>
  <si>
    <t>Tanggal</t>
  </si>
  <si>
    <t>BSH</t>
  </si>
  <si>
    <t>MV SC MEDFORD</t>
  </si>
  <si>
    <t>MSC Kymea V7</t>
  </si>
  <si>
    <t>Sinar Bintan</t>
  </si>
  <si>
    <t>Bsh</t>
  </si>
  <si>
    <t>YANG HARUS DIKEMBALIKAN</t>
  </si>
  <si>
    <t>YANG HARUS DIBAYARKAN</t>
  </si>
  <si>
    <t>Ahmad Yani</t>
  </si>
  <si>
    <t>MSC Kymea V5</t>
  </si>
  <si>
    <t>MSC Kymea V6</t>
  </si>
  <si>
    <t>MV Mathu Bhum 287 E</t>
  </si>
  <si>
    <t>Medan,     November 2021</t>
  </si>
  <si>
    <t>/ Jumlah Operator ARTG</t>
  </si>
  <si>
    <t>/ Jumlah Operator STS</t>
  </si>
  <si>
    <t>TARIF PER BOX ARTG</t>
  </si>
  <si>
    <t>TARIF PER BOX STS</t>
  </si>
  <si>
    <t>TARIF PER BOX ASISTEN MANAJER</t>
  </si>
  <si>
    <t>/ Jumlah Asisten Manajer</t>
  </si>
  <si>
    <t>Terbilang : Seratus Lima Puluh Lima Juta Tujuh Ratus Tujuh Puluh Tiga Ribu Sembilan Ratus Delapan Belas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</si>
</sst>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4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41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1" xfId="0" applyNumberFormat="1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3" fontId="1" fillId="0" borderId="7" xfId="0" applyNumberFormat="1" applyFont="1" applyBorder="1"/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wrapText="1"/>
    </xf>
    <xf numFmtId="3" fontId="0" fillId="0" borderId="1" xfId="0" applyNumberFormat="1" applyBorder="1" applyAlignment="1">
      <alignment horizontal="center"/>
    </xf>
    <xf numFmtId="0" fontId="0" fillId="0" borderId="9" xfId="0" applyFont="1" applyFill="1" applyBorder="1"/>
    <xf numFmtId="0" fontId="0" fillId="0" borderId="9" xfId="0" applyBorder="1"/>
    <xf numFmtId="0" fontId="0" fillId="0" borderId="0" xfId="0" applyBorder="1"/>
    <xf numFmtId="3" fontId="0" fillId="0" borderId="1" xfId="0" applyNumberFormat="1" applyBorder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1" applyNumberFormat="1" applyFont="1"/>
    <xf numFmtId="0" fontId="1" fillId="0" borderId="1" xfId="0" applyFont="1" applyBorder="1" applyAlignment="1">
      <alignment horizontal="center" wrapText="1"/>
    </xf>
    <xf numFmtId="15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view="pageBreakPreview" zoomScale="60" zoomScaleNormal="100" workbookViewId="0">
      <selection activeCell="F31" sqref="F31"/>
    </sheetView>
  </sheetViews>
  <sheetFormatPr defaultRowHeight="15" x14ac:dyDescent="0.25"/>
  <cols>
    <col min="1" max="1" width="12.28515625" customWidth="1"/>
    <col min="2" max="2" width="6.42578125" style="2" customWidth="1"/>
    <col min="3" max="3" width="40.28515625" customWidth="1"/>
    <col min="4" max="4" width="32" style="2" customWidth="1"/>
    <col min="5" max="5" width="21.7109375" customWidth="1"/>
    <col min="6" max="6" width="17.5703125" customWidth="1"/>
    <col min="7" max="7" width="11.5703125" bestFit="1" customWidth="1"/>
  </cols>
  <sheetData>
    <row r="1" spans="1:9" x14ac:dyDescent="0.25">
      <c r="A1" s="47" t="s">
        <v>41</v>
      </c>
      <c r="B1" s="45" t="s">
        <v>54</v>
      </c>
      <c r="C1" s="45"/>
      <c r="D1" s="45"/>
    </row>
    <row r="2" spans="1:9" ht="15" customHeight="1" x14ac:dyDescent="0.25">
      <c r="A2" s="47"/>
      <c r="B2" s="46"/>
      <c r="C2" s="46"/>
      <c r="D2" s="46"/>
      <c r="E2" s="50" t="s">
        <v>70</v>
      </c>
      <c r="F2" s="50" t="s">
        <v>71</v>
      </c>
    </row>
    <row r="3" spans="1:9" x14ac:dyDescent="0.25">
      <c r="B3" s="3" t="s">
        <v>0</v>
      </c>
      <c r="C3" s="1" t="s">
        <v>1</v>
      </c>
      <c r="D3" s="3" t="s">
        <v>3</v>
      </c>
      <c r="E3" s="50"/>
      <c r="F3" s="50"/>
    </row>
    <row r="4" spans="1:9" x14ac:dyDescent="0.25">
      <c r="B4" s="3">
        <v>1</v>
      </c>
      <c r="C4" s="1" t="s">
        <v>12</v>
      </c>
      <c r="D4" s="8">
        <f>Teknik!O13</f>
        <v>12697100</v>
      </c>
      <c r="E4" s="30">
        <v>2834000</v>
      </c>
      <c r="F4" s="12">
        <f t="shared" ref="F4:F10" si="0">D4-E4</f>
        <v>9863100</v>
      </c>
    </row>
    <row r="5" spans="1:9" x14ac:dyDescent="0.25">
      <c r="B5" s="15">
        <v>2</v>
      </c>
      <c r="C5" s="1" t="s">
        <v>62</v>
      </c>
      <c r="D5" s="8">
        <f>Asmen!O13</f>
        <v>11166750</v>
      </c>
      <c r="E5" s="30">
        <v>2180000</v>
      </c>
      <c r="F5" s="12">
        <f t="shared" si="0"/>
        <v>8986750</v>
      </c>
    </row>
    <row r="6" spans="1:9" x14ac:dyDescent="0.25">
      <c r="B6" s="3">
        <v>3</v>
      </c>
      <c r="C6" s="1" t="s">
        <v>17</v>
      </c>
      <c r="D6" s="8">
        <f>TI!O10</f>
        <v>11567000</v>
      </c>
      <c r="E6" s="30">
        <v>2180000</v>
      </c>
      <c r="F6" s="12">
        <f t="shared" si="0"/>
        <v>9387000</v>
      </c>
    </row>
    <row r="7" spans="1:9" x14ac:dyDescent="0.25">
      <c r="B7" s="3">
        <v>4</v>
      </c>
      <c r="C7" s="1" t="s">
        <v>52</v>
      </c>
      <c r="D7" s="8">
        <f>STS!O21</f>
        <v>56724568</v>
      </c>
      <c r="E7" s="30">
        <v>10682000</v>
      </c>
      <c r="F7" s="12">
        <f t="shared" si="0"/>
        <v>46042568</v>
      </c>
    </row>
    <row r="8" spans="1:9" x14ac:dyDescent="0.25">
      <c r="B8" s="13">
        <v>5</v>
      </c>
      <c r="C8" s="1" t="s">
        <v>53</v>
      </c>
      <c r="D8" s="8">
        <f>ARTG!O15</f>
        <v>23134000</v>
      </c>
      <c r="E8" s="30">
        <v>4360000</v>
      </c>
      <c r="F8" s="12">
        <f t="shared" si="0"/>
        <v>18774000</v>
      </c>
    </row>
    <row r="9" spans="1:9" x14ac:dyDescent="0.25">
      <c r="B9" s="3">
        <v>6</v>
      </c>
      <c r="C9" s="1" t="s">
        <v>18</v>
      </c>
      <c r="D9" s="8">
        <f>Plan!O13</f>
        <v>40484500</v>
      </c>
      <c r="E9" s="30">
        <v>7630000</v>
      </c>
      <c r="F9" s="12">
        <f t="shared" si="0"/>
        <v>32854500</v>
      </c>
    </row>
    <row r="10" spans="1:9" x14ac:dyDescent="0.25">
      <c r="B10" s="3"/>
      <c r="C10" s="9" t="s">
        <v>4</v>
      </c>
      <c r="D10" s="10">
        <f>SUM(D4:D9)</f>
        <v>155773918</v>
      </c>
      <c r="E10" s="30">
        <f>SUM(E4:E9)</f>
        <v>29866000</v>
      </c>
      <c r="F10" s="12">
        <f t="shared" si="0"/>
        <v>125907918</v>
      </c>
      <c r="I10" t="s">
        <v>5</v>
      </c>
    </row>
    <row r="11" spans="1:9" x14ac:dyDescent="0.25">
      <c r="B11" s="48" t="s">
        <v>83</v>
      </c>
      <c r="C11" s="48"/>
      <c r="D11" s="48"/>
      <c r="G11" s="12"/>
    </row>
    <row r="12" spans="1:9" x14ac:dyDescent="0.25">
      <c r="B12" s="49"/>
      <c r="C12" s="49"/>
      <c r="D12" s="49"/>
    </row>
    <row r="14" spans="1:9" x14ac:dyDescent="0.25">
      <c r="D14" s="2" t="s">
        <v>76</v>
      </c>
    </row>
    <row r="15" spans="1:9" x14ac:dyDescent="0.25">
      <c r="D15" s="2" t="s">
        <v>42</v>
      </c>
    </row>
    <row r="16" spans="1:9" x14ac:dyDescent="0.25">
      <c r="G16" s="12">
        <f>D10+28641850</f>
        <v>184415768</v>
      </c>
    </row>
    <row r="19" spans="4:4" x14ac:dyDescent="0.25">
      <c r="D19" s="2" t="s">
        <v>43</v>
      </c>
    </row>
  </sheetData>
  <mergeCells count="5">
    <mergeCell ref="B1:D2"/>
    <mergeCell ref="A1:A2"/>
    <mergeCell ref="B11:D12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view="pageBreakPreview" zoomScale="60" zoomScaleNormal="85" workbookViewId="0">
      <selection activeCell="O15" sqref="O15:Q15"/>
    </sheetView>
  </sheetViews>
  <sheetFormatPr defaultRowHeight="15" x14ac:dyDescent="0.25"/>
  <cols>
    <col min="1" max="1" width="6.5703125" customWidth="1"/>
    <col min="2" max="2" width="20" customWidth="1"/>
    <col min="3" max="3" width="22.7109375" customWidth="1"/>
    <col min="4" max="4" width="8" style="2" customWidth="1"/>
    <col min="5" max="5" width="15.85546875" style="2" customWidth="1"/>
    <col min="6" max="14" width="11.85546875" style="39" customWidth="1"/>
    <col min="15" max="15" width="12" style="39" customWidth="1"/>
    <col min="16" max="16" width="10.7109375" style="39" customWidth="1"/>
    <col min="17" max="17" width="11.7109375" style="39" customWidth="1"/>
  </cols>
  <sheetData>
    <row r="1" spans="1:17" x14ac:dyDescent="0.25">
      <c r="A1" s="55"/>
      <c r="B1" s="55"/>
      <c r="C1" s="55"/>
      <c r="D1" s="16"/>
      <c r="E1" s="16"/>
      <c r="F1" s="38"/>
    </row>
    <row r="2" spans="1:17" s="4" customFormat="1" ht="30" customHeight="1" x14ac:dyDescent="0.25">
      <c r="A2" s="56" t="s">
        <v>0</v>
      </c>
      <c r="B2" s="56" t="s">
        <v>1</v>
      </c>
      <c r="C2" s="56" t="s">
        <v>2</v>
      </c>
      <c r="D2" s="62" t="s">
        <v>48</v>
      </c>
      <c r="E2" s="63"/>
      <c r="F2" s="35" t="s">
        <v>63</v>
      </c>
      <c r="G2" s="35" t="s">
        <v>73</v>
      </c>
      <c r="H2" s="35" t="s">
        <v>66</v>
      </c>
      <c r="I2" s="35" t="s">
        <v>74</v>
      </c>
      <c r="J2" s="35" t="s">
        <v>67</v>
      </c>
      <c r="K2" s="35" t="s">
        <v>75</v>
      </c>
      <c r="L2" s="35" t="s">
        <v>66</v>
      </c>
      <c r="M2" s="35" t="s">
        <v>67</v>
      </c>
      <c r="N2" s="35" t="s">
        <v>68</v>
      </c>
      <c r="O2" s="57" t="s">
        <v>44</v>
      </c>
      <c r="P2" s="56" t="s">
        <v>40</v>
      </c>
      <c r="Q2" s="60" t="s">
        <v>45</v>
      </c>
    </row>
    <row r="3" spans="1:17" s="4" customFormat="1" ht="30" customHeight="1" x14ac:dyDescent="0.25">
      <c r="A3" s="56"/>
      <c r="B3" s="56"/>
      <c r="C3" s="56"/>
      <c r="D3" s="62" t="s">
        <v>64</v>
      </c>
      <c r="E3" s="63"/>
      <c r="F3" s="36">
        <v>44470</v>
      </c>
      <c r="G3" s="36">
        <v>44472</v>
      </c>
      <c r="H3" s="36">
        <v>44475</v>
      </c>
      <c r="I3" s="36">
        <v>44478</v>
      </c>
      <c r="J3" s="36">
        <v>44487</v>
      </c>
      <c r="K3" s="36">
        <v>44488</v>
      </c>
      <c r="L3" s="36">
        <v>44490</v>
      </c>
      <c r="M3" s="36">
        <v>44494</v>
      </c>
      <c r="N3" s="36">
        <v>44495</v>
      </c>
      <c r="O3" s="58"/>
      <c r="P3" s="56"/>
      <c r="Q3" s="60"/>
    </row>
    <row r="4" spans="1:17" s="37" customFormat="1" ht="30" customHeight="1" x14ac:dyDescent="0.25">
      <c r="A4" s="56"/>
      <c r="B4" s="56"/>
      <c r="C4" s="56"/>
      <c r="D4" s="62" t="s">
        <v>65</v>
      </c>
      <c r="E4" s="63"/>
      <c r="F4" s="41">
        <v>47.8</v>
      </c>
      <c r="G4" s="41">
        <v>53.15</v>
      </c>
      <c r="H4" s="41">
        <v>37.700000000000003</v>
      </c>
      <c r="I4" s="41">
        <v>41.87</v>
      </c>
      <c r="J4" s="41">
        <v>44.45</v>
      </c>
      <c r="K4" s="41">
        <v>70.849999999999994</v>
      </c>
      <c r="L4" s="41">
        <v>32.97</v>
      </c>
      <c r="M4" s="41">
        <v>38.43</v>
      </c>
      <c r="N4" s="41">
        <v>35.53</v>
      </c>
      <c r="O4" s="58"/>
      <c r="P4" s="56"/>
      <c r="Q4" s="60"/>
    </row>
    <row r="5" spans="1:17" s="4" customFormat="1" ht="49.5" customHeight="1" x14ac:dyDescent="0.25">
      <c r="A5" s="56"/>
      <c r="B5" s="56"/>
      <c r="C5" s="56"/>
      <c r="D5" s="14">
        <v>1300</v>
      </c>
      <c r="E5" s="20" t="s">
        <v>47</v>
      </c>
      <c r="F5" s="9">
        <v>1152</v>
      </c>
      <c r="G5" s="9">
        <v>1601</v>
      </c>
      <c r="H5" s="9">
        <v>1085</v>
      </c>
      <c r="I5" s="9">
        <v>1463</v>
      </c>
      <c r="J5" s="9">
        <v>1464</v>
      </c>
      <c r="K5" s="9">
        <v>1083</v>
      </c>
      <c r="L5" s="9">
        <v>1104</v>
      </c>
      <c r="M5" s="9">
        <v>1613</v>
      </c>
      <c r="N5" s="9">
        <v>1002</v>
      </c>
      <c r="O5" s="59"/>
      <c r="P5" s="56"/>
      <c r="Q5" s="60"/>
    </row>
    <row r="6" spans="1:17" s="7" customFormat="1" ht="30" x14ac:dyDescent="0.25">
      <c r="A6" s="6">
        <v>1</v>
      </c>
      <c r="B6" s="5" t="s">
        <v>6</v>
      </c>
      <c r="C6" s="11" t="s">
        <v>7</v>
      </c>
      <c r="D6" s="53">
        <v>325</v>
      </c>
      <c r="E6" s="54"/>
      <c r="F6" s="40">
        <f>F5*$D$6</f>
        <v>374400</v>
      </c>
      <c r="G6" s="40">
        <f>G5*$D$6</f>
        <v>520325</v>
      </c>
      <c r="H6" s="40">
        <f>H5*$D$6</f>
        <v>352625</v>
      </c>
      <c r="I6" s="40">
        <f>I5*$D$6</f>
        <v>475475</v>
      </c>
      <c r="J6" s="40">
        <v>0</v>
      </c>
      <c r="K6" s="40">
        <v>0</v>
      </c>
      <c r="L6" s="40">
        <f>L5*$D$6</f>
        <v>358800</v>
      </c>
      <c r="M6" s="40">
        <f>M5*$D$6</f>
        <v>524225</v>
      </c>
      <c r="N6" s="40">
        <f>N5*$D$6</f>
        <v>325650</v>
      </c>
      <c r="O6" s="42">
        <f>SUM(F6:N6)</f>
        <v>2931500</v>
      </c>
      <c r="P6" s="42">
        <f>O6*5%</f>
        <v>146575</v>
      </c>
      <c r="Q6" s="42">
        <f>O6-P6</f>
        <v>2784925</v>
      </c>
    </row>
    <row r="7" spans="1:17" x14ac:dyDescent="0.25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</row>
    <row r="8" spans="1:17" s="7" customFormat="1" x14ac:dyDescent="0.25">
      <c r="A8" s="43">
        <f>A6+1</f>
        <v>2</v>
      </c>
      <c r="B8" s="5" t="s">
        <v>8</v>
      </c>
      <c r="C8" s="11" t="s">
        <v>9</v>
      </c>
      <c r="D8" s="53">
        <v>325</v>
      </c>
      <c r="E8" s="54"/>
      <c r="F8" s="44">
        <f>F5*$D$8</f>
        <v>374400</v>
      </c>
      <c r="G8" s="44">
        <f t="shared" ref="G8:N8" si="0">G5*$D$8</f>
        <v>520325</v>
      </c>
      <c r="H8" s="44">
        <f t="shared" si="0"/>
        <v>352625</v>
      </c>
      <c r="I8" s="44">
        <f t="shared" si="0"/>
        <v>475475</v>
      </c>
      <c r="J8" s="44">
        <v>0</v>
      </c>
      <c r="K8" s="44">
        <v>0</v>
      </c>
      <c r="L8" s="44">
        <v>0</v>
      </c>
      <c r="M8" s="44">
        <f t="shared" si="0"/>
        <v>524225</v>
      </c>
      <c r="N8" s="44">
        <f t="shared" si="0"/>
        <v>325650</v>
      </c>
      <c r="O8" s="42">
        <f>SUM(F8:N8)</f>
        <v>2572700</v>
      </c>
      <c r="P8" s="42">
        <f>O8*5%</f>
        <v>128635</v>
      </c>
      <c r="Q8" s="42">
        <f>O8-P8</f>
        <v>2444065</v>
      </c>
    </row>
    <row r="9" spans="1:17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s="7" customFormat="1" ht="30" x14ac:dyDescent="0.25">
      <c r="A10" s="43">
        <f>A8+1</f>
        <v>3</v>
      </c>
      <c r="B10" s="5" t="s">
        <v>11</v>
      </c>
      <c r="C10" s="11" t="s">
        <v>10</v>
      </c>
      <c r="D10" s="53">
        <v>325</v>
      </c>
      <c r="E10" s="54"/>
      <c r="F10" s="44">
        <f>F5*$D$10</f>
        <v>374400</v>
      </c>
      <c r="G10" s="44">
        <f t="shared" ref="G10:N10" si="1">G5*$D$10</f>
        <v>520325</v>
      </c>
      <c r="H10" s="44">
        <f t="shared" si="1"/>
        <v>352625</v>
      </c>
      <c r="I10" s="44">
        <f t="shared" si="1"/>
        <v>475475</v>
      </c>
      <c r="J10" s="44">
        <f t="shared" si="1"/>
        <v>475800</v>
      </c>
      <c r="K10" s="44">
        <f t="shared" si="1"/>
        <v>351975</v>
      </c>
      <c r="L10" s="44">
        <f t="shared" si="1"/>
        <v>358800</v>
      </c>
      <c r="M10" s="44">
        <f t="shared" si="1"/>
        <v>524225</v>
      </c>
      <c r="N10" s="44">
        <f t="shared" si="1"/>
        <v>325650</v>
      </c>
      <c r="O10" s="42">
        <f>SUM(F10:N10)</f>
        <v>3759275</v>
      </c>
      <c r="P10" s="42">
        <f>O10*5%</f>
        <v>187963.75</v>
      </c>
      <c r="Q10" s="42">
        <f>O10-P10</f>
        <v>3571311.25</v>
      </c>
    </row>
    <row r="11" spans="1:17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</row>
    <row r="12" spans="1:17" s="7" customFormat="1" ht="30" x14ac:dyDescent="0.25">
      <c r="A12" s="43">
        <f>A10+1</f>
        <v>4</v>
      </c>
      <c r="B12" s="5" t="s">
        <v>38</v>
      </c>
      <c r="C12" s="11" t="s">
        <v>39</v>
      </c>
      <c r="D12" s="53">
        <v>325</v>
      </c>
      <c r="E12" s="54"/>
      <c r="F12" s="44">
        <f>F5*$D$12</f>
        <v>374400</v>
      </c>
      <c r="G12" s="44">
        <f t="shared" ref="G12:M12" si="2">G5*$D$12</f>
        <v>520325</v>
      </c>
      <c r="H12" s="44">
        <f t="shared" si="2"/>
        <v>352625</v>
      </c>
      <c r="I12" s="44">
        <f t="shared" si="2"/>
        <v>475475</v>
      </c>
      <c r="J12" s="44">
        <f t="shared" si="2"/>
        <v>475800</v>
      </c>
      <c r="K12" s="44">
        <f t="shared" si="2"/>
        <v>351975</v>
      </c>
      <c r="L12" s="44">
        <f t="shared" si="2"/>
        <v>358800</v>
      </c>
      <c r="M12" s="44">
        <f t="shared" si="2"/>
        <v>524225</v>
      </c>
      <c r="N12" s="44">
        <v>0</v>
      </c>
      <c r="O12" s="42">
        <f>SUM(F12:N12)</f>
        <v>3433625</v>
      </c>
      <c r="P12" s="42">
        <f>O12*5%</f>
        <v>171681.25</v>
      </c>
      <c r="Q12" s="42">
        <f>O12-P12</f>
        <v>3261943.75</v>
      </c>
    </row>
    <row r="13" spans="1:17" x14ac:dyDescent="0.25">
      <c r="A13" s="30"/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42">
        <f>O6+O8+O10+O12</f>
        <v>12697100</v>
      </c>
      <c r="P13" s="42">
        <f>O13*5%</f>
        <v>634855</v>
      </c>
      <c r="Q13" s="42">
        <f>O13-P13</f>
        <v>12062245</v>
      </c>
    </row>
    <row r="15" spans="1:17" x14ac:dyDescent="0.25">
      <c r="O15" s="51" t="s">
        <v>76</v>
      </c>
      <c r="P15" s="51"/>
      <c r="Q15" s="51"/>
    </row>
    <row r="16" spans="1:17" x14ac:dyDescent="0.25">
      <c r="O16" s="51" t="s">
        <v>42</v>
      </c>
      <c r="P16" s="51"/>
      <c r="Q16" s="51"/>
    </row>
    <row r="20" spans="15:17" x14ac:dyDescent="0.25">
      <c r="O20" s="51" t="s">
        <v>43</v>
      </c>
      <c r="P20" s="51"/>
      <c r="Q20" s="51"/>
    </row>
  </sheetData>
  <mergeCells count="20">
    <mergeCell ref="P2:P5"/>
    <mergeCell ref="Q2:Q5"/>
    <mergeCell ref="A7:Q7"/>
    <mergeCell ref="A9:Q9"/>
    <mergeCell ref="D2:E2"/>
    <mergeCell ref="D6:E6"/>
    <mergeCell ref="D8:E8"/>
    <mergeCell ref="D3:E3"/>
    <mergeCell ref="D4:E4"/>
    <mergeCell ref="A1:C1"/>
    <mergeCell ref="A2:A5"/>
    <mergeCell ref="B2:B5"/>
    <mergeCell ref="C2:C5"/>
    <mergeCell ref="O2:O5"/>
    <mergeCell ref="O15:Q15"/>
    <mergeCell ref="O16:Q16"/>
    <mergeCell ref="O20:Q20"/>
    <mergeCell ref="A11:Q11"/>
    <mergeCell ref="D10:E10"/>
    <mergeCell ref="D12:E12"/>
  </mergeCells>
  <pageMargins left="0.7" right="0.7" top="0.75" bottom="0.75" header="0.3" footer="0.3"/>
  <pageSetup scale="10" orientation="landscape" r:id="rId1"/>
  <rowBreaks count="1" manualBreakCount="1">
    <brk id="2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view="pageBreakPreview" zoomScale="60" zoomScaleNormal="70" workbookViewId="0">
      <selection activeCell="A6" sqref="A6:XFD6"/>
    </sheetView>
  </sheetViews>
  <sheetFormatPr defaultRowHeight="15" x14ac:dyDescent="0.25"/>
  <cols>
    <col min="1" max="1" width="6.5703125" customWidth="1"/>
    <col min="2" max="2" width="27.85546875" customWidth="1"/>
    <col min="3" max="3" width="23.7109375" customWidth="1"/>
    <col min="4" max="4" width="7.7109375" customWidth="1"/>
    <col min="5" max="5" width="18" customWidth="1"/>
    <col min="6" max="14" width="15.7109375" customWidth="1"/>
    <col min="15" max="15" width="13.7109375" customWidth="1"/>
    <col min="16" max="16" width="12.42578125" customWidth="1"/>
    <col min="17" max="17" width="14.140625" customWidth="1"/>
  </cols>
  <sheetData>
    <row r="1" spans="1:17" x14ac:dyDescent="0.25">
      <c r="A1" s="55"/>
      <c r="B1" s="55"/>
      <c r="C1" s="55"/>
      <c r="D1" s="16"/>
      <c r="E1" s="16"/>
      <c r="F1" s="16"/>
      <c r="G1" s="16"/>
      <c r="H1" s="38"/>
      <c r="I1" s="38"/>
    </row>
    <row r="2" spans="1:17" s="4" customFormat="1" ht="30" customHeight="1" x14ac:dyDescent="0.25">
      <c r="A2" s="56" t="s">
        <v>0</v>
      </c>
      <c r="B2" s="56" t="s">
        <v>1</v>
      </c>
      <c r="C2" s="56" t="s">
        <v>2</v>
      </c>
      <c r="D2" s="62" t="s">
        <v>49</v>
      </c>
      <c r="E2" s="63"/>
      <c r="F2" s="35" t="s">
        <v>63</v>
      </c>
      <c r="G2" s="35" t="s">
        <v>73</v>
      </c>
      <c r="H2" s="35" t="s">
        <v>66</v>
      </c>
      <c r="I2" s="35" t="s">
        <v>74</v>
      </c>
      <c r="J2" s="35" t="s">
        <v>67</v>
      </c>
      <c r="K2" s="35" t="s">
        <v>75</v>
      </c>
      <c r="L2" s="35" t="s">
        <v>66</v>
      </c>
      <c r="M2" s="35" t="s">
        <v>67</v>
      </c>
      <c r="N2" s="35" t="s">
        <v>68</v>
      </c>
      <c r="O2" s="56" t="s">
        <v>44</v>
      </c>
      <c r="P2" s="56" t="s">
        <v>40</v>
      </c>
      <c r="Q2" s="60" t="s">
        <v>45</v>
      </c>
    </row>
    <row r="3" spans="1:17" s="4" customFormat="1" ht="30" customHeight="1" x14ac:dyDescent="0.25">
      <c r="A3" s="56"/>
      <c r="B3" s="56"/>
      <c r="C3" s="56"/>
      <c r="D3" s="62" t="s">
        <v>64</v>
      </c>
      <c r="E3" s="63"/>
      <c r="F3" s="36">
        <v>44470</v>
      </c>
      <c r="G3" s="36">
        <v>44472</v>
      </c>
      <c r="H3" s="36">
        <v>44475</v>
      </c>
      <c r="I3" s="36">
        <v>44478</v>
      </c>
      <c r="J3" s="36">
        <v>44487</v>
      </c>
      <c r="K3" s="36">
        <v>44488</v>
      </c>
      <c r="L3" s="36">
        <v>44490</v>
      </c>
      <c r="M3" s="36">
        <v>44494</v>
      </c>
      <c r="N3" s="36">
        <v>44495</v>
      </c>
      <c r="O3" s="56"/>
      <c r="P3" s="56"/>
      <c r="Q3" s="60"/>
    </row>
    <row r="4" spans="1:17" s="37" customFormat="1" ht="30" customHeight="1" x14ac:dyDescent="0.25">
      <c r="A4" s="56"/>
      <c r="B4" s="56"/>
      <c r="C4" s="56"/>
      <c r="D4" s="62" t="s">
        <v>65</v>
      </c>
      <c r="E4" s="63"/>
      <c r="F4" s="41">
        <v>47.8</v>
      </c>
      <c r="G4" s="41">
        <v>53.15</v>
      </c>
      <c r="H4" s="41">
        <v>37.700000000000003</v>
      </c>
      <c r="I4" s="41">
        <v>41.87</v>
      </c>
      <c r="J4" s="41">
        <v>44.45</v>
      </c>
      <c r="K4" s="41">
        <v>70.849999999999994</v>
      </c>
      <c r="L4" s="41">
        <v>32.97</v>
      </c>
      <c r="M4" s="41">
        <v>38.43</v>
      </c>
      <c r="N4" s="41">
        <v>35.53</v>
      </c>
      <c r="O4" s="56"/>
      <c r="P4" s="56"/>
      <c r="Q4" s="60"/>
    </row>
    <row r="5" spans="1:17" s="4" customFormat="1" ht="32.25" customHeight="1" x14ac:dyDescent="0.25">
      <c r="A5" s="56"/>
      <c r="B5" s="56"/>
      <c r="C5" s="56"/>
      <c r="D5" s="14">
        <v>1000</v>
      </c>
      <c r="E5" s="20" t="s">
        <v>46</v>
      </c>
      <c r="F5" s="9">
        <v>1152</v>
      </c>
      <c r="G5" s="9">
        <v>1601</v>
      </c>
      <c r="H5" s="9">
        <v>1085</v>
      </c>
      <c r="I5" s="9">
        <v>1463</v>
      </c>
      <c r="J5" s="9">
        <v>1464</v>
      </c>
      <c r="K5" s="9">
        <v>1083</v>
      </c>
      <c r="L5" s="9">
        <v>1104</v>
      </c>
      <c r="M5" s="9">
        <v>1613</v>
      </c>
      <c r="N5" s="9">
        <v>1002</v>
      </c>
      <c r="O5" s="56"/>
      <c r="P5" s="56"/>
      <c r="Q5" s="60"/>
    </row>
    <row r="6" spans="1:17" s="7" customFormat="1" ht="30" x14ac:dyDescent="0.25">
      <c r="A6" s="43">
        <v>1</v>
      </c>
      <c r="B6" s="5" t="s">
        <v>13</v>
      </c>
      <c r="C6" s="11" t="s">
        <v>14</v>
      </c>
      <c r="D6" s="53">
        <v>500</v>
      </c>
      <c r="E6" s="54"/>
      <c r="F6" s="44">
        <f>F5*$D$6</f>
        <v>576000</v>
      </c>
      <c r="G6" s="44">
        <f t="shared" ref="G6:N6" si="0">G5*$D$6</f>
        <v>800500</v>
      </c>
      <c r="H6" s="44">
        <f t="shared" si="0"/>
        <v>542500</v>
      </c>
      <c r="I6" s="44">
        <f t="shared" si="0"/>
        <v>731500</v>
      </c>
      <c r="J6" s="44">
        <f t="shared" si="0"/>
        <v>732000</v>
      </c>
      <c r="K6" s="44">
        <f t="shared" si="0"/>
        <v>541500</v>
      </c>
      <c r="L6" s="44">
        <f t="shared" si="0"/>
        <v>552000</v>
      </c>
      <c r="M6" s="44">
        <f t="shared" si="0"/>
        <v>806500</v>
      </c>
      <c r="N6" s="44">
        <f t="shared" si="0"/>
        <v>501000</v>
      </c>
      <c r="O6" s="42">
        <f>SUM(F6:N6)</f>
        <v>5783500</v>
      </c>
      <c r="P6" s="42">
        <f>O6*5%</f>
        <v>289175</v>
      </c>
      <c r="Q6" s="42">
        <f>O6-P6</f>
        <v>5494325</v>
      </c>
    </row>
    <row r="7" spans="1:17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s="7" customFormat="1" ht="30" x14ac:dyDescent="0.25">
      <c r="A8" s="43">
        <f>A6+1</f>
        <v>2</v>
      </c>
      <c r="B8" s="5" t="s">
        <v>15</v>
      </c>
      <c r="C8" s="11" t="s">
        <v>16</v>
      </c>
      <c r="D8" s="53">
        <v>500</v>
      </c>
      <c r="E8" s="54"/>
      <c r="F8" s="44">
        <f>F5*$D$8</f>
        <v>576000</v>
      </c>
      <c r="G8" s="44">
        <f t="shared" ref="G8:N8" si="1">G5*$D$8</f>
        <v>800500</v>
      </c>
      <c r="H8" s="44">
        <f t="shared" si="1"/>
        <v>542500</v>
      </c>
      <c r="I8" s="44">
        <f t="shared" si="1"/>
        <v>731500</v>
      </c>
      <c r="J8" s="44">
        <f t="shared" si="1"/>
        <v>732000</v>
      </c>
      <c r="K8" s="44">
        <f t="shared" si="1"/>
        <v>541500</v>
      </c>
      <c r="L8" s="44">
        <f t="shared" si="1"/>
        <v>552000</v>
      </c>
      <c r="M8" s="44">
        <f t="shared" si="1"/>
        <v>806500</v>
      </c>
      <c r="N8" s="44">
        <f t="shared" si="1"/>
        <v>501000</v>
      </c>
      <c r="O8" s="42">
        <f>SUM(F8:N8)</f>
        <v>5783500</v>
      </c>
      <c r="P8" s="42">
        <f>O8*5%</f>
        <v>289175</v>
      </c>
      <c r="Q8" s="42">
        <f>O8-P8</f>
        <v>5494325</v>
      </c>
    </row>
    <row r="9" spans="1:17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x14ac:dyDescent="0.25">
      <c r="O10" s="19">
        <f>O6+O8</f>
        <v>11567000</v>
      </c>
      <c r="P10" s="19">
        <f>O10*5%</f>
        <v>578350</v>
      </c>
      <c r="Q10" s="19">
        <f>O10-P10</f>
        <v>10988650</v>
      </c>
    </row>
    <row r="12" spans="1:17" x14ac:dyDescent="0.25">
      <c r="O12" s="51" t="s">
        <v>76</v>
      </c>
      <c r="P12" s="51"/>
      <c r="Q12" s="51"/>
    </row>
    <row r="13" spans="1:17" x14ac:dyDescent="0.25">
      <c r="O13" s="51" t="s">
        <v>42</v>
      </c>
      <c r="P13" s="51"/>
      <c r="Q13" s="51"/>
    </row>
    <row r="14" spans="1:17" x14ac:dyDescent="0.25">
      <c r="O14" s="2"/>
    </row>
    <row r="15" spans="1:17" x14ac:dyDescent="0.25">
      <c r="O15" s="2"/>
    </row>
    <row r="16" spans="1:17" x14ac:dyDescent="0.25">
      <c r="O16" s="2"/>
    </row>
    <row r="17" spans="15:17" x14ac:dyDescent="0.25">
      <c r="O17" s="51" t="s">
        <v>43</v>
      </c>
      <c r="P17" s="51"/>
      <c r="Q17" s="51"/>
    </row>
  </sheetData>
  <mergeCells count="17">
    <mergeCell ref="A1:C1"/>
    <mergeCell ref="A2:A5"/>
    <mergeCell ref="B2:B5"/>
    <mergeCell ref="C2:C5"/>
    <mergeCell ref="O2:O5"/>
    <mergeCell ref="D3:E3"/>
    <mergeCell ref="D2:E2"/>
    <mergeCell ref="P2:P5"/>
    <mergeCell ref="D4:E4"/>
    <mergeCell ref="O12:Q12"/>
    <mergeCell ref="O13:Q13"/>
    <mergeCell ref="O17:Q17"/>
    <mergeCell ref="Q2:Q5"/>
    <mergeCell ref="A7:Q7"/>
    <mergeCell ref="A9:Q9"/>
    <mergeCell ref="D6:E6"/>
    <mergeCell ref="D8:E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="70" zoomScaleNormal="70" workbookViewId="0">
      <selection activeCell="H24" sqref="H24"/>
    </sheetView>
  </sheetViews>
  <sheetFormatPr defaultRowHeight="15" x14ac:dyDescent="0.25"/>
  <cols>
    <col min="1" max="1" width="6.5703125" customWidth="1"/>
    <col min="2" max="2" width="24.85546875" customWidth="1"/>
    <col min="3" max="3" width="16" customWidth="1"/>
    <col min="4" max="4" width="9" customWidth="1"/>
    <col min="5" max="5" width="20.28515625" customWidth="1"/>
    <col min="6" max="14" width="17.28515625" customWidth="1"/>
    <col min="15" max="15" width="14.5703125" customWidth="1"/>
    <col min="16" max="16" width="13.42578125" customWidth="1"/>
    <col min="17" max="17" width="15.140625" customWidth="1"/>
  </cols>
  <sheetData>
    <row r="1" spans="1:17" x14ac:dyDescent="0.25">
      <c r="A1" s="55"/>
      <c r="B1" s="55"/>
      <c r="C1" s="55"/>
      <c r="D1" s="16"/>
      <c r="E1" s="16"/>
      <c r="F1" s="16"/>
      <c r="G1" s="16"/>
    </row>
    <row r="2" spans="1:17" s="4" customFormat="1" ht="30" customHeight="1" x14ac:dyDescent="0.25">
      <c r="A2" s="56" t="s">
        <v>0</v>
      </c>
      <c r="B2" s="56" t="s">
        <v>1</v>
      </c>
      <c r="C2" s="56" t="s">
        <v>2</v>
      </c>
      <c r="D2" s="62" t="s">
        <v>50</v>
      </c>
      <c r="E2" s="63"/>
      <c r="F2" s="35" t="s">
        <v>63</v>
      </c>
      <c r="G2" s="35" t="s">
        <v>73</v>
      </c>
      <c r="H2" s="35" t="s">
        <v>66</v>
      </c>
      <c r="I2" s="35" t="s">
        <v>74</v>
      </c>
      <c r="J2" s="35" t="s">
        <v>67</v>
      </c>
      <c r="K2" s="35" t="s">
        <v>75</v>
      </c>
      <c r="L2" s="35" t="s">
        <v>66</v>
      </c>
      <c r="M2" s="35" t="s">
        <v>67</v>
      </c>
      <c r="N2" s="35" t="s">
        <v>68</v>
      </c>
      <c r="O2" s="57" t="s">
        <v>44</v>
      </c>
      <c r="P2" s="56" t="s">
        <v>40</v>
      </c>
      <c r="Q2" s="60" t="s">
        <v>45</v>
      </c>
    </row>
    <row r="3" spans="1:17" s="4" customFormat="1" ht="30" customHeight="1" x14ac:dyDescent="0.25">
      <c r="A3" s="56"/>
      <c r="B3" s="56"/>
      <c r="C3" s="56"/>
      <c r="D3" s="62" t="s">
        <v>64</v>
      </c>
      <c r="E3" s="63"/>
      <c r="F3" s="36">
        <v>44470</v>
      </c>
      <c r="G3" s="36">
        <v>44472</v>
      </c>
      <c r="H3" s="36">
        <v>44475</v>
      </c>
      <c r="I3" s="36">
        <v>44478</v>
      </c>
      <c r="J3" s="36">
        <v>44487</v>
      </c>
      <c r="K3" s="36">
        <v>44488</v>
      </c>
      <c r="L3" s="36">
        <v>44490</v>
      </c>
      <c r="M3" s="36">
        <v>44494</v>
      </c>
      <c r="N3" s="36">
        <v>44495</v>
      </c>
      <c r="O3" s="58"/>
      <c r="P3" s="56"/>
      <c r="Q3" s="60"/>
    </row>
    <row r="4" spans="1:17" s="37" customFormat="1" ht="30" customHeight="1" x14ac:dyDescent="0.25">
      <c r="A4" s="56"/>
      <c r="B4" s="56"/>
      <c r="C4" s="56"/>
      <c r="D4" s="62" t="s">
        <v>65</v>
      </c>
      <c r="E4" s="63"/>
      <c r="F4" s="41">
        <v>47.8</v>
      </c>
      <c r="G4" s="41">
        <v>53.15</v>
      </c>
      <c r="H4" s="41">
        <v>37.700000000000003</v>
      </c>
      <c r="I4" s="41">
        <v>41.87</v>
      </c>
      <c r="J4" s="41">
        <v>44.45</v>
      </c>
      <c r="K4" s="41">
        <v>70.849999999999994</v>
      </c>
      <c r="L4" s="41">
        <v>32.97</v>
      </c>
      <c r="M4" s="41">
        <v>38.43</v>
      </c>
      <c r="N4" s="41">
        <v>35.53</v>
      </c>
      <c r="O4" s="58"/>
      <c r="P4" s="56"/>
      <c r="Q4" s="60"/>
    </row>
    <row r="5" spans="1:17" s="4" customFormat="1" x14ac:dyDescent="0.25">
      <c r="A5" s="56"/>
      <c r="B5" s="56"/>
      <c r="C5" s="56"/>
      <c r="D5" s="14">
        <v>3500</v>
      </c>
      <c r="E5" s="20" t="s">
        <v>51</v>
      </c>
      <c r="F5" s="9">
        <v>1152</v>
      </c>
      <c r="G5" s="9">
        <v>1601</v>
      </c>
      <c r="H5" s="9">
        <v>1085</v>
      </c>
      <c r="I5" s="9">
        <v>1463</v>
      </c>
      <c r="J5" s="9">
        <v>1464</v>
      </c>
      <c r="K5" s="9">
        <v>1083</v>
      </c>
      <c r="L5" s="9">
        <v>1104</v>
      </c>
      <c r="M5" s="9">
        <v>1613</v>
      </c>
      <c r="N5" s="9">
        <v>1002</v>
      </c>
      <c r="O5" s="59"/>
      <c r="P5" s="56"/>
      <c r="Q5" s="60"/>
    </row>
    <row r="6" spans="1:17" s="7" customFormat="1" ht="30" x14ac:dyDescent="0.25">
      <c r="A6" s="43">
        <v>1</v>
      </c>
      <c r="B6" s="5" t="s">
        <v>19</v>
      </c>
      <c r="C6" s="11" t="s">
        <v>18</v>
      </c>
      <c r="D6" s="53">
        <v>875</v>
      </c>
      <c r="E6" s="54"/>
      <c r="F6" s="44">
        <f>F5*$D$6</f>
        <v>1008000</v>
      </c>
      <c r="G6" s="44">
        <f t="shared" ref="G6:N6" si="0">G5*$D$6</f>
        <v>1400875</v>
      </c>
      <c r="H6" s="44">
        <f t="shared" si="0"/>
        <v>949375</v>
      </c>
      <c r="I6" s="44">
        <f t="shared" si="0"/>
        <v>1280125</v>
      </c>
      <c r="J6" s="44">
        <f t="shared" si="0"/>
        <v>1281000</v>
      </c>
      <c r="K6" s="44">
        <f t="shared" si="0"/>
        <v>947625</v>
      </c>
      <c r="L6" s="44">
        <f t="shared" si="0"/>
        <v>966000</v>
      </c>
      <c r="M6" s="44">
        <f t="shared" si="0"/>
        <v>1411375</v>
      </c>
      <c r="N6" s="44">
        <f t="shared" si="0"/>
        <v>876750</v>
      </c>
      <c r="O6" s="42">
        <f>SUM(F6:N6)</f>
        <v>10121125</v>
      </c>
      <c r="P6" s="42">
        <f>O6*5%</f>
        <v>506056.25</v>
      </c>
      <c r="Q6" s="42">
        <f>O6-P6</f>
        <v>9615068.75</v>
      </c>
    </row>
    <row r="7" spans="1:17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s="7" customFormat="1" ht="30" x14ac:dyDescent="0.25">
      <c r="A8" s="43">
        <f>A6+1</f>
        <v>2</v>
      </c>
      <c r="B8" s="5" t="s">
        <v>20</v>
      </c>
      <c r="C8" s="11" t="s">
        <v>18</v>
      </c>
      <c r="D8" s="53">
        <v>875</v>
      </c>
      <c r="E8" s="54"/>
      <c r="F8" s="44">
        <f>F5*$D$8</f>
        <v>1008000</v>
      </c>
      <c r="G8" s="44">
        <f t="shared" ref="G8:N8" si="1">G5*$D$8</f>
        <v>1400875</v>
      </c>
      <c r="H8" s="44">
        <f t="shared" si="1"/>
        <v>949375</v>
      </c>
      <c r="I8" s="44">
        <f t="shared" si="1"/>
        <v>1280125</v>
      </c>
      <c r="J8" s="44">
        <f t="shared" si="1"/>
        <v>1281000</v>
      </c>
      <c r="K8" s="44">
        <f t="shared" si="1"/>
        <v>947625</v>
      </c>
      <c r="L8" s="44">
        <f t="shared" si="1"/>
        <v>966000</v>
      </c>
      <c r="M8" s="44">
        <f t="shared" si="1"/>
        <v>1411375</v>
      </c>
      <c r="N8" s="44">
        <f t="shared" si="1"/>
        <v>876750</v>
      </c>
      <c r="O8" s="42">
        <f>SUM(F8:N8)</f>
        <v>10121125</v>
      </c>
      <c r="P8" s="42">
        <f>O8*5%</f>
        <v>506056.25</v>
      </c>
      <c r="Q8" s="42">
        <f>O8-P8</f>
        <v>9615068.75</v>
      </c>
    </row>
    <row r="9" spans="1:17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s="7" customFormat="1" ht="30" x14ac:dyDescent="0.25">
      <c r="A10" s="43">
        <f>A8+1</f>
        <v>3</v>
      </c>
      <c r="B10" s="5" t="s">
        <v>21</v>
      </c>
      <c r="C10" s="11" t="s">
        <v>18</v>
      </c>
      <c r="D10" s="53">
        <v>875</v>
      </c>
      <c r="E10" s="54"/>
      <c r="F10" s="44">
        <f>F5*$D$10</f>
        <v>1008000</v>
      </c>
      <c r="G10" s="44">
        <f t="shared" ref="G10:N10" si="2">G5*$D$10</f>
        <v>1400875</v>
      </c>
      <c r="H10" s="44">
        <f t="shared" si="2"/>
        <v>949375</v>
      </c>
      <c r="I10" s="44">
        <f t="shared" si="2"/>
        <v>1280125</v>
      </c>
      <c r="J10" s="44">
        <f t="shared" si="2"/>
        <v>1281000</v>
      </c>
      <c r="K10" s="44">
        <f t="shared" si="2"/>
        <v>947625</v>
      </c>
      <c r="L10" s="44">
        <f t="shared" si="2"/>
        <v>966000</v>
      </c>
      <c r="M10" s="44">
        <f t="shared" si="2"/>
        <v>1411375</v>
      </c>
      <c r="N10" s="44">
        <f t="shared" si="2"/>
        <v>876750</v>
      </c>
      <c r="O10" s="42">
        <f>SUM(F10:N10)</f>
        <v>10121125</v>
      </c>
      <c r="P10" s="42">
        <f>O10*5%</f>
        <v>506056.25</v>
      </c>
      <c r="Q10" s="42">
        <f>O10-P10</f>
        <v>9615068.75</v>
      </c>
    </row>
    <row r="11" spans="1:17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1:17" s="7" customFormat="1" ht="30" x14ac:dyDescent="0.25">
      <c r="A12" s="43">
        <f>A10+1</f>
        <v>4</v>
      </c>
      <c r="B12" s="5" t="s">
        <v>22</v>
      </c>
      <c r="C12" s="11" t="s">
        <v>18</v>
      </c>
      <c r="D12" s="53">
        <v>875</v>
      </c>
      <c r="E12" s="54"/>
      <c r="F12" s="44">
        <f>F5*$D$12</f>
        <v>1008000</v>
      </c>
      <c r="G12" s="44">
        <f t="shared" ref="G12:N12" si="3">G5*$D$12</f>
        <v>1400875</v>
      </c>
      <c r="H12" s="44">
        <f t="shared" si="3"/>
        <v>949375</v>
      </c>
      <c r="I12" s="44">
        <f t="shared" si="3"/>
        <v>1280125</v>
      </c>
      <c r="J12" s="44">
        <f t="shared" si="3"/>
        <v>1281000</v>
      </c>
      <c r="K12" s="44">
        <f t="shared" si="3"/>
        <v>947625</v>
      </c>
      <c r="L12" s="44">
        <f t="shared" si="3"/>
        <v>966000</v>
      </c>
      <c r="M12" s="44">
        <f t="shared" si="3"/>
        <v>1411375</v>
      </c>
      <c r="N12" s="44">
        <f t="shared" si="3"/>
        <v>876750</v>
      </c>
      <c r="O12" s="42">
        <f>SUM(F12:N12)</f>
        <v>10121125</v>
      </c>
      <c r="P12" s="42">
        <f>O12*5%</f>
        <v>506056.25</v>
      </c>
      <c r="Q12" s="42">
        <f>O12-P12</f>
        <v>9615068.75</v>
      </c>
    </row>
    <row r="13" spans="1:17" x14ac:dyDescent="0.25">
      <c r="D13" s="26"/>
      <c r="O13" s="19">
        <f>O6+O8+O10+O12</f>
        <v>40484500</v>
      </c>
      <c r="P13" s="19">
        <f>O13*5%</f>
        <v>2024225</v>
      </c>
      <c r="Q13" s="19">
        <f>O13-P13</f>
        <v>38460275</v>
      </c>
    </row>
    <row r="14" spans="1:17" x14ac:dyDescent="0.25">
      <c r="E14" s="28"/>
    </row>
    <row r="15" spans="1:17" x14ac:dyDescent="0.25">
      <c r="O15" s="51" t="s">
        <v>76</v>
      </c>
      <c r="P15" s="51"/>
      <c r="Q15" s="51"/>
    </row>
    <row r="16" spans="1:17" x14ac:dyDescent="0.25">
      <c r="O16" s="51" t="s">
        <v>42</v>
      </c>
      <c r="P16" s="51"/>
      <c r="Q16" s="51"/>
    </row>
    <row r="17" spans="15:17" x14ac:dyDescent="0.25">
      <c r="O17" s="2"/>
    </row>
    <row r="18" spans="15:17" x14ac:dyDescent="0.25">
      <c r="O18" s="2"/>
    </row>
    <row r="19" spans="15:17" x14ac:dyDescent="0.25">
      <c r="O19" s="2"/>
    </row>
    <row r="20" spans="15:17" x14ac:dyDescent="0.25">
      <c r="O20" s="51" t="s">
        <v>43</v>
      </c>
      <c r="P20" s="51"/>
      <c r="Q20" s="51"/>
    </row>
  </sheetData>
  <mergeCells count="20">
    <mergeCell ref="P2:P5"/>
    <mergeCell ref="D4:E4"/>
    <mergeCell ref="O15:Q15"/>
    <mergeCell ref="O16:Q16"/>
    <mergeCell ref="O20:Q20"/>
    <mergeCell ref="A1:C1"/>
    <mergeCell ref="A2:A5"/>
    <mergeCell ref="B2:B5"/>
    <mergeCell ref="C2:C5"/>
    <mergeCell ref="O2:O5"/>
    <mergeCell ref="D3:E3"/>
    <mergeCell ref="D12:E12"/>
    <mergeCell ref="Q2:Q5"/>
    <mergeCell ref="A7:Q7"/>
    <mergeCell ref="A9:Q9"/>
    <mergeCell ref="A11:Q11"/>
    <mergeCell ref="D2:E2"/>
    <mergeCell ref="D6:E6"/>
    <mergeCell ref="D8:E8"/>
    <mergeCell ref="D10:E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70" zoomScaleNormal="70" workbookViewId="0">
      <selection activeCell="D3" sqref="D3:E3"/>
    </sheetView>
  </sheetViews>
  <sheetFormatPr defaultRowHeight="15" x14ac:dyDescent="0.25"/>
  <cols>
    <col min="1" max="1" width="6.5703125" customWidth="1"/>
    <col min="2" max="2" width="24.85546875" customWidth="1"/>
    <col min="3" max="3" width="18.85546875" customWidth="1"/>
    <col min="4" max="4" width="10.42578125" customWidth="1"/>
    <col min="5" max="5" width="18.5703125" customWidth="1"/>
    <col min="6" max="14" width="17.140625" customWidth="1"/>
    <col min="15" max="15" width="14.5703125" customWidth="1"/>
    <col min="16" max="16" width="13.42578125" customWidth="1"/>
    <col min="17" max="17" width="17.140625" customWidth="1"/>
  </cols>
  <sheetData>
    <row r="1" spans="1:17" x14ac:dyDescent="0.25">
      <c r="A1" s="55"/>
      <c r="B1" s="55"/>
      <c r="C1" s="55"/>
      <c r="D1" s="16"/>
      <c r="E1" s="16"/>
      <c r="F1" s="16"/>
      <c r="G1" s="16"/>
    </row>
    <row r="2" spans="1:17" s="4" customFormat="1" ht="30" customHeight="1" x14ac:dyDescent="0.25">
      <c r="A2" s="56" t="s">
        <v>0</v>
      </c>
      <c r="B2" s="56" t="s">
        <v>1</v>
      </c>
      <c r="C2" s="56" t="s">
        <v>2</v>
      </c>
      <c r="D2" s="62" t="s">
        <v>79</v>
      </c>
      <c r="E2" s="63"/>
      <c r="F2" s="35" t="s">
        <v>63</v>
      </c>
      <c r="G2" s="35" t="s">
        <v>73</v>
      </c>
      <c r="H2" s="35" t="s">
        <v>66</v>
      </c>
      <c r="I2" s="35" t="s">
        <v>74</v>
      </c>
      <c r="J2" s="35" t="s">
        <v>67</v>
      </c>
      <c r="K2" s="35" t="s">
        <v>75</v>
      </c>
      <c r="L2" s="35" t="s">
        <v>66</v>
      </c>
      <c r="M2" s="35" t="s">
        <v>67</v>
      </c>
      <c r="N2" s="35" t="s">
        <v>68</v>
      </c>
      <c r="O2" s="57" t="s">
        <v>44</v>
      </c>
      <c r="P2" s="56" t="s">
        <v>40</v>
      </c>
      <c r="Q2" s="60" t="s">
        <v>45</v>
      </c>
    </row>
    <row r="3" spans="1:17" s="4" customFormat="1" ht="30" customHeight="1" x14ac:dyDescent="0.25">
      <c r="A3" s="56"/>
      <c r="B3" s="56"/>
      <c r="C3" s="56"/>
      <c r="D3" s="62" t="s">
        <v>64</v>
      </c>
      <c r="E3" s="63"/>
      <c r="F3" s="36">
        <v>44470</v>
      </c>
      <c r="G3" s="36">
        <v>44472</v>
      </c>
      <c r="H3" s="36">
        <v>44475</v>
      </c>
      <c r="I3" s="36">
        <v>44478</v>
      </c>
      <c r="J3" s="36">
        <v>44487</v>
      </c>
      <c r="K3" s="36">
        <v>44488</v>
      </c>
      <c r="L3" s="36">
        <v>44490</v>
      </c>
      <c r="M3" s="36">
        <v>44494</v>
      </c>
      <c r="N3" s="36">
        <v>44495</v>
      </c>
      <c r="O3" s="58"/>
      <c r="P3" s="56"/>
      <c r="Q3" s="60"/>
    </row>
    <row r="4" spans="1:17" s="37" customFormat="1" ht="30" customHeight="1" x14ac:dyDescent="0.25">
      <c r="A4" s="56"/>
      <c r="B4" s="56"/>
      <c r="C4" s="56"/>
      <c r="D4" s="62" t="s">
        <v>65</v>
      </c>
      <c r="E4" s="63"/>
      <c r="F4" s="41">
        <v>47.8</v>
      </c>
      <c r="G4" s="41">
        <v>53.15</v>
      </c>
      <c r="H4" s="41">
        <v>37.700000000000003</v>
      </c>
      <c r="I4" s="41">
        <v>41.87</v>
      </c>
      <c r="J4" s="41">
        <v>44.45</v>
      </c>
      <c r="K4" s="41">
        <v>70.849999999999994</v>
      </c>
      <c r="L4" s="41">
        <v>32.97</v>
      </c>
      <c r="M4" s="41">
        <v>38.43</v>
      </c>
      <c r="N4" s="41">
        <v>35.53</v>
      </c>
      <c r="O4" s="58"/>
      <c r="P4" s="56"/>
      <c r="Q4" s="60"/>
    </row>
    <row r="5" spans="1:17" s="4" customFormat="1" ht="30" x14ac:dyDescent="0.25">
      <c r="A5" s="56"/>
      <c r="B5" s="56"/>
      <c r="C5" s="56"/>
      <c r="D5" s="14">
        <v>2000</v>
      </c>
      <c r="E5" s="20" t="s">
        <v>77</v>
      </c>
      <c r="F5" s="9">
        <v>1152</v>
      </c>
      <c r="G5" s="9">
        <v>1601</v>
      </c>
      <c r="H5" s="9">
        <v>1085</v>
      </c>
      <c r="I5" s="9">
        <v>1463</v>
      </c>
      <c r="J5" s="9">
        <v>1464</v>
      </c>
      <c r="K5" s="9">
        <v>1083</v>
      </c>
      <c r="L5" s="9">
        <v>1104</v>
      </c>
      <c r="M5" s="9">
        <v>1613</v>
      </c>
      <c r="N5" s="9">
        <v>1002</v>
      </c>
      <c r="O5" s="59"/>
      <c r="P5" s="56"/>
      <c r="Q5" s="60"/>
    </row>
    <row r="6" spans="1:17" s="7" customFormat="1" x14ac:dyDescent="0.25">
      <c r="A6" s="6">
        <v>1</v>
      </c>
      <c r="B6" s="5" t="s">
        <v>23</v>
      </c>
      <c r="C6" s="5" t="s">
        <v>24</v>
      </c>
      <c r="D6" s="64">
        <v>400</v>
      </c>
      <c r="E6" s="64"/>
      <c r="F6" s="18">
        <f>F5*$D$6</f>
        <v>460800</v>
      </c>
      <c r="G6" s="18">
        <f t="shared" ref="G6:M6" si="0">G5*$D$6</f>
        <v>640400</v>
      </c>
      <c r="H6" s="18">
        <f t="shared" si="0"/>
        <v>434000</v>
      </c>
      <c r="I6" s="18">
        <f t="shared" si="0"/>
        <v>585200</v>
      </c>
      <c r="J6" s="18">
        <f t="shared" si="0"/>
        <v>585600</v>
      </c>
      <c r="K6" s="18">
        <f t="shared" si="0"/>
        <v>433200</v>
      </c>
      <c r="L6" s="18">
        <f t="shared" si="0"/>
        <v>441600</v>
      </c>
      <c r="M6" s="18">
        <f t="shared" si="0"/>
        <v>645200</v>
      </c>
      <c r="N6" s="18">
        <f t="shared" ref="N6" si="1">N5*$D$6</f>
        <v>400800</v>
      </c>
      <c r="O6" s="19">
        <f>SUM(F6:N6)</f>
        <v>4626800</v>
      </c>
      <c r="P6" s="19">
        <f>O6*5%</f>
        <v>231340</v>
      </c>
      <c r="Q6" s="19">
        <f>O6-P6</f>
        <v>4395460</v>
      </c>
    </row>
    <row r="7" spans="1:17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s="7" customFormat="1" x14ac:dyDescent="0.25">
      <c r="A8" s="6">
        <f>A6+1</f>
        <v>2</v>
      </c>
      <c r="B8" s="5" t="s">
        <v>29</v>
      </c>
      <c r="C8" s="5" t="s">
        <v>24</v>
      </c>
      <c r="D8" s="64">
        <v>400</v>
      </c>
      <c r="E8" s="64"/>
      <c r="F8" s="18">
        <f>F5*$D$8</f>
        <v>460800</v>
      </c>
      <c r="G8" s="18">
        <f t="shared" ref="G8:M8" si="2">G5*$D$8</f>
        <v>640400</v>
      </c>
      <c r="H8" s="18">
        <f t="shared" si="2"/>
        <v>434000</v>
      </c>
      <c r="I8" s="18">
        <f t="shared" si="2"/>
        <v>585200</v>
      </c>
      <c r="J8" s="18">
        <f t="shared" si="2"/>
        <v>585600</v>
      </c>
      <c r="K8" s="18">
        <f t="shared" si="2"/>
        <v>433200</v>
      </c>
      <c r="L8" s="18">
        <f t="shared" si="2"/>
        <v>441600</v>
      </c>
      <c r="M8" s="18">
        <f t="shared" si="2"/>
        <v>645200</v>
      </c>
      <c r="N8" s="18">
        <f t="shared" ref="N8" si="3">N5*$D$8</f>
        <v>400800</v>
      </c>
      <c r="O8" s="19">
        <f>SUM(F8:N8)</f>
        <v>4626800</v>
      </c>
      <c r="P8" s="19">
        <f>O8*5%</f>
        <v>231340</v>
      </c>
      <c r="Q8" s="19">
        <f>O8-P8</f>
        <v>4395460</v>
      </c>
    </row>
    <row r="9" spans="1:17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s="7" customFormat="1" x14ac:dyDescent="0.25">
      <c r="A10" s="6">
        <f>A8+1</f>
        <v>3</v>
      </c>
      <c r="B10" s="5" t="s">
        <v>32</v>
      </c>
      <c r="C10" s="5" t="s">
        <v>24</v>
      </c>
      <c r="D10" s="64">
        <v>400</v>
      </c>
      <c r="E10" s="64"/>
      <c r="F10" s="18">
        <f>F5*$D$10</f>
        <v>460800</v>
      </c>
      <c r="G10" s="18">
        <f t="shared" ref="G10:M10" si="4">G5*$D$10</f>
        <v>640400</v>
      </c>
      <c r="H10" s="18">
        <f t="shared" si="4"/>
        <v>434000</v>
      </c>
      <c r="I10" s="18">
        <f t="shared" si="4"/>
        <v>585200</v>
      </c>
      <c r="J10" s="18">
        <f t="shared" si="4"/>
        <v>585600</v>
      </c>
      <c r="K10" s="18">
        <f t="shared" si="4"/>
        <v>433200</v>
      </c>
      <c r="L10" s="18">
        <f t="shared" si="4"/>
        <v>441600</v>
      </c>
      <c r="M10" s="18">
        <f t="shared" si="4"/>
        <v>645200</v>
      </c>
      <c r="N10" s="18">
        <f t="shared" ref="N10" si="5">N5*$D$10</f>
        <v>400800</v>
      </c>
      <c r="O10" s="19">
        <f>SUM(F10:N10)</f>
        <v>4626800</v>
      </c>
      <c r="P10" s="19">
        <f>O10*5%</f>
        <v>231340</v>
      </c>
      <c r="Q10" s="19">
        <f>O10-P10</f>
        <v>4395460</v>
      </c>
    </row>
    <row r="11" spans="1:17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1:17" s="7" customFormat="1" x14ac:dyDescent="0.25">
      <c r="A12" s="6">
        <f>A10+1</f>
        <v>4</v>
      </c>
      <c r="B12" s="5" t="s">
        <v>35</v>
      </c>
      <c r="C12" s="5" t="s">
        <v>24</v>
      </c>
      <c r="D12" s="64">
        <v>400</v>
      </c>
      <c r="E12" s="64"/>
      <c r="F12" s="18">
        <f>F5*$D$12</f>
        <v>460800</v>
      </c>
      <c r="G12" s="18">
        <f t="shared" ref="G12:M12" si="6">G5*$D$12</f>
        <v>640400</v>
      </c>
      <c r="H12" s="18">
        <f t="shared" si="6"/>
        <v>434000</v>
      </c>
      <c r="I12" s="18">
        <f t="shared" si="6"/>
        <v>585200</v>
      </c>
      <c r="J12" s="18">
        <f t="shared" si="6"/>
        <v>585600</v>
      </c>
      <c r="K12" s="18">
        <f t="shared" si="6"/>
        <v>433200</v>
      </c>
      <c r="L12" s="18">
        <f t="shared" si="6"/>
        <v>441600</v>
      </c>
      <c r="M12" s="18">
        <f t="shared" si="6"/>
        <v>645200</v>
      </c>
      <c r="N12" s="18">
        <f t="shared" ref="N12" si="7">N5*$D$12</f>
        <v>400800</v>
      </c>
      <c r="O12" s="19">
        <f>SUM(F12:N12)</f>
        <v>4626800</v>
      </c>
      <c r="P12" s="19">
        <f>O12*5%</f>
        <v>231340</v>
      </c>
      <c r="Q12" s="19">
        <f>O12-P12</f>
        <v>4395460</v>
      </c>
    </row>
    <row r="13" spans="1:17" s="7" customFormat="1" x14ac:dyDescent="0.2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</row>
    <row r="14" spans="1:17" s="7" customFormat="1" x14ac:dyDescent="0.25">
      <c r="A14" s="6">
        <v>5</v>
      </c>
      <c r="B14" s="5" t="s">
        <v>26</v>
      </c>
      <c r="C14" s="5" t="s">
        <v>28</v>
      </c>
      <c r="D14" s="64">
        <v>400</v>
      </c>
      <c r="E14" s="64"/>
      <c r="F14" s="18">
        <f>F5*$D$14</f>
        <v>460800</v>
      </c>
      <c r="G14" s="18">
        <f t="shared" ref="G14:N14" si="8">G5*$D$14</f>
        <v>640400</v>
      </c>
      <c r="H14" s="18">
        <f t="shared" si="8"/>
        <v>434000</v>
      </c>
      <c r="I14" s="18">
        <f t="shared" si="8"/>
        <v>585200</v>
      </c>
      <c r="J14" s="18">
        <f t="shared" si="8"/>
        <v>585600</v>
      </c>
      <c r="K14" s="18">
        <f t="shared" si="8"/>
        <v>433200</v>
      </c>
      <c r="L14" s="18">
        <f t="shared" si="8"/>
        <v>441600</v>
      </c>
      <c r="M14" s="18">
        <f t="shared" si="8"/>
        <v>645200</v>
      </c>
      <c r="N14" s="18">
        <f t="shared" si="8"/>
        <v>400800</v>
      </c>
      <c r="O14" s="19">
        <f>SUM(F14:N14)</f>
        <v>4626800</v>
      </c>
      <c r="P14" s="19">
        <f>O14*5%</f>
        <v>231340</v>
      </c>
      <c r="Q14" s="19">
        <f>O14-P14</f>
        <v>4395460</v>
      </c>
    </row>
    <row r="15" spans="1:17" x14ac:dyDescent="0.25">
      <c r="D15" s="26"/>
      <c r="E15" s="27"/>
      <c r="O15" s="22">
        <f>O6+O8+O10+O12+O14</f>
        <v>23134000</v>
      </c>
      <c r="P15" s="22">
        <f>O15*5%</f>
        <v>1156700</v>
      </c>
      <c r="Q15" s="22">
        <f>O15-P15</f>
        <v>21977300</v>
      </c>
    </row>
    <row r="17" spans="5:17" x14ac:dyDescent="0.25">
      <c r="O17" s="51" t="s">
        <v>76</v>
      </c>
      <c r="P17" s="51"/>
      <c r="Q17" s="51"/>
    </row>
    <row r="18" spans="5:17" x14ac:dyDescent="0.25">
      <c r="O18" s="51" t="s">
        <v>42</v>
      </c>
      <c r="P18" s="51"/>
      <c r="Q18" s="51"/>
    </row>
    <row r="19" spans="5:17" x14ac:dyDescent="0.25">
      <c r="E19" s="28"/>
      <c r="O19" s="2"/>
    </row>
    <row r="20" spans="5:17" x14ac:dyDescent="0.25">
      <c r="O20" s="2"/>
    </row>
    <row r="21" spans="5:17" x14ac:dyDescent="0.25">
      <c r="O21" s="2"/>
    </row>
    <row r="22" spans="5:17" x14ac:dyDescent="0.25">
      <c r="O22" s="51" t="s">
        <v>43</v>
      </c>
      <c r="P22" s="51"/>
      <c r="Q22" s="51"/>
    </row>
  </sheetData>
  <mergeCells count="22">
    <mergeCell ref="D4:E4"/>
    <mergeCell ref="D10:E10"/>
    <mergeCell ref="A11:Q11"/>
    <mergeCell ref="D12:E12"/>
    <mergeCell ref="D14:E14"/>
    <mergeCell ref="A13:Q13"/>
    <mergeCell ref="O17:Q17"/>
    <mergeCell ref="O18:Q18"/>
    <mergeCell ref="O22:Q22"/>
    <mergeCell ref="A9:Q9"/>
    <mergeCell ref="A1:C1"/>
    <mergeCell ref="A2:A5"/>
    <mergeCell ref="B2:B5"/>
    <mergeCell ref="C2:C5"/>
    <mergeCell ref="D2:E2"/>
    <mergeCell ref="O2:O5"/>
    <mergeCell ref="P2:P5"/>
    <mergeCell ref="Q2:Q5"/>
    <mergeCell ref="D6:E6"/>
    <mergeCell ref="A7:Q7"/>
    <mergeCell ref="D8:E8"/>
    <mergeCell ref="D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70" zoomScaleNormal="70" workbookViewId="0">
      <selection activeCell="M6" sqref="M6"/>
    </sheetView>
  </sheetViews>
  <sheetFormatPr defaultRowHeight="15" x14ac:dyDescent="0.25"/>
  <cols>
    <col min="1" max="1" width="6.5703125" customWidth="1"/>
    <col min="2" max="2" width="24.85546875" customWidth="1"/>
    <col min="3" max="3" width="17.5703125" customWidth="1"/>
    <col min="4" max="4" width="8.7109375" customWidth="1"/>
    <col min="5" max="5" width="18.85546875" customWidth="1"/>
    <col min="6" max="14" width="17.140625" customWidth="1"/>
    <col min="15" max="15" width="14.5703125" customWidth="1"/>
    <col min="16" max="16" width="13.42578125" customWidth="1"/>
    <col min="17" max="17" width="17.140625" customWidth="1"/>
    <col min="20" max="20" width="13" bestFit="1" customWidth="1"/>
  </cols>
  <sheetData>
    <row r="1" spans="1:20" x14ac:dyDescent="0.25">
      <c r="A1" s="55"/>
      <c r="B1" s="55"/>
      <c r="C1" s="55"/>
      <c r="D1" s="16"/>
      <c r="E1" s="16"/>
      <c r="F1" s="16"/>
      <c r="G1" s="16"/>
    </row>
    <row r="2" spans="1:20" s="4" customFormat="1" ht="30" customHeight="1" x14ac:dyDescent="0.25">
      <c r="A2" s="56" t="s">
        <v>0</v>
      </c>
      <c r="B2" s="56" t="s">
        <v>1</v>
      </c>
      <c r="C2" s="56" t="s">
        <v>2</v>
      </c>
      <c r="D2" s="62" t="s">
        <v>80</v>
      </c>
      <c r="E2" s="63"/>
      <c r="F2" s="35" t="s">
        <v>63</v>
      </c>
      <c r="G2" s="35" t="s">
        <v>73</v>
      </c>
      <c r="H2" s="35" t="s">
        <v>66</v>
      </c>
      <c r="I2" s="35" t="s">
        <v>74</v>
      </c>
      <c r="J2" s="35" t="s">
        <v>67</v>
      </c>
      <c r="K2" s="35" t="s">
        <v>75</v>
      </c>
      <c r="L2" s="35" t="s">
        <v>66</v>
      </c>
      <c r="M2" s="35" t="s">
        <v>67</v>
      </c>
      <c r="N2" s="35" t="s">
        <v>68</v>
      </c>
      <c r="O2" s="57" t="s">
        <v>44</v>
      </c>
      <c r="P2" s="56" t="s">
        <v>40</v>
      </c>
      <c r="Q2" s="60" t="s">
        <v>45</v>
      </c>
    </row>
    <row r="3" spans="1:20" s="4" customFormat="1" ht="30" customHeight="1" x14ac:dyDescent="0.25">
      <c r="A3" s="56"/>
      <c r="B3" s="56"/>
      <c r="C3" s="56"/>
      <c r="D3" s="62" t="s">
        <v>64</v>
      </c>
      <c r="E3" s="63"/>
      <c r="F3" s="36">
        <v>44470</v>
      </c>
      <c r="G3" s="36">
        <v>44472</v>
      </c>
      <c r="H3" s="36">
        <v>44475</v>
      </c>
      <c r="I3" s="36">
        <v>44478</v>
      </c>
      <c r="J3" s="36">
        <v>44487</v>
      </c>
      <c r="K3" s="36">
        <v>44488</v>
      </c>
      <c r="L3" s="36">
        <v>44490</v>
      </c>
      <c r="M3" s="36">
        <v>44494</v>
      </c>
      <c r="N3" s="36">
        <v>44495</v>
      </c>
      <c r="O3" s="58"/>
      <c r="P3" s="56"/>
      <c r="Q3" s="60"/>
    </row>
    <row r="4" spans="1:20" s="37" customFormat="1" ht="30" customHeight="1" x14ac:dyDescent="0.25">
      <c r="A4" s="56"/>
      <c r="B4" s="56"/>
      <c r="C4" s="56"/>
      <c r="D4" s="62" t="s">
        <v>65</v>
      </c>
      <c r="E4" s="63"/>
      <c r="F4" s="41">
        <v>47.8</v>
      </c>
      <c r="G4" s="41">
        <v>53.15</v>
      </c>
      <c r="H4" s="41">
        <v>37.700000000000003</v>
      </c>
      <c r="I4" s="41">
        <v>41.87</v>
      </c>
      <c r="J4" s="41">
        <v>44.45</v>
      </c>
      <c r="K4" s="41">
        <v>70.849999999999994</v>
      </c>
      <c r="L4" s="41">
        <v>32.97</v>
      </c>
      <c r="M4" s="41">
        <v>38.43</v>
      </c>
      <c r="N4" s="41">
        <v>35.53</v>
      </c>
      <c r="O4" s="58"/>
      <c r="P4" s="56"/>
      <c r="Q4" s="60"/>
    </row>
    <row r="5" spans="1:20" s="4" customFormat="1" ht="30" x14ac:dyDescent="0.25">
      <c r="A5" s="56"/>
      <c r="B5" s="56"/>
      <c r="C5" s="56"/>
      <c r="D5" s="14">
        <v>4900</v>
      </c>
      <c r="E5" s="20" t="s">
        <v>78</v>
      </c>
      <c r="F5" s="9">
        <v>1152</v>
      </c>
      <c r="G5" s="9">
        <v>1601</v>
      </c>
      <c r="H5" s="9">
        <v>1085</v>
      </c>
      <c r="I5" s="9">
        <v>1463</v>
      </c>
      <c r="J5" s="9">
        <v>1464</v>
      </c>
      <c r="K5" s="9">
        <v>1083</v>
      </c>
      <c r="L5" s="9">
        <v>1104</v>
      </c>
      <c r="M5" s="9">
        <v>1613</v>
      </c>
      <c r="N5" s="9">
        <v>1002</v>
      </c>
      <c r="O5" s="59"/>
      <c r="P5" s="56"/>
      <c r="Q5" s="60"/>
    </row>
    <row r="6" spans="1:20" s="7" customFormat="1" x14ac:dyDescent="0.25">
      <c r="A6" s="6">
        <v>1</v>
      </c>
      <c r="B6" s="5" t="s">
        <v>25</v>
      </c>
      <c r="C6" s="5" t="s">
        <v>28</v>
      </c>
      <c r="D6" s="65">
        <v>613</v>
      </c>
      <c r="E6" s="65"/>
      <c r="F6" s="18">
        <f>$D$6*F5</f>
        <v>706176</v>
      </c>
      <c r="G6" s="18">
        <f t="shared" ref="G6:N6" si="0">$D$6*G5</f>
        <v>981413</v>
      </c>
      <c r="H6" s="18">
        <f t="shared" si="0"/>
        <v>665105</v>
      </c>
      <c r="I6" s="18">
        <f t="shared" si="0"/>
        <v>896819</v>
      </c>
      <c r="J6" s="18">
        <f t="shared" si="0"/>
        <v>897432</v>
      </c>
      <c r="K6" s="18">
        <f t="shared" si="0"/>
        <v>663879</v>
      </c>
      <c r="L6" s="18">
        <f t="shared" si="0"/>
        <v>676752</v>
      </c>
      <c r="M6" s="18">
        <f t="shared" si="0"/>
        <v>988769</v>
      </c>
      <c r="N6" s="18">
        <f t="shared" si="0"/>
        <v>614226</v>
      </c>
      <c r="O6" s="19">
        <f>SUM(F6:N6)</f>
        <v>7090571</v>
      </c>
      <c r="P6" s="19">
        <f>O6*5%</f>
        <v>354528.55000000005</v>
      </c>
      <c r="Q6" s="19">
        <f>O6-P6</f>
        <v>6736042.4500000002</v>
      </c>
    </row>
    <row r="7" spans="1:20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20" s="7" customFormat="1" ht="30" x14ac:dyDescent="0.25">
      <c r="A8" s="23">
        <f>A6+1</f>
        <v>2</v>
      </c>
      <c r="B8" s="24" t="s">
        <v>27</v>
      </c>
      <c r="C8" s="18" t="s">
        <v>28</v>
      </c>
      <c r="D8" s="66">
        <v>613</v>
      </c>
      <c r="E8" s="67"/>
      <c r="F8" s="18">
        <f>$D$8*F5</f>
        <v>706176</v>
      </c>
      <c r="G8" s="18">
        <f t="shared" ref="G8:N8" si="1">$D$8*G5</f>
        <v>981413</v>
      </c>
      <c r="H8" s="18">
        <f t="shared" si="1"/>
        <v>665105</v>
      </c>
      <c r="I8" s="18">
        <f t="shared" si="1"/>
        <v>896819</v>
      </c>
      <c r="J8" s="18">
        <f t="shared" si="1"/>
        <v>897432</v>
      </c>
      <c r="K8" s="18">
        <f t="shared" si="1"/>
        <v>663879</v>
      </c>
      <c r="L8" s="18">
        <f t="shared" si="1"/>
        <v>676752</v>
      </c>
      <c r="M8" s="18">
        <f t="shared" si="1"/>
        <v>988769</v>
      </c>
      <c r="N8" s="18">
        <f t="shared" si="1"/>
        <v>614226</v>
      </c>
      <c r="O8" s="19">
        <f>SUM(F8:N8)</f>
        <v>7090571</v>
      </c>
      <c r="P8" s="19">
        <f>O8*5%</f>
        <v>354528.55000000005</v>
      </c>
      <c r="Q8" s="19">
        <f>O8-P8</f>
        <v>6736042.4500000002</v>
      </c>
      <c r="T8" s="34">
        <f>G5*D6</f>
        <v>981413</v>
      </c>
    </row>
    <row r="9" spans="1:20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</row>
    <row r="10" spans="1:20" s="7" customFormat="1" x14ac:dyDescent="0.25">
      <c r="A10" s="23">
        <f>A8+1</f>
        <v>3</v>
      </c>
      <c r="B10" s="18" t="s">
        <v>30</v>
      </c>
      <c r="C10" s="18" t="s">
        <v>28</v>
      </c>
      <c r="D10" s="66">
        <v>613</v>
      </c>
      <c r="E10" s="67"/>
      <c r="F10" s="18">
        <f>F5*$D$10</f>
        <v>706176</v>
      </c>
      <c r="G10" s="18">
        <f t="shared" ref="G10:N10" si="2">G5*$D$10</f>
        <v>981413</v>
      </c>
      <c r="H10" s="18">
        <f t="shared" si="2"/>
        <v>665105</v>
      </c>
      <c r="I10" s="18">
        <f t="shared" si="2"/>
        <v>896819</v>
      </c>
      <c r="J10" s="18">
        <f t="shared" si="2"/>
        <v>897432</v>
      </c>
      <c r="K10" s="18">
        <f t="shared" si="2"/>
        <v>663879</v>
      </c>
      <c r="L10" s="18">
        <f t="shared" si="2"/>
        <v>676752</v>
      </c>
      <c r="M10" s="18">
        <f t="shared" si="2"/>
        <v>988769</v>
      </c>
      <c r="N10" s="18">
        <f t="shared" si="2"/>
        <v>614226</v>
      </c>
      <c r="O10" s="19">
        <f>SUM(F10:N10)</f>
        <v>7090571</v>
      </c>
      <c r="P10" s="19">
        <f>O10*5%</f>
        <v>354528.55000000005</v>
      </c>
      <c r="Q10" s="19">
        <f>O10-P10</f>
        <v>6736042.4500000002</v>
      </c>
    </row>
    <row r="11" spans="1:20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</row>
    <row r="12" spans="1:20" s="7" customFormat="1" x14ac:dyDescent="0.25">
      <c r="A12" s="23">
        <f>A10+1</f>
        <v>4</v>
      </c>
      <c r="B12" s="18" t="s">
        <v>31</v>
      </c>
      <c r="C12" s="18" t="s">
        <v>28</v>
      </c>
      <c r="D12" s="65">
        <v>613</v>
      </c>
      <c r="E12" s="65"/>
      <c r="F12" s="18">
        <f>F5*$D$12</f>
        <v>706176</v>
      </c>
      <c r="G12" s="18">
        <f t="shared" ref="G12:N12" si="3">G5*$D$12</f>
        <v>981413</v>
      </c>
      <c r="H12" s="18">
        <f t="shared" si="3"/>
        <v>665105</v>
      </c>
      <c r="I12" s="18">
        <f t="shared" si="3"/>
        <v>896819</v>
      </c>
      <c r="J12" s="18">
        <f t="shared" si="3"/>
        <v>897432</v>
      </c>
      <c r="K12" s="18">
        <f t="shared" si="3"/>
        <v>663879</v>
      </c>
      <c r="L12" s="18">
        <f t="shared" si="3"/>
        <v>676752</v>
      </c>
      <c r="M12" s="18">
        <f t="shared" si="3"/>
        <v>988769</v>
      </c>
      <c r="N12" s="18">
        <f t="shared" si="3"/>
        <v>614226</v>
      </c>
      <c r="O12" s="19">
        <f>SUM(F12:N12)</f>
        <v>7090571</v>
      </c>
      <c r="P12" s="19">
        <f>O12*5%</f>
        <v>354528.55000000005</v>
      </c>
      <c r="Q12" s="19">
        <f>O12-P12</f>
        <v>6736042.4500000002</v>
      </c>
    </row>
    <row r="13" spans="1:20" s="7" customFormat="1" x14ac:dyDescent="0.25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</row>
    <row r="14" spans="1:20" s="7" customFormat="1" x14ac:dyDescent="0.25">
      <c r="A14" s="23">
        <v>5</v>
      </c>
      <c r="B14" s="18" t="s">
        <v>33</v>
      </c>
      <c r="C14" s="18" t="s">
        <v>28</v>
      </c>
      <c r="D14" s="65">
        <v>613</v>
      </c>
      <c r="E14" s="65"/>
      <c r="F14" s="18">
        <f>$D$14*F5</f>
        <v>706176</v>
      </c>
      <c r="G14" s="18">
        <f t="shared" ref="G14:N14" si="4">$D$14*G5</f>
        <v>981413</v>
      </c>
      <c r="H14" s="18">
        <f t="shared" si="4"/>
        <v>665105</v>
      </c>
      <c r="I14" s="18">
        <f t="shared" si="4"/>
        <v>896819</v>
      </c>
      <c r="J14" s="18">
        <f t="shared" si="4"/>
        <v>897432</v>
      </c>
      <c r="K14" s="18">
        <f t="shared" si="4"/>
        <v>663879</v>
      </c>
      <c r="L14" s="18">
        <f t="shared" si="4"/>
        <v>676752</v>
      </c>
      <c r="M14" s="18">
        <f t="shared" si="4"/>
        <v>988769</v>
      </c>
      <c r="N14" s="18">
        <f t="shared" si="4"/>
        <v>614226</v>
      </c>
      <c r="O14" s="19">
        <f>SUM(F14:N14)</f>
        <v>7090571</v>
      </c>
      <c r="P14" s="19">
        <f>O14*5%</f>
        <v>354528.55000000005</v>
      </c>
      <c r="Q14" s="19">
        <f>O14-P14</f>
        <v>6736042.4500000002</v>
      </c>
    </row>
    <row r="15" spans="1:20" x14ac:dyDescent="0.25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20" x14ac:dyDescent="0.25">
      <c r="A16" s="25">
        <v>6</v>
      </c>
      <c r="B16" s="18" t="s">
        <v>34</v>
      </c>
      <c r="C16" s="18" t="s">
        <v>28</v>
      </c>
      <c r="D16" s="65">
        <v>613</v>
      </c>
      <c r="E16" s="65"/>
      <c r="F16" s="29">
        <f>F5*$D$16</f>
        <v>706176</v>
      </c>
      <c r="G16" s="29">
        <f t="shared" ref="G16:N16" si="5">G5*$D$16</f>
        <v>981413</v>
      </c>
      <c r="H16" s="29">
        <f t="shared" si="5"/>
        <v>665105</v>
      </c>
      <c r="I16" s="29">
        <f t="shared" si="5"/>
        <v>896819</v>
      </c>
      <c r="J16" s="29">
        <f t="shared" si="5"/>
        <v>897432</v>
      </c>
      <c r="K16" s="29">
        <f t="shared" si="5"/>
        <v>663879</v>
      </c>
      <c r="L16" s="29">
        <f t="shared" si="5"/>
        <v>676752</v>
      </c>
      <c r="M16" s="29">
        <f t="shared" si="5"/>
        <v>988769</v>
      </c>
      <c r="N16" s="29">
        <f t="shared" si="5"/>
        <v>614226</v>
      </c>
      <c r="O16" s="19">
        <f>SUM(F16:N16)</f>
        <v>7090571</v>
      </c>
      <c r="P16" s="19">
        <f>O16*5%</f>
        <v>354528.55000000005</v>
      </c>
      <c r="Q16" s="19">
        <f>O16-P16</f>
        <v>6736042.4500000002</v>
      </c>
    </row>
    <row r="17" spans="1:17" x14ac:dyDescent="0.25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</row>
    <row r="18" spans="1:17" x14ac:dyDescent="0.25">
      <c r="A18" s="25">
        <v>7</v>
      </c>
      <c r="B18" s="18" t="s">
        <v>36</v>
      </c>
      <c r="C18" s="18" t="s">
        <v>28</v>
      </c>
      <c r="D18" s="65">
        <v>613</v>
      </c>
      <c r="E18" s="65"/>
      <c r="F18" s="29">
        <f>F5*$D$18</f>
        <v>706176</v>
      </c>
      <c r="G18" s="29">
        <f t="shared" ref="G18:N18" si="6">G5*$D$18</f>
        <v>981413</v>
      </c>
      <c r="H18" s="29">
        <f t="shared" si="6"/>
        <v>665105</v>
      </c>
      <c r="I18" s="29">
        <f t="shared" si="6"/>
        <v>896819</v>
      </c>
      <c r="J18" s="29">
        <f t="shared" si="6"/>
        <v>897432</v>
      </c>
      <c r="K18" s="29">
        <f t="shared" si="6"/>
        <v>663879</v>
      </c>
      <c r="L18" s="29">
        <f t="shared" si="6"/>
        <v>676752</v>
      </c>
      <c r="M18" s="29">
        <f t="shared" si="6"/>
        <v>988769</v>
      </c>
      <c r="N18" s="29">
        <f t="shared" si="6"/>
        <v>614226</v>
      </c>
      <c r="O18" s="19">
        <f>SUM(F18:N18)</f>
        <v>7090571</v>
      </c>
      <c r="P18" s="19">
        <f>O18*5%</f>
        <v>354528.55000000005</v>
      </c>
      <c r="Q18" s="19">
        <f>O18-P18</f>
        <v>6736042.4500000002</v>
      </c>
    </row>
    <row r="19" spans="1:17" x14ac:dyDescent="0.25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</row>
    <row r="20" spans="1:17" x14ac:dyDescent="0.25">
      <c r="A20" s="25">
        <v>8</v>
      </c>
      <c r="B20" s="18" t="s">
        <v>37</v>
      </c>
      <c r="C20" s="18" t="s">
        <v>28</v>
      </c>
      <c r="D20" s="65">
        <v>613</v>
      </c>
      <c r="E20" s="65"/>
      <c r="F20" s="29">
        <f>D20*F5</f>
        <v>706176</v>
      </c>
      <c r="G20" s="29">
        <f>G5*$D$20</f>
        <v>981413</v>
      </c>
      <c r="H20" s="29">
        <f t="shared" ref="H20:N20" si="7">H5*$D$20</f>
        <v>665105</v>
      </c>
      <c r="I20" s="29">
        <f t="shared" si="7"/>
        <v>896819</v>
      </c>
      <c r="J20" s="29">
        <f t="shared" si="7"/>
        <v>897432</v>
      </c>
      <c r="K20" s="29">
        <f t="shared" si="7"/>
        <v>663879</v>
      </c>
      <c r="L20" s="29">
        <f t="shared" si="7"/>
        <v>676752</v>
      </c>
      <c r="M20" s="29">
        <f t="shared" si="7"/>
        <v>988769</v>
      </c>
      <c r="N20" s="29">
        <f t="shared" si="7"/>
        <v>614226</v>
      </c>
      <c r="O20" s="19">
        <f>SUM(F20:N20)</f>
        <v>7090571</v>
      </c>
      <c r="P20" s="19">
        <f>O20*5%</f>
        <v>354528.55000000005</v>
      </c>
      <c r="Q20" s="19">
        <f>O20-P20</f>
        <v>6736042.4500000002</v>
      </c>
    </row>
    <row r="21" spans="1:17" x14ac:dyDescent="0.25">
      <c r="O21" s="19">
        <f>O6+O8+O10+O12+O14+O16+O18+O20</f>
        <v>56724568</v>
      </c>
      <c r="P21" s="19">
        <f>O21*5%</f>
        <v>2836228.4000000004</v>
      </c>
      <c r="Q21" s="19">
        <f>O21-P21</f>
        <v>53888339.600000001</v>
      </c>
    </row>
    <row r="23" spans="1:17" x14ac:dyDescent="0.25">
      <c r="O23" s="51" t="s">
        <v>76</v>
      </c>
      <c r="P23" s="51"/>
      <c r="Q23" s="51"/>
    </row>
    <row r="24" spans="1:17" x14ac:dyDescent="0.25">
      <c r="O24" s="51" t="s">
        <v>42</v>
      </c>
      <c r="P24" s="51"/>
      <c r="Q24" s="51"/>
    </row>
    <row r="25" spans="1:17" x14ac:dyDescent="0.25">
      <c r="O25" s="2"/>
    </row>
    <row r="26" spans="1:17" x14ac:dyDescent="0.25">
      <c r="O26" s="2"/>
    </row>
    <row r="27" spans="1:17" x14ac:dyDescent="0.25">
      <c r="O27" s="2"/>
    </row>
    <row r="28" spans="1:17" x14ac:dyDescent="0.25">
      <c r="O28" s="51" t="s">
        <v>43</v>
      </c>
      <c r="P28" s="51"/>
      <c r="Q28" s="51"/>
    </row>
  </sheetData>
  <mergeCells count="28">
    <mergeCell ref="D4:E4"/>
    <mergeCell ref="D18:E18"/>
    <mergeCell ref="D20:E20"/>
    <mergeCell ref="D10:E10"/>
    <mergeCell ref="A11:Q11"/>
    <mergeCell ref="D12:E12"/>
    <mergeCell ref="A13:Q13"/>
    <mergeCell ref="D14:E14"/>
    <mergeCell ref="D16:E16"/>
    <mergeCell ref="A15:Q15"/>
    <mergeCell ref="A17:Q17"/>
    <mergeCell ref="A19:Q19"/>
    <mergeCell ref="O23:Q23"/>
    <mergeCell ref="O24:Q24"/>
    <mergeCell ref="O28:Q28"/>
    <mergeCell ref="A9:Q9"/>
    <mergeCell ref="A1:C1"/>
    <mergeCell ref="A2:A5"/>
    <mergeCell ref="B2:B5"/>
    <mergeCell ref="C2:C5"/>
    <mergeCell ref="D2:E2"/>
    <mergeCell ref="O2:O5"/>
    <mergeCell ref="P2:P5"/>
    <mergeCell ref="Q2:Q5"/>
    <mergeCell ref="D6:E6"/>
    <mergeCell ref="A7:Q7"/>
    <mergeCell ref="D8:E8"/>
    <mergeCell ref="D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C1" zoomScale="70" zoomScaleNormal="70" workbookViewId="0">
      <selection activeCell="K21" sqref="K21"/>
    </sheetView>
  </sheetViews>
  <sheetFormatPr defaultRowHeight="15" x14ac:dyDescent="0.25"/>
  <cols>
    <col min="1" max="1" width="6.5703125" customWidth="1"/>
    <col min="2" max="2" width="20.140625" customWidth="1"/>
    <col min="3" max="3" width="29.28515625" customWidth="1"/>
    <col min="4" max="4" width="12.140625" style="2" customWidth="1"/>
    <col min="5" max="5" width="20.140625" style="2" customWidth="1"/>
    <col min="6" max="14" width="17.140625" customWidth="1"/>
    <col min="15" max="15" width="14.5703125" customWidth="1"/>
    <col min="16" max="16" width="13.42578125" customWidth="1"/>
    <col min="17" max="17" width="14.140625" customWidth="1"/>
  </cols>
  <sheetData>
    <row r="1" spans="1:17" x14ac:dyDescent="0.25">
      <c r="A1" s="55"/>
      <c r="B1" s="55"/>
      <c r="C1" s="55"/>
      <c r="D1" s="17"/>
      <c r="E1" s="17"/>
      <c r="F1" s="17"/>
      <c r="G1" s="17"/>
    </row>
    <row r="2" spans="1:17" s="4" customFormat="1" ht="30" customHeight="1" x14ac:dyDescent="0.25">
      <c r="A2" s="56" t="s">
        <v>0</v>
      </c>
      <c r="B2" s="56" t="s">
        <v>1</v>
      </c>
      <c r="C2" s="56" t="s">
        <v>2</v>
      </c>
      <c r="D2" s="62" t="s">
        <v>81</v>
      </c>
      <c r="E2" s="63"/>
      <c r="F2" s="35" t="s">
        <v>63</v>
      </c>
      <c r="G2" s="35" t="s">
        <v>73</v>
      </c>
      <c r="H2" s="35" t="s">
        <v>66</v>
      </c>
      <c r="I2" s="35" t="s">
        <v>74</v>
      </c>
      <c r="J2" s="35" t="s">
        <v>67</v>
      </c>
      <c r="K2" s="35" t="s">
        <v>75</v>
      </c>
      <c r="L2" s="35" t="s">
        <v>66</v>
      </c>
      <c r="M2" s="35" t="s">
        <v>67</v>
      </c>
      <c r="N2" s="35" t="s">
        <v>68</v>
      </c>
      <c r="O2" s="57" t="s">
        <v>44</v>
      </c>
      <c r="P2" s="56" t="s">
        <v>40</v>
      </c>
      <c r="Q2" s="60" t="s">
        <v>45</v>
      </c>
    </row>
    <row r="3" spans="1:17" s="4" customFormat="1" ht="30" customHeight="1" x14ac:dyDescent="0.25">
      <c r="A3" s="56"/>
      <c r="B3" s="56"/>
      <c r="C3" s="56"/>
      <c r="D3" s="62" t="s">
        <v>64</v>
      </c>
      <c r="E3" s="63"/>
      <c r="F3" s="36">
        <v>44470</v>
      </c>
      <c r="G3" s="36">
        <v>44472</v>
      </c>
      <c r="H3" s="36">
        <v>44475</v>
      </c>
      <c r="I3" s="36">
        <v>44478</v>
      </c>
      <c r="J3" s="36">
        <v>44487</v>
      </c>
      <c r="K3" s="36">
        <v>44488</v>
      </c>
      <c r="L3" s="36">
        <v>44490</v>
      </c>
      <c r="M3" s="36">
        <v>44494</v>
      </c>
      <c r="N3" s="36">
        <v>44495</v>
      </c>
      <c r="O3" s="58"/>
      <c r="P3" s="56"/>
      <c r="Q3" s="60"/>
    </row>
    <row r="4" spans="1:17" s="37" customFormat="1" ht="30" customHeight="1" x14ac:dyDescent="0.25">
      <c r="A4" s="56"/>
      <c r="B4" s="56"/>
      <c r="C4" s="56"/>
      <c r="D4" s="62" t="s">
        <v>69</v>
      </c>
      <c r="E4" s="63"/>
      <c r="F4" s="41">
        <v>47.8</v>
      </c>
      <c r="G4" s="41">
        <v>53.15</v>
      </c>
      <c r="H4" s="41">
        <v>37.700000000000003</v>
      </c>
      <c r="I4" s="41">
        <v>41.87</v>
      </c>
      <c r="J4" s="41">
        <v>44.45</v>
      </c>
      <c r="K4" s="41">
        <v>70.849999999999994</v>
      </c>
      <c r="L4" s="41">
        <v>32.97</v>
      </c>
      <c r="M4" s="41">
        <v>38.43</v>
      </c>
      <c r="N4" s="41">
        <v>35.53</v>
      </c>
      <c r="O4" s="58"/>
      <c r="P4" s="56"/>
      <c r="Q4" s="60"/>
    </row>
    <row r="5" spans="1:17" s="4" customFormat="1" ht="32.25" customHeight="1" x14ac:dyDescent="0.25">
      <c r="A5" s="56"/>
      <c r="B5" s="56"/>
      <c r="C5" s="56"/>
      <c r="D5" s="32">
        <v>1000</v>
      </c>
      <c r="E5" s="33" t="s">
        <v>82</v>
      </c>
      <c r="F5" s="9">
        <v>1152</v>
      </c>
      <c r="G5" s="9">
        <v>1601</v>
      </c>
      <c r="H5" s="9">
        <v>1085</v>
      </c>
      <c r="I5" s="9">
        <v>1463</v>
      </c>
      <c r="J5" s="9">
        <v>1464</v>
      </c>
      <c r="K5" s="9">
        <v>1083</v>
      </c>
      <c r="L5" s="9">
        <v>1104</v>
      </c>
      <c r="M5" s="9">
        <v>1613</v>
      </c>
      <c r="N5" s="9">
        <v>1002</v>
      </c>
      <c r="O5" s="59"/>
      <c r="P5" s="56"/>
      <c r="Q5" s="60"/>
    </row>
    <row r="6" spans="1:17" s="7" customFormat="1" x14ac:dyDescent="0.25">
      <c r="A6" s="21">
        <v>1</v>
      </c>
      <c r="B6" s="5" t="s">
        <v>55</v>
      </c>
      <c r="C6" s="5" t="s">
        <v>61</v>
      </c>
      <c r="D6" s="53">
        <v>250</v>
      </c>
      <c r="E6" s="54"/>
      <c r="F6" s="18">
        <f>$D$6*F5</f>
        <v>288000</v>
      </c>
      <c r="G6" s="18">
        <f t="shared" ref="G6:N6" si="0">$D$6*G5</f>
        <v>400250</v>
      </c>
      <c r="H6" s="18">
        <f t="shared" si="0"/>
        <v>271250</v>
      </c>
      <c r="I6" s="18">
        <f t="shared" si="0"/>
        <v>365750</v>
      </c>
      <c r="J6" s="18">
        <f t="shared" si="0"/>
        <v>366000</v>
      </c>
      <c r="K6" s="18">
        <f t="shared" si="0"/>
        <v>270750</v>
      </c>
      <c r="L6" s="18">
        <f t="shared" si="0"/>
        <v>276000</v>
      </c>
      <c r="M6" s="18">
        <f t="shared" si="0"/>
        <v>403250</v>
      </c>
      <c r="N6" s="18">
        <f t="shared" si="0"/>
        <v>250500</v>
      </c>
      <c r="O6" s="19">
        <f>SUM(F6:N6)</f>
        <v>2891750</v>
      </c>
      <c r="P6" s="19">
        <f>O6*5%</f>
        <v>144587.5</v>
      </c>
      <c r="Q6" s="19">
        <f>O6-P6</f>
        <v>2747162.5</v>
      </c>
    </row>
    <row r="7" spans="1:17" x14ac:dyDescent="0.25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s="7" customFormat="1" ht="30" x14ac:dyDescent="0.25">
      <c r="A8" s="21">
        <f>A6+1</f>
        <v>2</v>
      </c>
      <c r="B8" s="5" t="s">
        <v>72</v>
      </c>
      <c r="C8" s="11" t="s">
        <v>60</v>
      </c>
      <c r="D8" s="53">
        <v>250</v>
      </c>
      <c r="E8" s="54"/>
      <c r="F8" s="18">
        <f>$D$8*F5</f>
        <v>288000</v>
      </c>
      <c r="G8" s="18">
        <f t="shared" ref="G8:N8" si="1">$D$8*G5</f>
        <v>400250</v>
      </c>
      <c r="H8" s="18">
        <f t="shared" si="1"/>
        <v>271250</v>
      </c>
      <c r="I8" s="18">
        <f t="shared" si="1"/>
        <v>365750</v>
      </c>
      <c r="J8" s="18">
        <f t="shared" si="1"/>
        <v>366000</v>
      </c>
      <c r="K8" s="18">
        <f t="shared" si="1"/>
        <v>270750</v>
      </c>
      <c r="L8" s="18">
        <f t="shared" si="1"/>
        <v>276000</v>
      </c>
      <c r="M8" s="18">
        <f t="shared" si="1"/>
        <v>403250</v>
      </c>
      <c r="N8" s="18">
        <f t="shared" si="1"/>
        <v>250500</v>
      </c>
      <c r="O8" s="19">
        <f>SUM(F8:N8)</f>
        <v>2891750</v>
      </c>
      <c r="P8" s="19">
        <f>O8*5%</f>
        <v>144587.5</v>
      </c>
      <c r="Q8" s="19">
        <f>O8-P8</f>
        <v>2747162.5</v>
      </c>
    </row>
    <row r="9" spans="1:17" x14ac:dyDescent="0.2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s="7" customFormat="1" x14ac:dyDescent="0.25">
      <c r="A10" s="21">
        <f>A8+1</f>
        <v>3</v>
      </c>
      <c r="B10" s="5" t="s">
        <v>56</v>
      </c>
      <c r="C10" s="5" t="s">
        <v>59</v>
      </c>
      <c r="D10" s="53">
        <v>250</v>
      </c>
      <c r="E10" s="54"/>
      <c r="F10" s="18">
        <f>$D$10*F5</f>
        <v>288000</v>
      </c>
      <c r="G10" s="18">
        <v>0</v>
      </c>
      <c r="H10" s="18">
        <f t="shared" ref="H10:N10" si="2">$D$10*H5</f>
        <v>271250</v>
      </c>
      <c r="I10" s="18">
        <f t="shared" si="2"/>
        <v>365750</v>
      </c>
      <c r="J10" s="18">
        <f t="shared" si="2"/>
        <v>366000</v>
      </c>
      <c r="K10" s="18">
        <f t="shared" si="2"/>
        <v>270750</v>
      </c>
      <c r="L10" s="18">
        <f t="shared" si="2"/>
        <v>276000</v>
      </c>
      <c r="M10" s="18">
        <f t="shared" si="2"/>
        <v>403250</v>
      </c>
      <c r="N10" s="18">
        <f t="shared" si="2"/>
        <v>250500</v>
      </c>
      <c r="O10" s="19">
        <f>SUM(F10:N10)</f>
        <v>2491500</v>
      </c>
      <c r="P10" s="19">
        <f>O10*5%</f>
        <v>124575</v>
      </c>
      <c r="Q10" s="19">
        <f>O10-P10</f>
        <v>2366925</v>
      </c>
    </row>
    <row r="11" spans="1:17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1:17" s="7" customFormat="1" x14ac:dyDescent="0.25">
      <c r="A12" s="21">
        <f>A10+1</f>
        <v>4</v>
      </c>
      <c r="B12" s="5" t="s">
        <v>57</v>
      </c>
      <c r="C12" s="5" t="s">
        <v>58</v>
      </c>
      <c r="D12" s="53">
        <v>250</v>
      </c>
      <c r="E12" s="54"/>
      <c r="F12" s="18">
        <f>$D$12*F5</f>
        <v>288000</v>
      </c>
      <c r="G12" s="18">
        <f t="shared" ref="G12:N12" si="3">$D$12*G5</f>
        <v>400250</v>
      </c>
      <c r="H12" s="18">
        <f t="shared" si="3"/>
        <v>271250</v>
      </c>
      <c r="I12" s="18">
        <f t="shared" si="3"/>
        <v>365750</v>
      </c>
      <c r="J12" s="18">
        <f t="shared" si="3"/>
        <v>366000</v>
      </c>
      <c r="K12" s="18">
        <f t="shared" si="3"/>
        <v>270750</v>
      </c>
      <c r="L12" s="18">
        <f t="shared" si="3"/>
        <v>276000</v>
      </c>
      <c r="M12" s="18">
        <f t="shared" si="3"/>
        <v>403250</v>
      </c>
      <c r="N12" s="18">
        <f t="shared" si="3"/>
        <v>250500</v>
      </c>
      <c r="O12" s="19">
        <f>SUM(F12:N12)</f>
        <v>2891750</v>
      </c>
      <c r="P12" s="19">
        <f>O12*5%</f>
        <v>144587.5</v>
      </c>
      <c r="Q12" s="19">
        <f>O12-P12</f>
        <v>2747162.5</v>
      </c>
    </row>
    <row r="13" spans="1:17" x14ac:dyDescent="0.25">
      <c r="O13" s="19">
        <f>O6+O8+O10+O12</f>
        <v>11166750</v>
      </c>
      <c r="P13" s="19">
        <f>O13*5%</f>
        <v>558337.5</v>
      </c>
      <c r="Q13" s="19">
        <f>O13-P13</f>
        <v>10608412.5</v>
      </c>
    </row>
    <row r="15" spans="1:17" x14ac:dyDescent="0.25">
      <c r="O15" s="51" t="s">
        <v>76</v>
      </c>
      <c r="P15" s="51"/>
      <c r="Q15" s="51"/>
    </row>
    <row r="16" spans="1:17" x14ac:dyDescent="0.25">
      <c r="O16" s="51" t="s">
        <v>42</v>
      </c>
      <c r="P16" s="51"/>
      <c r="Q16" s="51"/>
    </row>
    <row r="17" spans="15:17" x14ac:dyDescent="0.25">
      <c r="O17" s="2"/>
    </row>
    <row r="18" spans="15:17" x14ac:dyDescent="0.25">
      <c r="O18" s="2"/>
    </row>
    <row r="19" spans="15:17" x14ac:dyDescent="0.25">
      <c r="O19" s="2"/>
    </row>
    <row r="20" spans="15:17" x14ac:dyDescent="0.25">
      <c r="O20" s="51" t="s">
        <v>43</v>
      </c>
      <c r="P20" s="51"/>
      <c r="Q20" s="51"/>
    </row>
  </sheetData>
  <mergeCells count="20">
    <mergeCell ref="A9:Q9"/>
    <mergeCell ref="O2:O5"/>
    <mergeCell ref="D3:E3"/>
    <mergeCell ref="A1:C1"/>
    <mergeCell ref="A2:A5"/>
    <mergeCell ref="B2:B5"/>
    <mergeCell ref="C2:C5"/>
    <mergeCell ref="D2:E2"/>
    <mergeCell ref="D4:E4"/>
    <mergeCell ref="P2:P5"/>
    <mergeCell ref="Q2:Q5"/>
    <mergeCell ref="D6:E6"/>
    <mergeCell ref="A7:Q7"/>
    <mergeCell ref="D8:E8"/>
    <mergeCell ref="O15:Q15"/>
    <mergeCell ref="O16:Q16"/>
    <mergeCell ref="O20:Q20"/>
    <mergeCell ref="D10:E10"/>
    <mergeCell ref="A11:Q11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REKAPITULASI</vt:lpstr>
      <vt:lpstr>Teknik</vt:lpstr>
      <vt:lpstr>TI</vt:lpstr>
      <vt:lpstr>Plan</vt:lpstr>
      <vt:lpstr>ARTG</vt:lpstr>
      <vt:lpstr>STS</vt:lpstr>
      <vt:lpstr>Asmen</vt:lpstr>
      <vt:lpstr>REKAPITULASI!Print_Area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cp:lastPrinted>2021-11-16T03:43:17Z</cp:lastPrinted>
  <dcterms:created xsi:type="dcterms:W3CDTF">2021-05-16T14:16:05Z</dcterms:created>
  <dcterms:modified xsi:type="dcterms:W3CDTF">2021-11-16T03:43:42Z</dcterms:modified>
</cp:coreProperties>
</file>