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Lembur\"/>
    </mc:Choice>
  </mc:AlternateContent>
  <bookViews>
    <workbookView xWindow="-120" yWindow="-120" windowWidth="29040" windowHeight="15840" firstSheet="6" activeTab="12"/>
  </bookViews>
  <sheets>
    <sheet name="REKAPITULASI OPERASI" sheetId="22" r:id="rId1"/>
    <sheet name="REKAPITULASI PLANNER" sheetId="21" r:id="rId2"/>
    <sheet name="REKAPITULASI UMUM" sheetId="20" r:id="rId3"/>
    <sheet name="REKAPITULASI KEUANGAN" sheetId="19" r:id="rId4"/>
    <sheet name="REKAPITULASI PENGEMBANGAN" sheetId="18" r:id="rId5"/>
    <sheet name="REKAPITULASI TEKNIK" sheetId="17" r:id="rId6"/>
    <sheet name="REKAPITULASI" sheetId="10" r:id="rId7"/>
    <sheet name="Teknik" sheetId="2" r:id="rId8"/>
    <sheet name="PENGEMBANGAN" sheetId="11" r:id="rId9"/>
    <sheet name="Keuangan" sheetId="12" r:id="rId10"/>
    <sheet name="Umum" sheetId="13" r:id="rId11"/>
    <sheet name="Planner" sheetId="14" r:id="rId12"/>
    <sheet name="Operator" sheetId="15" r:id="rId13"/>
  </sheets>
  <definedNames>
    <definedName name="_xlnm.Print_Area" localSheetId="9">Keuangan!$A$1:$P$13</definedName>
    <definedName name="_xlnm.Print_Area" localSheetId="12">Operator!$A$1:$AE$58</definedName>
    <definedName name="_xlnm.Print_Area" localSheetId="8">PENGEMBANGAN!$A$1:$W$21</definedName>
    <definedName name="_xlnm.Print_Area" localSheetId="6">REKAPITULASI!$B$1:$D$18</definedName>
    <definedName name="_xlnm.Print_Area" localSheetId="3">'REKAPITULASI KEUANGAN'!$A$1:$Q$13</definedName>
    <definedName name="_xlnm.Print_Area" localSheetId="0">'REKAPITULASI OPERASI'!$A$1:$AE$58</definedName>
    <definedName name="_xlnm.Print_Area" localSheetId="4">'REKAPITULASI PENGEMBANGAN'!$A$1:$X$21</definedName>
    <definedName name="_xlnm.Print_Area" localSheetId="5">'REKAPITULASI TEKNIK'!$A$1:$AA$61</definedName>
    <definedName name="_xlnm.Print_Area" localSheetId="2">'REKAPITULASI UMUM'!$A$1:$T$14</definedName>
    <definedName name="_xlnm.Print_Area" localSheetId="7">Teknik!$A$1:$X$33</definedName>
    <definedName name="_xlnm.Print_Area" localSheetId="10">Umum!$A$1:$S$14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6" i="14" l="1"/>
  <c r="AB7" i="14"/>
  <c r="Z6" i="14"/>
  <c r="Y6" i="14"/>
  <c r="X6" i="14"/>
  <c r="W6" i="14"/>
  <c r="V6" i="14"/>
  <c r="U6" i="14"/>
  <c r="T6" i="14"/>
  <c r="AD51" i="22" l="1"/>
  <c r="K49" i="22"/>
  <c r="I49" i="22"/>
  <c r="K48" i="22"/>
  <c r="I48" i="22"/>
  <c r="K46" i="22"/>
  <c r="I46" i="22"/>
  <c r="K45" i="22"/>
  <c r="I45" i="22"/>
  <c r="K43" i="22"/>
  <c r="I43" i="22"/>
  <c r="K42" i="22"/>
  <c r="I42" i="22"/>
  <c r="K40" i="22"/>
  <c r="I40" i="22"/>
  <c r="K39" i="22"/>
  <c r="I39" i="22"/>
  <c r="K37" i="22"/>
  <c r="I37" i="22"/>
  <c r="K36" i="22"/>
  <c r="I36" i="22"/>
  <c r="K34" i="22"/>
  <c r="I34" i="22"/>
  <c r="K33" i="22"/>
  <c r="I33" i="22"/>
  <c r="K31" i="22"/>
  <c r="I31" i="22"/>
  <c r="K30" i="22"/>
  <c r="I30" i="22"/>
  <c r="K28" i="22"/>
  <c r="I28" i="22"/>
  <c r="K27" i="22"/>
  <c r="I27" i="22"/>
  <c r="K25" i="22"/>
  <c r="I25" i="22"/>
  <c r="K24" i="22"/>
  <c r="I24" i="22"/>
  <c r="K22" i="22"/>
  <c r="I22" i="22"/>
  <c r="K21" i="22"/>
  <c r="I21" i="22"/>
  <c r="K20" i="22"/>
  <c r="I20" i="22"/>
  <c r="K19" i="22"/>
  <c r="I19" i="22"/>
  <c r="K17" i="22"/>
  <c r="I17" i="22"/>
  <c r="K16" i="22"/>
  <c r="I16" i="22"/>
  <c r="K15" i="22"/>
  <c r="I15" i="22"/>
  <c r="K14" i="22"/>
  <c r="I14" i="22"/>
  <c r="K12" i="22"/>
  <c r="I12" i="22"/>
  <c r="K11" i="22"/>
  <c r="I11" i="22"/>
  <c r="K10" i="22"/>
  <c r="I10" i="22"/>
  <c r="K9" i="22"/>
  <c r="I9" i="22"/>
  <c r="K7" i="22"/>
  <c r="I7" i="22"/>
  <c r="P6" i="22"/>
  <c r="L6" i="22"/>
  <c r="K6" i="22"/>
  <c r="I6" i="22"/>
  <c r="T5" i="22"/>
  <c r="P5" i="22"/>
  <c r="K5" i="22"/>
  <c r="I5" i="22"/>
  <c r="M4" i="22"/>
  <c r="L4" i="22"/>
  <c r="K4" i="22"/>
  <c r="N49" i="22" s="1"/>
  <c r="I4" i="22"/>
  <c r="W7" i="22" l="1"/>
  <c r="R10" i="22"/>
  <c r="V10" i="22"/>
  <c r="N11" i="22"/>
  <c r="R11" i="22"/>
  <c r="U12" i="22"/>
  <c r="M14" i="22"/>
  <c r="P15" i="22"/>
  <c r="T15" i="22"/>
  <c r="L16" i="22"/>
  <c r="P16" i="22"/>
  <c r="W17" i="22"/>
  <c r="R20" i="22"/>
  <c r="V20" i="22"/>
  <c r="N21" i="22"/>
  <c r="R21" i="22"/>
  <c r="T24" i="22"/>
  <c r="L25" i="22"/>
  <c r="L27" i="22"/>
  <c r="T28" i="22"/>
  <c r="T30" i="22"/>
  <c r="L31" i="22"/>
  <c r="L33" i="22"/>
  <c r="O34" i="22"/>
  <c r="Q40" i="22"/>
  <c r="U42" i="22"/>
  <c r="X43" i="22"/>
  <c r="X45" i="22"/>
  <c r="O46" i="22"/>
  <c r="S48" i="22"/>
  <c r="Z49" i="22"/>
  <c r="N4" i="22"/>
  <c r="AB4" i="22" s="1"/>
  <c r="Q5" i="22"/>
  <c r="U5" i="22"/>
  <c r="M6" i="22"/>
  <c r="AB7" i="22" s="1"/>
  <c r="Q6" i="22"/>
  <c r="T7" i="22"/>
  <c r="L9" i="22"/>
  <c r="O10" i="22"/>
  <c r="S10" i="22"/>
  <c r="O11" i="22"/>
  <c r="S11" i="22"/>
  <c r="V12" i="22"/>
  <c r="N14" i="22"/>
  <c r="Q15" i="22"/>
  <c r="U15" i="22"/>
  <c r="M16" i="22"/>
  <c r="Q16" i="22"/>
  <c r="T17" i="22"/>
  <c r="L19" i="22"/>
  <c r="O20" i="22"/>
  <c r="S20" i="22"/>
  <c r="O21" i="22"/>
  <c r="S21" i="22"/>
  <c r="L24" i="22"/>
  <c r="P25" i="22"/>
  <c r="P27" i="22"/>
  <c r="X28" i="22"/>
  <c r="P31" i="22"/>
  <c r="S34" i="22"/>
  <c r="N37" i="22"/>
  <c r="U40" i="22"/>
  <c r="Y42" i="22"/>
  <c r="L43" i="22"/>
  <c r="L45" i="22"/>
  <c r="S46" i="22"/>
  <c r="W48" i="22"/>
  <c r="Y49" i="22"/>
  <c r="U49" i="22"/>
  <c r="Q49" i="22"/>
  <c r="M49" i="22"/>
  <c r="Z48" i="22"/>
  <c r="V48" i="22"/>
  <c r="R48" i="22"/>
  <c r="N48" i="22"/>
  <c r="Z46" i="22"/>
  <c r="V46" i="22"/>
  <c r="R46" i="22"/>
  <c r="N46" i="22"/>
  <c r="AA45" i="22"/>
  <c r="W45" i="22"/>
  <c r="S45" i="22"/>
  <c r="O45" i="22"/>
  <c r="AA43" i="22"/>
  <c r="W43" i="22"/>
  <c r="S43" i="22"/>
  <c r="O43" i="22"/>
  <c r="X42" i="22"/>
  <c r="T42" i="22"/>
  <c r="P42" i="22"/>
  <c r="L42" i="22"/>
  <c r="T40" i="22"/>
  <c r="P40" i="22"/>
  <c r="L40" i="22"/>
  <c r="M39" i="22"/>
  <c r="U37" i="22"/>
  <c r="Q37" i="22"/>
  <c r="M37" i="22"/>
  <c r="N36" i="22"/>
  <c r="V34" i="22"/>
  <c r="R34" i="22"/>
  <c r="N34" i="22"/>
  <c r="O33" i="22"/>
  <c r="AA31" i="22"/>
  <c r="W31" i="22"/>
  <c r="S31" i="22"/>
  <c r="O31" i="22"/>
  <c r="S30" i="22"/>
  <c r="O30" i="22"/>
  <c r="AA28" i="22"/>
  <c r="W28" i="22"/>
  <c r="S28" i="22"/>
  <c r="O28" i="22"/>
  <c r="S27" i="22"/>
  <c r="O27" i="22"/>
  <c r="AA25" i="22"/>
  <c r="W25" i="22"/>
  <c r="S25" i="22"/>
  <c r="O25" i="22"/>
  <c r="S24" i="22"/>
  <c r="X49" i="22"/>
  <c r="T49" i="22"/>
  <c r="P49" i="22"/>
  <c r="L49" i="22"/>
  <c r="Y48" i="22"/>
  <c r="U48" i="22"/>
  <c r="Q48" i="22"/>
  <c r="M48" i="22"/>
  <c r="Y46" i="22"/>
  <c r="U46" i="22"/>
  <c r="Q46" i="22"/>
  <c r="M46" i="22"/>
  <c r="Z45" i="22"/>
  <c r="V45" i="22"/>
  <c r="R45" i="22"/>
  <c r="N45" i="22"/>
  <c r="Z43" i="22"/>
  <c r="V43" i="22"/>
  <c r="R43" i="22"/>
  <c r="N43" i="22"/>
  <c r="AA42" i="22"/>
  <c r="W42" i="22"/>
  <c r="S42" i="22"/>
  <c r="O42" i="22"/>
  <c r="W40" i="22"/>
  <c r="S40" i="22"/>
  <c r="O40" i="22"/>
  <c r="L39" i="22"/>
  <c r="T37" i="22"/>
  <c r="P37" i="22"/>
  <c r="L37" i="22"/>
  <c r="M36" i="22"/>
  <c r="U34" i="22"/>
  <c r="Q34" i="22"/>
  <c r="M34" i="22"/>
  <c r="N33" i="22"/>
  <c r="Z31" i="22"/>
  <c r="V31" i="22"/>
  <c r="R31" i="22"/>
  <c r="N31" i="22"/>
  <c r="V30" i="22"/>
  <c r="R30" i="22"/>
  <c r="N30" i="22"/>
  <c r="Z28" i="22"/>
  <c r="V28" i="22"/>
  <c r="R28" i="22"/>
  <c r="N28" i="22"/>
  <c r="V27" i="22"/>
  <c r="R27" i="22"/>
  <c r="N27" i="22"/>
  <c r="Z25" i="22"/>
  <c r="V25" i="22"/>
  <c r="R25" i="22"/>
  <c r="N25" i="22"/>
  <c r="V24" i="22"/>
  <c r="R24" i="22"/>
  <c r="N24" i="22"/>
  <c r="V22" i="22"/>
  <c r="AA49" i="22"/>
  <c r="W49" i="22"/>
  <c r="S49" i="22"/>
  <c r="O49" i="22"/>
  <c r="X48" i="22"/>
  <c r="T48" i="22"/>
  <c r="P48" i="22"/>
  <c r="L48" i="22"/>
  <c r="X46" i="22"/>
  <c r="T46" i="22"/>
  <c r="P46" i="22"/>
  <c r="L46" i="22"/>
  <c r="Y45" i="22"/>
  <c r="U45" i="22"/>
  <c r="Q45" i="22"/>
  <c r="M45" i="22"/>
  <c r="Y43" i="22"/>
  <c r="U43" i="22"/>
  <c r="Q43" i="22"/>
  <c r="M43" i="22"/>
  <c r="Z42" i="22"/>
  <c r="V42" i="22"/>
  <c r="R42" i="22"/>
  <c r="N42" i="22"/>
  <c r="V40" i="22"/>
  <c r="R40" i="22"/>
  <c r="N40" i="22"/>
  <c r="O39" i="22"/>
  <c r="W37" i="22"/>
  <c r="S37" i="22"/>
  <c r="O37" i="22"/>
  <c r="L36" i="22"/>
  <c r="T34" i="22"/>
  <c r="P34" i="22"/>
  <c r="L34" i="22"/>
  <c r="M33" i="22"/>
  <c r="Y31" i="22"/>
  <c r="U31" i="22"/>
  <c r="Q31" i="22"/>
  <c r="M31" i="22"/>
  <c r="U30" i="22"/>
  <c r="Q30" i="22"/>
  <c r="M30" i="22"/>
  <c r="Y28" i="22"/>
  <c r="U28" i="22"/>
  <c r="Q28" i="22"/>
  <c r="M28" i="22"/>
  <c r="U27" i="22"/>
  <c r="Q27" i="22"/>
  <c r="M27" i="22"/>
  <c r="Y25" i="22"/>
  <c r="U25" i="22"/>
  <c r="Q25" i="22"/>
  <c r="M25" i="22"/>
  <c r="U24" i="22"/>
  <c r="Q24" i="22"/>
  <c r="M24" i="22"/>
  <c r="U22" i="22"/>
  <c r="R5" i="22"/>
  <c r="V5" i="22"/>
  <c r="N6" i="22"/>
  <c r="R6" i="22"/>
  <c r="U7" i="22"/>
  <c r="M9" i="22"/>
  <c r="P10" i="22"/>
  <c r="T10" i="22"/>
  <c r="L11" i="22"/>
  <c r="P11" i="22"/>
  <c r="W12" i="22"/>
  <c r="R15" i="22"/>
  <c r="V15" i="22"/>
  <c r="N16" i="22"/>
  <c r="R16" i="22"/>
  <c r="U17" i="22"/>
  <c r="M19" i="22"/>
  <c r="P20" i="22"/>
  <c r="T20" i="22"/>
  <c r="L21" i="22"/>
  <c r="P21" i="22"/>
  <c r="T22" i="22"/>
  <c r="O24" i="22"/>
  <c r="T25" i="22"/>
  <c r="T27" i="22"/>
  <c r="L28" i="22"/>
  <c r="L30" i="22"/>
  <c r="T31" i="22"/>
  <c r="W34" i="22"/>
  <c r="O36" i="22"/>
  <c r="R37" i="22"/>
  <c r="M42" i="22"/>
  <c r="P43" i="22"/>
  <c r="P45" i="22"/>
  <c r="W46" i="22"/>
  <c r="AA48" i="22"/>
  <c r="R49" i="22"/>
  <c r="O5" i="22"/>
  <c r="S5" i="22"/>
  <c r="O6" i="22"/>
  <c r="S6" i="22"/>
  <c r="V7" i="22"/>
  <c r="N9" i="22"/>
  <c r="Q10" i="22"/>
  <c r="U10" i="22"/>
  <c r="M11" i="22"/>
  <c r="Q11" i="22"/>
  <c r="T12" i="22"/>
  <c r="L14" i="22"/>
  <c r="AB14" i="22" s="1"/>
  <c r="O15" i="22"/>
  <c r="S15" i="22"/>
  <c r="O16" i="22"/>
  <c r="S16" i="22"/>
  <c r="V17" i="22"/>
  <c r="N19" i="22"/>
  <c r="Q20" i="22"/>
  <c r="U20" i="22"/>
  <c r="M21" i="22"/>
  <c r="Q21" i="22"/>
  <c r="W22" i="22"/>
  <c r="P24" i="22"/>
  <c r="X25" i="22"/>
  <c r="P28" i="22"/>
  <c r="P30" i="22"/>
  <c r="X31" i="22"/>
  <c r="V37" i="22"/>
  <c r="N39" i="22"/>
  <c r="M40" i="22"/>
  <c r="Q42" i="22"/>
  <c r="T43" i="22"/>
  <c r="T45" i="22"/>
  <c r="AA46" i="22"/>
  <c r="O48" i="22"/>
  <c r="V49" i="22"/>
  <c r="AE51" i="15"/>
  <c r="AD51" i="15"/>
  <c r="AE50" i="15"/>
  <c r="AE47" i="15"/>
  <c r="AE44" i="15"/>
  <c r="AE41" i="15"/>
  <c r="AE38" i="15"/>
  <c r="AE35" i="15"/>
  <c r="AE32" i="15"/>
  <c r="AE29" i="15"/>
  <c r="AE26" i="15"/>
  <c r="AE23" i="15"/>
  <c r="AE18" i="15"/>
  <c r="AE13" i="15"/>
  <c r="AE8" i="15"/>
  <c r="AD23" i="21"/>
  <c r="Y21" i="21"/>
  <c r="K21" i="21"/>
  <c r="I21" i="21"/>
  <c r="Z20" i="21"/>
  <c r="K20" i="21"/>
  <c r="I20" i="21"/>
  <c r="K19" i="21"/>
  <c r="P21" i="21" s="1"/>
  <c r="I19" i="21"/>
  <c r="K17" i="21"/>
  <c r="I17" i="21"/>
  <c r="K16" i="21"/>
  <c r="I16" i="21"/>
  <c r="K15" i="21"/>
  <c r="I15" i="21"/>
  <c r="K14" i="21"/>
  <c r="I14" i="21"/>
  <c r="Q12" i="21"/>
  <c r="K12" i="21"/>
  <c r="I12" i="21"/>
  <c r="Y11" i="21"/>
  <c r="K11" i="21"/>
  <c r="I11" i="21"/>
  <c r="K10" i="21"/>
  <c r="I10" i="21"/>
  <c r="K9" i="21"/>
  <c r="V17" i="21" s="1"/>
  <c r="I9" i="21"/>
  <c r="K7" i="21"/>
  <c r="I7" i="21"/>
  <c r="P6" i="21"/>
  <c r="K6" i="21"/>
  <c r="I6" i="21"/>
  <c r="Y5" i="21"/>
  <c r="L5" i="21"/>
  <c r="K5" i="21"/>
  <c r="I5" i="21"/>
  <c r="Y4" i="21"/>
  <c r="Q4" i="21"/>
  <c r="K4" i="21"/>
  <c r="X21" i="21" s="1"/>
  <c r="I4" i="21"/>
  <c r="T7" i="20"/>
  <c r="K6" i="20"/>
  <c r="P6" i="20" s="1"/>
  <c r="I6" i="20"/>
  <c r="N5" i="20"/>
  <c r="I5" i="20"/>
  <c r="M4" i="20"/>
  <c r="K4" i="20"/>
  <c r="I4" i="20"/>
  <c r="P6" i="19"/>
  <c r="Q4" i="19"/>
  <c r="P5" i="19"/>
  <c r="K4" i="19"/>
  <c r="M4" i="19" s="1"/>
  <c r="I4" i="19"/>
  <c r="X25" i="17"/>
  <c r="X22" i="17"/>
  <c r="X17" i="17"/>
  <c r="X12" i="17"/>
  <c r="X7" i="17"/>
  <c r="W8" i="18"/>
  <c r="W13" i="18"/>
  <c r="V14" i="18"/>
  <c r="K12" i="18"/>
  <c r="I12" i="18"/>
  <c r="K11" i="18"/>
  <c r="I11" i="18"/>
  <c r="K10" i="18"/>
  <c r="K9" i="18"/>
  <c r="L12" i="18" s="1"/>
  <c r="N7" i="18"/>
  <c r="K7" i="18"/>
  <c r="I7" i="18"/>
  <c r="O6" i="18"/>
  <c r="K6" i="18"/>
  <c r="I6" i="18"/>
  <c r="P5" i="18"/>
  <c r="L5" i="18"/>
  <c r="K5" i="18"/>
  <c r="R4" i="18"/>
  <c r="P4" i="18"/>
  <c r="N4" i="18"/>
  <c r="L4" i="18"/>
  <c r="K4" i="18"/>
  <c r="M7" i="18" s="1"/>
  <c r="U26" i="17"/>
  <c r="V26" i="17"/>
  <c r="W26" i="17"/>
  <c r="X26" i="17"/>
  <c r="K24" i="17"/>
  <c r="I24" i="17"/>
  <c r="K23" i="17"/>
  <c r="N23" i="17" s="1"/>
  <c r="I23" i="17"/>
  <c r="K21" i="17"/>
  <c r="I21" i="17"/>
  <c r="K20" i="17"/>
  <c r="I20" i="17"/>
  <c r="K19" i="17"/>
  <c r="N18" i="17"/>
  <c r="K18" i="17"/>
  <c r="Q24" i="17" s="1"/>
  <c r="I18" i="17"/>
  <c r="K16" i="17"/>
  <c r="I16" i="17"/>
  <c r="K15" i="17"/>
  <c r="I15" i="17"/>
  <c r="S14" i="17"/>
  <c r="R14" i="17"/>
  <c r="Q14" i="17"/>
  <c r="O14" i="17"/>
  <c r="N14" i="17"/>
  <c r="M14" i="17"/>
  <c r="K14" i="17"/>
  <c r="N13" i="17"/>
  <c r="M13" i="17"/>
  <c r="K13" i="17"/>
  <c r="N16" i="17" s="1"/>
  <c r="I13" i="17"/>
  <c r="A13" i="17"/>
  <c r="A18" i="17" s="1"/>
  <c r="A23" i="17" s="1"/>
  <c r="K11" i="17"/>
  <c r="I11" i="17"/>
  <c r="O10" i="17"/>
  <c r="K10" i="17"/>
  <c r="I10" i="17"/>
  <c r="M9" i="17"/>
  <c r="K9" i="17"/>
  <c r="L8" i="17"/>
  <c r="K8" i="17"/>
  <c r="I8" i="17"/>
  <c r="A8" i="17"/>
  <c r="M6" i="17"/>
  <c r="K6" i="17"/>
  <c r="O9" i="17" s="1"/>
  <c r="I6" i="17"/>
  <c r="O5" i="17"/>
  <c r="N5" i="17"/>
  <c r="K5" i="17"/>
  <c r="N4" i="17"/>
  <c r="L4" i="17"/>
  <c r="K4" i="17"/>
  <c r="M11" i="17" s="1"/>
  <c r="I4" i="17"/>
  <c r="AC4" i="22" l="1"/>
  <c r="AE4" i="22"/>
  <c r="AE7" i="22"/>
  <c r="AC7" i="22"/>
  <c r="AB34" i="22"/>
  <c r="AB21" i="22"/>
  <c r="AB22" i="22"/>
  <c r="AB39" i="22"/>
  <c r="AB49" i="22"/>
  <c r="AB43" i="22"/>
  <c r="AB6" i="22"/>
  <c r="AC14" i="22"/>
  <c r="AE14" i="22"/>
  <c r="AB45" i="22"/>
  <c r="AB30" i="22"/>
  <c r="AB37" i="22"/>
  <c r="AB42" i="22"/>
  <c r="AB24" i="22"/>
  <c r="AB20" i="22"/>
  <c r="AB10" i="22"/>
  <c r="AB33" i="22"/>
  <c r="AB27" i="22"/>
  <c r="AB12" i="22"/>
  <c r="AB11" i="22"/>
  <c r="AB15" i="22"/>
  <c r="AB5" i="22"/>
  <c r="AB28" i="22"/>
  <c r="AB36" i="22"/>
  <c r="AB46" i="22"/>
  <c r="AB48" i="22"/>
  <c r="AB40" i="22"/>
  <c r="AB19" i="22"/>
  <c r="AB9" i="22"/>
  <c r="AB31" i="22"/>
  <c r="AB25" i="22"/>
  <c r="AB17" i="22"/>
  <c r="AB16" i="22"/>
  <c r="R4" i="21"/>
  <c r="Z4" i="21"/>
  <c r="M5" i="21"/>
  <c r="T6" i="21"/>
  <c r="O7" i="21"/>
  <c r="M11" i="21"/>
  <c r="U12" i="21"/>
  <c r="M4" i="21"/>
  <c r="U4" i="21"/>
  <c r="Q5" i="21"/>
  <c r="X6" i="21"/>
  <c r="S7" i="21"/>
  <c r="Q11" i="21"/>
  <c r="Y12" i="21"/>
  <c r="N4" i="21"/>
  <c r="V4" i="21"/>
  <c r="U5" i="21"/>
  <c r="L6" i="21"/>
  <c r="U11" i="21"/>
  <c r="M12" i="21"/>
  <c r="V20" i="21"/>
  <c r="U21" i="21"/>
  <c r="S9" i="21"/>
  <c r="R10" i="21"/>
  <c r="V14" i="21"/>
  <c r="Q15" i="21"/>
  <c r="P16" i="21"/>
  <c r="T16" i="21"/>
  <c r="O17" i="21"/>
  <c r="W17" i="21"/>
  <c r="O19" i="21"/>
  <c r="W19" i="21"/>
  <c r="N20" i="21"/>
  <c r="M21" i="21"/>
  <c r="Q21" i="21"/>
  <c r="O4" i="21"/>
  <c r="S4" i="21"/>
  <c r="W4" i="21"/>
  <c r="AA4" i="21"/>
  <c r="N5" i="21"/>
  <c r="R5" i="21"/>
  <c r="V5" i="21"/>
  <c r="Z5" i="21"/>
  <c r="M6" i="21"/>
  <c r="Q6" i="21"/>
  <c r="U6" i="21"/>
  <c r="Y6" i="21"/>
  <c r="L7" i="21"/>
  <c r="AB7" i="21" s="1"/>
  <c r="P7" i="21"/>
  <c r="L9" i="21"/>
  <c r="P9" i="21"/>
  <c r="O10" i="21"/>
  <c r="S10" i="21"/>
  <c r="N11" i="21"/>
  <c r="R11" i="21"/>
  <c r="V11" i="21"/>
  <c r="Z11" i="21"/>
  <c r="N12" i="21"/>
  <c r="R12" i="21"/>
  <c r="V12" i="21"/>
  <c r="Z12" i="21"/>
  <c r="O14" i="21"/>
  <c r="S14" i="21"/>
  <c r="W14" i="21"/>
  <c r="N15" i="21"/>
  <c r="R15" i="21"/>
  <c r="V15" i="21"/>
  <c r="M16" i="21"/>
  <c r="Q16" i="21"/>
  <c r="U16" i="21"/>
  <c r="L17" i="21"/>
  <c r="P17" i="21"/>
  <c r="T17" i="21"/>
  <c r="L19" i="21"/>
  <c r="P19" i="21"/>
  <c r="T19" i="21"/>
  <c r="O20" i="21"/>
  <c r="S20" i="21"/>
  <c r="W20" i="21"/>
  <c r="AA20" i="21"/>
  <c r="N21" i="21"/>
  <c r="R21" i="21"/>
  <c r="V21" i="21"/>
  <c r="Z21" i="21"/>
  <c r="N14" i="21"/>
  <c r="U15" i="21"/>
  <c r="S17" i="21"/>
  <c r="R20" i="21"/>
  <c r="L4" i="21"/>
  <c r="P4" i="21"/>
  <c r="T4" i="21"/>
  <c r="X4" i="21"/>
  <c r="O5" i="21"/>
  <c r="S5" i="21"/>
  <c r="W5" i="21"/>
  <c r="AA5" i="21"/>
  <c r="N6" i="21"/>
  <c r="R6" i="21"/>
  <c r="V6" i="21"/>
  <c r="Z6" i="21"/>
  <c r="M7" i="21"/>
  <c r="Q7" i="21"/>
  <c r="M9" i="21"/>
  <c r="Q9" i="21"/>
  <c r="L10" i="21"/>
  <c r="P10" i="21"/>
  <c r="O11" i="21"/>
  <c r="S11" i="21"/>
  <c r="W11" i="21"/>
  <c r="O12" i="21"/>
  <c r="S12" i="21"/>
  <c r="W12" i="21"/>
  <c r="L14" i="21"/>
  <c r="P14" i="21"/>
  <c r="T14" i="21"/>
  <c r="O15" i="21"/>
  <c r="S15" i="21"/>
  <c r="W15" i="21"/>
  <c r="N16" i="21"/>
  <c r="R16" i="21"/>
  <c r="V16" i="21"/>
  <c r="M17" i="21"/>
  <c r="Q17" i="21"/>
  <c r="U17" i="21"/>
  <c r="M19" i="21"/>
  <c r="Q19" i="21"/>
  <c r="U19" i="21"/>
  <c r="L20" i="21"/>
  <c r="P20" i="21"/>
  <c r="T20" i="21"/>
  <c r="X20" i="21"/>
  <c r="O21" i="21"/>
  <c r="S21" i="21"/>
  <c r="W21" i="21"/>
  <c r="AA21" i="21"/>
  <c r="O9" i="21"/>
  <c r="N10" i="21"/>
  <c r="R14" i="21"/>
  <c r="M15" i="21"/>
  <c r="L16" i="21"/>
  <c r="AB16" i="21" s="1"/>
  <c r="S19" i="21"/>
  <c r="P5" i="21"/>
  <c r="T5" i="21"/>
  <c r="X5" i="21"/>
  <c r="O6" i="21"/>
  <c r="S6" i="21"/>
  <c r="W6" i="21"/>
  <c r="AA6" i="21"/>
  <c r="N7" i="21"/>
  <c r="R7" i="21"/>
  <c r="N9" i="21"/>
  <c r="R9" i="21"/>
  <c r="M10" i="21"/>
  <c r="Q10" i="21"/>
  <c r="L11" i="21"/>
  <c r="P11" i="21"/>
  <c r="T11" i="21"/>
  <c r="X11" i="21"/>
  <c r="L12" i="21"/>
  <c r="P12" i="21"/>
  <c r="T12" i="21"/>
  <c r="X12" i="21"/>
  <c r="M14" i="21"/>
  <c r="Q14" i="21"/>
  <c r="U14" i="21"/>
  <c r="L15" i="21"/>
  <c r="P15" i="21"/>
  <c r="T15" i="21"/>
  <c r="O16" i="21"/>
  <c r="S16" i="21"/>
  <c r="W16" i="21"/>
  <c r="N17" i="21"/>
  <c r="R17" i="21"/>
  <c r="N19" i="21"/>
  <c r="R19" i="21"/>
  <c r="V19" i="21"/>
  <c r="M20" i="21"/>
  <c r="Q20" i="21"/>
  <c r="U20" i="21"/>
  <c r="Y20" i="21"/>
  <c r="L21" i="21"/>
  <c r="T21" i="21"/>
  <c r="N4" i="20"/>
  <c r="M6" i="20"/>
  <c r="L4" i="20"/>
  <c r="Q4" i="20" s="1"/>
  <c r="N6" i="20"/>
  <c r="O6" i="20"/>
  <c r="O5" i="20"/>
  <c r="Q5" i="20" s="1"/>
  <c r="L6" i="20"/>
  <c r="Q6" i="20" s="1"/>
  <c r="L4" i="19"/>
  <c r="N4" i="19" s="1"/>
  <c r="S9" i="18"/>
  <c r="O10" i="18"/>
  <c r="M4" i="18"/>
  <c r="T4" i="18" s="1"/>
  <c r="Q4" i="18"/>
  <c r="M5" i="18"/>
  <c r="T5" i="18" s="1"/>
  <c r="Q5" i="18"/>
  <c r="L6" i="18"/>
  <c r="O7" i="18"/>
  <c r="L9" i="18"/>
  <c r="P9" i="18"/>
  <c r="L10" i="18"/>
  <c r="P10" i="18"/>
  <c r="O11" i="18"/>
  <c r="N12" i="18"/>
  <c r="M12" i="18"/>
  <c r="T12" i="18" s="1"/>
  <c r="N5" i="18"/>
  <c r="R5" i="18"/>
  <c r="M6" i="18"/>
  <c r="L7" i="18"/>
  <c r="T7" i="18" s="1"/>
  <c r="M9" i="18"/>
  <c r="Q9" i="18"/>
  <c r="M10" i="18"/>
  <c r="Q10" i="18"/>
  <c r="L11" i="18"/>
  <c r="O12" i="18"/>
  <c r="O9" i="18"/>
  <c r="S10" i="18"/>
  <c r="N11" i="18"/>
  <c r="O4" i="18"/>
  <c r="S4" i="18"/>
  <c r="O5" i="18"/>
  <c r="S5" i="18"/>
  <c r="N6" i="18"/>
  <c r="N9" i="18"/>
  <c r="R9" i="18"/>
  <c r="N10" i="18"/>
  <c r="R10" i="18"/>
  <c r="M11" i="18"/>
  <c r="R5" i="17"/>
  <c r="M8" i="17"/>
  <c r="P9" i="17"/>
  <c r="O16" i="17"/>
  <c r="L21" i="17"/>
  <c r="L5" i="17"/>
  <c r="L15" i="17"/>
  <c r="N19" i="17"/>
  <c r="M20" i="17"/>
  <c r="N24" i="17"/>
  <c r="L9" i="17"/>
  <c r="N11" i="17"/>
  <c r="R19" i="17"/>
  <c r="R24" i="17"/>
  <c r="O23" i="17"/>
  <c r="L10" i="17"/>
  <c r="O11" i="17"/>
  <c r="M15" i="17"/>
  <c r="L16" i="17"/>
  <c r="O18" i="17"/>
  <c r="O19" i="17"/>
  <c r="S19" i="17"/>
  <c r="N20" i="17"/>
  <c r="M21" i="17"/>
  <c r="L23" i="17"/>
  <c r="O24" i="17"/>
  <c r="S24" i="17"/>
  <c r="N6" i="17"/>
  <c r="Q9" i="17"/>
  <c r="R9" i="17"/>
  <c r="M10" i="17"/>
  <c r="O13" i="17"/>
  <c r="N15" i="17"/>
  <c r="M16" i="17"/>
  <c r="L18" i="17"/>
  <c r="L19" i="17"/>
  <c r="N21" i="17"/>
  <c r="M23" i="17"/>
  <c r="L24" i="17"/>
  <c r="P24" i="17"/>
  <c r="T24" i="17"/>
  <c r="O4" i="17"/>
  <c r="S5" i="17"/>
  <c r="P5" i="17"/>
  <c r="O6" i="17"/>
  <c r="N8" i="17"/>
  <c r="N9" i="17"/>
  <c r="L11" i="17"/>
  <c r="P19" i="17"/>
  <c r="O20" i="17"/>
  <c r="M4" i="17"/>
  <c r="U4" i="17" s="1"/>
  <c r="M5" i="17"/>
  <c r="Q5" i="17"/>
  <c r="L6" i="17"/>
  <c r="O8" i="17"/>
  <c r="S9" i="17"/>
  <c r="N10" i="17"/>
  <c r="L13" i="17"/>
  <c r="L14" i="17"/>
  <c r="P14" i="17"/>
  <c r="O15" i="17"/>
  <c r="M18" i="17"/>
  <c r="M19" i="17"/>
  <c r="Q19" i="17"/>
  <c r="L20" i="17"/>
  <c r="O21" i="17"/>
  <c r="M24" i="17"/>
  <c r="AB17" i="14"/>
  <c r="AC48" i="22" l="1"/>
  <c r="AE48" i="22" s="1"/>
  <c r="AB50" i="22"/>
  <c r="AC5" i="22"/>
  <c r="AE5" i="22" s="1"/>
  <c r="AB26" i="22"/>
  <c r="AC24" i="22"/>
  <c r="AE24" i="22" s="1"/>
  <c r="AC45" i="22"/>
  <c r="AE45" i="22" s="1"/>
  <c r="AB47" i="22"/>
  <c r="AE6" i="22"/>
  <c r="AC6" i="22"/>
  <c r="AE22" i="22"/>
  <c r="AC22" i="22"/>
  <c r="AE16" i="22"/>
  <c r="AC16" i="22"/>
  <c r="AB13" i="22"/>
  <c r="AC9" i="22"/>
  <c r="AE9" i="22" s="1"/>
  <c r="AC46" i="22"/>
  <c r="AE46" i="22" s="1"/>
  <c r="AC15" i="22"/>
  <c r="AE15" i="22" s="1"/>
  <c r="AC33" i="22"/>
  <c r="AE33" i="22" s="1"/>
  <c r="AB35" i="22"/>
  <c r="AB44" i="22"/>
  <c r="AC42" i="22"/>
  <c r="AE42" i="22" s="1"/>
  <c r="AC43" i="22"/>
  <c r="AE43" i="22" s="1"/>
  <c r="AC21" i="22"/>
  <c r="AE21" i="22" s="1"/>
  <c r="AB8" i="22"/>
  <c r="AE31" i="22"/>
  <c r="AC31" i="22"/>
  <c r="AE17" i="22"/>
  <c r="AC17" i="22"/>
  <c r="AE19" i="22"/>
  <c r="AB23" i="22"/>
  <c r="AC19" i="22"/>
  <c r="AC36" i="22"/>
  <c r="AE36" i="22" s="1"/>
  <c r="AB38" i="22"/>
  <c r="AC11" i="22"/>
  <c r="AE11" i="22" s="1"/>
  <c r="AE10" i="22"/>
  <c r="AC10" i="22"/>
  <c r="AC37" i="22"/>
  <c r="AE37" i="22" s="1"/>
  <c r="AB18" i="22"/>
  <c r="AC49" i="22"/>
  <c r="AE49" i="22"/>
  <c r="AC34" i="22"/>
  <c r="AE34" i="22" s="1"/>
  <c r="AB29" i="22"/>
  <c r="AE27" i="22"/>
  <c r="AC27" i="22"/>
  <c r="AE25" i="22"/>
  <c r="AC25" i="22"/>
  <c r="AE40" i="22"/>
  <c r="AC40" i="22"/>
  <c r="AE28" i="22"/>
  <c r="AC28" i="22"/>
  <c r="AE12" i="22"/>
  <c r="AC12" i="22"/>
  <c r="AE20" i="22"/>
  <c r="AC20" i="22"/>
  <c r="AB32" i="22"/>
  <c r="AC30" i="22"/>
  <c r="AE30" i="22" s="1"/>
  <c r="AC39" i="22"/>
  <c r="AB41" i="22"/>
  <c r="AE39" i="22"/>
  <c r="AB5" i="21"/>
  <c r="AB6" i="21"/>
  <c r="AE6" i="21" s="1"/>
  <c r="AE5" i="21"/>
  <c r="AC16" i="21"/>
  <c r="AE16" i="21" s="1"/>
  <c r="AE7" i="21"/>
  <c r="AB12" i="21"/>
  <c r="AB11" i="21"/>
  <c r="AB17" i="21"/>
  <c r="AB20" i="21"/>
  <c r="AB15" i="21"/>
  <c r="AB19" i="21"/>
  <c r="AB9" i="21"/>
  <c r="AB21" i="21"/>
  <c r="AB14" i="21"/>
  <c r="AB10" i="21"/>
  <c r="AB4" i="21"/>
  <c r="Q7" i="20"/>
  <c r="N5" i="19"/>
  <c r="N6" i="19" s="1"/>
  <c r="O4" i="19"/>
  <c r="O5" i="19" s="1"/>
  <c r="O6" i="19" s="1"/>
  <c r="Q5" i="19"/>
  <c r="Q6" i="19" s="1"/>
  <c r="U12" i="18"/>
  <c r="W12" i="18"/>
  <c r="W4" i="18"/>
  <c r="T8" i="18"/>
  <c r="U4" i="18"/>
  <c r="U5" i="18"/>
  <c r="W5" i="18" s="1"/>
  <c r="T9" i="18"/>
  <c r="T11" i="18"/>
  <c r="U7" i="18"/>
  <c r="W7" i="18"/>
  <c r="T10" i="18"/>
  <c r="T6" i="18"/>
  <c r="U9" i="17"/>
  <c r="U13" i="17"/>
  <c r="U16" i="17"/>
  <c r="U8" i="17"/>
  <c r="X8" i="17" s="1"/>
  <c r="U20" i="17"/>
  <c r="U15" i="17"/>
  <c r="V15" i="17" s="1"/>
  <c r="X15" i="17" s="1"/>
  <c r="U23" i="17"/>
  <c r="V23" i="17" s="1"/>
  <c r="X23" i="17" s="1"/>
  <c r="U5" i="17"/>
  <c r="V5" i="17" s="1"/>
  <c r="V9" i="17"/>
  <c r="X9" i="17" s="1"/>
  <c r="V8" i="17"/>
  <c r="U11" i="17"/>
  <c r="U19" i="17"/>
  <c r="U21" i="17"/>
  <c r="U10" i="17"/>
  <c r="V20" i="17"/>
  <c r="X20" i="17"/>
  <c r="V4" i="17"/>
  <c r="X4" i="17" s="1"/>
  <c r="U24" i="17"/>
  <c r="U18" i="17"/>
  <c r="V16" i="17"/>
  <c r="X16" i="17" s="1"/>
  <c r="U14" i="17"/>
  <c r="V13" i="17"/>
  <c r="X13" i="17" s="1"/>
  <c r="U6" i="17"/>
  <c r="W26" i="2"/>
  <c r="AB51" i="22" l="1"/>
  <c r="AC8" i="22"/>
  <c r="AE35" i="22"/>
  <c r="AC35" i="22"/>
  <c r="AC47" i="22"/>
  <c r="AE47" i="22" s="1"/>
  <c r="AE50" i="22"/>
  <c r="AC50" i="22"/>
  <c r="AC44" i="22"/>
  <c r="AE44" i="22" s="1"/>
  <c r="AC13" i="22"/>
  <c r="AE13" i="22" s="1"/>
  <c r="AC26" i="22"/>
  <c r="AE26" i="22" s="1"/>
  <c r="AE18" i="22"/>
  <c r="AC18" i="22"/>
  <c r="AC41" i="22"/>
  <c r="AE41" i="22"/>
  <c r="AE32" i="22"/>
  <c r="AC32" i="22"/>
  <c r="AC29" i="22"/>
  <c r="AE29" i="22" s="1"/>
  <c r="AE38" i="22"/>
  <c r="AC38" i="22"/>
  <c r="AC23" i="22"/>
  <c r="AE23" i="22" s="1"/>
  <c r="AC21" i="21"/>
  <c r="AE21" i="21"/>
  <c r="AB8" i="21"/>
  <c r="AC9" i="21"/>
  <c r="AB13" i="21"/>
  <c r="AC17" i="21"/>
  <c r="AE17" i="21" s="1"/>
  <c r="AC20" i="21"/>
  <c r="AE20" i="21" s="1"/>
  <c r="AC10" i="21"/>
  <c r="AE10" i="21" s="1"/>
  <c r="AE19" i="21"/>
  <c r="AB22" i="21"/>
  <c r="AC19" i="21"/>
  <c r="AC11" i="21"/>
  <c r="AE11" i="21"/>
  <c r="AC14" i="21"/>
  <c r="AB18" i="21"/>
  <c r="AC15" i="21"/>
  <c r="AE15" i="21" s="1"/>
  <c r="AC12" i="21"/>
  <c r="AE12" i="21" s="1"/>
  <c r="R7" i="20"/>
  <c r="U10" i="18"/>
  <c r="W10" i="18" s="1"/>
  <c r="T14" i="18"/>
  <c r="T13" i="18"/>
  <c r="U9" i="18"/>
  <c r="U13" i="18" s="1"/>
  <c r="W6" i="18"/>
  <c r="U6" i="18"/>
  <c r="U11" i="18"/>
  <c r="W11" i="18"/>
  <c r="U8" i="18"/>
  <c r="U14" i="18" s="1"/>
  <c r="U7" i="17"/>
  <c r="X5" i="17"/>
  <c r="U17" i="17"/>
  <c r="V17" i="17" s="1"/>
  <c r="U25" i="17"/>
  <c r="V25" i="17" s="1"/>
  <c r="V10" i="17"/>
  <c r="X10" i="17" s="1"/>
  <c r="U22" i="17"/>
  <c r="V18" i="17"/>
  <c r="X18" i="17" s="1"/>
  <c r="V21" i="17"/>
  <c r="X21" i="17" s="1"/>
  <c r="V7" i="17"/>
  <c r="V6" i="17"/>
  <c r="X6" i="17" s="1"/>
  <c r="V24" i="17"/>
  <c r="X24" i="17" s="1"/>
  <c r="V19" i="17"/>
  <c r="X19" i="17" s="1"/>
  <c r="V14" i="17"/>
  <c r="X14" i="17" s="1"/>
  <c r="V11" i="17"/>
  <c r="X11" i="17" s="1"/>
  <c r="U12" i="17"/>
  <c r="U14" i="2"/>
  <c r="S14" i="2"/>
  <c r="R14" i="2"/>
  <c r="Q14" i="2"/>
  <c r="P14" i="2"/>
  <c r="O14" i="2"/>
  <c r="N14" i="2"/>
  <c r="M14" i="2"/>
  <c r="L14" i="2"/>
  <c r="K14" i="2"/>
  <c r="S5" i="2"/>
  <c r="R5" i="2"/>
  <c r="Q5" i="2"/>
  <c r="P5" i="2"/>
  <c r="O5" i="2"/>
  <c r="U5" i="2" s="1"/>
  <c r="N5" i="2"/>
  <c r="M5" i="2"/>
  <c r="L5" i="2"/>
  <c r="K5" i="2"/>
  <c r="I4" i="2"/>
  <c r="K18" i="2"/>
  <c r="O18" i="2" s="1"/>
  <c r="I18" i="2"/>
  <c r="I13" i="2"/>
  <c r="I8" i="2"/>
  <c r="AC51" i="22" l="1"/>
  <c r="AE8" i="22"/>
  <c r="AE51" i="22"/>
  <c r="AB23" i="21"/>
  <c r="AC8" i="21"/>
  <c r="AE8" i="21"/>
  <c r="AE18" i="21"/>
  <c r="AC18" i="21"/>
  <c r="AC22" i="21" s="1"/>
  <c r="AC13" i="21"/>
  <c r="AE13" i="21" s="1"/>
  <c r="AE22" i="21"/>
  <c r="AC23" i="21"/>
  <c r="AE14" i="21"/>
  <c r="AE9" i="21"/>
  <c r="AE4" i="21"/>
  <c r="W9" i="18"/>
  <c r="W14" i="18" s="1"/>
  <c r="V22" i="17"/>
  <c r="V12" i="17"/>
  <c r="V14" i="2"/>
  <c r="W14" i="2" s="1"/>
  <c r="V5" i="2"/>
  <c r="W5" i="2" s="1"/>
  <c r="L18" i="2"/>
  <c r="M18" i="2"/>
  <c r="N18" i="2"/>
  <c r="I49" i="15"/>
  <c r="I48" i="15"/>
  <c r="I46" i="15"/>
  <c r="I45" i="15"/>
  <c r="I43" i="15"/>
  <c r="S7" i="14"/>
  <c r="R7" i="14"/>
  <c r="Q7" i="14"/>
  <c r="P7" i="14"/>
  <c r="I7" i="14"/>
  <c r="AB5" i="14"/>
  <c r="K21" i="2"/>
  <c r="K20" i="2"/>
  <c r="K19" i="2"/>
  <c r="O21" i="2"/>
  <c r="I21" i="2"/>
  <c r="I20" i="2"/>
  <c r="K16" i="2"/>
  <c r="K15" i="2"/>
  <c r="K13" i="2"/>
  <c r="I16" i="2"/>
  <c r="I15" i="2"/>
  <c r="K11" i="2"/>
  <c r="K10" i="2"/>
  <c r="K9" i="2"/>
  <c r="K8" i="2"/>
  <c r="I11" i="2"/>
  <c r="I10" i="2"/>
  <c r="K6" i="2"/>
  <c r="L4" i="2" s="1"/>
  <c r="K4" i="2"/>
  <c r="I6" i="2"/>
  <c r="A8" i="2"/>
  <c r="A13" i="2" s="1"/>
  <c r="A18" i="2" s="1"/>
  <c r="A23" i="2" s="1"/>
  <c r="D5" i="10"/>
  <c r="AE23" i="21" l="1"/>
  <c r="M16" i="2"/>
  <c r="L13" i="2"/>
  <c r="M9" i="2"/>
  <c r="L8" i="2"/>
  <c r="M4" i="2"/>
  <c r="N4" i="2"/>
  <c r="R19" i="2"/>
  <c r="O19" i="2"/>
  <c r="S19" i="2"/>
  <c r="N20" i="2"/>
  <c r="M21" i="2"/>
  <c r="N19" i="2"/>
  <c r="L21" i="2"/>
  <c r="L19" i="2"/>
  <c r="P19" i="2"/>
  <c r="O20" i="2"/>
  <c r="N21" i="2"/>
  <c r="M20" i="2"/>
  <c r="M19" i="2"/>
  <c r="Q19" i="2"/>
  <c r="L20" i="2"/>
  <c r="O15" i="2"/>
  <c r="N13" i="2"/>
  <c r="N16" i="2"/>
  <c r="M13" i="2"/>
  <c r="L15" i="2"/>
  <c r="O16" i="2"/>
  <c r="O13" i="2"/>
  <c r="M15" i="2"/>
  <c r="L16" i="2"/>
  <c r="N15" i="2"/>
  <c r="O8" i="2"/>
  <c r="N9" i="2"/>
  <c r="R9" i="2"/>
  <c r="M10" i="2"/>
  <c r="L11" i="2"/>
  <c r="O9" i="2"/>
  <c r="S9" i="2"/>
  <c r="N10" i="2"/>
  <c r="M11" i="2"/>
  <c r="M8" i="2"/>
  <c r="L9" i="2"/>
  <c r="P9" i="2"/>
  <c r="O10" i="2"/>
  <c r="N11" i="2"/>
  <c r="N8" i="2"/>
  <c r="Q9" i="2"/>
  <c r="L10" i="2"/>
  <c r="O11" i="2"/>
  <c r="N6" i="2"/>
  <c r="O4" i="2"/>
  <c r="O6" i="2"/>
  <c r="M6" i="2"/>
  <c r="L6" i="2"/>
  <c r="I42" i="15"/>
  <c r="U9" i="2" l="1"/>
  <c r="U11" i="2"/>
  <c r="U8" i="2"/>
  <c r="V8" i="2" s="1"/>
  <c r="W8" i="2" s="1"/>
  <c r="U10" i="2"/>
  <c r="U4" i="2"/>
  <c r="V4" i="2" s="1"/>
  <c r="W4" i="2" s="1"/>
  <c r="U13" i="2"/>
  <c r="V13" i="2" s="1"/>
  <c r="W13" i="2" s="1"/>
  <c r="U18" i="2"/>
  <c r="V18" i="2" s="1"/>
  <c r="W18" i="2" s="1"/>
  <c r="I5" i="13"/>
  <c r="AD21" i="14" l="1"/>
  <c r="AD20" i="14"/>
  <c r="AD13" i="14"/>
  <c r="AD19" i="14"/>
  <c r="AD16" i="14"/>
  <c r="AD15" i="14"/>
  <c r="AD14" i="14"/>
  <c r="AD12" i="14"/>
  <c r="AD11" i="14"/>
  <c r="AD10" i="14"/>
  <c r="AD9" i="14"/>
  <c r="AD4" i="14"/>
  <c r="AC21" i="14"/>
  <c r="AC20" i="14"/>
  <c r="AC13" i="14"/>
  <c r="AC19" i="14"/>
  <c r="AC17" i="14"/>
  <c r="AC18" i="14" s="1"/>
  <c r="AC22" i="14" s="1"/>
  <c r="AC16" i="14"/>
  <c r="AC15" i="14"/>
  <c r="AC14" i="14"/>
  <c r="AC12" i="14"/>
  <c r="AC11" i="14"/>
  <c r="AC10" i="14"/>
  <c r="AC9" i="14"/>
  <c r="AC5" i="14"/>
  <c r="AD5" i="14" s="1"/>
  <c r="AC4" i="14"/>
  <c r="AD17" i="14" l="1"/>
  <c r="AD18" i="14" s="1"/>
  <c r="AD22" i="14" s="1"/>
  <c r="V14" i="11"/>
  <c r="U14" i="11"/>
  <c r="V13" i="11"/>
  <c r="V8" i="11"/>
  <c r="V10" i="11"/>
  <c r="V11" i="11"/>
  <c r="V12" i="11"/>
  <c r="V9" i="11"/>
  <c r="V5" i="11"/>
  <c r="V6" i="11"/>
  <c r="V7" i="11"/>
  <c r="V4" i="11"/>
  <c r="U13" i="11"/>
  <c r="U8" i="11"/>
  <c r="U10" i="11"/>
  <c r="U11" i="11"/>
  <c r="U12" i="11"/>
  <c r="U9" i="11"/>
  <c r="U5" i="11"/>
  <c r="U6" i="11"/>
  <c r="U7" i="11"/>
  <c r="U4" i="11"/>
  <c r="I24" i="2"/>
  <c r="K10" i="11"/>
  <c r="K5" i="11"/>
  <c r="K6" i="11"/>
  <c r="K4" i="13"/>
  <c r="I4" i="13"/>
  <c r="K21" i="15"/>
  <c r="K22" i="15"/>
  <c r="K17" i="15"/>
  <c r="K16" i="15"/>
  <c r="K11" i="15"/>
  <c r="K12" i="15"/>
  <c r="K6" i="15"/>
  <c r="K7" i="15"/>
  <c r="I20" i="15"/>
  <c r="I10" i="15"/>
  <c r="I15" i="15"/>
  <c r="I22" i="15"/>
  <c r="I21" i="15"/>
  <c r="I19" i="15"/>
  <c r="I17" i="15"/>
  <c r="I16" i="15"/>
  <c r="I14" i="15"/>
  <c r="I12" i="15"/>
  <c r="I11" i="15"/>
  <c r="I5" i="15"/>
  <c r="I7" i="15"/>
  <c r="I6" i="15"/>
  <c r="K15" i="15" l="1"/>
  <c r="K5" i="15"/>
  <c r="K14" i="15"/>
  <c r="K31" i="15"/>
  <c r="K30" i="15"/>
  <c r="K28" i="15"/>
  <c r="K27" i="15"/>
  <c r="I12" i="14" l="1"/>
  <c r="I10" i="14"/>
  <c r="I9" i="14"/>
  <c r="K17" i="14"/>
  <c r="K15" i="14"/>
  <c r="I21" i="14"/>
  <c r="K49" i="15" l="1"/>
  <c r="K48" i="15"/>
  <c r="K46" i="15"/>
  <c r="K45" i="15"/>
  <c r="K43" i="15"/>
  <c r="K42" i="15"/>
  <c r="K16" i="14"/>
  <c r="I17" i="14"/>
  <c r="I16" i="14"/>
  <c r="I15" i="14"/>
  <c r="I14" i="14"/>
  <c r="K40" i="15"/>
  <c r="I40" i="15"/>
  <c r="K39" i="15"/>
  <c r="I39" i="15"/>
  <c r="K37" i="15"/>
  <c r="I37" i="15"/>
  <c r="K36" i="15"/>
  <c r="I36" i="15"/>
  <c r="K34" i="15"/>
  <c r="I34" i="15"/>
  <c r="K33" i="15"/>
  <c r="I33" i="15"/>
  <c r="I31" i="15"/>
  <c r="I30" i="15"/>
  <c r="I28" i="15"/>
  <c r="I27" i="15"/>
  <c r="K25" i="15"/>
  <c r="I25" i="15"/>
  <c r="K24" i="15"/>
  <c r="I24" i="15"/>
  <c r="K20" i="15"/>
  <c r="K19" i="15"/>
  <c r="K10" i="15"/>
  <c r="K9" i="15"/>
  <c r="I9" i="15"/>
  <c r="K4" i="15"/>
  <c r="I4" i="15"/>
  <c r="K20" i="14"/>
  <c r="K21" i="14"/>
  <c r="K19" i="14"/>
  <c r="I20" i="14"/>
  <c r="I19" i="14"/>
  <c r="K14" i="14"/>
  <c r="K12" i="14"/>
  <c r="K11" i="14"/>
  <c r="K10" i="14"/>
  <c r="K9" i="14"/>
  <c r="I11" i="14"/>
  <c r="K5" i="14"/>
  <c r="K6" i="14"/>
  <c r="K7" i="14"/>
  <c r="I6" i="14"/>
  <c r="I5" i="14"/>
  <c r="K4" i="14"/>
  <c r="I4" i="14"/>
  <c r="I6" i="13"/>
  <c r="K6" i="13"/>
  <c r="I4" i="12"/>
  <c r="K4" i="12"/>
  <c r="K11" i="11"/>
  <c r="K12" i="11"/>
  <c r="K9" i="11"/>
  <c r="I12" i="11"/>
  <c r="I11" i="11"/>
  <c r="I7" i="11"/>
  <c r="I6" i="11"/>
  <c r="K7" i="11"/>
  <c r="K4" i="11"/>
  <c r="I23" i="2"/>
  <c r="K23" i="2"/>
  <c r="M23" i="2" s="1"/>
  <c r="K24" i="2"/>
  <c r="X42" i="15" l="1"/>
  <c r="X43" i="15"/>
  <c r="AA42" i="15"/>
  <c r="AA43" i="15"/>
  <c r="Z42" i="15"/>
  <c r="Z43" i="15"/>
  <c r="Y42" i="15"/>
  <c r="Y43" i="15"/>
  <c r="N4" i="13"/>
  <c r="P6" i="13"/>
  <c r="O5" i="13"/>
  <c r="N5" i="13"/>
  <c r="Q5" i="13" s="1"/>
  <c r="L4" i="12"/>
  <c r="N4" i="12" s="1"/>
  <c r="M4" i="12"/>
  <c r="X46" i="15"/>
  <c r="AA49" i="15"/>
  <c r="W49" i="15"/>
  <c r="AA48" i="15"/>
  <c r="W48" i="15"/>
  <c r="AA46" i="15"/>
  <c r="W46" i="15"/>
  <c r="AA45" i="15"/>
  <c r="W45" i="15"/>
  <c r="T43" i="15"/>
  <c r="Z49" i="15"/>
  <c r="V49" i="15"/>
  <c r="Z48" i="15"/>
  <c r="V48" i="15"/>
  <c r="Z46" i="15"/>
  <c r="V46" i="15"/>
  <c r="Z45" i="15"/>
  <c r="V45" i="15"/>
  <c r="W43" i="15"/>
  <c r="Y49" i="15"/>
  <c r="U49" i="15"/>
  <c r="Y48" i="15"/>
  <c r="U48" i="15"/>
  <c r="Y46" i="15"/>
  <c r="U46" i="15"/>
  <c r="Y45" i="15"/>
  <c r="U45" i="15"/>
  <c r="V43" i="15"/>
  <c r="X49" i="15"/>
  <c r="T49" i="15"/>
  <c r="X48" i="15"/>
  <c r="T48" i="15"/>
  <c r="T46" i="15"/>
  <c r="X45" i="15"/>
  <c r="T45" i="15"/>
  <c r="U43" i="15"/>
  <c r="L6" i="13"/>
  <c r="M4" i="13"/>
  <c r="L4" i="13"/>
  <c r="S5" i="11"/>
  <c r="R5" i="11"/>
  <c r="P5" i="11"/>
  <c r="O5" i="11"/>
  <c r="N5" i="11"/>
  <c r="M5" i="11"/>
  <c r="L5" i="11"/>
  <c r="Q5" i="11"/>
  <c r="N11" i="11"/>
  <c r="R10" i="11"/>
  <c r="Q10" i="11"/>
  <c r="O10" i="11"/>
  <c r="N10" i="11"/>
  <c r="M10" i="11"/>
  <c r="L10" i="11"/>
  <c r="S10" i="11"/>
  <c r="P10" i="11"/>
  <c r="O24" i="2"/>
  <c r="T24" i="2"/>
  <c r="L9" i="11"/>
  <c r="Q9" i="11"/>
  <c r="M7" i="11"/>
  <c r="N12" i="11"/>
  <c r="R21" i="15"/>
  <c r="U20" i="15"/>
  <c r="M19" i="15"/>
  <c r="Q16" i="15"/>
  <c r="T15" i="15"/>
  <c r="L14" i="15"/>
  <c r="P11" i="15"/>
  <c r="S10" i="15"/>
  <c r="R6" i="15"/>
  <c r="V5" i="15"/>
  <c r="Q21" i="15"/>
  <c r="T20" i="15"/>
  <c r="L19" i="15"/>
  <c r="P16" i="15"/>
  <c r="S15" i="15"/>
  <c r="W12" i="15"/>
  <c r="O11" i="15"/>
  <c r="R10" i="15"/>
  <c r="Q6" i="15"/>
  <c r="U5" i="15"/>
  <c r="P21" i="15"/>
  <c r="S20" i="15"/>
  <c r="W17" i="15"/>
  <c r="O16" i="15"/>
  <c r="R15" i="15"/>
  <c r="V12" i="15"/>
  <c r="N11" i="15"/>
  <c r="Q10" i="15"/>
  <c r="P6" i="15"/>
  <c r="T5" i="15"/>
  <c r="W22" i="15"/>
  <c r="O21" i="15"/>
  <c r="R20" i="15"/>
  <c r="V17" i="15"/>
  <c r="N16" i="15"/>
  <c r="Q15" i="15"/>
  <c r="U12" i="15"/>
  <c r="M11" i="15"/>
  <c r="P10" i="15"/>
  <c r="W7" i="15"/>
  <c r="O6" i="15"/>
  <c r="S5" i="15"/>
  <c r="V22" i="15"/>
  <c r="N21" i="15"/>
  <c r="Q20" i="15"/>
  <c r="U17" i="15"/>
  <c r="M16" i="15"/>
  <c r="P15" i="15"/>
  <c r="T12" i="15"/>
  <c r="L11" i="15"/>
  <c r="O10" i="15"/>
  <c r="V7" i="15"/>
  <c r="N6" i="15"/>
  <c r="R5" i="15"/>
  <c r="U22" i="15"/>
  <c r="M21" i="15"/>
  <c r="P20" i="15"/>
  <c r="T17" i="15"/>
  <c r="L16" i="15"/>
  <c r="O15" i="15"/>
  <c r="S11" i="15"/>
  <c r="V10" i="15"/>
  <c r="N9" i="15"/>
  <c r="U7" i="15"/>
  <c r="M6" i="15"/>
  <c r="Q5" i="15"/>
  <c r="T22" i="15"/>
  <c r="L21" i="15"/>
  <c r="O20" i="15"/>
  <c r="S16" i="15"/>
  <c r="V15" i="15"/>
  <c r="N14" i="15"/>
  <c r="R11" i="15"/>
  <c r="U10" i="15"/>
  <c r="M9" i="15"/>
  <c r="T7" i="15"/>
  <c r="L6" i="15"/>
  <c r="P5" i="15"/>
  <c r="S21" i="15"/>
  <c r="V20" i="15"/>
  <c r="N19" i="15"/>
  <c r="R16" i="15"/>
  <c r="U15" i="15"/>
  <c r="M14" i="15"/>
  <c r="Q11" i="15"/>
  <c r="T10" i="15"/>
  <c r="L9" i="15"/>
  <c r="S6" i="15"/>
  <c r="O5" i="15"/>
  <c r="S9" i="11"/>
  <c r="R16" i="14"/>
  <c r="Q17" i="14"/>
  <c r="T15" i="14"/>
  <c r="L17" i="14"/>
  <c r="Q15" i="14"/>
  <c r="N15" i="14"/>
  <c r="P17" i="14"/>
  <c r="S15" i="14"/>
  <c r="L15" i="14"/>
  <c r="M15" i="14"/>
  <c r="W17" i="14"/>
  <c r="O17" i="14"/>
  <c r="R15" i="14"/>
  <c r="S17" i="14"/>
  <c r="R17" i="14"/>
  <c r="V17" i="14"/>
  <c r="N17" i="14"/>
  <c r="U17" i="14"/>
  <c r="M17" i="14"/>
  <c r="P15" i="14"/>
  <c r="T17" i="14"/>
  <c r="W15" i="14"/>
  <c r="O15" i="14"/>
  <c r="V15" i="14"/>
  <c r="U15" i="14"/>
  <c r="O9" i="11"/>
  <c r="X12" i="14"/>
  <c r="W11" i="14"/>
  <c r="V12" i="14"/>
  <c r="Y12" i="14"/>
  <c r="V11" i="14"/>
  <c r="Z12" i="14"/>
  <c r="U11" i="14"/>
  <c r="Z11" i="14"/>
  <c r="T11" i="14"/>
  <c r="Y11" i="14"/>
  <c r="L11" i="14"/>
  <c r="X11" i="14"/>
  <c r="W12" i="14"/>
  <c r="P25" i="15"/>
  <c r="L49" i="15"/>
  <c r="P48" i="15"/>
  <c r="P46" i="15"/>
  <c r="L45" i="15"/>
  <c r="T42" i="15"/>
  <c r="S49" i="15"/>
  <c r="O46" i="15"/>
  <c r="S45" i="15"/>
  <c r="N48" i="15"/>
  <c r="Q49" i="15"/>
  <c r="M48" i="15"/>
  <c r="M46" i="15"/>
  <c r="Q45" i="15"/>
  <c r="Q43" i="15"/>
  <c r="P49" i="15"/>
  <c r="L48" i="15"/>
  <c r="L46" i="15"/>
  <c r="P45" i="15"/>
  <c r="P43" i="15"/>
  <c r="O49" i="15"/>
  <c r="S48" i="15"/>
  <c r="S46" i="15"/>
  <c r="O45" i="15"/>
  <c r="W42" i="15"/>
  <c r="R43" i="15"/>
  <c r="S43" i="15"/>
  <c r="N46" i="15"/>
  <c r="L4" i="15"/>
  <c r="N49" i="15"/>
  <c r="R48" i="15"/>
  <c r="R46" i="15"/>
  <c r="N45" i="15"/>
  <c r="V42" i="15"/>
  <c r="O48" i="15"/>
  <c r="R49" i="15"/>
  <c r="M49" i="15"/>
  <c r="Q48" i="15"/>
  <c r="Q46" i="15"/>
  <c r="M45" i="15"/>
  <c r="U42" i="15"/>
  <c r="L42" i="15"/>
  <c r="R45" i="15"/>
  <c r="L4" i="11"/>
  <c r="L12" i="11"/>
  <c r="M12" i="11"/>
  <c r="W40" i="15"/>
  <c r="S40" i="15"/>
  <c r="W37" i="15"/>
  <c r="S37" i="15"/>
  <c r="W34" i="15"/>
  <c r="S34" i="15"/>
  <c r="P34" i="15"/>
  <c r="AA31" i="15"/>
  <c r="W31" i="15"/>
  <c r="S31" i="15"/>
  <c r="O31" i="15"/>
  <c r="S30" i="15"/>
  <c r="O30" i="15"/>
  <c r="X28" i="15"/>
  <c r="T28" i="15"/>
  <c r="P28" i="15"/>
  <c r="L28" i="15"/>
  <c r="T27" i="15"/>
  <c r="P27" i="15"/>
  <c r="L27" i="15"/>
  <c r="Y25" i="15"/>
  <c r="U25" i="15"/>
  <c r="T24" i="15"/>
  <c r="P24" i="15"/>
  <c r="U40" i="15"/>
  <c r="Q37" i="15"/>
  <c r="R34" i="15"/>
  <c r="Y31" i="15"/>
  <c r="U31" i="15"/>
  <c r="Q31" i="15"/>
  <c r="U30" i="15"/>
  <c r="M30" i="15"/>
  <c r="V28" i="15"/>
  <c r="N28" i="15"/>
  <c r="R27" i="15"/>
  <c r="AA25" i="15"/>
  <c r="V24" i="15"/>
  <c r="P40" i="15"/>
  <c r="T37" i="15"/>
  <c r="T34" i="15"/>
  <c r="L34" i="15"/>
  <c r="P31" i="15"/>
  <c r="T30" i="15"/>
  <c r="P30" i="15"/>
  <c r="L30" i="15"/>
  <c r="U28" i="15"/>
  <c r="M28" i="15"/>
  <c r="Q27" i="15"/>
  <c r="Z25" i="15"/>
  <c r="V40" i="15"/>
  <c r="R40" i="15"/>
  <c r="V37" i="15"/>
  <c r="R37" i="15"/>
  <c r="V34" i="15"/>
  <c r="L40" i="15"/>
  <c r="Z31" i="15"/>
  <c r="V31" i="15"/>
  <c r="R31" i="15"/>
  <c r="N31" i="15"/>
  <c r="V30" i="15"/>
  <c r="R30" i="15"/>
  <c r="N30" i="15"/>
  <c r="AA28" i="15"/>
  <c r="W28" i="15"/>
  <c r="S28" i="15"/>
  <c r="O28" i="15"/>
  <c r="S27" i="15"/>
  <c r="O27" i="15"/>
  <c r="X25" i="15"/>
  <c r="T25" i="15"/>
  <c r="S24" i="15"/>
  <c r="L25" i="15"/>
  <c r="Q40" i="15"/>
  <c r="U37" i="15"/>
  <c r="U34" i="15"/>
  <c r="L37" i="15"/>
  <c r="M31" i="15"/>
  <c r="Q30" i="15"/>
  <c r="Z28" i="15"/>
  <c r="R28" i="15"/>
  <c r="V27" i="15"/>
  <c r="N27" i="15"/>
  <c r="W25" i="15"/>
  <c r="R24" i="15"/>
  <c r="T40" i="15"/>
  <c r="P37" i="15"/>
  <c r="Q34" i="15"/>
  <c r="X31" i="15"/>
  <c r="T31" i="15"/>
  <c r="L31" i="15"/>
  <c r="Y28" i="15"/>
  <c r="Q28" i="15"/>
  <c r="U27" i="15"/>
  <c r="M27" i="15"/>
  <c r="V25" i="15"/>
  <c r="U24" i="15"/>
  <c r="Q24" i="15"/>
  <c r="Z21" i="14"/>
  <c r="U4" i="14"/>
  <c r="Y21" i="14"/>
  <c r="U21" i="14"/>
  <c r="Y20" i="14"/>
  <c r="Y5" i="14"/>
  <c r="U5" i="14"/>
  <c r="X4" i="14"/>
  <c r="T5" i="14"/>
  <c r="U20" i="14"/>
  <c r="X21" i="14"/>
  <c r="T21" i="14"/>
  <c r="X20" i="14"/>
  <c r="X5" i="14"/>
  <c r="AA4" i="14"/>
  <c r="W4" i="14"/>
  <c r="T4" i="14"/>
  <c r="T20" i="14"/>
  <c r="AA21" i="14"/>
  <c r="W21" i="14"/>
  <c r="AA20" i="14"/>
  <c r="AA5" i="14"/>
  <c r="W5" i="14"/>
  <c r="Z4" i="14"/>
  <c r="V4" i="14"/>
  <c r="W20" i="14"/>
  <c r="V21" i="14"/>
  <c r="Z20" i="14"/>
  <c r="Z5" i="14"/>
  <c r="V5" i="14"/>
  <c r="Y4" i="14"/>
  <c r="V20" i="14"/>
  <c r="M19" i="14"/>
  <c r="W19" i="14"/>
  <c r="V19" i="14"/>
  <c r="L21" i="14"/>
  <c r="U19" i="14"/>
  <c r="L20" i="14"/>
  <c r="T19" i="14"/>
  <c r="P20" i="14"/>
  <c r="M4" i="14"/>
  <c r="L5" i="14"/>
  <c r="L4" i="14"/>
  <c r="L6" i="14"/>
  <c r="L7" i="14"/>
  <c r="Q21" i="14"/>
  <c r="N21" i="14"/>
  <c r="L23" i="2"/>
  <c r="N40" i="15"/>
  <c r="S42" i="15"/>
  <c r="M42" i="15"/>
  <c r="N42" i="15"/>
  <c r="O42" i="15"/>
  <c r="L43" i="15"/>
  <c r="P42" i="15"/>
  <c r="M43" i="15"/>
  <c r="Q42" i="15"/>
  <c r="N43" i="15"/>
  <c r="N39" i="15"/>
  <c r="R42" i="15"/>
  <c r="O43" i="15"/>
  <c r="N6" i="11"/>
  <c r="N14" i="14"/>
  <c r="O39" i="15"/>
  <c r="M16" i="14"/>
  <c r="W16" i="14"/>
  <c r="R9" i="11"/>
  <c r="O16" i="14"/>
  <c r="M24" i="15"/>
  <c r="R25" i="15"/>
  <c r="L24" i="15"/>
  <c r="L36" i="15"/>
  <c r="AB36" i="15" s="1"/>
  <c r="R14" i="14"/>
  <c r="O40" i="15"/>
  <c r="Q14" i="14"/>
  <c r="S16" i="14"/>
  <c r="N24" i="15"/>
  <c r="S25" i="15"/>
  <c r="M34" i="15"/>
  <c r="M36" i="15"/>
  <c r="M37" i="15"/>
  <c r="S14" i="14"/>
  <c r="Q25" i="15"/>
  <c r="P9" i="11"/>
  <c r="L11" i="11"/>
  <c r="O12" i="11"/>
  <c r="O9" i="14"/>
  <c r="L19" i="14"/>
  <c r="S20" i="14"/>
  <c r="O24" i="15"/>
  <c r="M25" i="15"/>
  <c r="L33" i="15"/>
  <c r="AB33" i="15" s="1"/>
  <c r="N34" i="15"/>
  <c r="N36" i="15"/>
  <c r="N37" i="15"/>
  <c r="L16" i="14"/>
  <c r="T14" i="14"/>
  <c r="S9" i="14"/>
  <c r="P4" i="11"/>
  <c r="N9" i="11"/>
  <c r="O11" i="11"/>
  <c r="N10" i="14"/>
  <c r="P19" i="14"/>
  <c r="O20" i="14"/>
  <c r="N33" i="15"/>
  <c r="L39" i="15"/>
  <c r="N16" i="14"/>
  <c r="V14" i="14"/>
  <c r="R24" i="2"/>
  <c r="N25" i="15"/>
  <c r="M33" i="15"/>
  <c r="O34" i="15"/>
  <c r="O36" i="15"/>
  <c r="O37" i="15"/>
  <c r="U14" i="14"/>
  <c r="O23" i="2"/>
  <c r="M9" i="11"/>
  <c r="M11" i="11"/>
  <c r="R10" i="14"/>
  <c r="Q19" i="14"/>
  <c r="R21" i="14"/>
  <c r="O25" i="15"/>
  <c r="O33" i="15"/>
  <c r="M39" i="15"/>
  <c r="M40" i="15"/>
  <c r="L14" i="14"/>
  <c r="W14" i="14"/>
  <c r="P14" i="14"/>
  <c r="V16" i="14"/>
  <c r="M4" i="15"/>
  <c r="N4" i="15"/>
  <c r="N19" i="14"/>
  <c r="R19" i="14"/>
  <c r="M21" i="14"/>
  <c r="R20" i="14"/>
  <c r="N20" i="14"/>
  <c r="P21" i="14"/>
  <c r="O19" i="14"/>
  <c r="S19" i="14"/>
  <c r="M20" i="14"/>
  <c r="Q20" i="14"/>
  <c r="S21" i="14"/>
  <c r="O21" i="14"/>
  <c r="L9" i="14"/>
  <c r="S10" i="14"/>
  <c r="O14" i="14"/>
  <c r="P16" i="14"/>
  <c r="M9" i="14"/>
  <c r="Q9" i="14"/>
  <c r="P10" i="14"/>
  <c r="Q16" i="14"/>
  <c r="U16" i="14"/>
  <c r="P9" i="14"/>
  <c r="O10" i="14"/>
  <c r="T16" i="14"/>
  <c r="N9" i="14"/>
  <c r="R9" i="14"/>
  <c r="M10" i="14"/>
  <c r="Q10" i="14"/>
  <c r="M14" i="14"/>
  <c r="N12" i="14"/>
  <c r="M6" i="14"/>
  <c r="R12" i="14"/>
  <c r="L12" i="14"/>
  <c r="R5" i="14"/>
  <c r="U12" i="14"/>
  <c r="R4" i="14"/>
  <c r="Q6" i="14"/>
  <c r="N5" i="14"/>
  <c r="T12" i="14"/>
  <c r="P11" i="14"/>
  <c r="O4" i="14"/>
  <c r="S4" i="14"/>
  <c r="O5" i="14"/>
  <c r="S5" i="14"/>
  <c r="N6" i="14"/>
  <c r="R6" i="14"/>
  <c r="M7" i="14"/>
  <c r="M11" i="14"/>
  <c r="Q11" i="14"/>
  <c r="O12" i="14"/>
  <c r="S12" i="14"/>
  <c r="P4" i="14"/>
  <c r="P5" i="14"/>
  <c r="O6" i="14"/>
  <c r="S6" i="14"/>
  <c r="N7" i="14"/>
  <c r="L10" i="14"/>
  <c r="N11" i="14"/>
  <c r="R11" i="14"/>
  <c r="P12" i="14"/>
  <c r="Q4" i="14"/>
  <c r="M5" i="14"/>
  <c r="Q5" i="14"/>
  <c r="P6" i="14"/>
  <c r="O7" i="14"/>
  <c r="O11" i="14"/>
  <c r="S11" i="14"/>
  <c r="M12" i="14"/>
  <c r="Q12" i="14"/>
  <c r="N4" i="14"/>
  <c r="N6" i="13"/>
  <c r="M6" i="13"/>
  <c r="O6" i="13"/>
  <c r="M4" i="11"/>
  <c r="Q4" i="11"/>
  <c r="L7" i="11"/>
  <c r="M6" i="11"/>
  <c r="N4" i="11"/>
  <c r="R4" i="11"/>
  <c r="L6" i="11"/>
  <c r="O7" i="11"/>
  <c r="O4" i="11"/>
  <c r="S4" i="11"/>
  <c r="N7" i="11"/>
  <c r="O6" i="11"/>
  <c r="N24" i="2"/>
  <c r="P24" i="2"/>
  <c r="L24" i="2"/>
  <c r="N23" i="2"/>
  <c r="Q24" i="2"/>
  <c r="M24" i="2"/>
  <c r="S24" i="2"/>
  <c r="AB34" i="15" l="1"/>
  <c r="AB35" i="15" s="1"/>
  <c r="AB28" i="15"/>
  <c r="AB24" i="15"/>
  <c r="AB37" i="15"/>
  <c r="AB25" i="15"/>
  <c r="AB27" i="15"/>
  <c r="AB16" i="15"/>
  <c r="AB10" i="15"/>
  <c r="AC10" i="15" s="1"/>
  <c r="AE10" i="15" s="1"/>
  <c r="AB38" i="15"/>
  <c r="AB39" i="15"/>
  <c r="AB40" i="15"/>
  <c r="AB5" i="15"/>
  <c r="AC5" i="15" s="1"/>
  <c r="AE5" i="15" s="1"/>
  <c r="AB20" i="15"/>
  <c r="Q6" i="13"/>
  <c r="Q4" i="13"/>
  <c r="Q7" i="13" s="1"/>
  <c r="O4" i="12"/>
  <c r="O5" i="12" s="1"/>
  <c r="O6" i="12" s="1"/>
  <c r="P4" i="12"/>
  <c r="P5" i="12" s="1"/>
  <c r="P6" i="12" s="1"/>
  <c r="AB43" i="15"/>
  <c r="AB11" i="15"/>
  <c r="AB6" i="15"/>
  <c r="AC6" i="15" s="1"/>
  <c r="AE6" i="15" s="1"/>
  <c r="AC20" i="15"/>
  <c r="AE20" i="15" s="1"/>
  <c r="AC16" i="15"/>
  <c r="AE16" i="15" s="1"/>
  <c r="AB42" i="15"/>
  <c r="AB46" i="15"/>
  <c r="AB49" i="15"/>
  <c r="AB21" i="15"/>
  <c r="AC21" i="15" s="1"/>
  <c r="AE21" i="15" s="1"/>
  <c r="AB15" i="15"/>
  <c r="AC15" i="15" s="1"/>
  <c r="AE15" i="15" s="1"/>
  <c r="AB22" i="15"/>
  <c r="U24" i="2"/>
  <c r="AB12" i="15"/>
  <c r="T12" i="11"/>
  <c r="AB9" i="15"/>
  <c r="AB14" i="15"/>
  <c r="T10" i="11"/>
  <c r="AB7" i="15"/>
  <c r="AB17" i="15"/>
  <c r="AB19" i="15"/>
  <c r="AB15" i="14"/>
  <c r="AB21" i="14"/>
  <c r="AB14" i="14"/>
  <c r="U6" i="2"/>
  <c r="U23" i="2"/>
  <c r="AB45" i="15"/>
  <c r="AC45" i="15" s="1"/>
  <c r="AE45" i="15" s="1"/>
  <c r="AB48" i="15"/>
  <c r="AC48" i="15" s="1"/>
  <c r="AE48" i="15" s="1"/>
  <c r="AB16" i="14"/>
  <c r="AB19" i="14"/>
  <c r="AB30" i="15"/>
  <c r="AB31" i="15"/>
  <c r="AB4" i="15"/>
  <c r="AB20" i="14"/>
  <c r="AB4" i="14"/>
  <c r="AB9" i="14"/>
  <c r="AB11" i="14"/>
  <c r="AB6" i="14"/>
  <c r="AB12" i="14"/>
  <c r="AB10" i="14"/>
  <c r="T9" i="11"/>
  <c r="T11" i="11"/>
  <c r="T4" i="11"/>
  <c r="T7" i="11"/>
  <c r="T5" i="11"/>
  <c r="T6" i="11"/>
  <c r="U16" i="2"/>
  <c r="U19" i="2"/>
  <c r="U20" i="2"/>
  <c r="U21" i="2"/>
  <c r="U15" i="2"/>
  <c r="AC6" i="14" l="1"/>
  <c r="AD6" i="14" s="1"/>
  <c r="AB41" i="15"/>
  <c r="D6" i="10"/>
  <c r="R7" i="13"/>
  <c r="S7" i="13" s="1"/>
  <c r="AC7" i="14"/>
  <c r="V20" i="2"/>
  <c r="W20" i="2" s="1"/>
  <c r="V16" i="2"/>
  <c r="W16" i="2" s="1"/>
  <c r="V21" i="2"/>
  <c r="W21" i="2" s="1"/>
  <c r="V11" i="2"/>
  <c r="W11" i="2" s="1"/>
  <c r="V15" i="2"/>
  <c r="W15" i="2" s="1"/>
  <c r="V19" i="2"/>
  <c r="W19" i="2" s="1"/>
  <c r="V9" i="2"/>
  <c r="W9" i="2" s="1"/>
  <c r="V10" i="2"/>
  <c r="W10" i="2" s="1"/>
  <c r="V23" i="2"/>
  <c r="W23" i="2" s="1"/>
  <c r="V6" i="2"/>
  <c r="W6" i="2" s="1"/>
  <c r="V24" i="2"/>
  <c r="W24" i="2" s="1"/>
  <c r="AC37" i="15"/>
  <c r="AE37" i="15" s="1"/>
  <c r="AC24" i="15"/>
  <c r="AE24" i="15" s="1"/>
  <c r="AC36" i="15"/>
  <c r="AE36" i="15"/>
  <c r="AC39" i="15"/>
  <c r="AE39" i="15" s="1"/>
  <c r="AC25" i="15"/>
  <c r="AE25" i="15" s="1"/>
  <c r="AC34" i="15"/>
  <c r="AE34" i="15" s="1"/>
  <c r="AC17" i="15"/>
  <c r="AE17" i="15" s="1"/>
  <c r="AC9" i="15"/>
  <c r="AE9" i="15" s="1"/>
  <c r="AC28" i="15"/>
  <c r="AE28" i="15" s="1"/>
  <c r="AC19" i="15"/>
  <c r="AE19" i="15" s="1"/>
  <c r="AC33" i="15"/>
  <c r="AE33" i="15" s="1"/>
  <c r="AC40" i="15"/>
  <c r="AE40" i="15" s="1"/>
  <c r="AC27" i="15"/>
  <c r="AE27" i="15"/>
  <c r="AC7" i="15"/>
  <c r="AE7" i="15" s="1"/>
  <c r="AC11" i="15"/>
  <c r="AE11" i="15"/>
  <c r="AC14" i="15"/>
  <c r="AE14" i="15" s="1"/>
  <c r="AC4" i="15"/>
  <c r="AE4" i="15" s="1"/>
  <c r="AC31" i="15"/>
  <c r="AE31" i="15" s="1"/>
  <c r="AC30" i="15"/>
  <c r="AE30" i="15" s="1"/>
  <c r="AC12" i="15"/>
  <c r="AE12" i="15" s="1"/>
  <c r="AC22" i="15"/>
  <c r="AE22" i="15"/>
  <c r="AC49" i="15"/>
  <c r="AE49" i="15" s="1"/>
  <c r="AC46" i="15"/>
  <c r="AE46" i="15" s="1"/>
  <c r="AC43" i="15"/>
  <c r="AE43" i="15" s="1"/>
  <c r="AC42" i="15"/>
  <c r="AE42" i="15" s="1"/>
  <c r="AB8" i="15"/>
  <c r="AB13" i="15"/>
  <c r="AB23" i="15"/>
  <c r="AB18" i="15"/>
  <c r="AB47" i="15"/>
  <c r="AB44" i="15"/>
  <c r="AB50" i="15"/>
  <c r="AB18" i="14"/>
  <c r="U7" i="2"/>
  <c r="AB32" i="15"/>
  <c r="AB26" i="15"/>
  <c r="AB29" i="15"/>
  <c r="U12" i="2"/>
  <c r="AB22" i="14"/>
  <c r="AB13" i="14"/>
  <c r="AB8" i="14"/>
  <c r="N5" i="12"/>
  <c r="N6" i="12" s="1"/>
  <c r="D7" i="10" s="1"/>
  <c r="T8" i="11"/>
  <c r="T13" i="11"/>
  <c r="U25" i="2"/>
  <c r="U22" i="2"/>
  <c r="AC8" i="14" l="1"/>
  <c r="AC23" i="14" s="1"/>
  <c r="AD7" i="14"/>
  <c r="AD8" i="14" s="1"/>
  <c r="AD23" i="14" s="1"/>
  <c r="V7" i="2"/>
  <c r="W7" i="2" s="1"/>
  <c r="V22" i="2"/>
  <c r="W22" i="2" s="1"/>
  <c r="V12" i="2"/>
  <c r="W12" i="2" s="1"/>
  <c r="V25" i="2"/>
  <c r="W25" i="2" s="1"/>
  <c r="AC35" i="15"/>
  <c r="AC29" i="15"/>
  <c r="AC26" i="15"/>
  <c r="AC38" i="15"/>
  <c r="AC41" i="15"/>
  <c r="AC32" i="15"/>
  <c r="AC50" i="15"/>
  <c r="AC47" i="15"/>
  <c r="AC44" i="15"/>
  <c r="AC23" i="15"/>
  <c r="AC18" i="15"/>
  <c r="AC13" i="15"/>
  <c r="AC8" i="15"/>
  <c r="AB51" i="15"/>
  <c r="T14" i="11"/>
  <c r="AB23" i="14"/>
  <c r="D9" i="10" s="1"/>
  <c r="D8" i="10" l="1"/>
  <c r="AC51" i="15"/>
  <c r="B5" i="10"/>
  <c r="B6" i="10" s="1"/>
  <c r="B7" i="10" s="1"/>
  <c r="B8" i="10" s="1"/>
  <c r="B9" i="10" s="1"/>
  <c r="U17" i="2" l="1"/>
  <c r="U26" i="2" l="1"/>
  <c r="V17" i="2"/>
  <c r="V26" i="2" s="1"/>
  <c r="D4" i="10" l="1"/>
  <c r="W17" i="2"/>
  <c r="D10" i="10" l="1"/>
</calcChain>
</file>

<file path=xl/sharedStrings.xml><?xml version="1.0" encoding="utf-8"?>
<sst xmlns="http://schemas.openxmlformats.org/spreadsheetml/2006/main" count="688" uniqueCount="85">
  <si>
    <t>No</t>
  </si>
  <si>
    <t>Nama</t>
  </si>
  <si>
    <t>Tanggal</t>
  </si>
  <si>
    <t>Hari</t>
  </si>
  <si>
    <t>Keterangan</t>
  </si>
  <si>
    <t>Jumlah Jam Lembur</t>
  </si>
  <si>
    <t>Upah Dasar Lembur</t>
  </si>
  <si>
    <t>Jabatan</t>
  </si>
  <si>
    <t>Kamis</t>
  </si>
  <si>
    <t>Hari Kerja</t>
  </si>
  <si>
    <t>Waktu Lembur</t>
  </si>
  <si>
    <t>Jam Masuk</t>
  </si>
  <si>
    <t>Jam Keluar</t>
  </si>
  <si>
    <t>Upah Lembur Per Jam</t>
  </si>
  <si>
    <t>TOTAL KESELURUHAN</t>
  </si>
  <si>
    <t>Jumat</t>
  </si>
  <si>
    <t>Sabtu</t>
  </si>
  <si>
    <t>Hari Libur</t>
  </si>
  <si>
    <r>
      <t xml:space="preserve">Lembur Pada Hari Kerja
</t>
    </r>
    <r>
      <rPr>
        <b/>
        <sz val="11"/>
        <color rgb="FFFF0000"/>
        <rFont val="Calibri"/>
        <family val="2"/>
        <scheme val="minor"/>
      </rPr>
      <t>Lembur Pada Hari Libur</t>
    </r>
  </si>
  <si>
    <t>KETERANGAN</t>
  </si>
  <si>
    <t>Hari Istirahat</t>
  </si>
  <si>
    <t>Jumlah</t>
  </si>
  <si>
    <t>Total</t>
  </si>
  <si>
    <t xml:space="preserve"> </t>
  </si>
  <si>
    <t>Augusto Dwifa Daniel</t>
  </si>
  <si>
    <t>Supervisi ABM Lapangan</t>
  </si>
  <si>
    <t>Faris Hilman</t>
  </si>
  <si>
    <t>Supervisi ABM Dermaga</t>
  </si>
  <si>
    <t>Supervisi ABM Darat</t>
  </si>
  <si>
    <t>Surya Darma</t>
  </si>
  <si>
    <t>Staf Fasilitas</t>
  </si>
  <si>
    <t>Minggu</t>
  </si>
  <si>
    <t>Senin</t>
  </si>
  <si>
    <t>Selasa</t>
  </si>
  <si>
    <t>Rabu</t>
  </si>
  <si>
    <t>Reza Alkautsar</t>
  </si>
  <si>
    <t>Teknik</t>
  </si>
  <si>
    <t>Muhammad Ridho Fakhrozi</t>
  </si>
  <si>
    <t>QA IT</t>
  </si>
  <si>
    <t>Billy Azzahry</t>
  </si>
  <si>
    <t>Network Administration</t>
  </si>
  <si>
    <t>IT / Pengembangan</t>
  </si>
  <si>
    <t>Umum</t>
  </si>
  <si>
    <t>Keuangan</t>
  </si>
  <si>
    <t>Operator</t>
  </si>
  <si>
    <t>Planner</t>
  </si>
  <si>
    <t>Marihot Simarmata</t>
  </si>
  <si>
    <t>Staf Pajak</t>
  </si>
  <si>
    <t>Staf Umum dan SDM</t>
  </si>
  <si>
    <t>Fahmi Idris Sitompul</t>
  </si>
  <si>
    <t>M. Farhan Aris Al Fauzi</t>
  </si>
  <si>
    <t>Nico Charolus Barus</t>
  </si>
  <si>
    <t>Firmansyah Alam</t>
  </si>
  <si>
    <t xml:space="preserve">Ikhsan Halomoan </t>
  </si>
  <si>
    <t>Bey Arif Habibie</t>
  </si>
  <si>
    <t>Operator ARTG</t>
  </si>
  <si>
    <t>Goloman Batubara</t>
  </si>
  <si>
    <t>M. Dandy Aulia N</t>
  </si>
  <si>
    <t>Doli Parlindungan Hasibuan</t>
  </si>
  <si>
    <t>Operator STS</t>
  </si>
  <si>
    <t>Muhammad Arifin Noer</t>
  </si>
  <si>
    <t>Dimas Akbar Ramadhan</t>
  </si>
  <si>
    <t>Parningotan Manurung</t>
  </si>
  <si>
    <t>Muhammad Fikri</t>
  </si>
  <si>
    <t>M. Arya Nugraha</t>
  </si>
  <si>
    <t>M. Sarjono Trwidodo</t>
  </si>
  <si>
    <t>Aditya Nugroho</t>
  </si>
  <si>
    <t>Chandra Syahputra</t>
  </si>
  <si>
    <t>Muhammad Zulham Jeri</t>
  </si>
  <si>
    <t>Wahyu Maulana</t>
  </si>
  <si>
    <t>Supervisi Instalasi Listrik dan Air</t>
  </si>
  <si>
    <t>REKAPITULASI LEMBUR BONGKAR MUAT MV MATHU BHUM 16-18 APRIL 2021</t>
  </si>
  <si>
    <t>LEMBUR KEGIATAN BONGKAR MUAT KAPAL KEDUA MV MATHU BHUM TANGGAL 17 APRIL 2021</t>
  </si>
  <si>
    <t xml:space="preserve">Selasa </t>
  </si>
  <si>
    <t>Total Bersih</t>
  </si>
  <si>
    <t>PPh 5%</t>
  </si>
  <si>
    <t xml:space="preserve">Jumat </t>
  </si>
  <si>
    <t>Medan, 08 Agustus 2021</t>
  </si>
  <si>
    <t>MANAJER UMUM</t>
  </si>
  <si>
    <t>HOTMA TAMBUNAN</t>
  </si>
  <si>
    <t>Medan, 06 Agustus 2021</t>
  </si>
  <si>
    <t>In</t>
  </si>
  <si>
    <t>Out</t>
  </si>
  <si>
    <t>LEMBUR KEGIATAN BONGKAR MUAT KAPAL KEDUA MV MATHU BHUM TANGGAL 18 APRIL 2021</t>
  </si>
  <si>
    <t>Pph 5% Kapal Pertama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</si>
</sst>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h: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5" fontId="0" fillId="0" borderId="1" xfId="0" applyNumberFormat="1" applyBorder="1"/>
    <xf numFmtId="0" fontId="2" fillId="0" borderId="1" xfId="0" applyFont="1" applyBorder="1"/>
    <xf numFmtId="164" fontId="2" fillId="0" borderId="1" xfId="0" applyNumberFormat="1" applyFont="1" applyBorder="1"/>
    <xf numFmtId="164" fontId="2" fillId="0" borderId="1" xfId="0" applyNumberFormat="1" applyFont="1" applyBorder="1" applyAlignment="1">
      <alignment horizontal="center"/>
    </xf>
    <xf numFmtId="41" fontId="2" fillId="0" borderId="5" xfId="1" applyNumberFormat="1" applyFont="1" applyBorder="1"/>
    <xf numFmtId="41" fontId="3" fillId="2" borderId="5" xfId="1" applyNumberFormat="1" applyFont="1" applyFill="1" applyBorder="1"/>
    <xf numFmtId="0" fontId="0" fillId="0" borderId="1" xfId="0" applyFont="1" applyBorder="1"/>
    <xf numFmtId="3" fontId="2" fillId="0" borderId="1" xfId="1" applyNumberFormat="1" applyFont="1" applyBorder="1"/>
    <xf numFmtId="3" fontId="0" fillId="0" borderId="1" xfId="1" applyNumberFormat="1" applyFont="1" applyBorder="1"/>
    <xf numFmtId="41" fontId="0" fillId="0" borderId="5" xfId="1" applyNumberFormat="1" applyFont="1" applyBorder="1"/>
    <xf numFmtId="41" fontId="3" fillId="2" borderId="3" xfId="0" applyNumberFormat="1" applyFont="1" applyFill="1" applyBorder="1"/>
    <xf numFmtId="0" fontId="0" fillId="0" borderId="1" xfId="0" applyFont="1" applyBorder="1" applyAlignment="1">
      <alignment horizontal="center"/>
    </xf>
    <xf numFmtId="15" fontId="0" fillId="0" borderId="1" xfId="0" applyNumberFormat="1" applyFont="1" applyBorder="1"/>
    <xf numFmtId="164" fontId="0" fillId="0" borderId="1" xfId="0" applyNumberFormat="1" applyFont="1" applyBorder="1"/>
    <xf numFmtId="164" fontId="0" fillId="0" borderId="1" xfId="0" applyNumberFormat="1" applyFont="1" applyBorder="1" applyAlignment="1">
      <alignment horizontal="center"/>
    </xf>
    <xf numFmtId="0" fontId="0" fillId="0" borderId="0" xfId="0" applyFont="1"/>
    <xf numFmtId="0" fontId="0" fillId="0" borderId="1" xfId="0" applyBorder="1" applyAlignment="1">
      <alignment horizontal="center"/>
    </xf>
    <xf numFmtId="41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41" fontId="3" fillId="0" borderId="1" xfId="0" applyNumberFormat="1" applyFont="1" applyBorder="1" applyAlignment="1">
      <alignment horizontal="center"/>
    </xf>
    <xf numFmtId="3" fontId="5" fillId="0" borderId="1" xfId="1" applyNumberFormat="1" applyFont="1" applyBorder="1"/>
    <xf numFmtId="164" fontId="5" fillId="0" borderId="1" xfId="0" applyNumberFormat="1" applyFont="1" applyBorder="1"/>
    <xf numFmtId="164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3" fontId="1" fillId="0" borderId="1" xfId="1" applyNumberFormat="1" applyFont="1" applyBorder="1"/>
    <xf numFmtId="41" fontId="1" fillId="0" borderId="5" xfId="1" applyNumberFormat="1" applyFont="1" applyBorder="1"/>
    <xf numFmtId="41" fontId="0" fillId="0" borderId="1" xfId="1" applyNumberFormat="1" applyFont="1" applyBorder="1" applyAlignment="1">
      <alignment horizontal="center" vertical="center"/>
    </xf>
    <xf numFmtId="41" fontId="5" fillId="0" borderId="5" xfId="1" applyNumberFormat="1" applyFont="1" applyBorder="1"/>
    <xf numFmtId="0" fontId="0" fillId="0" borderId="1" xfId="0" applyFont="1" applyBorder="1" applyAlignment="1">
      <alignment horizontal="center"/>
    </xf>
    <xf numFmtId="41" fontId="0" fillId="0" borderId="1" xfId="1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41" fontId="0" fillId="0" borderId="1" xfId="1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41" fontId="0" fillId="0" borderId="1" xfId="1" applyNumberFormat="1" applyFont="1" applyBorder="1"/>
    <xf numFmtId="41" fontId="3" fillId="2" borderId="1" xfId="1" applyNumberFormat="1" applyFont="1" applyFill="1" applyBorder="1"/>
    <xf numFmtId="0" fontId="0" fillId="0" borderId="3" xfId="0" applyBorder="1"/>
    <xf numFmtId="41" fontId="3" fillId="2" borderId="1" xfId="0" applyNumberFormat="1" applyFont="1" applyFill="1" applyBorder="1"/>
    <xf numFmtId="41" fontId="2" fillId="0" borderId="1" xfId="1" applyNumberFormat="1" applyFont="1" applyBorder="1"/>
    <xf numFmtId="41" fontId="6" fillId="2" borderId="5" xfId="1" applyNumberFormat="1" applyFont="1" applyFill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41" fontId="5" fillId="0" borderId="1" xfId="1" applyNumberFormat="1" applyFont="1" applyBorder="1"/>
    <xf numFmtId="41" fontId="1" fillId="0" borderId="1" xfId="1" applyNumberFormat="1" applyFont="1" applyBorder="1"/>
    <xf numFmtId="41" fontId="6" fillId="2" borderId="1" xfId="1" applyNumberFormat="1" applyFon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15" fontId="0" fillId="3" borderId="1" xfId="0" applyNumberFormat="1" applyFill="1" applyBorder="1"/>
    <xf numFmtId="0" fontId="0" fillId="3" borderId="1" xfId="0" applyFont="1" applyFill="1" applyBorder="1"/>
    <xf numFmtId="164" fontId="0" fillId="3" borderId="1" xfId="0" applyNumberFormat="1" applyFont="1" applyFill="1" applyBorder="1"/>
    <xf numFmtId="164" fontId="0" fillId="3" borderId="1" xfId="0" applyNumberFormat="1" applyFont="1" applyFill="1" applyBorder="1" applyAlignment="1">
      <alignment horizontal="center"/>
    </xf>
    <xf numFmtId="3" fontId="0" fillId="3" borderId="1" xfId="1" applyNumberFormat="1" applyFont="1" applyFill="1" applyBorder="1"/>
    <xf numFmtId="3" fontId="2" fillId="3" borderId="1" xfId="1" applyNumberFormat="1" applyFont="1" applyFill="1" applyBorder="1"/>
    <xf numFmtId="41" fontId="1" fillId="3" borderId="1" xfId="1" applyNumberFormat="1" applyFont="1" applyFill="1" applyBorder="1"/>
    <xf numFmtId="41" fontId="5" fillId="3" borderId="1" xfId="1" applyNumberFormat="1" applyFont="1" applyFill="1" applyBorder="1"/>
    <xf numFmtId="0" fontId="0" fillId="3" borderId="0" xfId="0" applyFill="1"/>
    <xf numFmtId="0" fontId="2" fillId="3" borderId="1" xfId="0" applyFont="1" applyFill="1" applyBorder="1"/>
    <xf numFmtId="164" fontId="2" fillId="3" borderId="1" xfId="0" applyNumberFormat="1" applyFont="1" applyFill="1" applyBorder="1"/>
    <xf numFmtId="164" fontId="2" fillId="3" borderId="1" xfId="0" applyNumberFormat="1" applyFont="1" applyFill="1" applyBorder="1" applyAlignment="1">
      <alignment horizontal="center"/>
    </xf>
    <xf numFmtId="41" fontId="2" fillId="3" borderId="1" xfId="1" applyNumberFormat="1" applyFont="1" applyFill="1" applyBorder="1"/>
    <xf numFmtId="15" fontId="2" fillId="3" borderId="1" xfId="0" applyNumberFormat="1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41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3" fontId="5" fillId="0" borderId="5" xfId="1" applyNumberFormat="1" applyFont="1" applyBorder="1"/>
    <xf numFmtId="0" fontId="0" fillId="0" borderId="5" xfId="0" applyFont="1" applyBorder="1" applyAlignment="1">
      <alignment horizontal="center" vertical="center"/>
    </xf>
    <xf numFmtId="43" fontId="3" fillId="2" borderId="1" xfId="1" applyNumberFormat="1" applyFont="1" applyFill="1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41" fontId="3" fillId="2" borderId="0" xfId="0" applyNumberFormat="1" applyFont="1" applyFill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41" fontId="0" fillId="0" borderId="6" xfId="1" applyNumberFormat="1" applyFont="1" applyBorder="1" applyAlignment="1">
      <alignment horizontal="center" vertical="center"/>
    </xf>
    <xf numFmtId="41" fontId="0" fillId="0" borderId="8" xfId="1" applyNumberFormat="1" applyFont="1" applyBorder="1" applyAlignment="1">
      <alignment horizontal="center" vertical="center"/>
    </xf>
    <xf numFmtId="41" fontId="0" fillId="0" borderId="1" xfId="1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41" fontId="0" fillId="0" borderId="7" xfId="1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1" fontId="5" fillId="0" borderId="6" xfId="1" applyNumberFormat="1" applyFont="1" applyBorder="1" applyAlignment="1">
      <alignment horizontal="center" vertical="center"/>
    </xf>
    <xf numFmtId="41" fontId="5" fillId="0" borderId="8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8"/>
  <sheetViews>
    <sheetView view="pageBreakPreview" topLeftCell="A28" zoomScale="60" zoomScaleNormal="70" workbookViewId="0">
      <selection activeCell="AE64" sqref="AE64"/>
    </sheetView>
  </sheetViews>
  <sheetFormatPr defaultRowHeight="15" x14ac:dyDescent="0.25"/>
  <cols>
    <col min="1" max="1" width="6.5703125" customWidth="1"/>
    <col min="2" max="2" width="20.5703125" customWidth="1"/>
    <col min="3" max="3" width="18.42578125" customWidth="1"/>
    <col min="4" max="4" width="14.140625" hidden="1" customWidth="1"/>
    <col min="5" max="5" width="10.140625" hidden="1" customWidth="1"/>
    <col min="6" max="6" width="12.140625" hidden="1" customWidth="1"/>
    <col min="7" max="7" width="10.85546875" hidden="1" customWidth="1"/>
    <col min="8" max="8" width="11.42578125" hidden="1" customWidth="1"/>
    <col min="9" max="9" width="12.42578125" hidden="1" customWidth="1"/>
    <col min="10" max="10" width="14.28515625" hidden="1" customWidth="1"/>
    <col min="11" max="11" width="13" hidden="1" customWidth="1"/>
    <col min="12" max="13" width="9.85546875" hidden="1" customWidth="1"/>
    <col min="14" max="14" width="10.140625" hidden="1" customWidth="1"/>
    <col min="15" max="15" width="9.42578125" hidden="1" customWidth="1"/>
    <col min="16" max="16" width="9.85546875" hidden="1" customWidth="1"/>
    <col min="17" max="17" width="11.140625" hidden="1" customWidth="1"/>
    <col min="18" max="18" width="9.7109375" hidden="1" customWidth="1"/>
    <col min="19" max="19" width="10.7109375" hidden="1" customWidth="1"/>
    <col min="20" max="20" width="9.5703125" hidden="1" customWidth="1"/>
    <col min="21" max="21" width="10.7109375" hidden="1" customWidth="1"/>
    <col min="22" max="22" width="11.5703125" hidden="1" customWidth="1"/>
    <col min="23" max="23" width="9.85546875" hidden="1" customWidth="1"/>
    <col min="24" max="24" width="10.28515625" hidden="1" customWidth="1"/>
    <col min="25" max="26" width="10.140625" hidden="1" customWidth="1"/>
    <col min="27" max="27" width="10.28515625" hidden="1" customWidth="1"/>
    <col min="28" max="28" width="17.7109375" customWidth="1"/>
    <col min="29" max="30" width="15.28515625" customWidth="1"/>
    <col min="31" max="31" width="19.42578125" customWidth="1"/>
    <col min="33" max="33" width="21.28515625" customWidth="1"/>
  </cols>
  <sheetData>
    <row r="1" spans="1:31" x14ac:dyDescent="0.25">
      <c r="A1" s="121" t="s">
        <v>83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  <c r="AC1" s="121"/>
      <c r="AD1" s="121"/>
      <c r="AE1" s="121"/>
    </row>
    <row r="2" spans="1:31" s="6" customFormat="1" ht="30" customHeight="1" x14ac:dyDescent="0.25">
      <c r="A2" s="122" t="s">
        <v>0</v>
      </c>
      <c r="B2" s="122" t="s">
        <v>1</v>
      </c>
      <c r="C2" s="122" t="s">
        <v>7</v>
      </c>
      <c r="D2" s="122" t="s">
        <v>2</v>
      </c>
      <c r="E2" s="122" t="s">
        <v>3</v>
      </c>
      <c r="F2" s="123" t="s">
        <v>4</v>
      </c>
      <c r="G2" s="122" t="s">
        <v>10</v>
      </c>
      <c r="H2" s="122"/>
      <c r="I2" s="116" t="s">
        <v>5</v>
      </c>
      <c r="J2" s="116" t="s">
        <v>6</v>
      </c>
      <c r="K2" s="116" t="s">
        <v>13</v>
      </c>
      <c r="L2" s="118" t="s">
        <v>18</v>
      </c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20"/>
      <c r="AB2" s="118" t="s">
        <v>14</v>
      </c>
      <c r="AC2" s="116" t="s">
        <v>75</v>
      </c>
      <c r="AD2" s="94"/>
      <c r="AE2" s="116" t="s">
        <v>74</v>
      </c>
    </row>
    <row r="3" spans="1:31" s="6" customFormat="1" x14ac:dyDescent="0.25">
      <c r="A3" s="122"/>
      <c r="B3" s="122"/>
      <c r="C3" s="122"/>
      <c r="D3" s="122"/>
      <c r="E3" s="122"/>
      <c r="F3" s="124"/>
      <c r="G3" s="93" t="s">
        <v>81</v>
      </c>
      <c r="H3" s="93" t="s">
        <v>82</v>
      </c>
      <c r="I3" s="117"/>
      <c r="J3" s="117"/>
      <c r="K3" s="117"/>
      <c r="L3" s="93">
        <v>1</v>
      </c>
      <c r="M3" s="93">
        <v>2</v>
      </c>
      <c r="N3" s="93">
        <v>3</v>
      </c>
      <c r="O3" s="93">
        <v>4</v>
      </c>
      <c r="P3" s="93">
        <v>5</v>
      </c>
      <c r="Q3" s="93">
        <v>6</v>
      </c>
      <c r="R3" s="93">
        <v>7</v>
      </c>
      <c r="S3" s="93">
        <v>8</v>
      </c>
      <c r="T3" s="93">
        <v>9</v>
      </c>
      <c r="U3" s="93">
        <v>10</v>
      </c>
      <c r="V3" s="93">
        <v>11</v>
      </c>
      <c r="W3" s="93">
        <v>12</v>
      </c>
      <c r="X3" s="93">
        <v>13</v>
      </c>
      <c r="Y3" s="93">
        <v>14</v>
      </c>
      <c r="Z3" s="93">
        <v>15</v>
      </c>
      <c r="AA3" s="93">
        <v>16</v>
      </c>
      <c r="AB3" s="118"/>
      <c r="AC3" s="117"/>
      <c r="AD3" s="95"/>
      <c r="AE3" s="117"/>
    </row>
    <row r="4" spans="1:31" s="23" customFormat="1" ht="21" customHeight="1" x14ac:dyDescent="0.25">
      <c r="A4" s="108">
        <v>1</v>
      </c>
      <c r="B4" s="102" t="s">
        <v>54</v>
      </c>
      <c r="C4" s="102" t="s">
        <v>55</v>
      </c>
      <c r="D4" s="20">
        <v>44304</v>
      </c>
      <c r="E4" s="14" t="s">
        <v>31</v>
      </c>
      <c r="F4" s="14" t="s">
        <v>9</v>
      </c>
      <c r="G4" s="21">
        <v>0.20833333333333334</v>
      </c>
      <c r="H4" s="21">
        <v>0.33333333333333331</v>
      </c>
      <c r="I4" s="22">
        <f>H4-G4</f>
        <v>0.12499999999999997</v>
      </c>
      <c r="J4" s="104">
        <v>3700000</v>
      </c>
      <c r="K4" s="16">
        <f>1/173*$J$4</f>
        <v>21387.283236994219</v>
      </c>
      <c r="L4" s="16">
        <f>1.5*$K$4</f>
        <v>32080.924855491328</v>
      </c>
      <c r="M4" s="16">
        <f>2*$K$4</f>
        <v>42774.566473988438</v>
      </c>
      <c r="N4" s="16">
        <f t="shared" ref="N4:AA30" si="0">2*$K$4</f>
        <v>42774.566473988438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35">
        <f>SUM(L4:AA4)</f>
        <v>117630.0578034682</v>
      </c>
      <c r="AC4" s="35">
        <f>AB4*5%</f>
        <v>5881.5028901734104</v>
      </c>
      <c r="AD4" s="35"/>
      <c r="AE4" s="35">
        <f>AB4-AC4</f>
        <v>111748.55491329479</v>
      </c>
    </row>
    <row r="5" spans="1:31" s="23" customFormat="1" ht="21" customHeight="1" x14ac:dyDescent="0.25">
      <c r="A5" s="109"/>
      <c r="B5" s="111"/>
      <c r="C5" s="111"/>
      <c r="D5" s="20"/>
      <c r="E5" s="14"/>
      <c r="F5" s="14" t="s">
        <v>9</v>
      </c>
      <c r="G5" s="21">
        <v>0.66666666666666663</v>
      </c>
      <c r="H5" s="21">
        <v>1</v>
      </c>
      <c r="I5" s="22">
        <f>H5-G5</f>
        <v>0.33333333333333337</v>
      </c>
      <c r="J5" s="105"/>
      <c r="K5" s="16">
        <f>1/173*$J$4</f>
        <v>21387.283236994219</v>
      </c>
      <c r="L5" s="16"/>
      <c r="M5" s="16"/>
      <c r="N5" s="16"/>
      <c r="O5" s="16">
        <f t="shared" si="0"/>
        <v>42774.566473988438</v>
      </c>
      <c r="P5" s="16">
        <f t="shared" si="0"/>
        <v>42774.566473988438</v>
      </c>
      <c r="Q5" s="16">
        <f t="shared" si="0"/>
        <v>42774.566473988438</v>
      </c>
      <c r="R5" s="16">
        <f t="shared" si="0"/>
        <v>42774.566473988438</v>
      </c>
      <c r="S5" s="16">
        <f t="shared" si="0"/>
        <v>42774.566473988438</v>
      </c>
      <c r="T5" s="16">
        <f t="shared" si="0"/>
        <v>42774.566473988438</v>
      </c>
      <c r="U5" s="16">
        <f t="shared" si="0"/>
        <v>42774.566473988438</v>
      </c>
      <c r="V5" s="16">
        <f t="shared" si="0"/>
        <v>42774.566473988438</v>
      </c>
      <c r="W5" s="16"/>
      <c r="X5" s="16"/>
      <c r="Y5" s="16"/>
      <c r="Z5" s="16"/>
      <c r="AA5" s="16"/>
      <c r="AB5" s="33">
        <f>SUM(L5:AA5)</f>
        <v>342196.5317919075</v>
      </c>
      <c r="AC5" s="35">
        <f t="shared" ref="AC5:AC50" si="1">AB5*5%</f>
        <v>17109.826589595377</v>
      </c>
      <c r="AD5" s="35"/>
      <c r="AE5" s="35">
        <f t="shared" ref="AE5:AE49" si="2">AB5-AC5</f>
        <v>325086.70520231215</v>
      </c>
    </row>
    <row r="6" spans="1:31" s="23" customFormat="1" ht="21" customHeight="1" x14ac:dyDescent="0.25">
      <c r="A6" s="109"/>
      <c r="B6" s="111"/>
      <c r="C6" s="111"/>
      <c r="D6" s="20">
        <v>44305</v>
      </c>
      <c r="E6" s="14" t="s">
        <v>32</v>
      </c>
      <c r="F6" s="14" t="s">
        <v>9</v>
      </c>
      <c r="G6" s="21">
        <v>0</v>
      </c>
      <c r="H6" s="21">
        <v>0.33333333333333331</v>
      </c>
      <c r="I6" s="22">
        <f>H6-G6</f>
        <v>0.33333333333333331</v>
      </c>
      <c r="J6" s="105"/>
      <c r="K6" s="16">
        <f t="shared" ref="K6:K7" si="3">1/173*$J$4</f>
        <v>21387.283236994219</v>
      </c>
      <c r="L6" s="16">
        <f>1.5*$K$4</f>
        <v>32080.924855491328</v>
      </c>
      <c r="M6" s="16">
        <f>2*$K$4</f>
        <v>42774.566473988438</v>
      </c>
      <c r="N6" s="16">
        <f t="shared" si="0"/>
        <v>42774.566473988438</v>
      </c>
      <c r="O6" s="16">
        <f t="shared" si="0"/>
        <v>42774.566473988438</v>
      </c>
      <c r="P6" s="16">
        <f t="shared" si="0"/>
        <v>42774.566473988438</v>
      </c>
      <c r="Q6" s="16">
        <f t="shared" si="0"/>
        <v>42774.566473988438</v>
      </c>
      <c r="R6" s="16">
        <f t="shared" si="0"/>
        <v>42774.566473988438</v>
      </c>
      <c r="S6" s="16">
        <f t="shared" si="0"/>
        <v>42774.566473988438</v>
      </c>
      <c r="T6" s="16"/>
      <c r="U6" s="16"/>
      <c r="V6" s="16"/>
      <c r="W6" s="16"/>
      <c r="X6" s="16"/>
      <c r="Y6" s="16"/>
      <c r="Z6" s="16"/>
      <c r="AA6" s="16"/>
      <c r="AB6" s="33">
        <f>SUM(L6:AA6)</f>
        <v>331502.89017341041</v>
      </c>
      <c r="AC6" s="35">
        <f t="shared" si="1"/>
        <v>16575.144508670521</v>
      </c>
      <c r="AD6" s="35"/>
      <c r="AE6" s="35">
        <f t="shared" si="2"/>
        <v>314927.74566473986</v>
      </c>
    </row>
    <row r="7" spans="1:31" s="23" customFormat="1" ht="21" customHeight="1" x14ac:dyDescent="0.25">
      <c r="A7" s="110"/>
      <c r="B7" s="103"/>
      <c r="C7" s="103"/>
      <c r="D7" s="20"/>
      <c r="E7" s="14"/>
      <c r="F7" s="14" t="s">
        <v>9</v>
      </c>
      <c r="G7" s="21">
        <v>0.66666666666666663</v>
      </c>
      <c r="H7" s="21">
        <v>0.83333333333333337</v>
      </c>
      <c r="I7" s="22">
        <f>H7-G7</f>
        <v>0.16666666666666674</v>
      </c>
      <c r="J7" s="112"/>
      <c r="K7" s="16">
        <f t="shared" si="3"/>
        <v>21387.283236994219</v>
      </c>
      <c r="L7" s="16"/>
      <c r="M7" s="16"/>
      <c r="N7" s="16"/>
      <c r="O7" s="16"/>
      <c r="P7" s="16"/>
      <c r="Q7" s="16"/>
      <c r="R7" s="16"/>
      <c r="S7" s="16"/>
      <c r="T7" s="16">
        <f t="shared" si="0"/>
        <v>42774.566473988438</v>
      </c>
      <c r="U7" s="16">
        <f t="shared" si="0"/>
        <v>42774.566473988438</v>
      </c>
      <c r="V7" s="16">
        <f t="shared" si="0"/>
        <v>42774.566473988438</v>
      </c>
      <c r="W7" s="16">
        <f t="shared" si="0"/>
        <v>42774.566473988438</v>
      </c>
      <c r="X7" s="16"/>
      <c r="Y7" s="16"/>
      <c r="Z7" s="16"/>
      <c r="AA7" s="16"/>
      <c r="AB7" s="33">
        <f t="shared" ref="AB7" si="4">SUM(L6:AA7)</f>
        <v>502601.15606936428</v>
      </c>
      <c r="AC7" s="35">
        <f t="shared" si="1"/>
        <v>25130.057803468215</v>
      </c>
      <c r="AD7" s="35"/>
      <c r="AE7" s="35">
        <f t="shared" si="2"/>
        <v>477471.09826589609</v>
      </c>
    </row>
    <row r="8" spans="1:31" s="23" customFormat="1" ht="21" customHeight="1" x14ac:dyDescent="0.25">
      <c r="A8" s="97"/>
      <c r="B8" s="113"/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4"/>
      <c r="AA8" s="115"/>
      <c r="AB8" s="13">
        <f>SUM(AB4:AB7)</f>
        <v>1293930.6358381505</v>
      </c>
      <c r="AC8" s="51">
        <f t="shared" si="1"/>
        <v>64696.531791907531</v>
      </c>
      <c r="AD8" s="51">
        <v>50260.11560693643</v>
      </c>
      <c r="AE8" s="51">
        <f>AB8-AC8-AD8</f>
        <v>1178973.9884393066</v>
      </c>
    </row>
    <row r="9" spans="1:31" s="23" customFormat="1" ht="21" customHeight="1" x14ac:dyDescent="0.25">
      <c r="A9" s="108">
        <v>2</v>
      </c>
      <c r="B9" s="102" t="s">
        <v>56</v>
      </c>
      <c r="C9" s="102" t="s">
        <v>59</v>
      </c>
      <c r="D9" s="20">
        <v>44304</v>
      </c>
      <c r="E9" s="14" t="s">
        <v>31</v>
      </c>
      <c r="F9" s="14" t="s">
        <v>9</v>
      </c>
      <c r="G9" s="21">
        <v>0.20833333333333334</v>
      </c>
      <c r="H9" s="21">
        <v>0.33333333333333331</v>
      </c>
      <c r="I9" s="22">
        <f>H9-G9</f>
        <v>0.12499999999999997</v>
      </c>
      <c r="J9" s="104">
        <v>3700000</v>
      </c>
      <c r="K9" s="16">
        <f>1/173*$J$4</f>
        <v>21387.283236994219</v>
      </c>
      <c r="L9" s="16">
        <f>1.5*$K$4</f>
        <v>32080.924855491328</v>
      </c>
      <c r="M9" s="16">
        <f>2*$K$4</f>
        <v>42774.566473988438</v>
      </c>
      <c r="N9" s="16">
        <f t="shared" si="0"/>
        <v>42774.566473988438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35">
        <f>SUM(L9:AA9)</f>
        <v>117630.0578034682</v>
      </c>
      <c r="AC9" s="35">
        <f t="shared" si="1"/>
        <v>5881.5028901734104</v>
      </c>
      <c r="AD9" s="35"/>
      <c r="AE9" s="35">
        <f t="shared" si="2"/>
        <v>111748.55491329479</v>
      </c>
    </row>
    <row r="10" spans="1:31" s="23" customFormat="1" ht="21" customHeight="1" x14ac:dyDescent="0.25">
      <c r="A10" s="109"/>
      <c r="B10" s="111"/>
      <c r="C10" s="111"/>
      <c r="D10" s="20"/>
      <c r="E10" s="14"/>
      <c r="F10" s="14" t="s">
        <v>9</v>
      </c>
      <c r="G10" s="21">
        <v>0.66666666666666663</v>
      </c>
      <c r="H10" s="21">
        <v>1</v>
      </c>
      <c r="I10" s="22">
        <f>H10-G10</f>
        <v>0.33333333333333337</v>
      </c>
      <c r="J10" s="105"/>
      <c r="K10" s="16">
        <f t="shared" ref="K10:K12" si="5">1/173*$J$4</f>
        <v>21387.283236994219</v>
      </c>
      <c r="L10" s="16"/>
      <c r="M10" s="16"/>
      <c r="N10" s="16"/>
      <c r="O10" s="16">
        <f t="shared" si="0"/>
        <v>42774.566473988438</v>
      </c>
      <c r="P10" s="16">
        <f t="shared" si="0"/>
        <v>42774.566473988438</v>
      </c>
      <c r="Q10" s="16">
        <f t="shared" si="0"/>
        <v>42774.566473988438</v>
      </c>
      <c r="R10" s="16">
        <f t="shared" si="0"/>
        <v>42774.566473988438</v>
      </c>
      <c r="S10" s="16">
        <f t="shared" si="0"/>
        <v>42774.566473988438</v>
      </c>
      <c r="T10" s="16">
        <f t="shared" si="0"/>
        <v>42774.566473988438</v>
      </c>
      <c r="U10" s="16">
        <f t="shared" si="0"/>
        <v>42774.566473988438</v>
      </c>
      <c r="V10" s="16">
        <f t="shared" si="0"/>
        <v>42774.566473988438</v>
      </c>
      <c r="W10" s="16"/>
      <c r="X10" s="16"/>
      <c r="Y10" s="16"/>
      <c r="Z10" s="16"/>
      <c r="AA10" s="16"/>
      <c r="AB10" s="33">
        <f>SUM(L10:AA10)</f>
        <v>342196.5317919075</v>
      </c>
      <c r="AC10" s="35">
        <f t="shared" si="1"/>
        <v>17109.826589595377</v>
      </c>
      <c r="AD10" s="35"/>
      <c r="AE10" s="35">
        <f t="shared" si="2"/>
        <v>325086.70520231215</v>
      </c>
    </row>
    <row r="11" spans="1:31" s="23" customFormat="1" ht="21" customHeight="1" x14ac:dyDescent="0.25">
      <c r="A11" s="109"/>
      <c r="B11" s="111"/>
      <c r="C11" s="111"/>
      <c r="D11" s="20">
        <v>44305</v>
      </c>
      <c r="E11" s="14" t="s">
        <v>32</v>
      </c>
      <c r="F11" s="14" t="s">
        <v>9</v>
      </c>
      <c r="G11" s="21">
        <v>0</v>
      </c>
      <c r="H11" s="21">
        <v>0.33333333333333331</v>
      </c>
      <c r="I11" s="22">
        <f>H11-G11</f>
        <v>0.33333333333333331</v>
      </c>
      <c r="J11" s="105"/>
      <c r="K11" s="16">
        <f t="shared" si="5"/>
        <v>21387.283236994219</v>
      </c>
      <c r="L11" s="16">
        <f>1.5*$K$4</f>
        <v>32080.924855491328</v>
      </c>
      <c r="M11" s="16">
        <f>2*$K$4</f>
        <v>42774.566473988438</v>
      </c>
      <c r="N11" s="16">
        <f t="shared" si="0"/>
        <v>42774.566473988438</v>
      </c>
      <c r="O11" s="16">
        <f t="shared" si="0"/>
        <v>42774.566473988438</v>
      </c>
      <c r="P11" s="16">
        <f t="shared" si="0"/>
        <v>42774.566473988438</v>
      </c>
      <c r="Q11" s="16">
        <f t="shared" si="0"/>
        <v>42774.566473988438</v>
      </c>
      <c r="R11" s="16">
        <f t="shared" si="0"/>
        <v>42774.566473988438</v>
      </c>
      <c r="S11" s="16">
        <f t="shared" si="0"/>
        <v>42774.566473988438</v>
      </c>
      <c r="T11" s="16"/>
      <c r="U11" s="16"/>
      <c r="V11" s="16"/>
      <c r="W11" s="16"/>
      <c r="X11" s="16"/>
      <c r="Y11" s="16"/>
      <c r="Z11" s="16"/>
      <c r="AA11" s="16"/>
      <c r="AB11" s="33">
        <f>SUM(L11:AA11)</f>
        <v>331502.89017341041</v>
      </c>
      <c r="AC11" s="35">
        <f t="shared" si="1"/>
        <v>16575.144508670521</v>
      </c>
      <c r="AD11" s="35"/>
      <c r="AE11" s="35">
        <f t="shared" si="2"/>
        <v>314927.74566473986</v>
      </c>
    </row>
    <row r="12" spans="1:31" s="23" customFormat="1" ht="21" customHeight="1" x14ac:dyDescent="0.25">
      <c r="A12" s="110"/>
      <c r="B12" s="103"/>
      <c r="C12" s="103"/>
      <c r="D12" s="20"/>
      <c r="E12" s="14"/>
      <c r="F12" s="14" t="s">
        <v>9</v>
      </c>
      <c r="G12" s="21">
        <v>0.66666666666666663</v>
      </c>
      <c r="H12" s="21">
        <v>0.83333333333333337</v>
      </c>
      <c r="I12" s="22">
        <f>H12-G12</f>
        <v>0.16666666666666674</v>
      </c>
      <c r="J12" s="112"/>
      <c r="K12" s="16">
        <f t="shared" si="5"/>
        <v>21387.283236994219</v>
      </c>
      <c r="L12" s="16"/>
      <c r="M12" s="16"/>
      <c r="N12" s="16"/>
      <c r="O12" s="16"/>
      <c r="P12" s="16"/>
      <c r="Q12" s="16"/>
      <c r="R12" s="16"/>
      <c r="S12" s="16"/>
      <c r="T12" s="16">
        <f t="shared" si="0"/>
        <v>42774.566473988438</v>
      </c>
      <c r="U12" s="16">
        <f t="shared" si="0"/>
        <v>42774.566473988438</v>
      </c>
      <c r="V12" s="16">
        <f t="shared" si="0"/>
        <v>42774.566473988438</v>
      </c>
      <c r="W12" s="16">
        <f t="shared" si="0"/>
        <v>42774.566473988438</v>
      </c>
      <c r="X12" s="16"/>
      <c r="Y12" s="16"/>
      <c r="Z12" s="16"/>
      <c r="AA12" s="16"/>
      <c r="AB12" s="33">
        <f t="shared" ref="AB12" si="6">SUM(L11:AA12)</f>
        <v>502601.15606936428</v>
      </c>
      <c r="AC12" s="35">
        <f t="shared" si="1"/>
        <v>25130.057803468215</v>
      </c>
      <c r="AD12" s="35"/>
      <c r="AE12" s="35">
        <f t="shared" si="2"/>
        <v>477471.09826589609</v>
      </c>
    </row>
    <row r="13" spans="1:31" ht="21" customHeight="1" x14ac:dyDescent="0.25">
      <c r="A13" s="92"/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  <c r="AA13" s="107"/>
      <c r="AB13" s="13">
        <f>SUM(AB9:AB12)</f>
        <v>1293930.6358381505</v>
      </c>
      <c r="AC13" s="51">
        <f t="shared" si="1"/>
        <v>64696.531791907531</v>
      </c>
      <c r="AD13" s="51">
        <v>66835.260115606943</v>
      </c>
      <c r="AE13" s="51">
        <f>AB13-AC13-AD13</f>
        <v>1162398.8439306361</v>
      </c>
    </row>
    <row r="14" spans="1:31" s="23" customFormat="1" ht="21" customHeight="1" x14ac:dyDescent="0.25">
      <c r="A14" s="108">
        <v>3</v>
      </c>
      <c r="B14" s="102" t="s">
        <v>57</v>
      </c>
      <c r="C14" s="102" t="s">
        <v>59</v>
      </c>
      <c r="D14" s="20">
        <v>44304</v>
      </c>
      <c r="E14" s="14" t="s">
        <v>31</v>
      </c>
      <c r="F14" s="14" t="s">
        <v>9</v>
      </c>
      <c r="G14" s="21">
        <v>0.20833333333333334</v>
      </c>
      <c r="H14" s="21">
        <v>0.33333333333333331</v>
      </c>
      <c r="I14" s="22">
        <f>H14-G14</f>
        <v>0.12499999999999997</v>
      </c>
      <c r="J14" s="104">
        <v>3700000</v>
      </c>
      <c r="K14" s="16">
        <f>1/173*$J$4</f>
        <v>21387.283236994219</v>
      </c>
      <c r="L14" s="16">
        <f>1.5*$K$4</f>
        <v>32080.924855491328</v>
      </c>
      <c r="M14" s="16">
        <f>2*$K$4</f>
        <v>42774.566473988438</v>
      </c>
      <c r="N14" s="16">
        <f t="shared" si="0"/>
        <v>42774.566473988438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35">
        <f>SUM(L14:AA14)</f>
        <v>117630.0578034682</v>
      </c>
      <c r="AC14" s="35">
        <f t="shared" si="1"/>
        <v>5881.5028901734104</v>
      </c>
      <c r="AD14" s="35"/>
      <c r="AE14" s="35">
        <f t="shared" si="2"/>
        <v>111748.55491329479</v>
      </c>
    </row>
    <row r="15" spans="1:31" s="23" customFormat="1" ht="21" customHeight="1" x14ac:dyDescent="0.25">
      <c r="A15" s="109"/>
      <c r="B15" s="111"/>
      <c r="C15" s="111"/>
      <c r="D15" s="20"/>
      <c r="E15" s="14"/>
      <c r="F15" s="14" t="s">
        <v>9</v>
      </c>
      <c r="G15" s="21">
        <v>0.66666666666666663</v>
      </c>
      <c r="H15" s="21">
        <v>1</v>
      </c>
      <c r="I15" s="22">
        <f>H15-G15</f>
        <v>0.33333333333333337</v>
      </c>
      <c r="J15" s="105"/>
      <c r="K15" s="16">
        <f>1/173*$J$4</f>
        <v>21387.283236994219</v>
      </c>
      <c r="L15" s="16"/>
      <c r="M15" s="16"/>
      <c r="N15" s="16"/>
      <c r="O15" s="16">
        <f t="shared" si="0"/>
        <v>42774.566473988438</v>
      </c>
      <c r="P15" s="16">
        <f t="shared" si="0"/>
        <v>42774.566473988438</v>
      </c>
      <c r="Q15" s="16">
        <f t="shared" si="0"/>
        <v>42774.566473988438</v>
      </c>
      <c r="R15" s="16">
        <f t="shared" si="0"/>
        <v>42774.566473988438</v>
      </c>
      <c r="S15" s="16">
        <f t="shared" si="0"/>
        <v>42774.566473988438</v>
      </c>
      <c r="T15" s="16">
        <f t="shared" si="0"/>
        <v>42774.566473988438</v>
      </c>
      <c r="U15" s="16">
        <f t="shared" si="0"/>
        <v>42774.566473988438</v>
      </c>
      <c r="V15" s="16">
        <f t="shared" si="0"/>
        <v>42774.566473988438</v>
      </c>
      <c r="W15" s="16"/>
      <c r="X15" s="16"/>
      <c r="Y15" s="16"/>
      <c r="Z15" s="16"/>
      <c r="AA15" s="16"/>
      <c r="AB15" s="33">
        <f>SUM(L15:AA15)</f>
        <v>342196.5317919075</v>
      </c>
      <c r="AC15" s="35">
        <f t="shared" si="1"/>
        <v>17109.826589595377</v>
      </c>
      <c r="AD15" s="35"/>
      <c r="AE15" s="35">
        <f t="shared" si="2"/>
        <v>325086.70520231215</v>
      </c>
    </row>
    <row r="16" spans="1:31" s="23" customFormat="1" ht="21" customHeight="1" x14ac:dyDescent="0.25">
      <c r="A16" s="109"/>
      <c r="B16" s="111"/>
      <c r="C16" s="111"/>
      <c r="D16" s="20">
        <v>44305</v>
      </c>
      <c r="E16" s="14" t="s">
        <v>32</v>
      </c>
      <c r="F16" s="14" t="s">
        <v>9</v>
      </c>
      <c r="G16" s="21">
        <v>0</v>
      </c>
      <c r="H16" s="21">
        <v>0.33333333333333331</v>
      </c>
      <c r="I16" s="22">
        <f>H16-G16</f>
        <v>0.33333333333333331</v>
      </c>
      <c r="J16" s="105"/>
      <c r="K16" s="16">
        <f>1/173*$J$4</f>
        <v>21387.283236994219</v>
      </c>
      <c r="L16" s="16">
        <f>1.5*$K$4</f>
        <v>32080.924855491328</v>
      </c>
      <c r="M16" s="16">
        <f>2*$K$4</f>
        <v>42774.566473988438</v>
      </c>
      <c r="N16" s="16">
        <f t="shared" si="0"/>
        <v>42774.566473988438</v>
      </c>
      <c r="O16" s="16">
        <f t="shared" si="0"/>
        <v>42774.566473988438</v>
      </c>
      <c r="P16" s="16">
        <f t="shared" si="0"/>
        <v>42774.566473988438</v>
      </c>
      <c r="Q16" s="16">
        <f t="shared" si="0"/>
        <v>42774.566473988438</v>
      </c>
      <c r="R16" s="16">
        <f t="shared" si="0"/>
        <v>42774.566473988438</v>
      </c>
      <c r="S16" s="16">
        <f t="shared" si="0"/>
        <v>42774.566473988438</v>
      </c>
      <c r="T16" s="16"/>
      <c r="U16" s="16"/>
      <c r="V16" s="16"/>
      <c r="W16" s="16"/>
      <c r="X16" s="16"/>
      <c r="Y16" s="16"/>
      <c r="Z16" s="16"/>
      <c r="AA16" s="16"/>
      <c r="AB16" s="33">
        <f>SUM(L16:AA16)</f>
        <v>331502.89017341041</v>
      </c>
      <c r="AC16" s="35">
        <f t="shared" si="1"/>
        <v>16575.144508670521</v>
      </c>
      <c r="AD16" s="35"/>
      <c r="AE16" s="35">
        <f t="shared" si="2"/>
        <v>314927.74566473986</v>
      </c>
    </row>
    <row r="17" spans="1:31" s="23" customFormat="1" ht="21" customHeight="1" x14ac:dyDescent="0.25">
      <c r="A17" s="110"/>
      <c r="B17" s="103"/>
      <c r="C17" s="103"/>
      <c r="D17" s="20"/>
      <c r="E17" s="14"/>
      <c r="F17" s="14" t="s">
        <v>9</v>
      </c>
      <c r="G17" s="21">
        <v>0.66666666666666663</v>
      </c>
      <c r="H17" s="21">
        <v>0.83333333333333337</v>
      </c>
      <c r="I17" s="22">
        <f>H17-G17</f>
        <v>0.16666666666666674</v>
      </c>
      <c r="J17" s="112"/>
      <c r="K17" s="16">
        <f>1/173*$J$4</f>
        <v>21387.283236994219</v>
      </c>
      <c r="L17" s="16"/>
      <c r="M17" s="16"/>
      <c r="N17" s="16"/>
      <c r="O17" s="16"/>
      <c r="P17" s="16"/>
      <c r="Q17" s="16"/>
      <c r="R17" s="16"/>
      <c r="S17" s="16"/>
      <c r="T17" s="16">
        <f t="shared" si="0"/>
        <v>42774.566473988438</v>
      </c>
      <c r="U17" s="16">
        <f t="shared" si="0"/>
        <v>42774.566473988438</v>
      </c>
      <c r="V17" s="16">
        <f t="shared" si="0"/>
        <v>42774.566473988438</v>
      </c>
      <c r="W17" s="16">
        <f t="shared" si="0"/>
        <v>42774.566473988438</v>
      </c>
      <c r="X17" s="16"/>
      <c r="Y17" s="16"/>
      <c r="Z17" s="16"/>
      <c r="AA17" s="16"/>
      <c r="AB17" s="33">
        <f t="shared" ref="AB17" si="7">SUM(L16:AA17)</f>
        <v>502601.15606936428</v>
      </c>
      <c r="AC17" s="35">
        <f t="shared" si="1"/>
        <v>25130.057803468215</v>
      </c>
      <c r="AD17" s="35"/>
      <c r="AE17" s="35">
        <f t="shared" si="2"/>
        <v>477471.09826589609</v>
      </c>
    </row>
    <row r="18" spans="1:31" ht="21" customHeight="1" x14ac:dyDescent="0.25">
      <c r="A18" s="92"/>
      <c r="B18" s="107"/>
      <c r="C18" s="107"/>
      <c r="D18" s="107"/>
      <c r="E18" s="107"/>
      <c r="F18" s="107"/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  <c r="AA18" s="107"/>
      <c r="AB18" s="13">
        <f>SUM(AB14:AB17)</f>
        <v>1293930.6358381505</v>
      </c>
      <c r="AC18" s="51">
        <f t="shared" si="1"/>
        <v>64696.531791907531</v>
      </c>
      <c r="AD18" s="51">
        <v>50260.11560693643</v>
      </c>
      <c r="AE18" s="51">
        <f>AB18-AC18-AD18</f>
        <v>1178973.9884393066</v>
      </c>
    </row>
    <row r="19" spans="1:31" s="23" customFormat="1" ht="21" customHeight="1" x14ac:dyDescent="0.25">
      <c r="A19" s="102">
        <v>4</v>
      </c>
      <c r="B19" s="102" t="s">
        <v>58</v>
      </c>
      <c r="C19" s="102" t="s">
        <v>59</v>
      </c>
      <c r="D19" s="20">
        <v>44304</v>
      </c>
      <c r="E19" s="14" t="s">
        <v>31</v>
      </c>
      <c r="F19" s="14" t="s">
        <v>9</v>
      </c>
      <c r="G19" s="21">
        <v>0.20833333333333334</v>
      </c>
      <c r="H19" s="21">
        <v>0.33333333333333331</v>
      </c>
      <c r="I19" s="22">
        <f>H19-G19</f>
        <v>0.12499999999999997</v>
      </c>
      <c r="J19" s="104">
        <v>3700000</v>
      </c>
      <c r="K19" s="16">
        <f>1/173*$J$4</f>
        <v>21387.283236994219</v>
      </c>
      <c r="L19" s="16">
        <f>1.5*$K$4</f>
        <v>32080.924855491328</v>
      </c>
      <c r="M19" s="16">
        <f>2*$K$4</f>
        <v>42774.566473988438</v>
      </c>
      <c r="N19" s="16">
        <f t="shared" si="0"/>
        <v>42774.566473988438</v>
      </c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35">
        <f>SUM(L19:AA19)</f>
        <v>117630.0578034682</v>
      </c>
      <c r="AC19" s="35">
        <f t="shared" si="1"/>
        <v>5881.5028901734104</v>
      </c>
      <c r="AD19" s="35"/>
      <c r="AE19" s="35">
        <f t="shared" si="2"/>
        <v>111748.55491329479</v>
      </c>
    </row>
    <row r="20" spans="1:31" s="23" customFormat="1" ht="21" customHeight="1" x14ac:dyDescent="0.25">
      <c r="A20" s="111"/>
      <c r="B20" s="111"/>
      <c r="C20" s="111"/>
      <c r="D20" s="20"/>
      <c r="E20" s="14"/>
      <c r="F20" s="14" t="s">
        <v>9</v>
      </c>
      <c r="G20" s="21">
        <v>0.66666666666666663</v>
      </c>
      <c r="H20" s="21">
        <v>1</v>
      </c>
      <c r="I20" s="22">
        <f>H20-G20</f>
        <v>0.33333333333333337</v>
      </c>
      <c r="J20" s="105"/>
      <c r="K20" s="16">
        <f t="shared" ref="K20:K22" si="8">1/173*$J$4</f>
        <v>21387.283236994219</v>
      </c>
      <c r="L20" s="16"/>
      <c r="M20" s="16"/>
      <c r="N20" s="16"/>
      <c r="O20" s="16">
        <f t="shared" si="0"/>
        <v>42774.566473988438</v>
      </c>
      <c r="P20" s="16">
        <f t="shared" si="0"/>
        <v>42774.566473988438</v>
      </c>
      <c r="Q20" s="16">
        <f t="shared" si="0"/>
        <v>42774.566473988438</v>
      </c>
      <c r="R20" s="16">
        <f t="shared" si="0"/>
        <v>42774.566473988438</v>
      </c>
      <c r="S20" s="16">
        <f t="shared" si="0"/>
        <v>42774.566473988438</v>
      </c>
      <c r="T20" s="16">
        <f t="shared" si="0"/>
        <v>42774.566473988438</v>
      </c>
      <c r="U20" s="16">
        <f t="shared" si="0"/>
        <v>42774.566473988438</v>
      </c>
      <c r="V20" s="16">
        <f t="shared" si="0"/>
        <v>42774.566473988438</v>
      </c>
      <c r="W20" s="16"/>
      <c r="X20" s="16"/>
      <c r="Y20" s="16"/>
      <c r="Z20" s="16"/>
      <c r="AA20" s="16"/>
      <c r="AB20" s="33">
        <f>SUM(L20:AA20)</f>
        <v>342196.5317919075</v>
      </c>
      <c r="AC20" s="35">
        <f t="shared" si="1"/>
        <v>17109.826589595377</v>
      </c>
      <c r="AD20" s="35"/>
      <c r="AE20" s="35">
        <f t="shared" si="2"/>
        <v>325086.70520231215</v>
      </c>
    </row>
    <row r="21" spans="1:31" s="23" customFormat="1" ht="21" customHeight="1" x14ac:dyDescent="0.25">
      <c r="A21" s="111"/>
      <c r="B21" s="111"/>
      <c r="C21" s="111"/>
      <c r="D21" s="20">
        <v>44305</v>
      </c>
      <c r="E21" s="14" t="s">
        <v>32</v>
      </c>
      <c r="F21" s="14" t="s">
        <v>9</v>
      </c>
      <c r="G21" s="21">
        <v>0</v>
      </c>
      <c r="H21" s="21">
        <v>0.33333333333333331</v>
      </c>
      <c r="I21" s="22">
        <f>H21-G21</f>
        <v>0.33333333333333331</v>
      </c>
      <c r="J21" s="105"/>
      <c r="K21" s="16">
        <f t="shared" si="8"/>
        <v>21387.283236994219</v>
      </c>
      <c r="L21" s="16">
        <f>1.5*$K$4</f>
        <v>32080.924855491328</v>
      </c>
      <c r="M21" s="16">
        <f>2*$K$4</f>
        <v>42774.566473988438</v>
      </c>
      <c r="N21" s="16">
        <f t="shared" si="0"/>
        <v>42774.566473988438</v>
      </c>
      <c r="O21" s="16">
        <f t="shared" si="0"/>
        <v>42774.566473988438</v>
      </c>
      <c r="P21" s="16">
        <f t="shared" si="0"/>
        <v>42774.566473988438</v>
      </c>
      <c r="Q21" s="16">
        <f t="shared" si="0"/>
        <v>42774.566473988438</v>
      </c>
      <c r="R21" s="16">
        <f t="shared" si="0"/>
        <v>42774.566473988438</v>
      </c>
      <c r="S21" s="16">
        <f t="shared" si="0"/>
        <v>42774.566473988438</v>
      </c>
      <c r="T21" s="16"/>
      <c r="U21" s="16"/>
      <c r="V21" s="16"/>
      <c r="W21" s="16"/>
      <c r="X21" s="16"/>
      <c r="Y21" s="16"/>
      <c r="Z21" s="16"/>
      <c r="AA21" s="16"/>
      <c r="AB21" s="33">
        <f>SUM(L21:AA21)</f>
        <v>331502.89017341041</v>
      </c>
      <c r="AC21" s="35">
        <f t="shared" si="1"/>
        <v>16575.144508670521</v>
      </c>
      <c r="AD21" s="35"/>
      <c r="AE21" s="35">
        <f t="shared" si="2"/>
        <v>314927.74566473986</v>
      </c>
    </row>
    <row r="22" spans="1:31" s="23" customFormat="1" ht="21" customHeight="1" x14ac:dyDescent="0.25">
      <c r="A22" s="103"/>
      <c r="B22" s="103"/>
      <c r="C22" s="103"/>
      <c r="D22" s="20"/>
      <c r="E22" s="14"/>
      <c r="F22" s="14" t="s">
        <v>9</v>
      </c>
      <c r="G22" s="21">
        <v>0.66666666666666663</v>
      </c>
      <c r="H22" s="21">
        <v>0.83333333333333337</v>
      </c>
      <c r="I22" s="22">
        <f>H22-G22</f>
        <v>0.16666666666666674</v>
      </c>
      <c r="J22" s="112"/>
      <c r="K22" s="16">
        <f t="shared" si="8"/>
        <v>21387.283236994219</v>
      </c>
      <c r="L22" s="16"/>
      <c r="M22" s="16"/>
      <c r="N22" s="16"/>
      <c r="O22" s="16"/>
      <c r="P22" s="16"/>
      <c r="Q22" s="16"/>
      <c r="R22" s="16"/>
      <c r="S22" s="16"/>
      <c r="T22" s="16">
        <f t="shared" si="0"/>
        <v>42774.566473988438</v>
      </c>
      <c r="U22" s="16">
        <f t="shared" si="0"/>
        <v>42774.566473988438</v>
      </c>
      <c r="V22" s="16">
        <f t="shared" si="0"/>
        <v>42774.566473988438</v>
      </c>
      <c r="W22" s="16">
        <f t="shared" si="0"/>
        <v>42774.566473988438</v>
      </c>
      <c r="X22" s="16"/>
      <c r="Y22" s="16"/>
      <c r="Z22" s="16"/>
      <c r="AA22" s="16"/>
      <c r="AB22" s="33">
        <f t="shared" ref="AB22" si="9">SUM(L21:AA22)</f>
        <v>502601.15606936428</v>
      </c>
      <c r="AC22" s="35">
        <f t="shared" si="1"/>
        <v>25130.057803468215</v>
      </c>
      <c r="AD22" s="35"/>
      <c r="AE22" s="35">
        <f t="shared" si="2"/>
        <v>477471.09826589609</v>
      </c>
    </row>
    <row r="23" spans="1:31" ht="21" customHeight="1" x14ac:dyDescent="0.25">
      <c r="A23" s="92"/>
      <c r="B23" s="99"/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13">
        <f>SUM(AB19:AB22)</f>
        <v>1293930.6358381505</v>
      </c>
      <c r="AC23" s="51">
        <f t="shared" si="1"/>
        <v>64696.531791907531</v>
      </c>
      <c r="AD23" s="51">
        <v>66835.260115606943</v>
      </c>
      <c r="AE23" s="51">
        <f>AB23-AC23-AD23</f>
        <v>1162398.8439306361</v>
      </c>
    </row>
    <row r="24" spans="1:31" s="23" customFormat="1" ht="21" customHeight="1" x14ac:dyDescent="0.25">
      <c r="A24" s="102">
        <v>5</v>
      </c>
      <c r="B24" s="102" t="s">
        <v>60</v>
      </c>
      <c r="C24" s="102" t="s">
        <v>55</v>
      </c>
      <c r="D24" s="20">
        <v>44304</v>
      </c>
      <c r="E24" s="14" t="s">
        <v>31</v>
      </c>
      <c r="F24" s="14" t="s">
        <v>9</v>
      </c>
      <c r="G24" s="21">
        <v>0.20833333333333334</v>
      </c>
      <c r="H24" s="21">
        <v>0.66666666666666663</v>
      </c>
      <c r="I24" s="22">
        <f>H24-G24</f>
        <v>0.45833333333333326</v>
      </c>
      <c r="J24" s="106">
        <v>3700000</v>
      </c>
      <c r="K24" s="16">
        <f>1/173*$J$4</f>
        <v>21387.283236994219</v>
      </c>
      <c r="L24" s="16">
        <f>1.5*$K$4</f>
        <v>32080.924855491328</v>
      </c>
      <c r="M24" s="16">
        <f>2*$K$4</f>
        <v>42774.566473988438</v>
      </c>
      <c r="N24" s="16">
        <f t="shared" si="0"/>
        <v>42774.566473988438</v>
      </c>
      <c r="O24" s="16">
        <f t="shared" si="0"/>
        <v>42774.566473988438</v>
      </c>
      <c r="P24" s="16">
        <f t="shared" si="0"/>
        <v>42774.566473988438</v>
      </c>
      <c r="Q24" s="16">
        <f t="shared" si="0"/>
        <v>42774.566473988438</v>
      </c>
      <c r="R24" s="16">
        <f t="shared" si="0"/>
        <v>42774.566473988438</v>
      </c>
      <c r="S24" s="16">
        <f t="shared" si="0"/>
        <v>42774.566473988438</v>
      </c>
      <c r="T24" s="16">
        <f t="shared" si="0"/>
        <v>42774.566473988438</v>
      </c>
      <c r="U24" s="16">
        <f t="shared" si="0"/>
        <v>42774.566473988438</v>
      </c>
      <c r="V24" s="16">
        <f t="shared" si="0"/>
        <v>42774.566473988438</v>
      </c>
      <c r="W24" s="16"/>
      <c r="X24" s="16"/>
      <c r="Y24" s="16"/>
      <c r="Z24" s="16"/>
      <c r="AA24" s="16"/>
      <c r="AB24" s="33">
        <f>SUM(L24:AA24)</f>
        <v>459826.58959537582</v>
      </c>
      <c r="AC24" s="35">
        <f t="shared" si="1"/>
        <v>22991.329479768792</v>
      </c>
      <c r="AD24" s="35"/>
      <c r="AE24" s="35">
        <f t="shared" si="2"/>
        <v>436835.260115607</v>
      </c>
    </row>
    <row r="25" spans="1:31" s="23" customFormat="1" ht="21" customHeight="1" x14ac:dyDescent="0.25">
      <c r="A25" s="103"/>
      <c r="B25" s="103"/>
      <c r="C25" s="103"/>
      <c r="D25" s="20">
        <v>44305</v>
      </c>
      <c r="E25" s="14" t="s">
        <v>32</v>
      </c>
      <c r="F25" s="14" t="s">
        <v>9</v>
      </c>
      <c r="G25" s="21">
        <v>0</v>
      </c>
      <c r="H25" s="21">
        <v>0.66666666666666663</v>
      </c>
      <c r="I25" s="22">
        <f>H25-G25</f>
        <v>0.66666666666666663</v>
      </c>
      <c r="J25" s="106"/>
      <c r="K25" s="16">
        <f t="shared" ref="K25" si="10">1/173*$J$4</f>
        <v>21387.283236994219</v>
      </c>
      <c r="L25" s="16">
        <f>1.5*$K$4</f>
        <v>32080.924855491328</v>
      </c>
      <c r="M25" s="16">
        <f>2*$K$4</f>
        <v>42774.566473988438</v>
      </c>
      <c r="N25" s="16">
        <f>2*$K$4</f>
        <v>42774.566473988438</v>
      </c>
      <c r="O25" s="16">
        <f t="shared" si="0"/>
        <v>42774.566473988438</v>
      </c>
      <c r="P25" s="16">
        <f t="shared" si="0"/>
        <v>42774.566473988438</v>
      </c>
      <c r="Q25" s="16">
        <f t="shared" si="0"/>
        <v>42774.566473988438</v>
      </c>
      <c r="R25" s="16">
        <f t="shared" si="0"/>
        <v>42774.566473988438</v>
      </c>
      <c r="S25" s="16">
        <f t="shared" si="0"/>
        <v>42774.566473988438</v>
      </c>
      <c r="T25" s="16">
        <f t="shared" si="0"/>
        <v>42774.566473988438</v>
      </c>
      <c r="U25" s="16">
        <f t="shared" si="0"/>
        <v>42774.566473988438</v>
      </c>
      <c r="V25" s="16">
        <f t="shared" si="0"/>
        <v>42774.566473988438</v>
      </c>
      <c r="W25" s="16">
        <f t="shared" si="0"/>
        <v>42774.566473988438</v>
      </c>
      <c r="X25" s="16">
        <f t="shared" si="0"/>
        <v>42774.566473988438</v>
      </c>
      <c r="Y25" s="16">
        <f t="shared" si="0"/>
        <v>42774.566473988438</v>
      </c>
      <c r="Z25" s="16">
        <f t="shared" si="0"/>
        <v>42774.566473988438</v>
      </c>
      <c r="AA25" s="16">
        <f t="shared" si="0"/>
        <v>42774.566473988438</v>
      </c>
      <c r="AB25" s="33">
        <f>SUM(L25:AA25)</f>
        <v>673699.42196531815</v>
      </c>
      <c r="AC25" s="35">
        <f t="shared" si="1"/>
        <v>33684.971098265909</v>
      </c>
      <c r="AD25" s="35"/>
      <c r="AE25" s="35">
        <f t="shared" si="2"/>
        <v>640014.45086705219</v>
      </c>
    </row>
    <row r="26" spans="1:31" ht="21" customHeight="1" x14ac:dyDescent="0.25">
      <c r="A26" s="92"/>
      <c r="B26" s="107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3">
        <f>SUM(AB24:AB25)</f>
        <v>1133526.0115606938</v>
      </c>
      <c r="AC26" s="51">
        <f t="shared" si="1"/>
        <v>56676.300578034694</v>
      </c>
      <c r="AD26" s="51">
        <v>25130.057803468211</v>
      </c>
      <c r="AE26" s="51">
        <f>AB26-AC26-AD26</f>
        <v>1051719.6531791908</v>
      </c>
    </row>
    <row r="27" spans="1:31" s="23" customFormat="1" ht="21" customHeight="1" x14ac:dyDescent="0.25">
      <c r="A27" s="102">
        <v>6</v>
      </c>
      <c r="B27" s="102" t="s">
        <v>61</v>
      </c>
      <c r="C27" s="102" t="s">
        <v>59</v>
      </c>
      <c r="D27" s="20">
        <v>44304</v>
      </c>
      <c r="E27" s="14" t="s">
        <v>31</v>
      </c>
      <c r="F27" s="14" t="s">
        <v>9</v>
      </c>
      <c r="G27" s="21">
        <v>0.20833333333333334</v>
      </c>
      <c r="H27" s="21">
        <v>0.66666666666666663</v>
      </c>
      <c r="I27" s="22">
        <f>H27-G27</f>
        <v>0.45833333333333326</v>
      </c>
      <c r="J27" s="106">
        <v>3700000</v>
      </c>
      <c r="K27" s="16">
        <f>1/173*$J$4</f>
        <v>21387.283236994219</v>
      </c>
      <c r="L27" s="16">
        <f>1.5*$K$4</f>
        <v>32080.924855491328</v>
      </c>
      <c r="M27" s="16">
        <f>2*$K$4</f>
        <v>42774.566473988438</v>
      </c>
      <c r="N27" s="16">
        <f t="shared" si="0"/>
        <v>42774.566473988438</v>
      </c>
      <c r="O27" s="16">
        <f t="shared" si="0"/>
        <v>42774.566473988438</v>
      </c>
      <c r="P27" s="16">
        <f t="shared" si="0"/>
        <v>42774.566473988438</v>
      </c>
      <c r="Q27" s="16">
        <f t="shared" si="0"/>
        <v>42774.566473988438</v>
      </c>
      <c r="R27" s="16">
        <f t="shared" si="0"/>
        <v>42774.566473988438</v>
      </c>
      <c r="S27" s="16">
        <f t="shared" si="0"/>
        <v>42774.566473988438</v>
      </c>
      <c r="T27" s="16">
        <f t="shared" si="0"/>
        <v>42774.566473988438</v>
      </c>
      <c r="U27" s="16">
        <f t="shared" si="0"/>
        <v>42774.566473988438</v>
      </c>
      <c r="V27" s="16">
        <f t="shared" si="0"/>
        <v>42774.566473988438</v>
      </c>
      <c r="W27" s="16"/>
      <c r="X27" s="16"/>
      <c r="Y27" s="16"/>
      <c r="Z27" s="16"/>
      <c r="AA27" s="16"/>
      <c r="AB27" s="33">
        <f>SUM(L27:AA27)</f>
        <v>459826.58959537582</v>
      </c>
      <c r="AC27" s="35">
        <f t="shared" si="1"/>
        <v>22991.329479768792</v>
      </c>
      <c r="AD27" s="35"/>
      <c r="AE27" s="35">
        <f t="shared" si="2"/>
        <v>436835.260115607</v>
      </c>
    </row>
    <row r="28" spans="1:31" s="23" customFormat="1" ht="21" customHeight="1" x14ac:dyDescent="0.25">
      <c r="A28" s="103"/>
      <c r="B28" s="103"/>
      <c r="C28" s="103"/>
      <c r="D28" s="20">
        <v>44305</v>
      </c>
      <c r="E28" s="14" t="s">
        <v>32</v>
      </c>
      <c r="F28" s="14" t="s">
        <v>9</v>
      </c>
      <c r="G28" s="21">
        <v>0</v>
      </c>
      <c r="H28" s="21">
        <v>0.66666666666666663</v>
      </c>
      <c r="I28" s="22">
        <f>H28-G28</f>
        <v>0.66666666666666663</v>
      </c>
      <c r="J28" s="106"/>
      <c r="K28" s="16">
        <f t="shared" ref="K28" si="11">1/173*$J$4</f>
        <v>21387.283236994219</v>
      </c>
      <c r="L28" s="16">
        <f>1.5*$K$4</f>
        <v>32080.924855491328</v>
      </c>
      <c r="M28" s="16">
        <f>2*$K$4</f>
        <v>42774.566473988438</v>
      </c>
      <c r="N28" s="16">
        <f>2*$K$4</f>
        <v>42774.566473988438</v>
      </c>
      <c r="O28" s="16">
        <f t="shared" si="0"/>
        <v>42774.566473988438</v>
      </c>
      <c r="P28" s="16">
        <f t="shared" si="0"/>
        <v>42774.566473988438</v>
      </c>
      <c r="Q28" s="16">
        <f t="shared" si="0"/>
        <v>42774.566473988438</v>
      </c>
      <c r="R28" s="16">
        <f t="shared" si="0"/>
        <v>42774.566473988438</v>
      </c>
      <c r="S28" s="16">
        <f t="shared" si="0"/>
        <v>42774.566473988438</v>
      </c>
      <c r="T28" s="16">
        <f t="shared" si="0"/>
        <v>42774.566473988438</v>
      </c>
      <c r="U28" s="16">
        <f t="shared" si="0"/>
        <v>42774.566473988438</v>
      </c>
      <c r="V28" s="16">
        <f t="shared" si="0"/>
        <v>42774.566473988438</v>
      </c>
      <c r="W28" s="16">
        <f t="shared" si="0"/>
        <v>42774.566473988438</v>
      </c>
      <c r="X28" s="16">
        <f t="shared" si="0"/>
        <v>42774.566473988438</v>
      </c>
      <c r="Y28" s="16">
        <f t="shared" si="0"/>
        <v>42774.566473988438</v>
      </c>
      <c r="Z28" s="16">
        <f t="shared" si="0"/>
        <v>42774.566473988438</v>
      </c>
      <c r="AA28" s="16">
        <f t="shared" si="0"/>
        <v>42774.566473988438</v>
      </c>
      <c r="AB28" s="33">
        <f>SUM(L28:AA28)</f>
        <v>673699.42196531815</v>
      </c>
      <c r="AC28" s="35">
        <f t="shared" si="1"/>
        <v>33684.971098265909</v>
      </c>
      <c r="AD28" s="35"/>
      <c r="AE28" s="35">
        <f t="shared" si="2"/>
        <v>640014.45086705219</v>
      </c>
    </row>
    <row r="29" spans="1:31" ht="21" customHeight="1" x14ac:dyDescent="0.25">
      <c r="A29" s="92"/>
      <c r="B29" s="107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3">
        <f>SUM(AB27:AB28)</f>
        <v>1133526.0115606938</v>
      </c>
      <c r="AC29" s="51">
        <f t="shared" si="1"/>
        <v>56676.300578034694</v>
      </c>
      <c r="AD29" s="51">
        <v>25130.057803468211</v>
      </c>
      <c r="AE29" s="51">
        <f>AB29-AC29-AD29</f>
        <v>1051719.6531791908</v>
      </c>
    </row>
    <row r="30" spans="1:31" s="23" customFormat="1" ht="21" customHeight="1" x14ac:dyDescent="0.25">
      <c r="A30" s="102">
        <v>7</v>
      </c>
      <c r="B30" s="102" t="s">
        <v>62</v>
      </c>
      <c r="C30" s="102" t="s">
        <v>59</v>
      </c>
      <c r="D30" s="20">
        <v>44304</v>
      </c>
      <c r="E30" s="14" t="s">
        <v>31</v>
      </c>
      <c r="F30" s="14" t="s">
        <v>9</v>
      </c>
      <c r="G30" s="21">
        <v>0.20833333333333334</v>
      </c>
      <c r="H30" s="21">
        <v>0.66666666666666663</v>
      </c>
      <c r="I30" s="22">
        <f>H30-G30</f>
        <v>0.45833333333333326</v>
      </c>
      <c r="J30" s="106">
        <v>3700000</v>
      </c>
      <c r="K30" s="16">
        <f>1/173*$J$4</f>
        <v>21387.283236994219</v>
      </c>
      <c r="L30" s="16">
        <f>1.5*$K$4</f>
        <v>32080.924855491328</v>
      </c>
      <c r="M30" s="16">
        <f>2*$K$4</f>
        <v>42774.566473988438</v>
      </c>
      <c r="N30" s="16">
        <f t="shared" si="0"/>
        <v>42774.566473988438</v>
      </c>
      <c r="O30" s="16">
        <f t="shared" si="0"/>
        <v>42774.566473988438</v>
      </c>
      <c r="P30" s="16">
        <f t="shared" si="0"/>
        <v>42774.566473988438</v>
      </c>
      <c r="Q30" s="16">
        <f t="shared" si="0"/>
        <v>42774.566473988438</v>
      </c>
      <c r="R30" s="16">
        <f t="shared" si="0"/>
        <v>42774.566473988438</v>
      </c>
      <c r="S30" s="16">
        <f t="shared" si="0"/>
        <v>42774.566473988438</v>
      </c>
      <c r="T30" s="16">
        <f t="shared" si="0"/>
        <v>42774.566473988438</v>
      </c>
      <c r="U30" s="16">
        <f t="shared" si="0"/>
        <v>42774.566473988438</v>
      </c>
      <c r="V30" s="16">
        <f t="shared" si="0"/>
        <v>42774.566473988438</v>
      </c>
      <c r="W30" s="16"/>
      <c r="X30" s="16"/>
      <c r="Y30" s="16"/>
      <c r="Z30" s="16"/>
      <c r="AA30" s="16"/>
      <c r="AB30" s="33">
        <f>SUM(L30:AA30)</f>
        <v>459826.58959537582</v>
      </c>
      <c r="AC30" s="35">
        <f t="shared" si="1"/>
        <v>22991.329479768792</v>
      </c>
      <c r="AD30" s="35"/>
      <c r="AE30" s="35">
        <f t="shared" si="2"/>
        <v>436835.260115607</v>
      </c>
    </row>
    <row r="31" spans="1:31" s="23" customFormat="1" ht="21" customHeight="1" x14ac:dyDescent="0.25">
      <c r="A31" s="103"/>
      <c r="B31" s="103"/>
      <c r="C31" s="103"/>
      <c r="D31" s="20">
        <v>44305</v>
      </c>
      <c r="E31" s="14" t="s">
        <v>32</v>
      </c>
      <c r="F31" s="14" t="s">
        <v>9</v>
      </c>
      <c r="G31" s="21">
        <v>0</v>
      </c>
      <c r="H31" s="21">
        <v>0.66666666666666663</v>
      </c>
      <c r="I31" s="22">
        <f>H31-G31</f>
        <v>0.66666666666666663</v>
      </c>
      <c r="J31" s="106"/>
      <c r="K31" s="16">
        <f t="shared" ref="K31" si="12">1/173*$J$4</f>
        <v>21387.283236994219</v>
      </c>
      <c r="L31" s="16">
        <f>1.5*$K$4</f>
        <v>32080.924855491328</v>
      </c>
      <c r="M31" s="16">
        <f>2*$K$4</f>
        <v>42774.566473988438</v>
      </c>
      <c r="N31" s="16">
        <f>2*$K$4</f>
        <v>42774.566473988438</v>
      </c>
      <c r="O31" s="16">
        <f t="shared" ref="O31:AA31" si="13">2*$K$4</f>
        <v>42774.566473988438</v>
      </c>
      <c r="P31" s="16">
        <f t="shared" si="13"/>
        <v>42774.566473988438</v>
      </c>
      <c r="Q31" s="16">
        <f t="shared" si="13"/>
        <v>42774.566473988438</v>
      </c>
      <c r="R31" s="16">
        <f t="shared" si="13"/>
        <v>42774.566473988438</v>
      </c>
      <c r="S31" s="16">
        <f t="shared" si="13"/>
        <v>42774.566473988438</v>
      </c>
      <c r="T31" s="16">
        <f t="shared" si="13"/>
        <v>42774.566473988438</v>
      </c>
      <c r="U31" s="16">
        <f t="shared" si="13"/>
        <v>42774.566473988438</v>
      </c>
      <c r="V31" s="16">
        <f t="shared" si="13"/>
        <v>42774.566473988438</v>
      </c>
      <c r="W31" s="16">
        <f t="shared" si="13"/>
        <v>42774.566473988438</v>
      </c>
      <c r="X31" s="16">
        <f t="shared" si="13"/>
        <v>42774.566473988438</v>
      </c>
      <c r="Y31" s="16">
        <f t="shared" si="13"/>
        <v>42774.566473988438</v>
      </c>
      <c r="Z31" s="16">
        <f t="shared" si="13"/>
        <v>42774.566473988438</v>
      </c>
      <c r="AA31" s="16">
        <f t="shared" si="13"/>
        <v>42774.566473988438</v>
      </c>
      <c r="AB31" s="33">
        <f>SUM(L31:AA31)</f>
        <v>673699.42196531815</v>
      </c>
      <c r="AC31" s="35">
        <f t="shared" si="1"/>
        <v>33684.971098265909</v>
      </c>
      <c r="AD31" s="35"/>
      <c r="AE31" s="35">
        <f t="shared" si="2"/>
        <v>640014.45086705219</v>
      </c>
    </row>
    <row r="32" spans="1:31" ht="21" customHeight="1" x14ac:dyDescent="0.25">
      <c r="A32" s="92"/>
      <c r="B32" s="99"/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13">
        <f>SUM(AB30:AB31)</f>
        <v>1133526.0115606938</v>
      </c>
      <c r="AC32" s="51">
        <f t="shared" si="1"/>
        <v>56676.300578034694</v>
      </c>
      <c r="AD32" s="51">
        <v>25130.057803468211</v>
      </c>
      <c r="AE32" s="51">
        <f>AB32-AC32-AD32</f>
        <v>1051719.6531791908</v>
      </c>
    </row>
    <row r="33" spans="1:31" s="23" customFormat="1" ht="21" customHeight="1" x14ac:dyDescent="0.25">
      <c r="A33" s="102">
        <v>8</v>
      </c>
      <c r="B33" s="102" t="s">
        <v>63</v>
      </c>
      <c r="C33" s="102" t="s">
        <v>55</v>
      </c>
      <c r="D33" s="20">
        <v>44304</v>
      </c>
      <c r="E33" s="14" t="s">
        <v>31</v>
      </c>
      <c r="F33" s="14" t="s">
        <v>9</v>
      </c>
      <c r="G33" s="21">
        <v>0.83333333333333337</v>
      </c>
      <c r="H33" s="21">
        <v>1</v>
      </c>
      <c r="I33" s="22">
        <f>H33-G33</f>
        <v>0.16666666666666663</v>
      </c>
      <c r="J33" s="106">
        <v>3700000</v>
      </c>
      <c r="K33" s="16">
        <f>1/173*$J$4</f>
        <v>21387.283236994219</v>
      </c>
      <c r="L33" s="16">
        <f>1.5*$K$4</f>
        <v>32080.924855491328</v>
      </c>
      <c r="M33" s="16">
        <f>2*$K$4</f>
        <v>42774.566473988438</v>
      </c>
      <c r="N33" s="16">
        <f t="shared" ref="N33:W48" si="14">2*$K$4</f>
        <v>42774.566473988438</v>
      </c>
      <c r="O33" s="16">
        <f t="shared" si="14"/>
        <v>42774.566473988438</v>
      </c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33">
        <f>SUM(L33:AA33)</f>
        <v>160404.62427745663</v>
      </c>
      <c r="AC33" s="35">
        <f t="shared" si="1"/>
        <v>8020.2312138728321</v>
      </c>
      <c r="AD33" s="35"/>
      <c r="AE33" s="35">
        <f t="shared" si="2"/>
        <v>152384.39306358379</v>
      </c>
    </row>
    <row r="34" spans="1:31" s="23" customFormat="1" ht="21" customHeight="1" x14ac:dyDescent="0.25">
      <c r="A34" s="103"/>
      <c r="B34" s="103"/>
      <c r="C34" s="103"/>
      <c r="D34" s="20">
        <v>44305</v>
      </c>
      <c r="E34" s="14" t="s">
        <v>32</v>
      </c>
      <c r="F34" s="14" t="s">
        <v>9</v>
      </c>
      <c r="G34" s="21">
        <v>0.33333333333333331</v>
      </c>
      <c r="H34" s="21">
        <v>0.83333333333333337</v>
      </c>
      <c r="I34" s="22">
        <f>H34-G34</f>
        <v>0.5</v>
      </c>
      <c r="J34" s="106"/>
      <c r="K34" s="16">
        <f t="shared" ref="K34" si="15">1/173*$J$4</f>
        <v>21387.283236994219</v>
      </c>
      <c r="L34" s="16">
        <f>1.5*$K$4</f>
        <v>32080.924855491328</v>
      </c>
      <c r="M34" s="16">
        <f>2*$K$4</f>
        <v>42774.566473988438</v>
      </c>
      <c r="N34" s="16">
        <f>2*$K$4</f>
        <v>42774.566473988438</v>
      </c>
      <c r="O34" s="16">
        <f t="shared" si="14"/>
        <v>42774.566473988438</v>
      </c>
      <c r="P34" s="16">
        <f t="shared" si="14"/>
        <v>42774.566473988438</v>
      </c>
      <c r="Q34" s="16">
        <f t="shared" si="14"/>
        <v>42774.566473988438</v>
      </c>
      <c r="R34" s="16">
        <f t="shared" si="14"/>
        <v>42774.566473988438</v>
      </c>
      <c r="S34" s="16">
        <f t="shared" si="14"/>
        <v>42774.566473988438</v>
      </c>
      <c r="T34" s="16">
        <f t="shared" si="14"/>
        <v>42774.566473988438</v>
      </c>
      <c r="U34" s="16">
        <f t="shared" si="14"/>
        <v>42774.566473988438</v>
      </c>
      <c r="V34" s="16">
        <f t="shared" si="14"/>
        <v>42774.566473988438</v>
      </c>
      <c r="W34" s="16">
        <f t="shared" si="14"/>
        <v>42774.566473988438</v>
      </c>
      <c r="X34" s="16"/>
      <c r="Y34" s="16"/>
      <c r="Z34" s="16"/>
      <c r="AA34" s="16"/>
      <c r="AB34" s="33">
        <f>SUM(L34:AA34)</f>
        <v>502601.15606936428</v>
      </c>
      <c r="AC34" s="35">
        <f t="shared" si="1"/>
        <v>25130.057803468215</v>
      </c>
      <c r="AD34" s="35"/>
      <c r="AE34" s="35">
        <f t="shared" si="2"/>
        <v>477471.09826589609</v>
      </c>
    </row>
    <row r="35" spans="1:31" ht="21" customHeight="1" x14ac:dyDescent="0.25">
      <c r="A35" s="92"/>
      <c r="B35" s="107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3">
        <f>SUM(AB33:AB34)</f>
        <v>663005.78034682095</v>
      </c>
      <c r="AC35" s="51">
        <f t="shared" si="1"/>
        <v>33150.289017341049</v>
      </c>
      <c r="AD35" s="51">
        <v>25130.057803468211</v>
      </c>
      <c r="AE35" s="51">
        <f>AB35-AC35-AD35</f>
        <v>604725.43352601165</v>
      </c>
    </row>
    <row r="36" spans="1:31" s="23" customFormat="1" ht="21" customHeight="1" x14ac:dyDescent="0.25">
      <c r="A36" s="102">
        <v>9</v>
      </c>
      <c r="B36" s="102" t="s">
        <v>64</v>
      </c>
      <c r="C36" s="102" t="s">
        <v>59</v>
      </c>
      <c r="D36" s="20">
        <v>44304</v>
      </c>
      <c r="E36" s="14" t="s">
        <v>31</v>
      </c>
      <c r="F36" s="14" t="s">
        <v>9</v>
      </c>
      <c r="G36" s="21">
        <v>0.83333333333333337</v>
      </c>
      <c r="H36" s="21">
        <v>1</v>
      </c>
      <c r="I36" s="22">
        <f>H36-G36</f>
        <v>0.16666666666666663</v>
      </c>
      <c r="J36" s="106">
        <v>3700000</v>
      </c>
      <c r="K36" s="16">
        <f>1/173*$J$4</f>
        <v>21387.283236994219</v>
      </c>
      <c r="L36" s="16">
        <f>1.5*$K$4</f>
        <v>32080.924855491328</v>
      </c>
      <c r="M36" s="16">
        <f>2*$K$4</f>
        <v>42774.566473988438</v>
      </c>
      <c r="N36" s="16">
        <f t="shared" si="14"/>
        <v>42774.566473988438</v>
      </c>
      <c r="O36" s="16">
        <f t="shared" si="14"/>
        <v>42774.566473988438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33">
        <f>SUM(L36:AA36)</f>
        <v>160404.62427745663</v>
      </c>
      <c r="AC36" s="35">
        <f t="shared" si="1"/>
        <v>8020.2312138728321</v>
      </c>
      <c r="AD36" s="35"/>
      <c r="AE36" s="35">
        <f t="shared" si="2"/>
        <v>152384.39306358379</v>
      </c>
    </row>
    <row r="37" spans="1:31" s="23" customFormat="1" ht="21" customHeight="1" x14ac:dyDescent="0.25">
      <c r="A37" s="103"/>
      <c r="B37" s="103"/>
      <c r="C37" s="103"/>
      <c r="D37" s="20">
        <v>44305</v>
      </c>
      <c r="E37" s="14" t="s">
        <v>32</v>
      </c>
      <c r="F37" s="14" t="s">
        <v>9</v>
      </c>
      <c r="G37" s="21">
        <v>0.33333333333333331</v>
      </c>
      <c r="H37" s="21">
        <v>0.83333333333333337</v>
      </c>
      <c r="I37" s="22">
        <f>H37-G37</f>
        <v>0.5</v>
      </c>
      <c r="J37" s="106"/>
      <c r="K37" s="16">
        <f t="shared" ref="K37" si="16">1/173*$J$4</f>
        <v>21387.283236994219</v>
      </c>
      <c r="L37" s="16">
        <f>1.5*$K$4</f>
        <v>32080.924855491328</v>
      </c>
      <c r="M37" s="16">
        <f>2*$K$4</f>
        <v>42774.566473988438</v>
      </c>
      <c r="N37" s="16">
        <f>2*$K$4</f>
        <v>42774.566473988438</v>
      </c>
      <c r="O37" s="16">
        <f t="shared" si="14"/>
        <v>42774.566473988438</v>
      </c>
      <c r="P37" s="16">
        <f t="shared" si="14"/>
        <v>42774.566473988438</v>
      </c>
      <c r="Q37" s="16">
        <f t="shared" si="14"/>
        <v>42774.566473988438</v>
      </c>
      <c r="R37" s="16">
        <f t="shared" si="14"/>
        <v>42774.566473988438</v>
      </c>
      <c r="S37" s="16">
        <f t="shared" si="14"/>
        <v>42774.566473988438</v>
      </c>
      <c r="T37" s="16">
        <f t="shared" si="14"/>
        <v>42774.566473988438</v>
      </c>
      <c r="U37" s="16">
        <f t="shared" si="14"/>
        <v>42774.566473988438</v>
      </c>
      <c r="V37" s="16">
        <f t="shared" si="14"/>
        <v>42774.566473988438</v>
      </c>
      <c r="W37" s="16">
        <f t="shared" si="14"/>
        <v>42774.566473988438</v>
      </c>
      <c r="X37" s="16"/>
      <c r="Y37" s="16"/>
      <c r="Z37" s="16"/>
      <c r="AA37" s="16"/>
      <c r="AB37" s="33">
        <f>SUM(L37:AA37)</f>
        <v>502601.15606936428</v>
      </c>
      <c r="AC37" s="35">
        <f t="shared" si="1"/>
        <v>25130.057803468215</v>
      </c>
      <c r="AD37" s="35"/>
      <c r="AE37" s="35">
        <f t="shared" si="2"/>
        <v>477471.09826589609</v>
      </c>
    </row>
    <row r="38" spans="1:31" ht="21" customHeight="1" x14ac:dyDescent="0.25">
      <c r="A38" s="92"/>
      <c r="B38" s="107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3">
        <f>SUM(AB36:AB37)</f>
        <v>663005.78034682095</v>
      </c>
      <c r="AC38" s="51">
        <f t="shared" si="1"/>
        <v>33150.289017341049</v>
      </c>
      <c r="AD38" s="51">
        <v>25130.057803468211</v>
      </c>
      <c r="AE38" s="51">
        <f>AB38-AC38-AD38</f>
        <v>604725.43352601165</v>
      </c>
    </row>
    <row r="39" spans="1:31" s="23" customFormat="1" ht="21" customHeight="1" x14ac:dyDescent="0.25">
      <c r="A39" s="102">
        <v>10</v>
      </c>
      <c r="B39" s="102" t="s">
        <v>65</v>
      </c>
      <c r="C39" s="102" t="s">
        <v>59</v>
      </c>
      <c r="D39" s="20">
        <v>44304</v>
      </c>
      <c r="E39" s="14" t="s">
        <v>31</v>
      </c>
      <c r="F39" s="14" t="s">
        <v>9</v>
      </c>
      <c r="G39" s="21">
        <v>0.83333333333333337</v>
      </c>
      <c r="H39" s="21">
        <v>1</v>
      </c>
      <c r="I39" s="22">
        <f>H39-G39</f>
        <v>0.16666666666666663</v>
      </c>
      <c r="J39" s="106">
        <v>3700000</v>
      </c>
      <c r="K39" s="16">
        <f>1/173*$J$4</f>
        <v>21387.283236994219</v>
      </c>
      <c r="L39" s="16">
        <f>1.5*$K$4</f>
        <v>32080.924855491328</v>
      </c>
      <c r="M39" s="16">
        <f>2*$K$4</f>
        <v>42774.566473988438</v>
      </c>
      <c r="N39" s="16">
        <f t="shared" si="14"/>
        <v>42774.566473988438</v>
      </c>
      <c r="O39" s="16">
        <f t="shared" si="14"/>
        <v>42774.566473988438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33">
        <f>SUM(L39:AA39)</f>
        <v>160404.62427745663</v>
      </c>
      <c r="AC39" s="35">
        <f t="shared" si="1"/>
        <v>8020.2312138728321</v>
      </c>
      <c r="AD39" s="35"/>
      <c r="AE39" s="35">
        <f t="shared" si="2"/>
        <v>152384.39306358379</v>
      </c>
    </row>
    <row r="40" spans="1:31" s="23" customFormat="1" ht="21" customHeight="1" x14ac:dyDescent="0.25">
      <c r="A40" s="103"/>
      <c r="B40" s="103"/>
      <c r="C40" s="103"/>
      <c r="D40" s="20">
        <v>44305</v>
      </c>
      <c r="E40" s="14" t="s">
        <v>32</v>
      </c>
      <c r="F40" s="14" t="s">
        <v>9</v>
      </c>
      <c r="G40" s="21">
        <v>0.33333333333333331</v>
      </c>
      <c r="H40" s="21">
        <v>0.83333333333333337</v>
      </c>
      <c r="I40" s="22">
        <f>H40-G40</f>
        <v>0.5</v>
      </c>
      <c r="J40" s="106"/>
      <c r="K40" s="16">
        <f t="shared" ref="K40" si="17">1/173*$J$4</f>
        <v>21387.283236994219</v>
      </c>
      <c r="L40" s="16">
        <f>1.5*$K$4</f>
        <v>32080.924855491328</v>
      </c>
      <c r="M40" s="16">
        <f>2*$K$4</f>
        <v>42774.566473988438</v>
      </c>
      <c r="N40" s="16">
        <f>2*$K$4</f>
        <v>42774.566473988438</v>
      </c>
      <c r="O40" s="16">
        <f t="shared" si="14"/>
        <v>42774.566473988438</v>
      </c>
      <c r="P40" s="16">
        <f t="shared" si="14"/>
        <v>42774.566473988438</v>
      </c>
      <c r="Q40" s="16">
        <f t="shared" si="14"/>
        <v>42774.566473988438</v>
      </c>
      <c r="R40" s="16">
        <f t="shared" si="14"/>
        <v>42774.566473988438</v>
      </c>
      <c r="S40" s="16">
        <f t="shared" si="14"/>
        <v>42774.566473988438</v>
      </c>
      <c r="T40" s="16">
        <f t="shared" si="14"/>
        <v>42774.566473988438</v>
      </c>
      <c r="U40" s="16">
        <f t="shared" si="14"/>
        <v>42774.566473988438</v>
      </c>
      <c r="V40" s="16">
        <f t="shared" si="14"/>
        <v>42774.566473988438</v>
      </c>
      <c r="W40" s="16">
        <f t="shared" si="14"/>
        <v>42774.566473988438</v>
      </c>
      <c r="X40" s="16"/>
      <c r="Y40" s="16"/>
      <c r="Z40" s="16"/>
      <c r="AA40" s="16"/>
      <c r="AB40" s="33">
        <f>SUM(L40:AA40)</f>
        <v>502601.15606936428</v>
      </c>
      <c r="AC40" s="35">
        <f t="shared" si="1"/>
        <v>25130.057803468215</v>
      </c>
      <c r="AD40" s="35"/>
      <c r="AE40" s="35">
        <f t="shared" si="2"/>
        <v>477471.09826589609</v>
      </c>
    </row>
    <row r="41" spans="1:31" ht="21" customHeight="1" x14ac:dyDescent="0.25">
      <c r="A41" s="92"/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13">
        <f>SUM(AB39:AB40)</f>
        <v>663005.78034682095</v>
      </c>
      <c r="AC41" s="51">
        <f t="shared" si="1"/>
        <v>33150.289017341049</v>
      </c>
      <c r="AD41" s="51">
        <v>25130.057803468211</v>
      </c>
      <c r="AE41" s="51">
        <f>AB41-AC41-AD41</f>
        <v>604725.43352601165</v>
      </c>
    </row>
    <row r="42" spans="1:31" s="23" customFormat="1" ht="21" customHeight="1" x14ac:dyDescent="0.25">
      <c r="A42" s="102">
        <v>11</v>
      </c>
      <c r="B42" s="102" t="s">
        <v>66</v>
      </c>
      <c r="C42" s="102" t="s">
        <v>55</v>
      </c>
      <c r="D42" s="20">
        <v>44304</v>
      </c>
      <c r="E42" s="14" t="s">
        <v>31</v>
      </c>
      <c r="F42" s="9" t="s">
        <v>17</v>
      </c>
      <c r="G42" s="10">
        <v>0.33333333333333331</v>
      </c>
      <c r="H42" s="10">
        <v>1</v>
      </c>
      <c r="I42" s="11">
        <f>H42-G42</f>
        <v>0.66666666666666674</v>
      </c>
      <c r="J42" s="104">
        <v>3700000</v>
      </c>
      <c r="K42" s="15">
        <f>1/173*$J$4</f>
        <v>21387.283236994219</v>
      </c>
      <c r="L42" s="15">
        <f>2*$K$4</f>
        <v>42774.566473988438</v>
      </c>
      <c r="M42" s="15">
        <f>2*$K$4</f>
        <v>42774.566473988438</v>
      </c>
      <c r="N42" s="15">
        <f t="shared" si="14"/>
        <v>42774.566473988438</v>
      </c>
      <c r="O42" s="15">
        <f t="shared" si="14"/>
        <v>42774.566473988438</v>
      </c>
      <c r="P42" s="15">
        <f t="shared" si="14"/>
        <v>42774.566473988438</v>
      </c>
      <c r="Q42" s="15">
        <f t="shared" si="14"/>
        <v>42774.566473988438</v>
      </c>
      <c r="R42" s="15">
        <f t="shared" si="14"/>
        <v>42774.566473988438</v>
      </c>
      <c r="S42" s="15">
        <f t="shared" si="14"/>
        <v>42774.566473988438</v>
      </c>
      <c r="T42" s="15">
        <f>3*$K$4</f>
        <v>64161.849710982657</v>
      </c>
      <c r="U42" s="15">
        <f t="shared" ref="U42:AA43" si="18">4*$K$4</f>
        <v>85549.132947976876</v>
      </c>
      <c r="V42" s="15">
        <f t="shared" si="18"/>
        <v>85549.132947976876</v>
      </c>
      <c r="W42" s="15">
        <f t="shared" si="18"/>
        <v>85549.132947976876</v>
      </c>
      <c r="X42" s="15">
        <f t="shared" si="18"/>
        <v>85549.132947976876</v>
      </c>
      <c r="Y42" s="15">
        <f t="shared" si="18"/>
        <v>85549.132947976876</v>
      </c>
      <c r="Z42" s="15">
        <f t="shared" si="18"/>
        <v>85549.132947976876</v>
      </c>
      <c r="AA42" s="15">
        <f t="shared" si="18"/>
        <v>85549.132947976876</v>
      </c>
      <c r="AB42" s="12">
        <f>SUM(L42:AA42)</f>
        <v>1005202.3121387286</v>
      </c>
      <c r="AC42" s="35">
        <f t="shared" si="1"/>
        <v>50260.11560693643</v>
      </c>
      <c r="AD42" s="35"/>
      <c r="AE42" s="35">
        <f t="shared" si="2"/>
        <v>954942.19653179217</v>
      </c>
    </row>
    <row r="43" spans="1:31" s="23" customFormat="1" ht="21" customHeight="1" x14ac:dyDescent="0.25">
      <c r="A43" s="103"/>
      <c r="B43" s="103"/>
      <c r="C43" s="103"/>
      <c r="D43" s="20">
        <v>44305</v>
      </c>
      <c r="E43" s="14" t="s">
        <v>32</v>
      </c>
      <c r="F43" s="9" t="s">
        <v>17</v>
      </c>
      <c r="G43" s="10">
        <v>0</v>
      </c>
      <c r="H43" s="10">
        <v>0.66666666666666663</v>
      </c>
      <c r="I43" s="11">
        <f>H43-G43</f>
        <v>0.66666666666666663</v>
      </c>
      <c r="J43" s="105"/>
      <c r="K43" s="15">
        <f t="shared" ref="K43" si="19">1/173*$J$4</f>
        <v>21387.283236994219</v>
      </c>
      <c r="L43" s="15">
        <f>2*$K$4</f>
        <v>42774.566473988438</v>
      </c>
      <c r="M43" s="15">
        <f>2*$K$4</f>
        <v>42774.566473988438</v>
      </c>
      <c r="N43" s="15">
        <f>2*$K$4</f>
        <v>42774.566473988438</v>
      </c>
      <c r="O43" s="15">
        <f t="shared" si="14"/>
        <v>42774.566473988438</v>
      </c>
      <c r="P43" s="15">
        <f t="shared" si="14"/>
        <v>42774.566473988438</v>
      </c>
      <c r="Q43" s="15">
        <f t="shared" si="14"/>
        <v>42774.566473988438</v>
      </c>
      <c r="R43" s="15">
        <f t="shared" si="14"/>
        <v>42774.566473988438</v>
      </c>
      <c r="S43" s="15">
        <f t="shared" si="14"/>
        <v>42774.566473988438</v>
      </c>
      <c r="T43" s="15">
        <f>3*$K$4</f>
        <v>64161.849710982657</v>
      </c>
      <c r="U43" s="15">
        <f t="shared" si="18"/>
        <v>85549.132947976876</v>
      </c>
      <c r="V43" s="15">
        <f t="shared" si="18"/>
        <v>85549.132947976876</v>
      </c>
      <c r="W43" s="15">
        <f t="shared" si="18"/>
        <v>85549.132947976876</v>
      </c>
      <c r="X43" s="15">
        <f t="shared" si="18"/>
        <v>85549.132947976876</v>
      </c>
      <c r="Y43" s="15">
        <f t="shared" si="18"/>
        <v>85549.132947976876</v>
      </c>
      <c r="Z43" s="15">
        <f t="shared" si="18"/>
        <v>85549.132947976876</v>
      </c>
      <c r="AA43" s="15">
        <f t="shared" si="18"/>
        <v>85549.132947976876</v>
      </c>
      <c r="AB43" s="12">
        <f>SUM(L43:AA43)</f>
        <v>1005202.3121387286</v>
      </c>
      <c r="AC43" s="35">
        <f t="shared" si="1"/>
        <v>50260.11560693643</v>
      </c>
      <c r="AD43" s="35"/>
      <c r="AE43" s="35">
        <f t="shared" si="2"/>
        <v>954942.19653179217</v>
      </c>
    </row>
    <row r="44" spans="1:31" ht="21" customHeight="1" x14ac:dyDescent="0.25">
      <c r="A44" s="92"/>
      <c r="B44" s="99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13">
        <f>SUM(AB42:AB43)</f>
        <v>2010404.6242774571</v>
      </c>
      <c r="AC44" s="51">
        <f t="shared" si="1"/>
        <v>100520.23121387286</v>
      </c>
      <c r="AD44" s="51">
        <v>31546.242774566475</v>
      </c>
      <c r="AE44" s="51">
        <f>AB44-AC44-AD44</f>
        <v>1878338.1502890179</v>
      </c>
    </row>
    <row r="45" spans="1:31" s="23" customFormat="1" ht="21" customHeight="1" x14ac:dyDescent="0.25">
      <c r="A45" s="102">
        <v>12</v>
      </c>
      <c r="B45" s="102" t="s">
        <v>67</v>
      </c>
      <c r="C45" s="102" t="s">
        <v>59</v>
      </c>
      <c r="D45" s="20">
        <v>44304</v>
      </c>
      <c r="E45" s="14" t="s">
        <v>31</v>
      </c>
      <c r="F45" s="9" t="s">
        <v>17</v>
      </c>
      <c r="G45" s="10">
        <v>0.33333333333333331</v>
      </c>
      <c r="H45" s="10">
        <v>1</v>
      </c>
      <c r="I45" s="11">
        <f>H45-G45</f>
        <v>0.66666666666666674</v>
      </c>
      <c r="J45" s="104">
        <v>3700000</v>
      </c>
      <c r="K45" s="15">
        <f>1/173*$J$4</f>
        <v>21387.283236994219</v>
      </c>
      <c r="L45" s="15">
        <f>2*$K$4</f>
        <v>42774.566473988438</v>
      </c>
      <c r="M45" s="15">
        <f>2*$K$4</f>
        <v>42774.566473988438</v>
      </c>
      <c r="N45" s="15">
        <f t="shared" si="14"/>
        <v>42774.566473988438</v>
      </c>
      <c r="O45" s="15">
        <f t="shared" si="14"/>
        <v>42774.566473988438</v>
      </c>
      <c r="P45" s="15">
        <f t="shared" si="14"/>
        <v>42774.566473988438</v>
      </c>
      <c r="Q45" s="15">
        <f t="shared" si="14"/>
        <v>42774.566473988438</v>
      </c>
      <c r="R45" s="15">
        <f t="shared" si="14"/>
        <v>42774.566473988438</v>
      </c>
      <c r="S45" s="15">
        <f t="shared" si="14"/>
        <v>42774.566473988438</v>
      </c>
      <c r="T45" s="15">
        <f>3*$K$4</f>
        <v>64161.849710982657</v>
      </c>
      <c r="U45" s="15">
        <f t="shared" ref="U45:AA46" si="20">4*$K$4</f>
        <v>85549.132947976876</v>
      </c>
      <c r="V45" s="15">
        <f t="shared" si="20"/>
        <v>85549.132947976876</v>
      </c>
      <c r="W45" s="15">
        <f t="shared" si="20"/>
        <v>85549.132947976876</v>
      </c>
      <c r="X45" s="15">
        <f t="shared" si="20"/>
        <v>85549.132947976876</v>
      </c>
      <c r="Y45" s="15">
        <f t="shared" si="20"/>
        <v>85549.132947976876</v>
      </c>
      <c r="Z45" s="15">
        <f t="shared" si="20"/>
        <v>85549.132947976876</v>
      </c>
      <c r="AA45" s="15">
        <f t="shared" si="20"/>
        <v>85549.132947976876</v>
      </c>
      <c r="AB45" s="12">
        <f>SUM(L45:AA45)</f>
        <v>1005202.3121387286</v>
      </c>
      <c r="AC45" s="35">
        <f t="shared" si="1"/>
        <v>50260.11560693643</v>
      </c>
      <c r="AD45" s="35"/>
      <c r="AE45" s="35">
        <f t="shared" si="2"/>
        <v>954942.19653179217</v>
      </c>
    </row>
    <row r="46" spans="1:31" s="23" customFormat="1" ht="21" customHeight="1" x14ac:dyDescent="0.25">
      <c r="A46" s="103"/>
      <c r="B46" s="103"/>
      <c r="C46" s="103"/>
      <c r="D46" s="20">
        <v>44305</v>
      </c>
      <c r="E46" s="14" t="s">
        <v>32</v>
      </c>
      <c r="F46" s="9" t="s">
        <v>17</v>
      </c>
      <c r="G46" s="10">
        <v>0</v>
      </c>
      <c r="H46" s="10">
        <v>0.66666666666666663</v>
      </c>
      <c r="I46" s="11">
        <f>H46-G46</f>
        <v>0.66666666666666663</v>
      </c>
      <c r="J46" s="105"/>
      <c r="K46" s="15">
        <f t="shared" ref="K46" si="21">1/173*$J$4</f>
        <v>21387.283236994219</v>
      </c>
      <c r="L46" s="15">
        <f>2*$K$4</f>
        <v>42774.566473988438</v>
      </c>
      <c r="M46" s="15">
        <f>2*$K$4</f>
        <v>42774.566473988438</v>
      </c>
      <c r="N46" s="15">
        <f>2*$K$4</f>
        <v>42774.566473988438</v>
      </c>
      <c r="O46" s="15">
        <f t="shared" si="14"/>
        <v>42774.566473988438</v>
      </c>
      <c r="P46" s="15">
        <f t="shared" si="14"/>
        <v>42774.566473988438</v>
      </c>
      <c r="Q46" s="15">
        <f t="shared" si="14"/>
        <v>42774.566473988438</v>
      </c>
      <c r="R46" s="15">
        <f t="shared" si="14"/>
        <v>42774.566473988438</v>
      </c>
      <c r="S46" s="15">
        <f t="shared" si="14"/>
        <v>42774.566473988438</v>
      </c>
      <c r="T46" s="15">
        <f>3*$K$4</f>
        <v>64161.849710982657</v>
      </c>
      <c r="U46" s="15">
        <f t="shared" si="20"/>
        <v>85549.132947976876</v>
      </c>
      <c r="V46" s="15">
        <f t="shared" si="20"/>
        <v>85549.132947976876</v>
      </c>
      <c r="W46" s="15">
        <f t="shared" si="20"/>
        <v>85549.132947976876</v>
      </c>
      <c r="X46" s="15">
        <f t="shared" si="20"/>
        <v>85549.132947976876</v>
      </c>
      <c r="Y46" s="15">
        <f t="shared" si="20"/>
        <v>85549.132947976876</v>
      </c>
      <c r="Z46" s="15">
        <f t="shared" si="20"/>
        <v>85549.132947976876</v>
      </c>
      <c r="AA46" s="15">
        <f t="shared" si="20"/>
        <v>85549.132947976876</v>
      </c>
      <c r="AB46" s="12">
        <f>SUM(L46:AA46)</f>
        <v>1005202.3121387286</v>
      </c>
      <c r="AC46" s="35">
        <f t="shared" si="1"/>
        <v>50260.11560693643</v>
      </c>
      <c r="AD46" s="35"/>
      <c r="AE46" s="35">
        <f t="shared" si="2"/>
        <v>954942.19653179217</v>
      </c>
    </row>
    <row r="47" spans="1:31" ht="21" customHeight="1" x14ac:dyDescent="0.25">
      <c r="A47" s="92"/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13">
        <f>SUM(AB45:AB46)</f>
        <v>2010404.6242774571</v>
      </c>
      <c r="AC47" s="51">
        <f t="shared" si="1"/>
        <v>100520.23121387286</v>
      </c>
      <c r="AD47" s="51">
        <v>31546.242774566475</v>
      </c>
      <c r="AE47" s="51">
        <f>AB47-AC47-AD47</f>
        <v>1878338.1502890179</v>
      </c>
    </row>
    <row r="48" spans="1:31" s="23" customFormat="1" ht="21" customHeight="1" x14ac:dyDescent="0.25">
      <c r="A48" s="102">
        <v>13</v>
      </c>
      <c r="B48" s="102" t="s">
        <v>68</v>
      </c>
      <c r="C48" s="102" t="s">
        <v>59</v>
      </c>
      <c r="D48" s="20">
        <v>44304</v>
      </c>
      <c r="E48" s="14" t="s">
        <v>31</v>
      </c>
      <c r="F48" s="9" t="s">
        <v>17</v>
      </c>
      <c r="G48" s="10">
        <v>0.33333333333333331</v>
      </c>
      <c r="H48" s="10">
        <v>1</v>
      </c>
      <c r="I48" s="11">
        <f>H48-G48</f>
        <v>0.66666666666666674</v>
      </c>
      <c r="J48" s="104">
        <v>3700000</v>
      </c>
      <c r="K48" s="15">
        <f>1/173*$J$4</f>
        <v>21387.283236994219</v>
      </c>
      <c r="L48" s="15">
        <f>2*$K$4</f>
        <v>42774.566473988438</v>
      </c>
      <c r="M48" s="15">
        <f>2*$K$4</f>
        <v>42774.566473988438</v>
      </c>
      <c r="N48" s="15">
        <f t="shared" si="14"/>
        <v>42774.566473988438</v>
      </c>
      <c r="O48" s="15">
        <f t="shared" si="14"/>
        <v>42774.566473988438</v>
      </c>
      <c r="P48" s="15">
        <f t="shared" si="14"/>
        <v>42774.566473988438</v>
      </c>
      <c r="Q48" s="15">
        <f t="shared" si="14"/>
        <v>42774.566473988438</v>
      </c>
      <c r="R48" s="15">
        <f t="shared" si="14"/>
        <v>42774.566473988438</v>
      </c>
      <c r="S48" s="15">
        <f t="shared" si="14"/>
        <v>42774.566473988438</v>
      </c>
      <c r="T48" s="15">
        <f>3*$K$4</f>
        <v>64161.849710982657</v>
      </c>
      <c r="U48" s="15">
        <f t="shared" ref="U48:AA49" si="22">4*$K$4</f>
        <v>85549.132947976876</v>
      </c>
      <c r="V48" s="15">
        <f t="shared" si="22"/>
        <v>85549.132947976876</v>
      </c>
      <c r="W48" s="15">
        <f t="shared" si="22"/>
        <v>85549.132947976876</v>
      </c>
      <c r="X48" s="15">
        <f t="shared" si="22"/>
        <v>85549.132947976876</v>
      </c>
      <c r="Y48" s="15">
        <f t="shared" si="22"/>
        <v>85549.132947976876</v>
      </c>
      <c r="Z48" s="15">
        <f t="shared" si="22"/>
        <v>85549.132947976876</v>
      </c>
      <c r="AA48" s="15">
        <f t="shared" si="22"/>
        <v>85549.132947976876</v>
      </c>
      <c r="AB48" s="12">
        <f>SUM(L48:AA48)</f>
        <v>1005202.3121387286</v>
      </c>
      <c r="AC48" s="35">
        <f t="shared" si="1"/>
        <v>50260.11560693643</v>
      </c>
      <c r="AD48" s="35"/>
      <c r="AE48" s="35">
        <f t="shared" si="2"/>
        <v>954942.19653179217</v>
      </c>
    </row>
    <row r="49" spans="1:33" s="23" customFormat="1" ht="21" customHeight="1" x14ac:dyDescent="0.25">
      <c r="A49" s="103"/>
      <c r="B49" s="103"/>
      <c r="C49" s="103"/>
      <c r="D49" s="20">
        <v>44305</v>
      </c>
      <c r="E49" s="14" t="s">
        <v>32</v>
      </c>
      <c r="F49" s="9" t="s">
        <v>17</v>
      </c>
      <c r="G49" s="10">
        <v>0</v>
      </c>
      <c r="H49" s="10">
        <v>0.66666666666666663</v>
      </c>
      <c r="I49" s="11">
        <f>H49-G49</f>
        <v>0.66666666666666663</v>
      </c>
      <c r="J49" s="105"/>
      <c r="K49" s="15">
        <f t="shared" ref="K49" si="23">1/173*$J$4</f>
        <v>21387.283236994219</v>
      </c>
      <c r="L49" s="15">
        <f>2*$K$4</f>
        <v>42774.566473988438</v>
      </c>
      <c r="M49" s="15">
        <f>2*$K$4</f>
        <v>42774.566473988438</v>
      </c>
      <c r="N49" s="15">
        <f>2*$K$4</f>
        <v>42774.566473988438</v>
      </c>
      <c r="O49" s="15">
        <f t="shared" ref="O49:S49" si="24">2*$K$4</f>
        <v>42774.566473988438</v>
      </c>
      <c r="P49" s="15">
        <f t="shared" si="24"/>
        <v>42774.566473988438</v>
      </c>
      <c r="Q49" s="15">
        <f t="shared" si="24"/>
        <v>42774.566473988438</v>
      </c>
      <c r="R49" s="15">
        <f t="shared" si="24"/>
        <v>42774.566473988438</v>
      </c>
      <c r="S49" s="15">
        <f t="shared" si="24"/>
        <v>42774.566473988438</v>
      </c>
      <c r="T49" s="15">
        <f>3*$K$4</f>
        <v>64161.849710982657</v>
      </c>
      <c r="U49" s="15">
        <f t="shared" si="22"/>
        <v>85549.132947976876</v>
      </c>
      <c r="V49" s="15">
        <f t="shared" si="22"/>
        <v>85549.132947976876</v>
      </c>
      <c r="W49" s="15">
        <f t="shared" si="22"/>
        <v>85549.132947976876</v>
      </c>
      <c r="X49" s="15">
        <f t="shared" si="22"/>
        <v>85549.132947976876</v>
      </c>
      <c r="Y49" s="15">
        <f t="shared" si="22"/>
        <v>85549.132947976876</v>
      </c>
      <c r="Z49" s="15">
        <f t="shared" si="22"/>
        <v>85549.132947976876</v>
      </c>
      <c r="AA49" s="15">
        <f t="shared" si="22"/>
        <v>85549.132947976876</v>
      </c>
      <c r="AB49" s="12">
        <f>SUM(L49:AA49)</f>
        <v>1005202.3121387286</v>
      </c>
      <c r="AC49" s="35">
        <f t="shared" si="1"/>
        <v>50260.11560693643</v>
      </c>
      <c r="AD49" s="35"/>
      <c r="AE49" s="35">
        <f t="shared" si="2"/>
        <v>954942.19653179217</v>
      </c>
    </row>
    <row r="50" spans="1:33" ht="21" customHeight="1" x14ac:dyDescent="0.25">
      <c r="A50" s="92"/>
      <c r="B50" s="99"/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13">
        <f>SUM(AB48:AB49)</f>
        <v>2010404.6242774571</v>
      </c>
      <c r="AC50" s="51">
        <f t="shared" si="1"/>
        <v>100520.23121387286</v>
      </c>
      <c r="AD50" s="51">
        <v>31546.242774566475</v>
      </c>
      <c r="AE50" s="51">
        <f>AB50-AC50-AD50</f>
        <v>1878338.1502890179</v>
      </c>
    </row>
    <row r="51" spans="1:33" ht="21" customHeight="1" x14ac:dyDescent="0.25">
      <c r="A51" s="100" t="s">
        <v>14</v>
      </c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8">
        <f>SUM(AB8,AB13,AB18,AB23,AB26,AB29,AB32,AB35,AB38,AB41,AB44,AB47,AB50)</f>
        <v>16596531.791907515</v>
      </c>
      <c r="AC51" s="18">
        <f>SUM(AC8,AC13,AC18,AC23,AC26,AC29,AC32,AC35,AC38,AC41,AC44,AC47,AC50)</f>
        <v>829826.58959537616</v>
      </c>
      <c r="AD51" s="18">
        <f>SUM(AD8,AD13,AD18,AD23,AD26,AD29,AD32,AD35,AD38,AD41,AD44,AD47,AD50)</f>
        <v>479609.82658959529</v>
      </c>
      <c r="AE51" s="18">
        <f>AB51-AC51-AD51</f>
        <v>15287095.375722544</v>
      </c>
      <c r="AG51" s="18">
        <v>15287095.375722546</v>
      </c>
    </row>
    <row r="53" spans="1:33" x14ac:dyDescent="0.25">
      <c r="AC53" s="101" t="s">
        <v>77</v>
      </c>
      <c r="AD53" s="101"/>
      <c r="AE53" s="101"/>
    </row>
    <row r="54" spans="1:33" x14ac:dyDescent="0.25">
      <c r="AC54" s="101" t="s">
        <v>78</v>
      </c>
      <c r="AD54" s="101"/>
      <c r="AE54" s="101"/>
    </row>
    <row r="55" spans="1:33" x14ac:dyDescent="0.25">
      <c r="AC55" s="96"/>
      <c r="AD55" s="96"/>
    </row>
    <row r="56" spans="1:33" x14ac:dyDescent="0.25">
      <c r="AC56" s="96"/>
      <c r="AD56" s="96"/>
    </row>
    <row r="57" spans="1:33" x14ac:dyDescent="0.25">
      <c r="D57" s="14"/>
      <c r="AC57" s="96"/>
      <c r="AD57" s="96"/>
    </row>
    <row r="58" spans="1:33" x14ac:dyDescent="0.25">
      <c r="D58" s="14"/>
      <c r="AC58" s="101" t="s">
        <v>79</v>
      </c>
      <c r="AD58" s="101"/>
      <c r="AE58" s="101"/>
    </row>
  </sheetData>
  <mergeCells count="84">
    <mergeCell ref="A4:A7"/>
    <mergeCell ref="B4:B7"/>
    <mergeCell ref="C4:C7"/>
    <mergeCell ref="J4:J7"/>
    <mergeCell ref="A1:AE1"/>
    <mergeCell ref="A2:A3"/>
    <mergeCell ref="B2:B3"/>
    <mergeCell ref="C2:C3"/>
    <mergeCell ref="D2:D3"/>
    <mergeCell ref="E2:E3"/>
    <mergeCell ref="F2:F3"/>
    <mergeCell ref="G2:H2"/>
    <mergeCell ref="I2:I3"/>
    <mergeCell ref="J2:J3"/>
    <mergeCell ref="K2:K3"/>
    <mergeCell ref="L2:AA2"/>
    <mergeCell ref="AB2:AB3"/>
    <mergeCell ref="AC2:AC3"/>
    <mergeCell ref="AE2:AE3"/>
    <mergeCell ref="A19:A22"/>
    <mergeCell ref="B19:B22"/>
    <mergeCell ref="C19:C22"/>
    <mergeCell ref="J19:J22"/>
    <mergeCell ref="B8:AA8"/>
    <mergeCell ref="A9:A12"/>
    <mergeCell ref="B9:B12"/>
    <mergeCell ref="C9:C12"/>
    <mergeCell ref="J9:J12"/>
    <mergeCell ref="B13:AA13"/>
    <mergeCell ref="A14:A17"/>
    <mergeCell ref="B14:B17"/>
    <mergeCell ref="C14:C17"/>
    <mergeCell ref="J14:J17"/>
    <mergeCell ref="B18:AA18"/>
    <mergeCell ref="A30:A31"/>
    <mergeCell ref="B30:B31"/>
    <mergeCell ref="C30:C31"/>
    <mergeCell ref="J30:J31"/>
    <mergeCell ref="B23:AA23"/>
    <mergeCell ref="A24:A25"/>
    <mergeCell ref="B24:B25"/>
    <mergeCell ref="C24:C25"/>
    <mergeCell ref="J24:J25"/>
    <mergeCell ref="B26:AA26"/>
    <mergeCell ref="A27:A28"/>
    <mergeCell ref="B27:B28"/>
    <mergeCell ref="C27:C28"/>
    <mergeCell ref="J27:J28"/>
    <mergeCell ref="B29:AA29"/>
    <mergeCell ref="A39:A40"/>
    <mergeCell ref="B39:B40"/>
    <mergeCell ref="C39:C40"/>
    <mergeCell ref="J39:J40"/>
    <mergeCell ref="B32:AA32"/>
    <mergeCell ref="A33:A34"/>
    <mergeCell ref="B33:B34"/>
    <mergeCell ref="C33:C34"/>
    <mergeCell ref="J33:J34"/>
    <mergeCell ref="B35:AA35"/>
    <mergeCell ref="A36:A37"/>
    <mergeCell ref="B36:B37"/>
    <mergeCell ref="C36:C37"/>
    <mergeCell ref="J36:J37"/>
    <mergeCell ref="B38:AA38"/>
    <mergeCell ref="A48:A49"/>
    <mergeCell ref="B48:B49"/>
    <mergeCell ref="C48:C49"/>
    <mergeCell ref="J48:J49"/>
    <mergeCell ref="B41:AA41"/>
    <mergeCell ref="A42:A43"/>
    <mergeCell ref="B42:B43"/>
    <mergeCell ref="C42:C43"/>
    <mergeCell ref="J42:J43"/>
    <mergeCell ref="B44:AA44"/>
    <mergeCell ref="A45:A46"/>
    <mergeCell ref="B45:B46"/>
    <mergeCell ref="C45:C46"/>
    <mergeCell ref="J45:J46"/>
    <mergeCell ref="B47:AA47"/>
    <mergeCell ref="B50:AA50"/>
    <mergeCell ref="A51:AA51"/>
    <mergeCell ref="AC53:AE53"/>
    <mergeCell ref="AC54:AE54"/>
    <mergeCell ref="AC58:AE58"/>
  </mergeCells>
  <pageMargins left="0.2" right="0" top="0.75" bottom="0.75" header="0.3" footer="0.3"/>
  <pageSetup paperSize="5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view="pageBreakPreview" topLeftCell="B1" zoomScale="85" zoomScaleNormal="85" zoomScaleSheetLayoutView="85" workbookViewId="0">
      <selection activeCell="AD2" sqref="AD2:AD3"/>
    </sheetView>
  </sheetViews>
  <sheetFormatPr defaultRowHeight="15" x14ac:dyDescent="0.25"/>
  <cols>
    <col min="1" max="1" width="6.5703125" customWidth="1"/>
    <col min="2" max="2" width="17.85546875" customWidth="1"/>
    <col min="3" max="3" width="11.28515625" customWidth="1"/>
    <col min="4" max="4" width="13.140625" hidden="1" customWidth="1"/>
    <col min="5" max="5" width="9.5703125" hidden="1" customWidth="1"/>
    <col min="6" max="6" width="12.140625" hidden="1" customWidth="1"/>
    <col min="7" max="7" width="8" hidden="1" customWidth="1"/>
    <col min="8" max="8" width="7.42578125" hidden="1" customWidth="1"/>
    <col min="9" max="9" width="9.42578125" hidden="1" customWidth="1"/>
    <col min="10" max="10" width="11.5703125" hidden="1" customWidth="1"/>
    <col min="11" max="11" width="12.28515625" hidden="1" customWidth="1"/>
    <col min="12" max="27" width="11.7109375" hidden="1" customWidth="1"/>
    <col min="28" max="31" width="14.42578125" customWidth="1"/>
  </cols>
  <sheetData>
    <row r="1" spans="1:31" x14ac:dyDescent="0.25">
      <c r="A1" s="121" t="s">
        <v>72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  <c r="AC1" s="121"/>
      <c r="AD1" s="121"/>
      <c r="AE1" s="121"/>
    </row>
    <row r="2" spans="1:31" s="6" customFormat="1" ht="30" customHeight="1" x14ac:dyDescent="0.25">
      <c r="A2" s="122" t="s">
        <v>0</v>
      </c>
      <c r="B2" s="122" t="s">
        <v>1</v>
      </c>
      <c r="C2" s="122" t="s">
        <v>7</v>
      </c>
      <c r="D2" s="122" t="s">
        <v>2</v>
      </c>
      <c r="E2" s="122" t="s">
        <v>3</v>
      </c>
      <c r="F2" s="123" t="s">
        <v>4</v>
      </c>
      <c r="G2" s="122" t="s">
        <v>10</v>
      </c>
      <c r="H2" s="122"/>
      <c r="I2" s="116" t="s">
        <v>5</v>
      </c>
      <c r="J2" s="116" t="s">
        <v>6</v>
      </c>
      <c r="K2" s="116" t="s">
        <v>13</v>
      </c>
      <c r="L2" s="118" t="s">
        <v>18</v>
      </c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20"/>
      <c r="AB2" s="118" t="s">
        <v>14</v>
      </c>
      <c r="AC2" s="116" t="s">
        <v>75</v>
      </c>
      <c r="AD2" s="116" t="s">
        <v>84</v>
      </c>
      <c r="AE2" s="116" t="s">
        <v>74</v>
      </c>
    </row>
    <row r="3" spans="1:31" s="6" customFormat="1" x14ac:dyDescent="0.25">
      <c r="A3" s="122"/>
      <c r="B3" s="122"/>
      <c r="C3" s="122"/>
      <c r="D3" s="122"/>
      <c r="E3" s="122"/>
      <c r="F3" s="124"/>
      <c r="G3" s="80" t="s">
        <v>81</v>
      </c>
      <c r="H3" s="80" t="s">
        <v>82</v>
      </c>
      <c r="I3" s="117"/>
      <c r="J3" s="117"/>
      <c r="K3" s="117"/>
      <c r="L3" s="80">
        <v>1</v>
      </c>
      <c r="M3" s="80">
        <v>2</v>
      </c>
      <c r="N3" s="80">
        <v>3</v>
      </c>
      <c r="O3" s="80">
        <v>4</v>
      </c>
      <c r="P3" s="80">
        <v>5</v>
      </c>
      <c r="Q3" s="80">
        <v>6</v>
      </c>
      <c r="R3" s="80">
        <v>7</v>
      </c>
      <c r="S3" s="80">
        <v>8</v>
      </c>
      <c r="T3" s="80">
        <v>9</v>
      </c>
      <c r="U3" s="80">
        <v>10</v>
      </c>
      <c r="V3" s="80">
        <v>11</v>
      </c>
      <c r="W3" s="80">
        <v>12</v>
      </c>
      <c r="X3" s="80">
        <v>13</v>
      </c>
      <c r="Y3" s="80">
        <v>14</v>
      </c>
      <c r="Z3" s="80">
        <v>15</v>
      </c>
      <c r="AA3" s="80">
        <v>16</v>
      </c>
      <c r="AB3" s="118"/>
      <c r="AC3" s="117"/>
      <c r="AD3" s="117"/>
      <c r="AE3" s="117"/>
    </row>
    <row r="4" spans="1:31" s="23" customFormat="1" x14ac:dyDescent="0.25">
      <c r="A4" s="108">
        <v>1</v>
      </c>
      <c r="B4" s="102" t="s">
        <v>50</v>
      </c>
      <c r="C4" s="108" t="s">
        <v>45</v>
      </c>
      <c r="D4" s="8">
        <v>44302</v>
      </c>
      <c r="E4" s="1" t="s">
        <v>15</v>
      </c>
      <c r="F4" s="9" t="s">
        <v>17</v>
      </c>
      <c r="G4" s="10">
        <v>0.33333333333333331</v>
      </c>
      <c r="H4" s="10">
        <v>1</v>
      </c>
      <c r="I4" s="11">
        <f>H4-G4</f>
        <v>0.66666666666666674</v>
      </c>
      <c r="J4" s="106">
        <v>4300000</v>
      </c>
      <c r="K4" s="15">
        <f>1/173*$J$4</f>
        <v>24855.491329479766</v>
      </c>
      <c r="L4" s="15">
        <f>2*$K$4</f>
        <v>49710.982658959532</v>
      </c>
      <c r="M4" s="15">
        <f>2*$K$4</f>
        <v>49710.982658959532</v>
      </c>
      <c r="N4" s="15">
        <f t="shared" ref="N4:S7" si="0">2*$K$4</f>
        <v>49710.982658959532</v>
      </c>
      <c r="O4" s="15">
        <f t="shared" si="0"/>
        <v>49710.982658959532</v>
      </c>
      <c r="P4" s="15">
        <f t="shared" si="0"/>
        <v>49710.982658959532</v>
      </c>
      <c r="Q4" s="15">
        <f t="shared" si="0"/>
        <v>49710.982658959532</v>
      </c>
      <c r="R4" s="15">
        <f t="shared" si="0"/>
        <v>49710.982658959532</v>
      </c>
      <c r="S4" s="15">
        <f t="shared" si="0"/>
        <v>49710.982658959532</v>
      </c>
      <c r="T4" s="15">
        <f>3*$K$4</f>
        <v>74566.473988439306</v>
      </c>
      <c r="U4" s="15">
        <f t="shared" ref="U4:AA6" si="1">4*$K$4</f>
        <v>99421.965317919065</v>
      </c>
      <c r="V4" s="15">
        <f t="shared" si="1"/>
        <v>99421.965317919065</v>
      </c>
      <c r="W4" s="15">
        <f t="shared" si="1"/>
        <v>99421.965317919065</v>
      </c>
      <c r="X4" s="15">
        <f t="shared" si="1"/>
        <v>99421.965317919065</v>
      </c>
      <c r="Y4" s="15">
        <f t="shared" si="1"/>
        <v>99421.965317919065</v>
      </c>
      <c r="Z4" s="15">
        <f t="shared" si="1"/>
        <v>99421.965317919065</v>
      </c>
      <c r="AA4" s="15">
        <f t="shared" si="1"/>
        <v>99421.965317919065</v>
      </c>
      <c r="AB4" s="12">
        <f>SUM(L4:AA4)</f>
        <v>1168208.0924855489</v>
      </c>
      <c r="AC4" s="12"/>
      <c r="AD4" s="12"/>
      <c r="AE4" s="12">
        <f>AB4-AC4</f>
        <v>1168208.0924855489</v>
      </c>
    </row>
    <row r="5" spans="1:31" s="23" customFormat="1" x14ac:dyDescent="0.25">
      <c r="A5" s="109"/>
      <c r="B5" s="111"/>
      <c r="C5" s="109"/>
      <c r="D5" s="8">
        <v>44303</v>
      </c>
      <c r="E5" s="1" t="s">
        <v>16</v>
      </c>
      <c r="F5" s="9" t="s">
        <v>17</v>
      </c>
      <c r="G5" s="10">
        <v>0.33333333333333331</v>
      </c>
      <c r="H5" s="10">
        <v>1</v>
      </c>
      <c r="I5" s="11">
        <f>H5-G5</f>
        <v>0.66666666666666674</v>
      </c>
      <c r="J5" s="106"/>
      <c r="K5" s="15">
        <f t="shared" ref="K5:K7" si="2">1/173*$J$4</f>
        <v>24855.491329479766</v>
      </c>
      <c r="L5" s="15">
        <f>2*$K$4</f>
        <v>49710.982658959532</v>
      </c>
      <c r="M5" s="15">
        <f>2*$K$4</f>
        <v>49710.982658959532</v>
      </c>
      <c r="N5" s="15">
        <f t="shared" si="0"/>
        <v>49710.982658959532</v>
      </c>
      <c r="O5" s="15">
        <f t="shared" si="0"/>
        <v>49710.982658959532</v>
      </c>
      <c r="P5" s="15">
        <f t="shared" si="0"/>
        <v>49710.982658959532</v>
      </c>
      <c r="Q5" s="15">
        <f t="shared" si="0"/>
        <v>49710.982658959532</v>
      </c>
      <c r="R5" s="15">
        <f t="shared" si="0"/>
        <v>49710.982658959532</v>
      </c>
      <c r="S5" s="15">
        <f t="shared" si="0"/>
        <v>49710.982658959532</v>
      </c>
      <c r="T5" s="15">
        <f>3*$K$4</f>
        <v>74566.473988439306</v>
      </c>
      <c r="U5" s="15">
        <f t="shared" si="1"/>
        <v>99421.965317919065</v>
      </c>
      <c r="V5" s="15">
        <f t="shared" si="1"/>
        <v>99421.965317919065</v>
      </c>
      <c r="W5" s="15">
        <f t="shared" si="1"/>
        <v>99421.965317919065</v>
      </c>
      <c r="X5" s="15">
        <f t="shared" si="1"/>
        <v>99421.965317919065</v>
      </c>
      <c r="Y5" s="15">
        <f t="shared" si="1"/>
        <v>99421.965317919065</v>
      </c>
      <c r="Z5" s="15">
        <f t="shared" si="1"/>
        <v>99421.965317919065</v>
      </c>
      <c r="AA5" s="15">
        <f t="shared" si="1"/>
        <v>99421.965317919065</v>
      </c>
      <c r="AB5" s="12">
        <f>SUM(L5:AA5)</f>
        <v>1168208.0924855489</v>
      </c>
      <c r="AC5" s="12"/>
      <c r="AD5" s="12"/>
      <c r="AE5" s="12">
        <f t="shared" ref="AE5:AE21" si="3">AB5-AC5</f>
        <v>1168208.0924855489</v>
      </c>
    </row>
    <row r="6" spans="1:31" s="23" customFormat="1" x14ac:dyDescent="0.25">
      <c r="A6" s="109"/>
      <c r="B6" s="111"/>
      <c r="C6" s="109"/>
      <c r="D6" s="8">
        <v>44304</v>
      </c>
      <c r="E6" s="1" t="s">
        <v>31</v>
      </c>
      <c r="F6" s="31" t="s">
        <v>9</v>
      </c>
      <c r="G6" s="21">
        <v>0.33333333333333331</v>
      </c>
      <c r="H6" s="21">
        <v>24</v>
      </c>
      <c r="I6" s="22">
        <f>H6-G6</f>
        <v>23.666666666666668</v>
      </c>
      <c r="J6" s="106"/>
      <c r="K6" s="32">
        <f t="shared" si="2"/>
        <v>24855.491329479766</v>
      </c>
      <c r="L6" s="32">
        <f>1.5*$K$4</f>
        <v>37283.236994219653</v>
      </c>
      <c r="M6" s="32">
        <f>2*$K$4</f>
        <v>49710.982658959532</v>
      </c>
      <c r="N6" s="32">
        <f t="shared" si="0"/>
        <v>49710.982658959532</v>
      </c>
      <c r="O6" s="32">
        <f t="shared" si="0"/>
        <v>49710.982658959532</v>
      </c>
      <c r="P6" s="32">
        <f t="shared" si="0"/>
        <v>49710.982658959532</v>
      </c>
      <c r="Q6" s="32">
        <f t="shared" si="0"/>
        <v>49710.982658959532</v>
      </c>
      <c r="R6" s="32">
        <f t="shared" si="0"/>
        <v>49710.982658959532</v>
      </c>
      <c r="S6" s="32">
        <f t="shared" si="0"/>
        <v>49710.982658959532</v>
      </c>
      <c r="T6" s="32">
        <f>3*$K$4</f>
        <v>74566.473988439306</v>
      </c>
      <c r="U6" s="32">
        <f t="shared" si="1"/>
        <v>99421.965317919065</v>
      </c>
      <c r="V6" s="32">
        <f t="shared" si="1"/>
        <v>99421.965317919065</v>
      </c>
      <c r="W6" s="32">
        <f t="shared" si="1"/>
        <v>99421.965317919065</v>
      </c>
      <c r="X6" s="32">
        <f t="shared" si="1"/>
        <v>99421.965317919065</v>
      </c>
      <c r="Y6" s="32">
        <f t="shared" si="1"/>
        <v>99421.965317919065</v>
      </c>
      <c r="Z6" s="32">
        <f t="shared" si="1"/>
        <v>99421.965317919065</v>
      </c>
      <c r="AA6" s="32">
        <f t="shared" si="1"/>
        <v>99421.965317919065</v>
      </c>
      <c r="AB6" s="33">
        <f t="shared" ref="AB6" si="4">SUM(L6:AA6)</f>
        <v>1155780.3468208092</v>
      </c>
      <c r="AC6" s="33"/>
      <c r="AD6" s="33"/>
      <c r="AE6" s="33">
        <f t="shared" si="3"/>
        <v>1155780.3468208092</v>
      </c>
    </row>
    <row r="7" spans="1:31" s="23" customFormat="1" x14ac:dyDescent="0.25">
      <c r="A7" s="110"/>
      <c r="B7" s="103"/>
      <c r="C7" s="110"/>
      <c r="D7" s="8">
        <v>44305</v>
      </c>
      <c r="E7" s="1" t="s">
        <v>32</v>
      </c>
      <c r="F7" s="31" t="s">
        <v>9</v>
      </c>
      <c r="G7" s="21">
        <v>0.66666666666666663</v>
      </c>
      <c r="H7" s="21">
        <v>1</v>
      </c>
      <c r="I7" s="22">
        <f>H7-G7</f>
        <v>0.33333333333333337</v>
      </c>
      <c r="J7" s="106"/>
      <c r="K7" s="32">
        <f t="shared" si="2"/>
        <v>24855.491329479766</v>
      </c>
      <c r="L7" s="32">
        <f>1.5*$K$4</f>
        <v>37283.236994219653</v>
      </c>
      <c r="M7" s="32">
        <f>2*$K$4</f>
        <v>49710.982658959532</v>
      </c>
      <c r="N7" s="32">
        <f t="shared" si="0"/>
        <v>49710.982658959532</v>
      </c>
      <c r="O7" s="32">
        <f t="shared" si="0"/>
        <v>49710.982658959532</v>
      </c>
      <c r="P7" s="32">
        <f t="shared" si="0"/>
        <v>49710.982658959532</v>
      </c>
      <c r="Q7" s="32">
        <f t="shared" si="0"/>
        <v>49710.982658959532</v>
      </c>
      <c r="R7" s="32">
        <f t="shared" si="0"/>
        <v>49710.982658959532</v>
      </c>
      <c r="S7" s="32">
        <f t="shared" si="0"/>
        <v>49710.982658959532</v>
      </c>
      <c r="T7" s="32"/>
      <c r="U7" s="32"/>
      <c r="V7" s="32"/>
      <c r="W7" s="32"/>
      <c r="X7" s="32"/>
      <c r="Y7" s="32"/>
      <c r="Z7" s="32"/>
      <c r="AA7" s="32"/>
      <c r="AB7" s="33">
        <f>SUM(L7:AA7)</f>
        <v>385260.11560693634</v>
      </c>
      <c r="AC7" s="33"/>
      <c r="AD7" s="33"/>
      <c r="AE7" s="33">
        <f t="shared" si="3"/>
        <v>385260.11560693634</v>
      </c>
    </row>
    <row r="8" spans="1:31" x14ac:dyDescent="0.25">
      <c r="A8" s="86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13">
        <f>SUM(AB4:AB7)</f>
        <v>3877456.647398843</v>
      </c>
      <c r="AC8" s="13">
        <f>AB8*5%</f>
        <v>193872.83236994216</v>
      </c>
      <c r="AD8" s="13">
        <v>176473.98843930635</v>
      </c>
      <c r="AE8" s="13">
        <f>AB8-AC8-AD8</f>
        <v>3507109.8265895946</v>
      </c>
    </row>
    <row r="9" spans="1:31" s="23" customFormat="1" x14ac:dyDescent="0.25">
      <c r="A9" s="108">
        <v>2</v>
      </c>
      <c r="B9" s="102" t="s">
        <v>51</v>
      </c>
      <c r="C9" s="108" t="s">
        <v>45</v>
      </c>
      <c r="D9" s="8">
        <v>44302</v>
      </c>
      <c r="E9" s="1" t="s">
        <v>15</v>
      </c>
      <c r="F9" s="31" t="s">
        <v>9</v>
      </c>
      <c r="G9" s="21">
        <v>0.66666666666666663</v>
      </c>
      <c r="H9" s="21">
        <v>1</v>
      </c>
      <c r="I9" s="22">
        <f>H9-G9</f>
        <v>0.33333333333333337</v>
      </c>
      <c r="J9" s="106">
        <v>4300000</v>
      </c>
      <c r="K9" s="16">
        <f>1/173*$J$9</f>
        <v>24855.491329479766</v>
      </c>
      <c r="L9" s="16">
        <f>1.5*$K$9</f>
        <v>37283.236994219653</v>
      </c>
      <c r="M9" s="16">
        <f t="shared" ref="M9:S10" si="5">2*$K$9</f>
        <v>49710.982658959532</v>
      </c>
      <c r="N9" s="16">
        <f t="shared" si="5"/>
        <v>49710.982658959532</v>
      </c>
      <c r="O9" s="16">
        <f t="shared" si="5"/>
        <v>49710.982658959532</v>
      </c>
      <c r="P9" s="16">
        <f t="shared" si="5"/>
        <v>49710.982658959532</v>
      </c>
      <c r="Q9" s="16">
        <f t="shared" si="5"/>
        <v>49710.982658959532</v>
      </c>
      <c r="R9" s="16">
        <f t="shared" si="5"/>
        <v>49710.982658959532</v>
      </c>
      <c r="S9" s="16">
        <f t="shared" si="5"/>
        <v>49710.982658959532</v>
      </c>
      <c r="T9" s="16"/>
      <c r="U9" s="16"/>
      <c r="V9" s="16"/>
      <c r="W9" s="16"/>
      <c r="X9" s="16"/>
      <c r="Y9" s="16"/>
      <c r="Z9" s="16"/>
      <c r="AA9" s="16"/>
      <c r="AB9" s="17">
        <f>SUM(L9:AA9)</f>
        <v>385260.11560693634</v>
      </c>
      <c r="AC9" s="33">
        <f t="shared" ref="AC9:AC21" si="6">AB9*5%</f>
        <v>19263.005780346819</v>
      </c>
      <c r="AD9" s="33"/>
      <c r="AE9" s="33">
        <f t="shared" si="3"/>
        <v>365997.10982658953</v>
      </c>
    </row>
    <row r="10" spans="1:31" s="23" customFormat="1" x14ac:dyDescent="0.25">
      <c r="A10" s="109"/>
      <c r="B10" s="111"/>
      <c r="C10" s="109"/>
      <c r="D10" s="8">
        <v>44303</v>
      </c>
      <c r="E10" s="1" t="s">
        <v>16</v>
      </c>
      <c r="F10" s="31" t="s">
        <v>9</v>
      </c>
      <c r="G10" s="21">
        <v>0.66666666666666663</v>
      </c>
      <c r="H10" s="21">
        <v>1</v>
      </c>
      <c r="I10" s="22">
        <f>H10-G10</f>
        <v>0.33333333333333337</v>
      </c>
      <c r="J10" s="106"/>
      <c r="K10" s="16">
        <f t="shared" ref="K10:K12" si="7">1/173*$J$9</f>
        <v>24855.491329479766</v>
      </c>
      <c r="L10" s="16">
        <f>1.5*$K$4</f>
        <v>37283.236994219653</v>
      </c>
      <c r="M10" s="16">
        <f t="shared" si="5"/>
        <v>49710.982658959532</v>
      </c>
      <c r="N10" s="16">
        <f t="shared" si="5"/>
        <v>49710.982658959532</v>
      </c>
      <c r="O10" s="16">
        <f t="shared" si="5"/>
        <v>49710.982658959532</v>
      </c>
      <c r="P10" s="16">
        <f t="shared" si="5"/>
        <v>49710.982658959532</v>
      </c>
      <c r="Q10" s="16">
        <f t="shared" si="5"/>
        <v>49710.982658959532</v>
      </c>
      <c r="R10" s="16">
        <f t="shared" si="5"/>
        <v>49710.982658959532</v>
      </c>
      <c r="S10" s="16">
        <f t="shared" si="5"/>
        <v>49710.982658959532</v>
      </c>
      <c r="T10" s="16"/>
      <c r="U10" s="16"/>
      <c r="V10" s="16"/>
      <c r="W10" s="16"/>
      <c r="X10" s="16"/>
      <c r="Y10" s="16"/>
      <c r="Z10" s="16"/>
      <c r="AA10" s="16"/>
      <c r="AB10" s="17">
        <f>SUM(L10:AA10)</f>
        <v>385260.11560693634</v>
      </c>
      <c r="AC10" s="33">
        <f t="shared" si="6"/>
        <v>19263.005780346819</v>
      </c>
      <c r="AD10" s="33"/>
      <c r="AE10" s="33">
        <f t="shared" si="3"/>
        <v>365997.10982658953</v>
      </c>
    </row>
    <row r="11" spans="1:31" s="23" customFormat="1" x14ac:dyDescent="0.25">
      <c r="A11" s="109"/>
      <c r="B11" s="111"/>
      <c r="C11" s="109"/>
      <c r="D11" s="8">
        <v>44304</v>
      </c>
      <c r="E11" s="1" t="s">
        <v>31</v>
      </c>
      <c r="F11" s="31" t="s">
        <v>9</v>
      </c>
      <c r="G11" s="21">
        <v>4.1666666666666664E-2</v>
      </c>
      <c r="H11" s="21">
        <v>0.66666666666666663</v>
      </c>
      <c r="I11" s="22">
        <f>H11-G11</f>
        <v>0.625</v>
      </c>
      <c r="J11" s="106"/>
      <c r="K11" s="16">
        <f t="shared" si="7"/>
        <v>24855.491329479766</v>
      </c>
      <c r="L11" s="16">
        <f>1.5*$K$4</f>
        <v>37283.236994219653</v>
      </c>
      <c r="M11" s="16">
        <f t="shared" ref="M11:Z12" si="8">2*$K$4</f>
        <v>49710.982658959532</v>
      </c>
      <c r="N11" s="16">
        <f t="shared" si="8"/>
        <v>49710.982658959532</v>
      </c>
      <c r="O11" s="16">
        <f t="shared" si="8"/>
        <v>49710.982658959532</v>
      </c>
      <c r="P11" s="16">
        <f t="shared" si="8"/>
        <v>49710.982658959532</v>
      </c>
      <c r="Q11" s="16">
        <f t="shared" si="8"/>
        <v>49710.982658959532</v>
      </c>
      <c r="R11" s="16">
        <f t="shared" si="8"/>
        <v>49710.982658959532</v>
      </c>
      <c r="S11" s="16">
        <f t="shared" si="8"/>
        <v>49710.982658959532</v>
      </c>
      <c r="T11" s="16">
        <f t="shared" si="8"/>
        <v>49710.982658959532</v>
      </c>
      <c r="U11" s="16">
        <f t="shared" si="8"/>
        <v>49710.982658959532</v>
      </c>
      <c r="V11" s="16">
        <f t="shared" si="8"/>
        <v>49710.982658959532</v>
      </c>
      <c r="W11" s="16">
        <f t="shared" si="8"/>
        <v>49710.982658959532</v>
      </c>
      <c r="X11" s="16">
        <f t="shared" si="8"/>
        <v>49710.982658959532</v>
      </c>
      <c r="Y11" s="16">
        <f t="shared" si="8"/>
        <v>49710.982658959532</v>
      </c>
      <c r="Z11" s="16">
        <f t="shared" si="8"/>
        <v>49710.982658959532</v>
      </c>
      <c r="AA11" s="16"/>
      <c r="AB11" s="33">
        <f t="shared" ref="AB11:AB12" si="9">SUM(L11:AA11)</f>
        <v>733236.99421965319</v>
      </c>
      <c r="AC11" s="33">
        <f t="shared" si="6"/>
        <v>36661.849710982664</v>
      </c>
      <c r="AD11" s="33"/>
      <c r="AE11" s="33">
        <f t="shared" si="3"/>
        <v>696575.14450867055</v>
      </c>
    </row>
    <row r="12" spans="1:31" s="23" customFormat="1" x14ac:dyDescent="0.25">
      <c r="A12" s="110"/>
      <c r="B12" s="103"/>
      <c r="C12" s="110"/>
      <c r="D12" s="8">
        <v>44305</v>
      </c>
      <c r="E12" s="1" t="s">
        <v>32</v>
      </c>
      <c r="F12" s="31" t="s">
        <v>9</v>
      </c>
      <c r="G12" s="21">
        <v>4.1666666666666664E-2</v>
      </c>
      <c r="H12" s="21">
        <v>0.66666666666666663</v>
      </c>
      <c r="I12" s="22">
        <f>H12-G12</f>
        <v>0.625</v>
      </c>
      <c r="J12" s="106"/>
      <c r="K12" s="16">
        <f t="shared" si="7"/>
        <v>24855.491329479766</v>
      </c>
      <c r="L12" s="16">
        <f>1.5*$K$4</f>
        <v>37283.236994219653</v>
      </c>
      <c r="M12" s="16">
        <f t="shared" si="8"/>
        <v>49710.982658959532</v>
      </c>
      <c r="N12" s="16">
        <f t="shared" si="8"/>
        <v>49710.982658959532</v>
      </c>
      <c r="O12" s="16">
        <f t="shared" si="8"/>
        <v>49710.982658959532</v>
      </c>
      <c r="P12" s="16">
        <f t="shared" si="8"/>
        <v>49710.982658959532</v>
      </c>
      <c r="Q12" s="16">
        <f t="shared" si="8"/>
        <v>49710.982658959532</v>
      </c>
      <c r="R12" s="16">
        <f t="shared" si="8"/>
        <v>49710.982658959532</v>
      </c>
      <c r="S12" s="16">
        <f t="shared" si="8"/>
        <v>49710.982658959532</v>
      </c>
      <c r="T12" s="16">
        <f t="shared" si="8"/>
        <v>49710.982658959532</v>
      </c>
      <c r="U12" s="16">
        <f t="shared" si="8"/>
        <v>49710.982658959532</v>
      </c>
      <c r="V12" s="16">
        <f t="shared" si="8"/>
        <v>49710.982658959532</v>
      </c>
      <c r="W12" s="16">
        <f t="shared" si="8"/>
        <v>49710.982658959532</v>
      </c>
      <c r="X12" s="16">
        <f t="shared" si="8"/>
        <v>49710.982658959532</v>
      </c>
      <c r="Y12" s="16">
        <f t="shared" si="8"/>
        <v>49710.982658959532</v>
      </c>
      <c r="Z12" s="16">
        <f t="shared" si="8"/>
        <v>49710.982658959532</v>
      </c>
      <c r="AA12" s="16"/>
      <c r="AB12" s="17">
        <f t="shared" si="9"/>
        <v>733236.99421965319</v>
      </c>
      <c r="AC12" s="33">
        <f t="shared" si="6"/>
        <v>36661.849710982664</v>
      </c>
      <c r="AD12" s="33"/>
      <c r="AE12" s="33">
        <f t="shared" si="3"/>
        <v>696575.14450867055</v>
      </c>
    </row>
    <row r="13" spans="1:31" x14ac:dyDescent="0.25">
      <c r="A13" s="86"/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13">
        <f>SUM(AB9:AB12)</f>
        <v>2236994.2196531789</v>
      </c>
      <c r="AC13" s="13">
        <f>SUM(AC9:AC12)</f>
        <v>111849.71098265896</v>
      </c>
      <c r="AD13" s="13">
        <v>111228.32369942195</v>
      </c>
      <c r="AE13" s="13">
        <f>AB13-AC13-AD13</f>
        <v>2013916.1849710981</v>
      </c>
    </row>
    <row r="14" spans="1:31" s="23" customFormat="1" x14ac:dyDescent="0.25">
      <c r="A14" s="108">
        <v>3</v>
      </c>
      <c r="B14" s="102" t="s">
        <v>52</v>
      </c>
      <c r="C14" s="108" t="s">
        <v>45</v>
      </c>
      <c r="D14" s="8">
        <v>44302</v>
      </c>
      <c r="E14" s="1" t="s">
        <v>15</v>
      </c>
      <c r="F14" s="31" t="s">
        <v>9</v>
      </c>
      <c r="G14" s="29">
        <v>0</v>
      </c>
      <c r="H14" s="29">
        <v>0.5</v>
      </c>
      <c r="I14" s="30">
        <f>H14-G14</f>
        <v>0.5</v>
      </c>
      <c r="J14" s="125">
        <v>4300000</v>
      </c>
      <c r="K14" s="28">
        <f>1/173*$J$9</f>
        <v>24855.491329479766</v>
      </c>
      <c r="L14" s="28">
        <f>1.5*$K$9</f>
        <v>37283.236994219653</v>
      </c>
      <c r="M14" s="28">
        <f t="shared" ref="M14:W17" si="10">2*$K$9</f>
        <v>49710.982658959532</v>
      </c>
      <c r="N14" s="28">
        <f t="shared" si="10"/>
        <v>49710.982658959532</v>
      </c>
      <c r="O14" s="28">
        <f t="shared" si="10"/>
        <v>49710.982658959532</v>
      </c>
      <c r="P14" s="28">
        <f t="shared" si="10"/>
        <v>49710.982658959532</v>
      </c>
      <c r="Q14" s="28">
        <f t="shared" si="10"/>
        <v>49710.982658959532</v>
      </c>
      <c r="R14" s="28">
        <f t="shared" si="10"/>
        <v>49710.982658959532</v>
      </c>
      <c r="S14" s="28">
        <f t="shared" si="10"/>
        <v>49710.982658959532</v>
      </c>
      <c r="T14" s="28">
        <f t="shared" si="10"/>
        <v>49710.982658959532</v>
      </c>
      <c r="U14" s="28">
        <f t="shared" si="10"/>
        <v>49710.982658959532</v>
      </c>
      <c r="V14" s="28">
        <f t="shared" si="10"/>
        <v>49710.982658959532</v>
      </c>
      <c r="W14" s="28">
        <f t="shared" si="10"/>
        <v>49710.982658959532</v>
      </c>
      <c r="X14" s="28"/>
      <c r="Y14" s="28"/>
      <c r="Z14" s="28"/>
      <c r="AA14" s="28"/>
      <c r="AB14" s="17">
        <f>SUM(L14:AA14)</f>
        <v>584104.04624277446</v>
      </c>
      <c r="AC14" s="33">
        <f t="shared" si="6"/>
        <v>29205.202312138725</v>
      </c>
      <c r="AD14" s="33"/>
      <c r="AE14" s="33">
        <f t="shared" si="3"/>
        <v>554898.84393063572</v>
      </c>
    </row>
    <row r="15" spans="1:31" s="23" customFormat="1" x14ac:dyDescent="0.25">
      <c r="A15" s="109"/>
      <c r="B15" s="111"/>
      <c r="C15" s="109"/>
      <c r="D15" s="8">
        <v>44303</v>
      </c>
      <c r="E15" s="1" t="s">
        <v>16</v>
      </c>
      <c r="F15" s="31" t="s">
        <v>9</v>
      </c>
      <c r="G15" s="29">
        <v>0</v>
      </c>
      <c r="H15" s="29">
        <v>0.5</v>
      </c>
      <c r="I15" s="30">
        <f>H15-G15</f>
        <v>0.5</v>
      </c>
      <c r="J15" s="126"/>
      <c r="K15" s="28">
        <f>1/173*$J$9</f>
        <v>24855.491329479766</v>
      </c>
      <c r="L15" s="28">
        <f>1.5*$K$9</f>
        <v>37283.236994219653</v>
      </c>
      <c r="M15" s="28">
        <f t="shared" si="10"/>
        <v>49710.982658959532</v>
      </c>
      <c r="N15" s="28">
        <f t="shared" si="10"/>
        <v>49710.982658959532</v>
      </c>
      <c r="O15" s="28">
        <f t="shared" si="10"/>
        <v>49710.982658959532</v>
      </c>
      <c r="P15" s="28">
        <f t="shared" si="10"/>
        <v>49710.982658959532</v>
      </c>
      <c r="Q15" s="28">
        <f t="shared" si="10"/>
        <v>49710.982658959532</v>
      </c>
      <c r="R15" s="28">
        <f t="shared" si="10"/>
        <v>49710.982658959532</v>
      </c>
      <c r="S15" s="28">
        <f t="shared" si="10"/>
        <v>49710.982658959532</v>
      </c>
      <c r="T15" s="28">
        <f t="shared" si="10"/>
        <v>49710.982658959532</v>
      </c>
      <c r="U15" s="28">
        <f t="shared" si="10"/>
        <v>49710.982658959532</v>
      </c>
      <c r="V15" s="28">
        <f t="shared" si="10"/>
        <v>49710.982658959532</v>
      </c>
      <c r="W15" s="28">
        <f t="shared" si="10"/>
        <v>49710.982658959532</v>
      </c>
      <c r="X15" s="28"/>
      <c r="Y15" s="28"/>
      <c r="Z15" s="28"/>
      <c r="AA15" s="28"/>
      <c r="AB15" s="17">
        <f>SUM(L15:AA15)</f>
        <v>584104.04624277446</v>
      </c>
      <c r="AC15" s="33">
        <f t="shared" si="6"/>
        <v>29205.202312138725</v>
      </c>
      <c r="AD15" s="33"/>
      <c r="AE15" s="33">
        <f t="shared" si="3"/>
        <v>554898.84393063572</v>
      </c>
    </row>
    <row r="16" spans="1:31" s="23" customFormat="1" x14ac:dyDescent="0.25">
      <c r="A16" s="109"/>
      <c r="B16" s="111"/>
      <c r="C16" s="109"/>
      <c r="D16" s="8">
        <v>44304</v>
      </c>
      <c r="E16" s="1" t="s">
        <v>31</v>
      </c>
      <c r="F16" s="31" t="s">
        <v>9</v>
      </c>
      <c r="G16" s="29">
        <v>0.33333333333333331</v>
      </c>
      <c r="H16" s="29">
        <v>0.83333333333333337</v>
      </c>
      <c r="I16" s="30">
        <f>H16-G16</f>
        <v>0.5</v>
      </c>
      <c r="J16" s="126"/>
      <c r="K16" s="28">
        <f t="shared" ref="K16" si="11">1/173*$J$9</f>
        <v>24855.491329479766</v>
      </c>
      <c r="L16" s="28">
        <f t="shared" ref="L16" si="12">1.5*$K$9</f>
        <v>37283.236994219653</v>
      </c>
      <c r="M16" s="28">
        <f t="shared" si="10"/>
        <v>49710.982658959532</v>
      </c>
      <c r="N16" s="28">
        <f t="shared" si="10"/>
        <v>49710.982658959532</v>
      </c>
      <c r="O16" s="28">
        <f t="shared" si="10"/>
        <v>49710.982658959532</v>
      </c>
      <c r="P16" s="28">
        <f t="shared" si="10"/>
        <v>49710.982658959532</v>
      </c>
      <c r="Q16" s="28">
        <f t="shared" si="10"/>
        <v>49710.982658959532</v>
      </c>
      <c r="R16" s="28">
        <f t="shared" si="10"/>
        <v>49710.982658959532</v>
      </c>
      <c r="S16" s="28">
        <f t="shared" si="10"/>
        <v>49710.982658959532</v>
      </c>
      <c r="T16" s="28">
        <f t="shared" si="10"/>
        <v>49710.982658959532</v>
      </c>
      <c r="U16" s="28">
        <f t="shared" si="10"/>
        <v>49710.982658959532</v>
      </c>
      <c r="V16" s="28">
        <f t="shared" si="10"/>
        <v>49710.982658959532</v>
      </c>
      <c r="W16" s="28">
        <f t="shared" si="10"/>
        <v>49710.982658959532</v>
      </c>
      <c r="X16" s="28"/>
      <c r="Y16" s="28"/>
      <c r="Z16" s="28"/>
      <c r="AA16" s="28"/>
      <c r="AB16" s="17">
        <f>SUM(L16:AA16)</f>
        <v>584104.04624277446</v>
      </c>
      <c r="AC16" s="33">
        <f t="shared" si="6"/>
        <v>29205.202312138725</v>
      </c>
      <c r="AD16" s="33"/>
      <c r="AE16" s="33">
        <f t="shared" si="3"/>
        <v>554898.84393063572</v>
      </c>
    </row>
    <row r="17" spans="1:31" s="23" customFormat="1" x14ac:dyDescent="0.25">
      <c r="A17" s="110"/>
      <c r="B17" s="103"/>
      <c r="C17" s="110"/>
      <c r="D17" s="8">
        <v>44305</v>
      </c>
      <c r="E17" s="1" t="s">
        <v>32</v>
      </c>
      <c r="F17" s="31" t="s">
        <v>9</v>
      </c>
      <c r="G17" s="29">
        <v>0.33333333333333331</v>
      </c>
      <c r="H17" s="29">
        <v>0.83333333333333337</v>
      </c>
      <c r="I17" s="30">
        <f>H17-G17</f>
        <v>0.5</v>
      </c>
      <c r="J17" s="126"/>
      <c r="K17" s="28">
        <f>1/173*$J$9</f>
        <v>24855.491329479766</v>
      </c>
      <c r="L17" s="28">
        <f>1.5*$K$9</f>
        <v>37283.236994219653</v>
      </c>
      <c r="M17" s="28">
        <f t="shared" si="10"/>
        <v>49710.982658959532</v>
      </c>
      <c r="N17" s="28">
        <f t="shared" si="10"/>
        <v>49710.982658959532</v>
      </c>
      <c r="O17" s="28">
        <f t="shared" si="10"/>
        <v>49710.982658959532</v>
      </c>
      <c r="P17" s="28">
        <f t="shared" si="10"/>
        <v>49710.982658959532</v>
      </c>
      <c r="Q17" s="28">
        <f t="shared" si="10"/>
        <v>49710.982658959532</v>
      </c>
      <c r="R17" s="28">
        <f t="shared" si="10"/>
        <v>49710.982658959532</v>
      </c>
      <c r="S17" s="28">
        <f t="shared" si="10"/>
        <v>49710.982658959532</v>
      </c>
      <c r="T17" s="28">
        <f t="shared" si="10"/>
        <v>49710.982658959532</v>
      </c>
      <c r="U17" s="28">
        <f t="shared" si="10"/>
        <v>49710.982658959532</v>
      </c>
      <c r="V17" s="28">
        <f t="shared" si="10"/>
        <v>49710.982658959532</v>
      </c>
      <c r="W17" s="28">
        <f t="shared" si="10"/>
        <v>49710.982658959532</v>
      </c>
      <c r="X17" s="28"/>
      <c r="Y17" s="28"/>
      <c r="Z17" s="28"/>
      <c r="AA17" s="28"/>
      <c r="AB17" s="17">
        <f>SUM(L17:AA17)</f>
        <v>584104.04624277446</v>
      </c>
      <c r="AC17" s="33">
        <f t="shared" si="6"/>
        <v>29205.202312138725</v>
      </c>
      <c r="AD17" s="33"/>
      <c r="AE17" s="33">
        <f t="shared" si="3"/>
        <v>554898.84393063572</v>
      </c>
    </row>
    <row r="18" spans="1:31" x14ac:dyDescent="0.25">
      <c r="A18" s="86"/>
      <c r="B18" s="99"/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13">
        <f>SUM(AB14:AB17)</f>
        <v>2336416.1849710979</v>
      </c>
      <c r="AC18" s="13">
        <f>SUM(AC14:AC17)</f>
        <v>116820.8092485549</v>
      </c>
      <c r="AD18" s="13">
        <v>183930.63583815028</v>
      </c>
      <c r="AE18" s="13">
        <f>AB18-AC18-AD18</f>
        <v>2035664.7398843926</v>
      </c>
    </row>
    <row r="19" spans="1:31" s="23" customFormat="1" x14ac:dyDescent="0.25">
      <c r="A19" s="108">
        <v>4</v>
      </c>
      <c r="B19" s="108" t="s">
        <v>53</v>
      </c>
      <c r="C19" s="108" t="s">
        <v>45</v>
      </c>
      <c r="D19" s="8">
        <v>44303</v>
      </c>
      <c r="E19" s="1" t="s">
        <v>16</v>
      </c>
      <c r="F19" s="31" t="s">
        <v>9</v>
      </c>
      <c r="G19" s="29">
        <v>0.33333333333333331</v>
      </c>
      <c r="H19" s="29">
        <v>0.83333333333333337</v>
      </c>
      <c r="I19" s="30">
        <f>H19-G19</f>
        <v>0.5</v>
      </c>
      <c r="J19" s="104">
        <v>4300000</v>
      </c>
      <c r="K19" s="28">
        <f>1/173*$J$19</f>
        <v>24855.491329479766</v>
      </c>
      <c r="L19" s="28">
        <f>1.5*$K$19</f>
        <v>37283.236994219653</v>
      </c>
      <c r="M19" s="28">
        <f t="shared" ref="M19:W19" si="13">2*$K$19</f>
        <v>49710.982658959532</v>
      </c>
      <c r="N19" s="28">
        <f t="shared" si="13"/>
        <v>49710.982658959532</v>
      </c>
      <c r="O19" s="28">
        <f t="shared" si="13"/>
        <v>49710.982658959532</v>
      </c>
      <c r="P19" s="28">
        <f t="shared" si="13"/>
        <v>49710.982658959532</v>
      </c>
      <c r="Q19" s="28">
        <f t="shared" si="13"/>
        <v>49710.982658959532</v>
      </c>
      <c r="R19" s="28">
        <f t="shared" si="13"/>
        <v>49710.982658959532</v>
      </c>
      <c r="S19" s="28">
        <f t="shared" si="13"/>
        <v>49710.982658959532</v>
      </c>
      <c r="T19" s="28">
        <f t="shared" si="13"/>
        <v>49710.982658959532</v>
      </c>
      <c r="U19" s="28">
        <f t="shared" si="13"/>
        <v>49710.982658959532</v>
      </c>
      <c r="V19" s="28">
        <f t="shared" si="13"/>
        <v>49710.982658959532</v>
      </c>
      <c r="W19" s="28">
        <f t="shared" si="13"/>
        <v>49710.982658959532</v>
      </c>
      <c r="X19" s="28"/>
      <c r="Y19" s="28"/>
      <c r="Z19" s="28"/>
      <c r="AA19" s="28"/>
      <c r="AB19" s="17">
        <f>SUM(L19:AA19)</f>
        <v>584104.04624277446</v>
      </c>
      <c r="AC19" s="33">
        <f t="shared" si="6"/>
        <v>29205.202312138725</v>
      </c>
      <c r="AD19" s="33"/>
      <c r="AE19" s="33">
        <f t="shared" si="3"/>
        <v>554898.84393063572</v>
      </c>
    </row>
    <row r="20" spans="1:31" s="23" customFormat="1" x14ac:dyDescent="0.25">
      <c r="A20" s="109"/>
      <c r="B20" s="109"/>
      <c r="C20" s="109"/>
      <c r="D20" s="8">
        <v>44304</v>
      </c>
      <c r="E20" s="1" t="s">
        <v>31</v>
      </c>
      <c r="F20" s="9" t="s">
        <v>17</v>
      </c>
      <c r="G20" s="10">
        <v>0.33333333333333331</v>
      </c>
      <c r="H20" s="10">
        <v>1</v>
      </c>
      <c r="I20" s="11">
        <f>H20-G20</f>
        <v>0.66666666666666674</v>
      </c>
      <c r="J20" s="105"/>
      <c r="K20" s="15">
        <f>1/173*$J$19</f>
        <v>24855.491329479766</v>
      </c>
      <c r="L20" s="15">
        <f t="shared" ref="L20:S21" si="14">2*$K$19</f>
        <v>49710.982658959532</v>
      </c>
      <c r="M20" s="15">
        <f t="shared" si="14"/>
        <v>49710.982658959532</v>
      </c>
      <c r="N20" s="15">
        <f t="shared" si="14"/>
        <v>49710.982658959532</v>
      </c>
      <c r="O20" s="15">
        <f t="shared" si="14"/>
        <v>49710.982658959532</v>
      </c>
      <c r="P20" s="15">
        <f t="shared" si="14"/>
        <v>49710.982658959532</v>
      </c>
      <c r="Q20" s="15">
        <f t="shared" si="14"/>
        <v>49710.982658959532</v>
      </c>
      <c r="R20" s="15">
        <f t="shared" si="14"/>
        <v>49710.982658959532</v>
      </c>
      <c r="S20" s="15">
        <f t="shared" si="14"/>
        <v>49710.982658959532</v>
      </c>
      <c r="T20" s="15">
        <f>3*$K$4</f>
        <v>74566.473988439306</v>
      </c>
      <c r="U20" s="15">
        <f t="shared" ref="U20:AA21" si="15">4*$K$4</f>
        <v>99421.965317919065</v>
      </c>
      <c r="V20" s="15">
        <f t="shared" si="15"/>
        <v>99421.965317919065</v>
      </c>
      <c r="W20" s="15">
        <f t="shared" si="15"/>
        <v>99421.965317919065</v>
      </c>
      <c r="X20" s="15">
        <f t="shared" si="15"/>
        <v>99421.965317919065</v>
      </c>
      <c r="Y20" s="15">
        <f t="shared" si="15"/>
        <v>99421.965317919065</v>
      </c>
      <c r="Z20" s="15">
        <f t="shared" si="15"/>
        <v>99421.965317919065</v>
      </c>
      <c r="AA20" s="15">
        <f t="shared" si="15"/>
        <v>99421.965317919065</v>
      </c>
      <c r="AB20" s="12">
        <f>SUM(L20:AA20)</f>
        <v>1168208.0924855489</v>
      </c>
      <c r="AC20" s="12">
        <f t="shared" si="6"/>
        <v>58410.404624277449</v>
      </c>
      <c r="AD20" s="12"/>
      <c r="AE20" s="12">
        <f t="shared" si="3"/>
        <v>1109797.6878612714</v>
      </c>
    </row>
    <row r="21" spans="1:31" s="23" customFormat="1" x14ac:dyDescent="0.25">
      <c r="A21" s="110"/>
      <c r="B21" s="110"/>
      <c r="C21" s="110"/>
      <c r="D21" s="8">
        <v>44305</v>
      </c>
      <c r="E21" s="1" t="s">
        <v>32</v>
      </c>
      <c r="F21" s="9" t="s">
        <v>17</v>
      </c>
      <c r="G21" s="10">
        <v>0.33333333333333331</v>
      </c>
      <c r="H21" s="10">
        <v>1</v>
      </c>
      <c r="I21" s="11">
        <f>H21-G21</f>
        <v>0.66666666666666674</v>
      </c>
      <c r="J21" s="105"/>
      <c r="K21" s="15">
        <f>1/173*$J$19</f>
        <v>24855.491329479766</v>
      </c>
      <c r="L21" s="15">
        <f t="shared" si="14"/>
        <v>49710.982658959532</v>
      </c>
      <c r="M21" s="15">
        <f t="shared" si="14"/>
        <v>49710.982658959532</v>
      </c>
      <c r="N21" s="15">
        <f t="shared" si="14"/>
        <v>49710.982658959532</v>
      </c>
      <c r="O21" s="15">
        <f t="shared" si="14"/>
        <v>49710.982658959532</v>
      </c>
      <c r="P21" s="15">
        <f t="shared" si="14"/>
        <v>49710.982658959532</v>
      </c>
      <c r="Q21" s="15">
        <f t="shared" si="14"/>
        <v>49710.982658959532</v>
      </c>
      <c r="R21" s="15">
        <f t="shared" si="14"/>
        <v>49710.982658959532</v>
      </c>
      <c r="S21" s="15">
        <f t="shared" si="14"/>
        <v>49710.982658959532</v>
      </c>
      <c r="T21" s="15">
        <f>3*$K$4</f>
        <v>74566.473988439306</v>
      </c>
      <c r="U21" s="15">
        <f t="shared" si="15"/>
        <v>99421.965317919065</v>
      </c>
      <c r="V21" s="15">
        <f t="shared" si="15"/>
        <v>99421.965317919065</v>
      </c>
      <c r="W21" s="15">
        <f t="shared" si="15"/>
        <v>99421.965317919065</v>
      </c>
      <c r="X21" s="15">
        <f t="shared" si="15"/>
        <v>99421.965317919065</v>
      </c>
      <c r="Y21" s="15">
        <f t="shared" si="15"/>
        <v>99421.965317919065</v>
      </c>
      <c r="Z21" s="15">
        <f t="shared" si="15"/>
        <v>99421.965317919065</v>
      </c>
      <c r="AA21" s="15">
        <f t="shared" si="15"/>
        <v>99421.965317919065</v>
      </c>
      <c r="AB21" s="12">
        <f t="shared" ref="AB21" si="16">SUM(L21:AA21)</f>
        <v>1168208.0924855489</v>
      </c>
      <c r="AC21" s="12">
        <f t="shared" si="6"/>
        <v>58410.404624277449</v>
      </c>
      <c r="AD21" s="12"/>
      <c r="AE21" s="12">
        <f t="shared" si="3"/>
        <v>1109797.6878612714</v>
      </c>
    </row>
    <row r="22" spans="1:31" x14ac:dyDescent="0.25">
      <c r="A22" s="86"/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13">
        <f>SUM(AB19:AB21)</f>
        <v>2920520.2312138723</v>
      </c>
      <c r="AC22" s="13">
        <f>SUM(AC18:AC21)</f>
        <v>262846.82080924849</v>
      </c>
      <c r="AD22" s="13">
        <v>193872.83236994219</v>
      </c>
      <c r="AE22" s="13">
        <f>AB22-AC22-AD22</f>
        <v>2463800.5780346817</v>
      </c>
    </row>
    <row r="23" spans="1:31" x14ac:dyDescent="0.25">
      <c r="A23" s="100" t="s">
        <v>14</v>
      </c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8">
        <f>SUM(AB8,AB13,AB18,AB22)</f>
        <v>11371387.283236992</v>
      </c>
      <c r="AC23" s="18">
        <f>SUM(AC8,AC13,AC18,AC22)</f>
        <v>685390.17341040447</v>
      </c>
      <c r="AD23" s="18">
        <f>SUM(AD8,AD13,AD18,AD22)</f>
        <v>665505.78034682083</v>
      </c>
      <c r="AE23" s="18">
        <f>SUM(AE8,AE13,AE18,AE22)</f>
        <v>10020491.329479767</v>
      </c>
    </row>
    <row r="25" spans="1:31" x14ac:dyDescent="0.25">
      <c r="AC25" s="101" t="s">
        <v>77</v>
      </c>
      <c r="AD25" s="101"/>
      <c r="AE25" s="101"/>
    </row>
    <row r="26" spans="1:31" x14ac:dyDescent="0.25">
      <c r="AC26" s="101" t="s">
        <v>78</v>
      </c>
      <c r="AD26" s="101"/>
      <c r="AE26" s="101"/>
    </row>
    <row r="27" spans="1:31" x14ac:dyDescent="0.25">
      <c r="AC27" s="79"/>
      <c r="AD27" s="79"/>
    </row>
    <row r="28" spans="1:31" x14ac:dyDescent="0.25">
      <c r="AC28" s="79"/>
      <c r="AD28" s="79"/>
    </row>
    <row r="29" spans="1:31" x14ac:dyDescent="0.25">
      <c r="AC29" s="79"/>
      <c r="AD29" s="79"/>
    </row>
    <row r="30" spans="1:31" x14ac:dyDescent="0.25">
      <c r="AC30" s="101" t="s">
        <v>79</v>
      </c>
      <c r="AD30" s="101"/>
      <c r="AE30" s="101"/>
    </row>
  </sheetData>
  <mergeCells count="40">
    <mergeCell ref="AC25:AE25"/>
    <mergeCell ref="AC26:AE26"/>
    <mergeCell ref="AC30:AE30"/>
    <mergeCell ref="AD2:AD3"/>
    <mergeCell ref="A19:A21"/>
    <mergeCell ref="B19:B21"/>
    <mergeCell ref="C19:C21"/>
    <mergeCell ref="J19:J21"/>
    <mergeCell ref="B22:AA22"/>
    <mergeCell ref="A23:AA23"/>
    <mergeCell ref="B13:AA13"/>
    <mergeCell ref="A14:A17"/>
    <mergeCell ref="B14:B17"/>
    <mergeCell ref="C14:C17"/>
    <mergeCell ref="J14:J17"/>
    <mergeCell ref="B18:AA18"/>
    <mergeCell ref="A9:A12"/>
    <mergeCell ref="B9:B12"/>
    <mergeCell ref="C9:C12"/>
    <mergeCell ref="J9:J12"/>
    <mergeCell ref="K2:K3"/>
    <mergeCell ref="A4:A7"/>
    <mergeCell ref="B4:B7"/>
    <mergeCell ref="C4:C7"/>
    <mergeCell ref="J4:J7"/>
    <mergeCell ref="B8:AA8"/>
    <mergeCell ref="L2:AA2"/>
    <mergeCell ref="AB2:AB3"/>
    <mergeCell ref="AC2:AC3"/>
    <mergeCell ref="AE2:AE3"/>
    <mergeCell ref="A1:AE1"/>
    <mergeCell ref="A2:A3"/>
    <mergeCell ref="B2:B3"/>
    <mergeCell ref="C2:C3"/>
    <mergeCell ref="D2:D3"/>
    <mergeCell ref="E2:E3"/>
    <mergeCell ref="F2:F3"/>
    <mergeCell ref="G2:H2"/>
    <mergeCell ref="I2:I3"/>
    <mergeCell ref="J2:J3"/>
  </mergeCells>
  <pageMargins left="0.2" right="0.2" top="0.75" bottom="0.75" header="0.3" footer="0.3"/>
  <pageSetup paperSize="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view="pageBreakPreview" zoomScaleNormal="100" zoomScaleSheetLayoutView="100" workbookViewId="0">
      <selection activeCell="S2" sqref="S2:S3"/>
    </sheetView>
  </sheetViews>
  <sheetFormatPr defaultRowHeight="15" x14ac:dyDescent="0.25"/>
  <cols>
    <col min="1" max="1" width="6.5703125" customWidth="1"/>
    <col min="2" max="2" width="26.85546875" customWidth="1"/>
    <col min="3" max="3" width="22.7109375" customWidth="1"/>
    <col min="4" max="4" width="16.140625" hidden="1" customWidth="1"/>
    <col min="5" max="5" width="13.42578125" hidden="1" customWidth="1"/>
    <col min="6" max="6" width="12.140625" hidden="1" customWidth="1"/>
    <col min="7" max="8" width="14.7109375" hidden="1" customWidth="1"/>
    <col min="9" max="9" width="12.42578125" hidden="1" customWidth="1"/>
    <col min="10" max="10" width="12" hidden="1" customWidth="1"/>
    <col min="11" max="11" width="10.85546875" hidden="1" customWidth="1"/>
    <col min="12" max="12" width="8.85546875" hidden="1" customWidth="1"/>
    <col min="13" max="13" width="9" hidden="1" customWidth="1"/>
    <col min="14" max="14" width="8.5703125" hidden="1" customWidth="1"/>
    <col min="15" max="15" width="8.7109375" hidden="1" customWidth="1"/>
    <col min="16" max="16" width="8.5703125" hidden="1" customWidth="1"/>
    <col min="17" max="17" width="14.42578125" customWidth="1"/>
    <col min="18" max="19" width="10.7109375" customWidth="1"/>
    <col min="20" max="20" width="11.7109375" customWidth="1"/>
  </cols>
  <sheetData>
    <row r="1" spans="1:28" x14ac:dyDescent="0.25">
      <c r="A1" s="121" t="s">
        <v>72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</row>
    <row r="2" spans="1:28" s="6" customFormat="1" ht="30" customHeight="1" x14ac:dyDescent="0.25">
      <c r="A2" s="122" t="s">
        <v>0</v>
      </c>
      <c r="B2" s="122" t="s">
        <v>1</v>
      </c>
      <c r="C2" s="122" t="s">
        <v>7</v>
      </c>
      <c r="D2" s="122" t="s">
        <v>2</v>
      </c>
      <c r="E2" s="122" t="s">
        <v>3</v>
      </c>
      <c r="F2" s="123" t="s">
        <v>4</v>
      </c>
      <c r="G2" s="122" t="s">
        <v>10</v>
      </c>
      <c r="H2" s="122"/>
      <c r="I2" s="116" t="s">
        <v>5</v>
      </c>
      <c r="J2" s="116" t="s">
        <v>6</v>
      </c>
      <c r="K2" s="116" t="s">
        <v>13</v>
      </c>
      <c r="L2" s="118" t="s">
        <v>18</v>
      </c>
      <c r="M2" s="119"/>
      <c r="N2" s="119"/>
      <c r="O2" s="119"/>
      <c r="P2" s="83"/>
      <c r="Q2" s="118" t="s">
        <v>14</v>
      </c>
      <c r="R2" s="116" t="s">
        <v>75</v>
      </c>
      <c r="S2" s="116" t="s">
        <v>84</v>
      </c>
      <c r="T2" s="116" t="s">
        <v>74</v>
      </c>
    </row>
    <row r="3" spans="1:28" s="6" customFormat="1" x14ac:dyDescent="0.25">
      <c r="A3" s="122"/>
      <c r="B3" s="122"/>
      <c r="C3" s="122"/>
      <c r="D3" s="122"/>
      <c r="E3" s="122"/>
      <c r="F3" s="124"/>
      <c r="G3" s="80" t="s">
        <v>81</v>
      </c>
      <c r="H3" s="80" t="s">
        <v>82</v>
      </c>
      <c r="I3" s="117"/>
      <c r="J3" s="117"/>
      <c r="K3" s="117"/>
      <c r="L3" s="80">
        <v>1</v>
      </c>
      <c r="M3" s="80">
        <v>2</v>
      </c>
      <c r="N3" s="80">
        <v>3</v>
      </c>
      <c r="O3" s="80">
        <v>4</v>
      </c>
      <c r="P3" s="80">
        <v>5</v>
      </c>
      <c r="Q3" s="118"/>
      <c r="R3" s="117"/>
      <c r="S3" s="117"/>
      <c r="T3" s="117"/>
    </row>
    <row r="4" spans="1:28" s="6" customFormat="1" x14ac:dyDescent="0.25">
      <c r="A4" s="87">
        <v>1</v>
      </c>
      <c r="B4" s="14" t="s">
        <v>49</v>
      </c>
      <c r="C4" s="14" t="s">
        <v>48</v>
      </c>
      <c r="D4" s="8">
        <v>44304</v>
      </c>
      <c r="E4" s="39" t="s">
        <v>33</v>
      </c>
      <c r="F4" s="40" t="s">
        <v>9</v>
      </c>
      <c r="G4" s="21">
        <v>0.20833333333333334</v>
      </c>
      <c r="H4" s="21">
        <v>0.33333333333333331</v>
      </c>
      <c r="I4" s="22">
        <f>H4-G4</f>
        <v>0.12499999999999997</v>
      </c>
      <c r="J4" s="85">
        <v>5863000</v>
      </c>
      <c r="K4" s="28">
        <f>1/173*$J$6</f>
        <v>33890.173410404619</v>
      </c>
      <c r="L4" s="28">
        <f>1.5*$K$6</f>
        <v>50835.260115606929</v>
      </c>
      <c r="M4" s="28">
        <f t="shared" ref="M4:P6" si="0">2*$K$6</f>
        <v>67780.346820809238</v>
      </c>
      <c r="N4" s="28">
        <f t="shared" si="0"/>
        <v>67780.346820809238</v>
      </c>
      <c r="O4" s="38"/>
      <c r="P4" s="90"/>
      <c r="Q4" s="17">
        <f>SUM(L4:P4)</f>
        <v>186395.95375722542</v>
      </c>
      <c r="R4" s="17"/>
      <c r="S4" s="17"/>
      <c r="T4" s="17"/>
    </row>
    <row r="5" spans="1:28" s="6" customFormat="1" x14ac:dyDescent="0.25">
      <c r="A5" s="52"/>
      <c r="B5" s="53"/>
      <c r="C5" s="53"/>
      <c r="D5" s="8"/>
      <c r="E5" s="39"/>
      <c r="F5" s="40"/>
      <c r="G5" s="21">
        <v>0.66666666666666663</v>
      </c>
      <c r="H5" s="21">
        <v>0.75</v>
      </c>
      <c r="I5" s="22">
        <f>H5-G5</f>
        <v>8.333333333333337E-2</v>
      </c>
      <c r="J5" s="85"/>
      <c r="K5" s="28"/>
      <c r="L5" s="28"/>
      <c r="M5" s="28"/>
      <c r="N5" s="28">
        <f t="shared" si="0"/>
        <v>67780.346820809238</v>
      </c>
      <c r="O5" s="28">
        <f t="shared" si="0"/>
        <v>67780.346820809238</v>
      </c>
      <c r="P5" s="89"/>
      <c r="Q5" s="17">
        <f>SUM(L5:O5)</f>
        <v>135560.69364161848</v>
      </c>
      <c r="R5" s="17"/>
      <c r="S5" s="17"/>
      <c r="T5" s="17"/>
    </row>
    <row r="6" spans="1:28" s="23" customFormat="1" x14ac:dyDescent="0.25">
      <c r="D6" s="8">
        <v>44305</v>
      </c>
      <c r="E6" s="1" t="s">
        <v>34</v>
      </c>
      <c r="F6" s="14" t="s">
        <v>9</v>
      </c>
      <c r="G6" s="21">
        <v>0.66666666666666663</v>
      </c>
      <c r="H6" s="21">
        <v>0.875</v>
      </c>
      <c r="I6" s="22">
        <f>H6-G6</f>
        <v>0.20833333333333337</v>
      </c>
      <c r="J6" s="85">
        <v>5863000</v>
      </c>
      <c r="K6" s="28">
        <f>1/173*$J$6</f>
        <v>33890.173410404619</v>
      </c>
      <c r="L6" s="28">
        <f>1.5*$K$6</f>
        <v>50835.260115606929</v>
      </c>
      <c r="M6" s="28">
        <f t="shared" si="0"/>
        <v>67780.346820809238</v>
      </c>
      <c r="N6" s="28">
        <f t="shared" si="0"/>
        <v>67780.346820809238</v>
      </c>
      <c r="O6" s="28">
        <f t="shared" si="0"/>
        <v>67780.346820809238</v>
      </c>
      <c r="P6" s="28">
        <f t="shared" si="0"/>
        <v>67780.346820809238</v>
      </c>
      <c r="Q6" s="17">
        <f>SUM(L6:P6)</f>
        <v>321956.6473988439</v>
      </c>
      <c r="R6" s="17"/>
      <c r="S6" s="17"/>
      <c r="T6" s="17"/>
    </row>
    <row r="7" spans="1:28" x14ac:dyDescent="0.25">
      <c r="A7" s="100" t="s">
        <v>14</v>
      </c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45"/>
      <c r="Q7" s="18">
        <f>SUM(Q4:Q6)</f>
        <v>643913.29479768779</v>
      </c>
      <c r="R7" s="91">
        <f>Q7*5%</f>
        <v>32195.664739884392</v>
      </c>
      <c r="S7" s="91">
        <v>20424.132947976876</v>
      </c>
      <c r="T7" s="47">
        <f>Q7-R7-S7</f>
        <v>591293.49710982642</v>
      </c>
    </row>
    <row r="9" spans="1:28" x14ac:dyDescent="0.25">
      <c r="Q9" s="101" t="s">
        <v>77</v>
      </c>
      <c r="R9" s="101"/>
      <c r="S9" s="101"/>
      <c r="T9" s="101"/>
    </row>
    <row r="10" spans="1:28" x14ac:dyDescent="0.25">
      <c r="Q10" s="101" t="s">
        <v>78</v>
      </c>
      <c r="R10" s="101"/>
      <c r="S10" s="101"/>
      <c r="T10" s="101"/>
    </row>
    <row r="11" spans="1:28" x14ac:dyDescent="0.25">
      <c r="Q11" s="79"/>
    </row>
    <row r="12" spans="1:28" x14ac:dyDescent="0.25">
      <c r="Q12" s="79"/>
    </row>
    <row r="13" spans="1:28" x14ac:dyDescent="0.25">
      <c r="Q13" s="79"/>
    </row>
    <row r="14" spans="1:28" x14ac:dyDescent="0.25">
      <c r="Q14" s="101" t="s">
        <v>79</v>
      </c>
      <c r="R14" s="101"/>
      <c r="S14" s="101"/>
      <c r="T14" s="101"/>
    </row>
  </sheetData>
  <mergeCells count="20">
    <mergeCell ref="Q9:T9"/>
    <mergeCell ref="Q10:T10"/>
    <mergeCell ref="Q14:T14"/>
    <mergeCell ref="S2:S3"/>
    <mergeCell ref="K2:K3"/>
    <mergeCell ref="L2:O2"/>
    <mergeCell ref="Q2:Q3"/>
    <mergeCell ref="R2:R3"/>
    <mergeCell ref="T2:T3"/>
    <mergeCell ref="A7:O7"/>
    <mergeCell ref="A1:AB1"/>
    <mergeCell ref="A2:A3"/>
    <mergeCell ref="B2:B3"/>
    <mergeCell ref="C2:C3"/>
    <mergeCell ref="D2:D3"/>
    <mergeCell ref="E2:E3"/>
    <mergeCell ref="F2:F3"/>
    <mergeCell ref="G2:H2"/>
    <mergeCell ref="I2:I3"/>
    <mergeCell ref="J2:J3"/>
  </mergeCells>
  <pageMargins left="0.7" right="0.7" top="0.75" bottom="0.75" header="0.3" footer="0.3"/>
  <pageSetup scale="85" orientation="portrait" r:id="rId1"/>
  <colBreaks count="1" manualBreakCount="1">
    <brk id="20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view="pageBreakPreview" zoomScale="60" zoomScaleNormal="100" workbookViewId="0">
      <selection activeCell="P2" sqref="P2:P3"/>
    </sheetView>
  </sheetViews>
  <sheetFormatPr defaultRowHeight="15" x14ac:dyDescent="0.25"/>
  <cols>
    <col min="1" max="1" width="6.5703125" customWidth="1"/>
    <col min="2" max="2" width="26.85546875" customWidth="1"/>
    <col min="3" max="3" width="17.28515625" customWidth="1"/>
    <col min="4" max="4" width="16.140625" hidden="1" customWidth="1"/>
    <col min="5" max="5" width="13.42578125" hidden="1" customWidth="1"/>
    <col min="6" max="6" width="12.140625" hidden="1" customWidth="1"/>
    <col min="7" max="8" width="14.7109375" hidden="1" customWidth="1"/>
    <col min="9" max="9" width="12.42578125" hidden="1" customWidth="1"/>
    <col min="10" max="10" width="14.28515625" hidden="1" customWidth="1"/>
    <col min="11" max="11" width="13" hidden="1" customWidth="1"/>
    <col min="12" max="13" width="11.140625" hidden="1" customWidth="1"/>
    <col min="14" max="17" width="14.42578125" customWidth="1"/>
  </cols>
  <sheetData>
    <row r="1" spans="1:24" x14ac:dyDescent="0.25">
      <c r="A1" s="121" t="s">
        <v>83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</row>
    <row r="2" spans="1:24" s="6" customFormat="1" ht="30" customHeight="1" x14ac:dyDescent="0.25">
      <c r="A2" s="122" t="s">
        <v>0</v>
      </c>
      <c r="B2" s="122" t="s">
        <v>1</v>
      </c>
      <c r="C2" s="122" t="s">
        <v>7</v>
      </c>
      <c r="D2" s="122" t="s">
        <v>2</v>
      </c>
      <c r="E2" s="122" t="s">
        <v>3</v>
      </c>
      <c r="F2" s="123" t="s">
        <v>4</v>
      </c>
      <c r="G2" s="122" t="s">
        <v>10</v>
      </c>
      <c r="H2" s="122"/>
      <c r="I2" s="116" t="s">
        <v>5</v>
      </c>
      <c r="J2" s="116" t="s">
        <v>6</v>
      </c>
      <c r="K2" s="116" t="s">
        <v>13</v>
      </c>
      <c r="L2" s="118" t="s">
        <v>18</v>
      </c>
      <c r="M2" s="120"/>
      <c r="N2" s="118" t="s">
        <v>14</v>
      </c>
      <c r="O2" s="116" t="s">
        <v>75</v>
      </c>
      <c r="P2" s="116" t="s">
        <v>84</v>
      </c>
      <c r="Q2" s="116" t="s">
        <v>74</v>
      </c>
    </row>
    <row r="3" spans="1:24" s="6" customFormat="1" x14ac:dyDescent="0.25">
      <c r="A3" s="122"/>
      <c r="B3" s="122"/>
      <c r="C3" s="122"/>
      <c r="D3" s="122"/>
      <c r="E3" s="122"/>
      <c r="F3" s="124"/>
      <c r="G3" s="80" t="s">
        <v>11</v>
      </c>
      <c r="H3" s="80" t="s">
        <v>12</v>
      </c>
      <c r="I3" s="117"/>
      <c r="J3" s="117"/>
      <c r="K3" s="117"/>
      <c r="L3" s="80">
        <v>1</v>
      </c>
      <c r="M3" s="88">
        <v>2</v>
      </c>
      <c r="N3" s="118"/>
      <c r="O3" s="117"/>
      <c r="P3" s="117"/>
      <c r="Q3" s="117"/>
    </row>
    <row r="4" spans="1:24" s="23" customFormat="1" x14ac:dyDescent="0.25">
      <c r="A4" s="87">
        <v>1</v>
      </c>
      <c r="B4" s="14" t="s">
        <v>46</v>
      </c>
      <c r="C4" s="14" t="s">
        <v>47</v>
      </c>
      <c r="D4" s="8">
        <v>44304</v>
      </c>
      <c r="E4" s="1" t="s">
        <v>33</v>
      </c>
      <c r="F4" s="14" t="s">
        <v>9</v>
      </c>
      <c r="G4" s="29">
        <v>0.64583333333333337</v>
      </c>
      <c r="H4" s="29">
        <v>0.72916666666666663</v>
      </c>
      <c r="I4" s="30">
        <f>H4-G4</f>
        <v>8.3333333333333259E-2</v>
      </c>
      <c r="J4" s="85">
        <v>5863000</v>
      </c>
      <c r="K4" s="28">
        <f>1/173*$J$4</f>
        <v>33890.173410404619</v>
      </c>
      <c r="L4" s="28">
        <f>1.5*$K$4</f>
        <v>50835.260115606929</v>
      </c>
      <c r="M4" s="28">
        <f>2*$K$4</f>
        <v>67780.346820809238</v>
      </c>
      <c r="N4" s="17">
        <f>SUM(L4:M4)</f>
        <v>118615.60693641617</v>
      </c>
      <c r="O4" s="17">
        <f>N4*5%</f>
        <v>5930.7803468208085</v>
      </c>
      <c r="P4" s="17">
        <v>11861.560693641617</v>
      </c>
      <c r="Q4" s="17">
        <f>N4-O4-P4</f>
        <v>100823.26589595374</v>
      </c>
    </row>
    <row r="5" spans="1:24" x14ac:dyDescent="0.25">
      <c r="A5" s="86"/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  <c r="M5" s="86"/>
      <c r="N5" s="47">
        <f>SUM(N4:N4)</f>
        <v>118615.60693641617</v>
      </c>
      <c r="O5" s="47">
        <f>SUM(O4:O4)</f>
        <v>5930.7803468208085</v>
      </c>
      <c r="P5" s="47">
        <f>SUM(P4:P4)</f>
        <v>11861.560693641617</v>
      </c>
      <c r="Q5" s="47">
        <f>SUM(Q4:Q4)</f>
        <v>100823.26589595374</v>
      </c>
    </row>
    <row r="6" spans="1:24" x14ac:dyDescent="0.25">
      <c r="A6" s="100" t="s">
        <v>14</v>
      </c>
      <c r="B6" s="100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84"/>
      <c r="N6" s="49">
        <f>N5</f>
        <v>118615.60693641617</v>
      </c>
      <c r="O6" s="47">
        <f>SUM(O5:O5)</f>
        <v>5930.7803468208085</v>
      </c>
      <c r="P6" s="47">
        <f>SUM(P5:P5)</f>
        <v>11861.560693641617</v>
      </c>
      <c r="Q6" s="47">
        <f>SUM(Q5:Q5)</f>
        <v>100823.26589595374</v>
      </c>
    </row>
    <row r="8" spans="1:24" x14ac:dyDescent="0.25">
      <c r="N8" s="101" t="s">
        <v>77</v>
      </c>
      <c r="O8" s="101"/>
      <c r="P8" s="101"/>
      <c r="Q8" s="101"/>
    </row>
    <row r="9" spans="1:24" x14ac:dyDescent="0.25">
      <c r="N9" s="101" t="s">
        <v>78</v>
      </c>
      <c r="O9" s="101"/>
      <c r="P9" s="101"/>
      <c r="Q9" s="101"/>
    </row>
    <row r="10" spans="1:24" x14ac:dyDescent="0.25">
      <c r="N10" s="79"/>
    </row>
    <row r="11" spans="1:24" x14ac:dyDescent="0.25">
      <c r="N11" s="79"/>
    </row>
    <row r="12" spans="1:24" x14ac:dyDescent="0.25">
      <c r="N12" s="79"/>
    </row>
    <row r="13" spans="1:24" x14ac:dyDescent="0.25">
      <c r="N13" s="101" t="s">
        <v>79</v>
      </c>
      <c r="O13" s="101"/>
      <c r="P13" s="101"/>
      <c r="Q13" s="101"/>
    </row>
  </sheetData>
  <mergeCells count="21">
    <mergeCell ref="A6:L6"/>
    <mergeCell ref="N8:Q8"/>
    <mergeCell ref="N9:Q9"/>
    <mergeCell ref="N13:Q13"/>
    <mergeCell ref="P2:P3"/>
    <mergeCell ref="K2:K3"/>
    <mergeCell ref="L2:M2"/>
    <mergeCell ref="N2:N3"/>
    <mergeCell ref="O2:O3"/>
    <mergeCell ref="Q2:Q3"/>
    <mergeCell ref="B5:L5"/>
    <mergeCell ref="A1:X1"/>
    <mergeCell ref="A2:A3"/>
    <mergeCell ref="B2:B3"/>
    <mergeCell ref="C2:C3"/>
    <mergeCell ref="D2:D3"/>
    <mergeCell ref="E2:E3"/>
    <mergeCell ref="F2:F3"/>
    <mergeCell ref="G2:H2"/>
    <mergeCell ref="I2:I3"/>
    <mergeCell ref="J2:J3"/>
  </mergeCells>
  <pageMargins left="0.2" right="0.2" top="0.75" bottom="0.75" header="0.3" footer="0.3"/>
  <pageSetup scale="95" orientation="portrait" r:id="rId1"/>
  <colBreaks count="1" manualBreakCount="1">
    <brk id="17" max="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view="pageBreakPreview" zoomScale="85" zoomScaleNormal="100" zoomScaleSheetLayoutView="85" workbookViewId="0">
      <selection activeCell="U17" sqref="U17:X17"/>
    </sheetView>
  </sheetViews>
  <sheetFormatPr defaultRowHeight="15" x14ac:dyDescent="0.25"/>
  <cols>
    <col min="1" max="1" width="6.5703125" customWidth="1"/>
    <col min="2" max="2" width="20.5703125" customWidth="1"/>
    <col min="3" max="3" width="16" customWidth="1"/>
    <col min="4" max="4" width="16.140625" hidden="1" customWidth="1"/>
    <col min="5" max="5" width="13.42578125" hidden="1" customWidth="1"/>
    <col min="6" max="6" width="12.140625" hidden="1" customWidth="1"/>
    <col min="7" max="8" width="14.7109375" hidden="1" customWidth="1"/>
    <col min="9" max="9" width="12.42578125" hidden="1" customWidth="1"/>
    <col min="10" max="10" width="14.28515625" hidden="1" customWidth="1"/>
    <col min="11" max="11" width="13" hidden="1" customWidth="1"/>
    <col min="12" max="19" width="9.42578125" hidden="1" customWidth="1"/>
    <col min="20" max="20" width="14.42578125" customWidth="1"/>
    <col min="21" max="22" width="9.7109375" customWidth="1"/>
    <col min="23" max="23" width="11.7109375" customWidth="1"/>
    <col min="24" max="24" width="15.5703125" customWidth="1"/>
  </cols>
  <sheetData>
    <row r="1" spans="1:25" x14ac:dyDescent="0.25">
      <c r="A1" s="121" t="s">
        <v>83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</row>
    <row r="2" spans="1:25" s="6" customFormat="1" ht="30" customHeight="1" x14ac:dyDescent="0.25">
      <c r="A2" s="122" t="s">
        <v>0</v>
      </c>
      <c r="B2" s="122" t="s">
        <v>1</v>
      </c>
      <c r="C2" s="122" t="s">
        <v>7</v>
      </c>
      <c r="D2" s="122" t="s">
        <v>2</v>
      </c>
      <c r="E2" s="122" t="s">
        <v>3</v>
      </c>
      <c r="F2" s="123" t="s">
        <v>4</v>
      </c>
      <c r="G2" s="122" t="s">
        <v>10</v>
      </c>
      <c r="H2" s="122"/>
      <c r="I2" s="116" t="s">
        <v>5</v>
      </c>
      <c r="J2" s="116" t="s">
        <v>6</v>
      </c>
      <c r="K2" s="116" t="s">
        <v>13</v>
      </c>
      <c r="L2" s="118" t="s">
        <v>18</v>
      </c>
      <c r="M2" s="119"/>
      <c r="N2" s="119"/>
      <c r="O2" s="119"/>
      <c r="P2" s="119"/>
      <c r="Q2" s="119"/>
      <c r="R2" s="119"/>
      <c r="S2" s="120"/>
      <c r="T2" s="118" t="s">
        <v>14</v>
      </c>
      <c r="U2" s="116" t="s">
        <v>75</v>
      </c>
      <c r="V2" s="116" t="s">
        <v>84</v>
      </c>
      <c r="W2" s="116" t="s">
        <v>74</v>
      </c>
      <c r="X2" s="122" t="s">
        <v>19</v>
      </c>
    </row>
    <row r="3" spans="1:25" s="6" customFormat="1" x14ac:dyDescent="0.25">
      <c r="A3" s="122"/>
      <c r="B3" s="122"/>
      <c r="C3" s="122"/>
      <c r="D3" s="122"/>
      <c r="E3" s="122"/>
      <c r="F3" s="124"/>
      <c r="G3" s="80" t="s">
        <v>11</v>
      </c>
      <c r="H3" s="80" t="s">
        <v>12</v>
      </c>
      <c r="I3" s="117"/>
      <c r="J3" s="117"/>
      <c r="K3" s="117"/>
      <c r="L3" s="80">
        <v>1</v>
      </c>
      <c r="M3" s="80">
        <v>2</v>
      </c>
      <c r="N3" s="80">
        <v>3</v>
      </c>
      <c r="O3" s="80">
        <v>4</v>
      </c>
      <c r="P3" s="80">
        <v>5</v>
      </c>
      <c r="Q3" s="80">
        <v>6</v>
      </c>
      <c r="R3" s="80">
        <v>7</v>
      </c>
      <c r="S3" s="80">
        <v>8</v>
      </c>
      <c r="T3" s="118"/>
      <c r="U3" s="117"/>
      <c r="V3" s="117"/>
      <c r="W3" s="117"/>
      <c r="X3" s="122"/>
    </row>
    <row r="4" spans="1:25" s="23" customFormat="1" x14ac:dyDescent="0.25">
      <c r="A4" s="87">
        <v>1</v>
      </c>
      <c r="B4" s="102" t="s">
        <v>37</v>
      </c>
      <c r="C4" s="102" t="s">
        <v>38</v>
      </c>
      <c r="D4" s="8">
        <v>44303</v>
      </c>
      <c r="E4" s="1" t="s">
        <v>16</v>
      </c>
      <c r="F4" s="9" t="s">
        <v>17</v>
      </c>
      <c r="G4" s="10">
        <v>0.33333333333333331</v>
      </c>
      <c r="H4" s="10">
        <v>0.70833333333333337</v>
      </c>
      <c r="I4" s="11">
        <v>0.33333333333333331</v>
      </c>
      <c r="J4" s="106">
        <v>5863000</v>
      </c>
      <c r="K4" s="15">
        <f>1/173*$J$4</f>
        <v>33890.173410404619</v>
      </c>
      <c r="L4" s="15">
        <f>2*$K$4</f>
        <v>67780.346820809238</v>
      </c>
      <c r="M4" s="15">
        <f t="shared" ref="M4:S7" si="0">2*$K$4</f>
        <v>67780.346820809238</v>
      </c>
      <c r="N4" s="15">
        <f t="shared" si="0"/>
        <v>67780.346820809238</v>
      </c>
      <c r="O4" s="15">
        <f t="shared" si="0"/>
        <v>67780.346820809238</v>
      </c>
      <c r="P4" s="15">
        <f t="shared" si="0"/>
        <v>67780.346820809238</v>
      </c>
      <c r="Q4" s="15">
        <f t="shared" si="0"/>
        <v>67780.346820809238</v>
      </c>
      <c r="R4" s="15">
        <f t="shared" si="0"/>
        <v>67780.346820809238</v>
      </c>
      <c r="S4" s="15">
        <f t="shared" si="0"/>
        <v>67780.346820809238</v>
      </c>
      <c r="T4" s="12">
        <f>SUM(L4:S4)</f>
        <v>542242.7745664739</v>
      </c>
      <c r="U4" s="12">
        <f>T4*5%</f>
        <v>27112.138728323698</v>
      </c>
      <c r="V4" s="12"/>
      <c r="W4" s="12">
        <f>T4-U4</f>
        <v>515130.63583815022</v>
      </c>
      <c r="X4" s="1" t="s">
        <v>20</v>
      </c>
    </row>
    <row r="5" spans="1:25" x14ac:dyDescent="0.25">
      <c r="A5" s="86"/>
      <c r="B5" s="111"/>
      <c r="C5" s="111"/>
      <c r="D5" s="8">
        <v>44304</v>
      </c>
      <c r="E5" s="1" t="s">
        <v>31</v>
      </c>
      <c r="F5" s="9" t="s">
        <v>17</v>
      </c>
      <c r="G5" s="10">
        <v>0.33333333333333331</v>
      </c>
      <c r="H5" s="10">
        <v>0.70833333333333337</v>
      </c>
      <c r="I5" s="11">
        <v>0.33333333333333331</v>
      </c>
      <c r="J5" s="106"/>
      <c r="K5" s="15">
        <f>1/173*$J$4</f>
        <v>33890.173410404619</v>
      </c>
      <c r="L5" s="15">
        <f>2*$K$4</f>
        <v>67780.346820809238</v>
      </c>
      <c r="M5" s="15">
        <f t="shared" si="0"/>
        <v>67780.346820809238</v>
      </c>
      <c r="N5" s="15">
        <f t="shared" si="0"/>
        <v>67780.346820809238</v>
      </c>
      <c r="O5" s="15">
        <f t="shared" si="0"/>
        <v>67780.346820809238</v>
      </c>
      <c r="P5" s="15">
        <f t="shared" si="0"/>
        <v>67780.346820809238</v>
      </c>
      <c r="Q5" s="15">
        <f t="shared" si="0"/>
        <v>67780.346820809238</v>
      </c>
      <c r="R5" s="15">
        <f t="shared" si="0"/>
        <v>67780.346820809238</v>
      </c>
      <c r="S5" s="15">
        <f t="shared" si="0"/>
        <v>67780.346820809238</v>
      </c>
      <c r="T5" s="12">
        <f t="shared" ref="T5:T7" si="1">SUM(L5:S5)</f>
        <v>542242.7745664739</v>
      </c>
      <c r="U5" s="12">
        <f t="shared" ref="U5:U7" si="2">T5*5%</f>
        <v>27112.138728323698</v>
      </c>
      <c r="V5" s="12"/>
      <c r="W5" s="12">
        <f t="shared" ref="W5:W7" si="3">T5-U5</f>
        <v>515130.63583815022</v>
      </c>
      <c r="X5" s="1" t="s">
        <v>20</v>
      </c>
    </row>
    <row r="6" spans="1:25" x14ac:dyDescent="0.25">
      <c r="A6" s="86"/>
      <c r="B6" s="111"/>
      <c r="C6" s="111"/>
      <c r="D6" s="8">
        <v>44305</v>
      </c>
      <c r="E6" s="1" t="s">
        <v>32</v>
      </c>
      <c r="F6" s="14" t="s">
        <v>9</v>
      </c>
      <c r="G6" s="21">
        <v>0.70833333333333337</v>
      </c>
      <c r="H6" s="21">
        <v>0.875</v>
      </c>
      <c r="I6" s="22">
        <f>H6-G6</f>
        <v>0.16666666666666663</v>
      </c>
      <c r="J6" s="106"/>
      <c r="K6" s="16">
        <f t="shared" ref="K6:K7" si="4">1/173*$J$4</f>
        <v>33890.173410404619</v>
      </c>
      <c r="L6" s="16">
        <f t="shared" ref="L6:L7" si="5">1.5*$K$4</f>
        <v>50835.260115606929</v>
      </c>
      <c r="M6" s="16">
        <f t="shared" si="0"/>
        <v>67780.346820809238</v>
      </c>
      <c r="N6" s="16">
        <f t="shared" si="0"/>
        <v>67780.346820809238</v>
      </c>
      <c r="O6" s="16">
        <f t="shared" si="0"/>
        <v>67780.346820809238</v>
      </c>
      <c r="P6" s="15"/>
      <c r="Q6" s="15"/>
      <c r="R6" s="15"/>
      <c r="S6" s="15"/>
      <c r="T6" s="17">
        <f t="shared" si="1"/>
        <v>254176.30057803466</v>
      </c>
      <c r="U6" s="17">
        <f t="shared" si="2"/>
        <v>12708.815028901734</v>
      </c>
      <c r="V6" s="17"/>
      <c r="W6" s="17">
        <f t="shared" si="3"/>
        <v>241467.48554913292</v>
      </c>
      <c r="X6" s="1"/>
    </row>
    <row r="7" spans="1:25" x14ac:dyDescent="0.25">
      <c r="A7" s="86"/>
      <c r="B7" s="103"/>
      <c r="C7" s="103"/>
      <c r="D7" s="8">
        <v>44306</v>
      </c>
      <c r="E7" s="1" t="s">
        <v>33</v>
      </c>
      <c r="F7" s="14" t="s">
        <v>9</v>
      </c>
      <c r="G7" s="21">
        <v>0.70833333333333337</v>
      </c>
      <c r="H7" s="21">
        <v>0.875</v>
      </c>
      <c r="I7" s="22">
        <f>H7-G7</f>
        <v>0.16666666666666663</v>
      </c>
      <c r="J7" s="106"/>
      <c r="K7" s="16">
        <f t="shared" si="4"/>
        <v>33890.173410404619</v>
      </c>
      <c r="L7" s="16">
        <f t="shared" si="5"/>
        <v>50835.260115606929</v>
      </c>
      <c r="M7" s="16">
        <f t="shared" si="0"/>
        <v>67780.346820809238</v>
      </c>
      <c r="N7" s="16">
        <f t="shared" si="0"/>
        <v>67780.346820809238</v>
      </c>
      <c r="O7" s="16">
        <f t="shared" si="0"/>
        <v>67780.346820809238</v>
      </c>
      <c r="P7" s="15"/>
      <c r="Q7" s="15"/>
      <c r="R7" s="15"/>
      <c r="S7" s="15"/>
      <c r="T7" s="17">
        <f t="shared" si="1"/>
        <v>254176.30057803466</v>
      </c>
      <c r="U7" s="17">
        <f t="shared" si="2"/>
        <v>12708.815028901734</v>
      </c>
      <c r="V7" s="17"/>
      <c r="W7" s="17">
        <f t="shared" si="3"/>
        <v>241467.48554913292</v>
      </c>
      <c r="X7" s="1"/>
    </row>
    <row r="8" spans="1:25" x14ac:dyDescent="0.25">
      <c r="A8" s="86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13">
        <f>SUM(T4:T7)</f>
        <v>1592838.1502890172</v>
      </c>
      <c r="U8" s="13">
        <f>SUM(U4:U7)</f>
        <v>79641.907514450868</v>
      </c>
      <c r="V8" s="13">
        <v>159283.81502890174</v>
      </c>
      <c r="W8" s="13">
        <f>T8-U8-V8</f>
        <v>1353912.4277456647</v>
      </c>
      <c r="X8" s="1"/>
    </row>
    <row r="9" spans="1:25" s="23" customFormat="1" x14ac:dyDescent="0.25">
      <c r="A9" s="87">
        <v>2</v>
      </c>
      <c r="B9" s="102" t="s">
        <v>39</v>
      </c>
      <c r="C9" s="102" t="s">
        <v>40</v>
      </c>
      <c r="D9" s="8">
        <v>44303</v>
      </c>
      <c r="E9" s="1" t="s">
        <v>16</v>
      </c>
      <c r="F9" s="9" t="s">
        <v>17</v>
      </c>
      <c r="G9" s="10">
        <v>0.33333333333333331</v>
      </c>
      <c r="H9" s="10">
        <v>0.70833333333333337</v>
      </c>
      <c r="I9" s="11">
        <v>0.33333333333333331</v>
      </c>
      <c r="J9" s="106">
        <v>5863000</v>
      </c>
      <c r="K9" s="15">
        <f>1/173*$J$9</f>
        <v>33890.173410404619</v>
      </c>
      <c r="L9" s="15">
        <f>2*$K$9</f>
        <v>67780.346820809238</v>
      </c>
      <c r="M9" s="15">
        <f t="shared" ref="M9:S12" si="6">2*$K$9</f>
        <v>67780.346820809238</v>
      </c>
      <c r="N9" s="15">
        <f t="shared" si="6"/>
        <v>67780.346820809238</v>
      </c>
      <c r="O9" s="15">
        <f t="shared" si="6"/>
        <v>67780.346820809238</v>
      </c>
      <c r="P9" s="15">
        <f t="shared" si="6"/>
        <v>67780.346820809238</v>
      </c>
      <c r="Q9" s="15">
        <f t="shared" si="6"/>
        <v>67780.346820809238</v>
      </c>
      <c r="R9" s="15">
        <f t="shared" si="6"/>
        <v>67780.346820809238</v>
      </c>
      <c r="S9" s="15">
        <f t="shared" si="6"/>
        <v>67780.346820809238</v>
      </c>
      <c r="T9" s="12">
        <f>SUM(L9:S9)</f>
        <v>542242.7745664739</v>
      </c>
      <c r="U9" s="12">
        <f>T9*5%</f>
        <v>27112.138728323698</v>
      </c>
      <c r="V9" s="12"/>
      <c r="W9" s="12">
        <f>T9-U9</f>
        <v>515130.63583815022</v>
      </c>
      <c r="X9" s="1" t="s">
        <v>20</v>
      </c>
    </row>
    <row r="10" spans="1:25" x14ac:dyDescent="0.25">
      <c r="A10" s="86"/>
      <c r="B10" s="111"/>
      <c r="C10" s="111"/>
      <c r="D10" s="8">
        <v>44304</v>
      </c>
      <c r="E10" s="1" t="s">
        <v>31</v>
      </c>
      <c r="F10" s="9" t="s">
        <v>17</v>
      </c>
      <c r="G10" s="10">
        <v>0.33333333333333331</v>
      </c>
      <c r="H10" s="10">
        <v>0.70833333333333337</v>
      </c>
      <c r="I10" s="11">
        <v>0.33333333333333331</v>
      </c>
      <c r="J10" s="106"/>
      <c r="K10" s="15">
        <f>1/173*$J$9</f>
        <v>33890.173410404619</v>
      </c>
      <c r="L10" s="15">
        <f>2*$K$9</f>
        <v>67780.346820809238</v>
      </c>
      <c r="M10" s="15">
        <f t="shared" si="6"/>
        <v>67780.346820809238</v>
      </c>
      <c r="N10" s="15">
        <f t="shared" si="6"/>
        <v>67780.346820809238</v>
      </c>
      <c r="O10" s="15">
        <f t="shared" si="6"/>
        <v>67780.346820809238</v>
      </c>
      <c r="P10" s="15">
        <f t="shared" si="6"/>
        <v>67780.346820809238</v>
      </c>
      <c r="Q10" s="15">
        <f t="shared" si="6"/>
        <v>67780.346820809238</v>
      </c>
      <c r="R10" s="15">
        <f t="shared" si="6"/>
        <v>67780.346820809238</v>
      </c>
      <c r="S10" s="15">
        <f t="shared" si="6"/>
        <v>67780.346820809238</v>
      </c>
      <c r="T10" s="12">
        <f t="shared" ref="T10:T12" si="7">SUM(L10:S10)</f>
        <v>542242.7745664739</v>
      </c>
      <c r="U10" s="12">
        <f t="shared" ref="U10:U12" si="8">T10*5%</f>
        <v>27112.138728323698</v>
      </c>
      <c r="V10" s="12"/>
      <c r="W10" s="12">
        <f t="shared" ref="W10:W12" si="9">T10-U10</f>
        <v>515130.63583815022</v>
      </c>
      <c r="X10" s="1" t="s">
        <v>20</v>
      </c>
    </row>
    <row r="11" spans="1:25" x14ac:dyDescent="0.25">
      <c r="A11" s="86"/>
      <c r="B11" s="111"/>
      <c r="C11" s="111"/>
      <c r="D11" s="8">
        <v>44305</v>
      </c>
      <c r="E11" s="1" t="s">
        <v>32</v>
      </c>
      <c r="F11" s="14" t="s">
        <v>9</v>
      </c>
      <c r="G11" s="21">
        <v>0.70833333333333337</v>
      </c>
      <c r="H11" s="21">
        <v>0.875</v>
      </c>
      <c r="I11" s="22">
        <f>H11-G11</f>
        <v>0.16666666666666663</v>
      </c>
      <c r="J11" s="106"/>
      <c r="K11" s="28">
        <f t="shared" ref="K11:K12" si="10">1/173*$J$9</f>
        <v>33890.173410404619</v>
      </c>
      <c r="L11" s="28">
        <f>1.5*$K$9</f>
        <v>50835.260115606929</v>
      </c>
      <c r="M11" s="28">
        <f t="shared" si="6"/>
        <v>67780.346820809238</v>
      </c>
      <c r="N11" s="28">
        <f t="shared" si="6"/>
        <v>67780.346820809238</v>
      </c>
      <c r="O11" s="28">
        <f t="shared" si="6"/>
        <v>67780.346820809238</v>
      </c>
      <c r="P11" s="15"/>
      <c r="Q11" s="15"/>
      <c r="R11" s="15"/>
      <c r="S11" s="15"/>
      <c r="T11" s="17">
        <f t="shared" si="7"/>
        <v>254176.30057803466</v>
      </c>
      <c r="U11" s="17">
        <f t="shared" si="8"/>
        <v>12708.815028901734</v>
      </c>
      <c r="V11" s="17"/>
      <c r="W11" s="17">
        <f t="shared" si="9"/>
        <v>241467.48554913292</v>
      </c>
      <c r="X11" s="1"/>
    </row>
    <row r="12" spans="1:25" x14ac:dyDescent="0.25">
      <c r="A12" s="86"/>
      <c r="B12" s="103"/>
      <c r="C12" s="103"/>
      <c r="D12" s="8">
        <v>44306</v>
      </c>
      <c r="E12" s="1" t="s">
        <v>33</v>
      </c>
      <c r="F12" s="14" t="s">
        <v>9</v>
      </c>
      <c r="G12" s="21">
        <v>0.70833333333333337</v>
      </c>
      <c r="H12" s="21">
        <v>0.875</v>
      </c>
      <c r="I12" s="22">
        <f>H12-G12</f>
        <v>0.16666666666666663</v>
      </c>
      <c r="J12" s="106"/>
      <c r="K12" s="28">
        <f t="shared" si="10"/>
        <v>33890.173410404619</v>
      </c>
      <c r="L12" s="28">
        <f>1.5*$K$9</f>
        <v>50835.260115606929</v>
      </c>
      <c r="M12" s="28">
        <f t="shared" si="6"/>
        <v>67780.346820809238</v>
      </c>
      <c r="N12" s="28">
        <f t="shared" si="6"/>
        <v>67780.346820809238</v>
      </c>
      <c r="O12" s="28">
        <f t="shared" si="6"/>
        <v>67780.346820809238</v>
      </c>
      <c r="P12" s="15"/>
      <c r="Q12" s="15"/>
      <c r="R12" s="15"/>
      <c r="S12" s="15"/>
      <c r="T12" s="17">
        <f t="shared" si="7"/>
        <v>254176.30057803466</v>
      </c>
      <c r="U12" s="17">
        <f t="shared" si="8"/>
        <v>12708.815028901734</v>
      </c>
      <c r="V12" s="17"/>
      <c r="W12" s="17">
        <f t="shared" si="9"/>
        <v>241467.48554913292</v>
      </c>
      <c r="X12" s="1"/>
    </row>
    <row r="13" spans="1:25" x14ac:dyDescent="0.25">
      <c r="A13" s="86"/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13">
        <f>SUM(T9:T12)</f>
        <v>1592838.1502890172</v>
      </c>
      <c r="U13" s="13">
        <f>SUM(U9:U12)</f>
        <v>79641.907514450868</v>
      </c>
      <c r="V13" s="13">
        <v>159283.81502890174</v>
      </c>
      <c r="W13" s="13">
        <f>T13-U13-V13</f>
        <v>1353912.4277456647</v>
      </c>
      <c r="X13" s="1"/>
    </row>
    <row r="14" spans="1:25" x14ac:dyDescent="0.25">
      <c r="A14" s="100" t="s">
        <v>14</v>
      </c>
      <c r="B14" s="100"/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8">
        <f>SUM(T8,T13)</f>
        <v>3185676.3005780345</v>
      </c>
      <c r="U14" s="18">
        <f>SUM(U8,U13)</f>
        <v>159283.81502890174</v>
      </c>
      <c r="V14" s="18">
        <f>SUM(V8,V13)</f>
        <v>318567.63005780347</v>
      </c>
      <c r="W14" s="18">
        <f>SUM(W8,W13)</f>
        <v>2707824.8554913295</v>
      </c>
    </row>
    <row r="16" spans="1:25" x14ac:dyDescent="0.25">
      <c r="U16" s="101" t="s">
        <v>77</v>
      </c>
      <c r="V16" s="101"/>
      <c r="W16" s="101"/>
      <c r="X16" s="101"/>
    </row>
    <row r="17" spans="21:24" x14ac:dyDescent="0.25">
      <c r="U17" s="101" t="s">
        <v>78</v>
      </c>
      <c r="V17" s="101"/>
      <c r="W17" s="101"/>
      <c r="X17" s="101"/>
    </row>
    <row r="18" spans="21:24" x14ac:dyDescent="0.25">
      <c r="U18" s="79"/>
      <c r="V18" s="79"/>
    </row>
    <row r="19" spans="21:24" x14ac:dyDescent="0.25">
      <c r="U19" s="79"/>
      <c r="V19" s="79"/>
    </row>
    <row r="20" spans="21:24" x14ac:dyDescent="0.25">
      <c r="U20" s="79"/>
      <c r="V20" s="79"/>
    </row>
    <row r="21" spans="21:24" x14ac:dyDescent="0.25">
      <c r="U21" s="101" t="s">
        <v>79</v>
      </c>
      <c r="V21" s="101"/>
      <c r="W21" s="101"/>
      <c r="X21" s="101"/>
    </row>
  </sheetData>
  <mergeCells count="29">
    <mergeCell ref="B13:S13"/>
    <mergeCell ref="A14:S14"/>
    <mergeCell ref="U16:X16"/>
    <mergeCell ref="U17:X17"/>
    <mergeCell ref="U21:X21"/>
    <mergeCell ref="B9:B12"/>
    <mergeCell ref="C9:C12"/>
    <mergeCell ref="J9:J12"/>
    <mergeCell ref="K2:K3"/>
    <mergeCell ref="L2:S2"/>
    <mergeCell ref="B4:B7"/>
    <mergeCell ref="C4:C7"/>
    <mergeCell ref="J4:J7"/>
    <mergeCell ref="B8:S8"/>
    <mergeCell ref="W2:W3"/>
    <mergeCell ref="X2:X3"/>
    <mergeCell ref="A1:Y1"/>
    <mergeCell ref="A2:A3"/>
    <mergeCell ref="B2:B3"/>
    <mergeCell ref="C2:C3"/>
    <mergeCell ref="D2:D3"/>
    <mergeCell ref="E2:E3"/>
    <mergeCell ref="F2:F3"/>
    <mergeCell ref="G2:H2"/>
    <mergeCell ref="I2:I3"/>
    <mergeCell ref="J2:J3"/>
    <mergeCell ref="V2:V3"/>
    <mergeCell ref="T2:T3"/>
    <mergeCell ref="U2:U3"/>
  </mergeCells>
  <pageMargins left="0.25" right="0.2" top="0.75" bottom="0.75" header="0.3" footer="0.3"/>
  <pageSetup scale="80" orientation="portrait" r:id="rId1"/>
  <colBreaks count="1" manualBreakCount="1">
    <brk id="26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view="pageBreakPreview" zoomScale="70" zoomScaleNormal="70" zoomScaleSheetLayoutView="70" workbookViewId="0">
      <selection activeCell="V28" sqref="V28:X28"/>
    </sheetView>
  </sheetViews>
  <sheetFormatPr defaultRowHeight="15" x14ac:dyDescent="0.25"/>
  <cols>
    <col min="1" max="1" width="6.5703125" customWidth="1"/>
    <col min="2" max="2" width="17.28515625" customWidth="1"/>
    <col min="3" max="3" width="14.5703125" customWidth="1"/>
    <col min="4" max="4" width="16.140625" hidden="1" customWidth="1"/>
    <col min="5" max="5" width="13.42578125" hidden="1" customWidth="1"/>
    <col min="6" max="6" width="12.140625" hidden="1" customWidth="1"/>
    <col min="7" max="7" width="10.42578125" hidden="1" customWidth="1"/>
    <col min="8" max="8" width="11.42578125" hidden="1" customWidth="1"/>
    <col min="9" max="9" width="12.42578125" hidden="1" customWidth="1"/>
    <col min="10" max="10" width="14.28515625" hidden="1" customWidth="1"/>
    <col min="11" max="11" width="13" hidden="1" customWidth="1"/>
    <col min="12" max="14" width="11.140625" hidden="1" customWidth="1"/>
    <col min="15" max="15" width="11.5703125" hidden="1" customWidth="1"/>
    <col min="16" max="16" width="9.28515625" hidden="1" customWidth="1"/>
    <col min="17" max="17" width="10.140625" hidden="1" customWidth="1"/>
    <col min="18" max="18" width="9.42578125" hidden="1" customWidth="1"/>
    <col min="19" max="19" width="9.85546875" hidden="1" customWidth="1"/>
    <col min="20" max="20" width="8.5703125" hidden="1" customWidth="1"/>
    <col min="21" max="22" width="14.42578125" customWidth="1"/>
    <col min="23" max="23" width="15.7109375" customWidth="1"/>
    <col min="24" max="24" width="20.140625" customWidth="1"/>
  </cols>
  <sheetData>
    <row r="1" spans="1:24" x14ac:dyDescent="0.25">
      <c r="A1" s="121" t="s">
        <v>83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</row>
    <row r="2" spans="1:24" s="6" customFormat="1" ht="30" customHeight="1" x14ac:dyDescent="0.25">
      <c r="A2" s="122" t="s">
        <v>0</v>
      </c>
      <c r="B2" s="122" t="s">
        <v>1</v>
      </c>
      <c r="C2" s="122" t="s">
        <v>7</v>
      </c>
      <c r="D2" s="122" t="s">
        <v>2</v>
      </c>
      <c r="E2" s="122" t="s">
        <v>3</v>
      </c>
      <c r="F2" s="123" t="s">
        <v>4</v>
      </c>
      <c r="G2" s="122" t="s">
        <v>10</v>
      </c>
      <c r="H2" s="122"/>
      <c r="I2" s="116" t="s">
        <v>5</v>
      </c>
      <c r="J2" s="116" t="s">
        <v>6</v>
      </c>
      <c r="K2" s="116" t="s">
        <v>13</v>
      </c>
      <c r="L2" s="118" t="s">
        <v>18</v>
      </c>
      <c r="M2" s="119"/>
      <c r="N2" s="119"/>
      <c r="O2" s="119"/>
      <c r="P2" s="119"/>
      <c r="Q2" s="119"/>
      <c r="R2" s="119"/>
      <c r="S2" s="120"/>
      <c r="T2" s="83"/>
      <c r="U2" s="118" t="s">
        <v>14</v>
      </c>
      <c r="V2" s="116" t="s">
        <v>75</v>
      </c>
      <c r="W2" s="116" t="s">
        <v>84</v>
      </c>
      <c r="X2" s="116" t="s">
        <v>74</v>
      </c>
    </row>
    <row r="3" spans="1:24" s="6" customFormat="1" x14ac:dyDescent="0.25">
      <c r="A3" s="122"/>
      <c r="B3" s="122"/>
      <c r="C3" s="122"/>
      <c r="D3" s="122"/>
      <c r="E3" s="122"/>
      <c r="F3" s="124"/>
      <c r="G3" s="80" t="s">
        <v>81</v>
      </c>
      <c r="H3" s="80" t="s">
        <v>82</v>
      </c>
      <c r="I3" s="117"/>
      <c r="J3" s="117"/>
      <c r="K3" s="117"/>
      <c r="L3" s="80">
        <v>1</v>
      </c>
      <c r="M3" s="80">
        <v>2</v>
      </c>
      <c r="N3" s="80">
        <v>3</v>
      </c>
      <c r="O3" s="80">
        <v>4</v>
      </c>
      <c r="P3" s="80">
        <v>5</v>
      </c>
      <c r="Q3" s="80">
        <v>6</v>
      </c>
      <c r="R3" s="80">
        <v>7</v>
      </c>
      <c r="S3" s="80">
        <v>8</v>
      </c>
      <c r="T3" s="80">
        <v>9</v>
      </c>
      <c r="U3" s="118"/>
      <c r="V3" s="117"/>
      <c r="W3" s="117"/>
      <c r="X3" s="117"/>
    </row>
    <row r="4" spans="1:24" s="23" customFormat="1" x14ac:dyDescent="0.25">
      <c r="A4" s="87">
        <v>1</v>
      </c>
      <c r="B4" s="102" t="s">
        <v>24</v>
      </c>
      <c r="C4" s="102" t="s">
        <v>25</v>
      </c>
      <c r="D4" s="8">
        <v>44302</v>
      </c>
      <c r="E4" s="1" t="s">
        <v>76</v>
      </c>
      <c r="F4" s="65" t="s">
        <v>9</v>
      </c>
      <c r="G4" s="66">
        <v>0.70833333333333337</v>
      </c>
      <c r="H4" s="66">
        <v>0.875</v>
      </c>
      <c r="I4" s="67">
        <f>H4-G4</f>
        <v>0.16666666666666663</v>
      </c>
      <c r="J4" s="104">
        <v>7813000</v>
      </c>
      <c r="K4" s="28">
        <f>1/173*$J$4</f>
        <v>45161.849710982657</v>
      </c>
      <c r="L4" s="28">
        <f>1.5*$K$6</f>
        <v>67742.774566473992</v>
      </c>
      <c r="M4" s="28">
        <f>2*$K$6</f>
        <v>90323.699421965313</v>
      </c>
      <c r="N4" s="28">
        <f>2*$K$6</f>
        <v>90323.699421965313</v>
      </c>
      <c r="O4" s="28">
        <f>2*$K$4</f>
        <v>90323.699421965313</v>
      </c>
      <c r="P4" s="15"/>
      <c r="Q4" s="15"/>
      <c r="R4" s="15"/>
      <c r="S4" s="15"/>
      <c r="T4" s="15"/>
      <c r="U4" s="50">
        <f>SUM(L4:S4)</f>
        <v>338713.87283236993</v>
      </c>
      <c r="V4" s="50">
        <f>U4*5%</f>
        <v>16935.693641618498</v>
      </c>
      <c r="W4" s="50"/>
      <c r="X4" s="50">
        <f>U4-V4</f>
        <v>321778.17919075146</v>
      </c>
    </row>
    <row r="5" spans="1:24" s="72" customFormat="1" x14ac:dyDescent="0.25">
      <c r="A5" s="62"/>
      <c r="B5" s="111"/>
      <c r="C5" s="111"/>
      <c r="D5" s="77">
        <v>44304</v>
      </c>
      <c r="E5" s="73" t="s">
        <v>31</v>
      </c>
      <c r="F5" s="73" t="s">
        <v>17</v>
      </c>
      <c r="G5" s="74">
        <v>0.33333333333333331</v>
      </c>
      <c r="H5" s="74">
        <v>0.70833333333333337</v>
      </c>
      <c r="I5" s="75">
        <v>0.33333333333333331</v>
      </c>
      <c r="J5" s="105"/>
      <c r="K5" s="69">
        <f>1/173*$J$4</f>
        <v>45161.849710982657</v>
      </c>
      <c r="L5" s="69">
        <f>2*$K$6</f>
        <v>90323.699421965313</v>
      </c>
      <c r="M5" s="69">
        <f t="shared" ref="M5:O5" si="0">2*$K$6</f>
        <v>90323.699421965313</v>
      </c>
      <c r="N5" s="69">
        <f t="shared" si="0"/>
        <v>90323.699421965313</v>
      </c>
      <c r="O5" s="69">
        <f t="shared" si="0"/>
        <v>90323.699421965313</v>
      </c>
      <c r="P5" s="69">
        <f>2*$K$4</f>
        <v>90323.699421965313</v>
      </c>
      <c r="Q5" s="69">
        <f>2*$K$4</f>
        <v>90323.699421965313</v>
      </c>
      <c r="R5" s="69">
        <f>2*$K$4</f>
        <v>90323.699421965313</v>
      </c>
      <c r="S5" s="69">
        <f>2*$K$4</f>
        <v>90323.699421965313</v>
      </c>
      <c r="T5" s="69"/>
      <c r="U5" s="76">
        <f t="shared" ref="U5" si="1">SUM(L5:S5)</f>
        <v>722589.59537572239</v>
      </c>
      <c r="V5" s="76">
        <f t="shared" ref="V5:V25" si="2">U5*5%</f>
        <v>36129.479768786121</v>
      </c>
      <c r="W5" s="76"/>
      <c r="X5" s="76">
        <f t="shared" ref="X5:X24" si="3">U5-V5</f>
        <v>686460.11560693628</v>
      </c>
    </row>
    <row r="6" spans="1:24" x14ac:dyDescent="0.25">
      <c r="A6" s="86"/>
      <c r="B6" s="103"/>
      <c r="C6" s="103"/>
      <c r="D6" s="8">
        <v>44305</v>
      </c>
      <c r="E6" s="1" t="s">
        <v>32</v>
      </c>
      <c r="F6" s="14" t="s">
        <v>9</v>
      </c>
      <c r="G6" s="21">
        <v>0.70833333333333337</v>
      </c>
      <c r="H6" s="21">
        <v>0.875</v>
      </c>
      <c r="I6" s="22">
        <f>H6-G6</f>
        <v>0.16666666666666663</v>
      </c>
      <c r="J6" s="105"/>
      <c r="K6" s="16">
        <f>1/173*$J$4</f>
        <v>45161.849710982657</v>
      </c>
      <c r="L6" s="16">
        <f>1.5*$K$4</f>
        <v>67742.774566473992</v>
      </c>
      <c r="M6" s="16">
        <f>2*$K$4</f>
        <v>90323.699421965313</v>
      </c>
      <c r="N6" s="16">
        <f>2*$K$4</f>
        <v>90323.699421965313</v>
      </c>
      <c r="O6" s="16">
        <f>2*$K$4</f>
        <v>90323.699421965313</v>
      </c>
      <c r="P6" s="15"/>
      <c r="Q6" s="15"/>
      <c r="R6" s="15"/>
      <c r="S6" s="15"/>
      <c r="T6" s="15"/>
      <c r="U6" s="60">
        <f t="shared" ref="U6" si="4">SUM(L6:S6)</f>
        <v>338713.87283236993</v>
      </c>
      <c r="V6" s="60">
        <f t="shared" si="2"/>
        <v>16935.693641618498</v>
      </c>
      <c r="W6" s="60"/>
      <c r="X6" s="60">
        <f t="shared" si="3"/>
        <v>321778.17919075146</v>
      </c>
    </row>
    <row r="7" spans="1:24" x14ac:dyDescent="0.25">
      <c r="A7" s="86"/>
      <c r="B7" s="127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9"/>
      <c r="T7" s="86"/>
      <c r="U7" s="47">
        <f>SUM(U4:U6)</f>
        <v>1400017.3410404623</v>
      </c>
      <c r="V7" s="47">
        <f t="shared" si="2"/>
        <v>70000.86705202311</v>
      </c>
      <c r="W7" s="47">
        <v>212260.69364161848</v>
      </c>
      <c r="X7" s="47">
        <f>U7-V7-W7</f>
        <v>1117755.7803468206</v>
      </c>
    </row>
    <row r="8" spans="1:24" s="23" customFormat="1" x14ac:dyDescent="0.25">
      <c r="A8" s="87">
        <f>A4+1</f>
        <v>2</v>
      </c>
      <c r="B8" s="108" t="s">
        <v>26</v>
      </c>
      <c r="C8" s="102" t="s">
        <v>27</v>
      </c>
      <c r="D8" s="8">
        <v>44302</v>
      </c>
      <c r="E8" s="1" t="s">
        <v>76</v>
      </c>
      <c r="F8" s="65" t="s">
        <v>9</v>
      </c>
      <c r="G8" s="66">
        <v>0.70833333333333337</v>
      </c>
      <c r="H8" s="66">
        <v>0.875</v>
      </c>
      <c r="I8" s="67">
        <f>H8-G8</f>
        <v>0.16666666666666663</v>
      </c>
      <c r="J8" s="104">
        <v>7813000</v>
      </c>
      <c r="K8" s="32">
        <f>1/173*$J$4</f>
        <v>45161.849710982657</v>
      </c>
      <c r="L8" s="32">
        <f>1.5*$K$6</f>
        <v>67742.774566473992</v>
      </c>
      <c r="M8" s="32">
        <f t="shared" ref="M8:O9" si="5">2*$K$6</f>
        <v>90323.699421965313</v>
      </c>
      <c r="N8" s="32">
        <f t="shared" si="5"/>
        <v>90323.699421965313</v>
      </c>
      <c r="O8" s="32">
        <f>2*$K$4</f>
        <v>90323.699421965313</v>
      </c>
      <c r="P8" s="32"/>
      <c r="Q8" s="32"/>
      <c r="R8" s="32"/>
      <c r="S8" s="32"/>
      <c r="T8" s="32"/>
      <c r="U8" s="60">
        <f>SUM(L8:S8)</f>
        <v>338713.87283236993</v>
      </c>
      <c r="V8" s="60">
        <f t="shared" si="2"/>
        <v>16935.693641618498</v>
      </c>
      <c r="W8" s="60"/>
      <c r="X8" s="60">
        <f t="shared" si="3"/>
        <v>321778.17919075146</v>
      </c>
    </row>
    <row r="9" spans="1:24" s="72" customFormat="1" x14ac:dyDescent="0.25">
      <c r="A9" s="62"/>
      <c r="B9" s="109"/>
      <c r="C9" s="111"/>
      <c r="D9" s="77">
        <v>44304</v>
      </c>
      <c r="E9" s="73" t="s">
        <v>31</v>
      </c>
      <c r="F9" s="73" t="s">
        <v>17</v>
      </c>
      <c r="G9" s="74">
        <v>0.33333333333333331</v>
      </c>
      <c r="H9" s="74">
        <v>0.70833333333333337</v>
      </c>
      <c r="I9" s="75">
        <v>0.33333333333333331</v>
      </c>
      <c r="J9" s="105"/>
      <c r="K9" s="69">
        <f>1/173*$J$4</f>
        <v>45161.849710982657</v>
      </c>
      <c r="L9" s="69">
        <f>2*$K$6</f>
        <v>90323.699421965313</v>
      </c>
      <c r="M9" s="69">
        <f t="shared" si="5"/>
        <v>90323.699421965313</v>
      </c>
      <c r="N9" s="69">
        <f t="shared" si="5"/>
        <v>90323.699421965313</v>
      </c>
      <c r="O9" s="69">
        <f t="shared" si="5"/>
        <v>90323.699421965313</v>
      </c>
      <c r="P9" s="69">
        <f>2*$K$4</f>
        <v>90323.699421965313</v>
      </c>
      <c r="Q9" s="69">
        <f>2*$K$4</f>
        <v>90323.699421965313</v>
      </c>
      <c r="R9" s="69">
        <f>2*$K$4</f>
        <v>90323.699421965313</v>
      </c>
      <c r="S9" s="69">
        <f>2*$K$4</f>
        <v>90323.699421965313</v>
      </c>
      <c r="T9" s="69"/>
      <c r="U9" s="76">
        <f t="shared" ref="U9:U11" si="6">SUM(L9:S9)</f>
        <v>722589.59537572239</v>
      </c>
      <c r="V9" s="76">
        <f t="shared" si="2"/>
        <v>36129.479768786121</v>
      </c>
      <c r="W9" s="76"/>
      <c r="X9" s="76">
        <f t="shared" si="3"/>
        <v>686460.11560693628</v>
      </c>
    </row>
    <row r="10" spans="1:24" s="72" customFormat="1" x14ac:dyDescent="0.25">
      <c r="A10" s="62"/>
      <c r="B10" s="109"/>
      <c r="C10" s="111"/>
      <c r="D10" s="64">
        <v>44305</v>
      </c>
      <c r="E10" s="63" t="s">
        <v>32</v>
      </c>
      <c r="F10" s="65" t="s">
        <v>9</v>
      </c>
      <c r="G10" s="66">
        <v>0.70833333333333337</v>
      </c>
      <c r="H10" s="66">
        <v>0.875</v>
      </c>
      <c r="I10" s="67">
        <f>H10-G10</f>
        <v>0.16666666666666663</v>
      </c>
      <c r="J10" s="105"/>
      <c r="K10" s="68">
        <f>1/173*$J$4</f>
        <v>45161.849710982657</v>
      </c>
      <c r="L10" s="68">
        <f>1.5*$K$4</f>
        <v>67742.774566473992</v>
      </c>
      <c r="M10" s="68">
        <f t="shared" ref="M10:O11" si="7">2*$K$4</f>
        <v>90323.699421965313</v>
      </c>
      <c r="N10" s="68">
        <f t="shared" si="7"/>
        <v>90323.699421965313</v>
      </c>
      <c r="O10" s="68">
        <f t="shared" si="7"/>
        <v>90323.699421965313</v>
      </c>
      <c r="P10" s="69"/>
      <c r="Q10" s="69"/>
      <c r="R10" s="69"/>
      <c r="S10" s="69"/>
      <c r="T10" s="69"/>
      <c r="U10" s="70">
        <f t="shared" si="6"/>
        <v>338713.87283236993</v>
      </c>
      <c r="V10" s="71">
        <f t="shared" si="2"/>
        <v>16935.693641618498</v>
      </c>
      <c r="W10" s="71"/>
      <c r="X10" s="71">
        <f t="shared" si="3"/>
        <v>321778.17919075146</v>
      </c>
    </row>
    <row r="11" spans="1:24" x14ac:dyDescent="0.25">
      <c r="A11" s="86"/>
      <c r="B11" s="110"/>
      <c r="C11" s="103"/>
      <c r="D11" s="8">
        <v>44306</v>
      </c>
      <c r="E11" s="1" t="s">
        <v>33</v>
      </c>
      <c r="F11" s="14" t="s">
        <v>9</v>
      </c>
      <c r="G11" s="21">
        <v>0.70833333333333337</v>
      </c>
      <c r="H11" s="21">
        <v>0.875</v>
      </c>
      <c r="I11" s="22">
        <f>H11-G11</f>
        <v>0.16666666666666663</v>
      </c>
      <c r="J11" s="105"/>
      <c r="K11" s="16">
        <f>1/173*$J$4</f>
        <v>45161.849710982657</v>
      </c>
      <c r="L11" s="16">
        <f>1.5*$K$4</f>
        <v>67742.774566473992</v>
      </c>
      <c r="M11" s="16">
        <f t="shared" si="7"/>
        <v>90323.699421965313</v>
      </c>
      <c r="N11" s="16">
        <f t="shared" si="7"/>
        <v>90323.699421965313</v>
      </c>
      <c r="O11" s="16">
        <f t="shared" si="7"/>
        <v>90323.699421965313</v>
      </c>
      <c r="P11" s="15"/>
      <c r="Q11" s="15"/>
      <c r="R11" s="15"/>
      <c r="S11" s="15"/>
      <c r="T11" s="15"/>
      <c r="U11" s="60">
        <f t="shared" si="6"/>
        <v>338713.87283236993</v>
      </c>
      <c r="V11" s="46">
        <f t="shared" si="2"/>
        <v>16935.693641618498</v>
      </c>
      <c r="W11" s="46"/>
      <c r="X11" s="46">
        <f t="shared" si="3"/>
        <v>321778.17919075146</v>
      </c>
    </row>
    <row r="12" spans="1:24" x14ac:dyDescent="0.25">
      <c r="A12" s="86"/>
      <c r="B12" s="127"/>
      <c r="C12" s="128"/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9"/>
      <c r="T12" s="86"/>
      <c r="U12" s="47">
        <f>SUM(U8:U11)</f>
        <v>1738731.2138728322</v>
      </c>
      <c r="V12" s="47">
        <f t="shared" si="2"/>
        <v>86936.560693641615</v>
      </c>
      <c r="W12" s="47">
        <v>212260.69364161848</v>
      </c>
      <c r="X12" s="47">
        <f>U12-V12-W12</f>
        <v>1439533.9595375722</v>
      </c>
    </row>
    <row r="13" spans="1:24" s="23" customFormat="1" x14ac:dyDescent="0.25">
      <c r="A13" s="87">
        <f>A8+1</f>
        <v>3</v>
      </c>
      <c r="B13" s="102" t="s">
        <v>35</v>
      </c>
      <c r="C13" s="102" t="s">
        <v>28</v>
      </c>
      <c r="D13" s="8">
        <v>44302</v>
      </c>
      <c r="E13" s="1" t="s">
        <v>76</v>
      </c>
      <c r="F13" s="65" t="s">
        <v>9</v>
      </c>
      <c r="G13" s="66">
        <v>0.70833333333333337</v>
      </c>
      <c r="H13" s="66">
        <v>0.875</v>
      </c>
      <c r="I13" s="67">
        <f>H13-G13</f>
        <v>0.16666666666666663</v>
      </c>
      <c r="J13" s="106">
        <v>5863000</v>
      </c>
      <c r="K13" s="32">
        <f>1/173*$J$13</f>
        <v>33890.173410404619</v>
      </c>
      <c r="L13" s="32">
        <f>1.5*$K$13</f>
        <v>50835.260115606929</v>
      </c>
      <c r="M13" s="32">
        <f>2*$K$13</f>
        <v>67780.346820809238</v>
      </c>
      <c r="N13" s="32">
        <f>2*$K$13</f>
        <v>67780.346820809238</v>
      </c>
      <c r="O13" s="32">
        <f>2*$K$13</f>
        <v>67780.346820809238</v>
      </c>
      <c r="P13" s="15"/>
      <c r="Q13" s="15"/>
      <c r="R13" s="15"/>
      <c r="S13" s="15"/>
      <c r="T13" s="15"/>
      <c r="U13" s="60">
        <f>SUM(L13:S13)</f>
        <v>254176.30057803466</v>
      </c>
      <c r="V13" s="50">
        <f t="shared" si="2"/>
        <v>12708.815028901734</v>
      </c>
      <c r="W13" s="50"/>
      <c r="X13" s="50">
        <f t="shared" si="3"/>
        <v>241467.48554913292</v>
      </c>
    </row>
    <row r="14" spans="1:24" s="72" customFormat="1" x14ac:dyDescent="0.25">
      <c r="A14" s="62"/>
      <c r="B14" s="111"/>
      <c r="C14" s="111"/>
      <c r="D14" s="77">
        <v>44304</v>
      </c>
      <c r="E14" s="73" t="s">
        <v>31</v>
      </c>
      <c r="F14" s="73" t="s">
        <v>17</v>
      </c>
      <c r="G14" s="74">
        <v>0.33333333333333331</v>
      </c>
      <c r="H14" s="74">
        <v>0.70833333333333337</v>
      </c>
      <c r="I14" s="75">
        <v>0.33333333333333331</v>
      </c>
      <c r="J14" s="106"/>
      <c r="K14" s="69">
        <f>1/173*$J$18</f>
        <v>33890.173410404619</v>
      </c>
      <c r="L14" s="69">
        <f t="shared" ref="L14:S14" si="8">2*$K$18</f>
        <v>67780.346820809238</v>
      </c>
      <c r="M14" s="69">
        <f t="shared" si="8"/>
        <v>67780.346820809238</v>
      </c>
      <c r="N14" s="69">
        <f t="shared" si="8"/>
        <v>67780.346820809238</v>
      </c>
      <c r="O14" s="69">
        <f t="shared" si="8"/>
        <v>67780.346820809238</v>
      </c>
      <c r="P14" s="69">
        <f t="shared" si="8"/>
        <v>67780.346820809238</v>
      </c>
      <c r="Q14" s="69">
        <f t="shared" si="8"/>
        <v>67780.346820809238</v>
      </c>
      <c r="R14" s="69">
        <f t="shared" si="8"/>
        <v>67780.346820809238</v>
      </c>
      <c r="S14" s="69">
        <f t="shared" si="8"/>
        <v>67780.346820809238</v>
      </c>
      <c r="T14" s="69"/>
      <c r="U14" s="76">
        <f t="shared" ref="U14" si="9">SUM(L14:S14)</f>
        <v>542242.7745664739</v>
      </c>
      <c r="V14" s="76">
        <f t="shared" si="2"/>
        <v>27112.138728323698</v>
      </c>
      <c r="W14" s="76"/>
      <c r="X14" s="76">
        <f t="shared" si="3"/>
        <v>515130.63583815022</v>
      </c>
    </row>
    <row r="15" spans="1:24" x14ac:dyDescent="0.25">
      <c r="A15" s="86"/>
      <c r="B15" s="111"/>
      <c r="C15" s="111"/>
      <c r="D15" s="8">
        <v>44305</v>
      </c>
      <c r="E15" s="1" t="s">
        <v>32</v>
      </c>
      <c r="F15" s="14" t="s">
        <v>9</v>
      </c>
      <c r="G15" s="21">
        <v>0.70833333333333337</v>
      </c>
      <c r="H15" s="21">
        <v>0.875</v>
      </c>
      <c r="I15" s="22">
        <f>H15-G15</f>
        <v>0.16666666666666663</v>
      </c>
      <c r="J15" s="106"/>
      <c r="K15" s="32">
        <f>1/173*$J$13</f>
        <v>33890.173410404619</v>
      </c>
      <c r="L15" s="32">
        <f>1.5*$K$13</f>
        <v>50835.260115606929</v>
      </c>
      <c r="M15" s="32">
        <f t="shared" ref="M15:O16" si="10">2*$K$13</f>
        <v>67780.346820809238</v>
      </c>
      <c r="N15" s="32">
        <f t="shared" si="10"/>
        <v>67780.346820809238</v>
      </c>
      <c r="O15" s="32">
        <f t="shared" si="10"/>
        <v>67780.346820809238</v>
      </c>
      <c r="P15" s="15"/>
      <c r="Q15" s="15"/>
      <c r="R15" s="15"/>
      <c r="S15" s="15"/>
      <c r="T15" s="15"/>
      <c r="U15" s="59">
        <f t="shared" ref="U15:U16" si="11">SUM(L15:S15)</f>
        <v>254176.30057803466</v>
      </c>
      <c r="V15" s="59">
        <f t="shared" si="2"/>
        <v>12708.815028901734</v>
      </c>
      <c r="W15" s="59"/>
      <c r="X15" s="59">
        <f t="shared" si="3"/>
        <v>241467.48554913292</v>
      </c>
    </row>
    <row r="16" spans="1:24" x14ac:dyDescent="0.25">
      <c r="A16" s="86"/>
      <c r="B16" s="103"/>
      <c r="C16" s="103"/>
      <c r="D16" s="8">
        <v>44306</v>
      </c>
      <c r="E16" s="1" t="s">
        <v>33</v>
      </c>
      <c r="F16" s="14" t="s">
        <v>9</v>
      </c>
      <c r="G16" s="21">
        <v>0.70833333333333337</v>
      </c>
      <c r="H16" s="21">
        <v>0.875</v>
      </c>
      <c r="I16" s="22">
        <f>H16-G16</f>
        <v>0.16666666666666663</v>
      </c>
      <c r="J16" s="106"/>
      <c r="K16" s="32">
        <f>1/173*$J$13</f>
        <v>33890.173410404619</v>
      </c>
      <c r="L16" s="32">
        <f>1.5*$K$13</f>
        <v>50835.260115606929</v>
      </c>
      <c r="M16" s="32">
        <f t="shared" si="10"/>
        <v>67780.346820809238</v>
      </c>
      <c r="N16" s="32">
        <f t="shared" si="10"/>
        <v>67780.346820809238</v>
      </c>
      <c r="O16" s="32">
        <f t="shared" si="10"/>
        <v>67780.346820809238</v>
      </c>
      <c r="P16" s="15"/>
      <c r="Q16" s="15"/>
      <c r="R16" s="15"/>
      <c r="S16" s="15"/>
      <c r="T16" s="15"/>
      <c r="U16" s="59">
        <f t="shared" si="11"/>
        <v>254176.30057803466</v>
      </c>
      <c r="V16" s="59">
        <f t="shared" si="2"/>
        <v>12708.815028901734</v>
      </c>
      <c r="W16" s="59"/>
      <c r="X16" s="59">
        <f t="shared" si="3"/>
        <v>241467.48554913292</v>
      </c>
    </row>
    <row r="17" spans="1:24" x14ac:dyDescent="0.25">
      <c r="A17" s="86"/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86"/>
      <c r="U17" s="61">
        <f>SUM(U13:U16)</f>
        <v>1304771.6763005781</v>
      </c>
      <c r="V17" s="61">
        <f t="shared" si="2"/>
        <v>65238.583815028906</v>
      </c>
      <c r="W17" s="61">
        <v>159283.81502890174</v>
      </c>
      <c r="X17" s="47">
        <f>U17-V17-W17</f>
        <v>1080249.2774566475</v>
      </c>
    </row>
    <row r="18" spans="1:24" s="23" customFormat="1" ht="30" customHeight="1" x14ac:dyDescent="0.25">
      <c r="A18" s="87">
        <f>A13+1</f>
        <v>4</v>
      </c>
      <c r="B18" s="102" t="s">
        <v>69</v>
      </c>
      <c r="C18" s="102" t="s">
        <v>70</v>
      </c>
      <c r="D18" s="8">
        <v>44302</v>
      </c>
      <c r="E18" s="1" t="s">
        <v>76</v>
      </c>
      <c r="F18" s="65" t="s">
        <v>9</v>
      </c>
      <c r="G18" s="66">
        <v>0.70833333333333337</v>
      </c>
      <c r="H18" s="66">
        <v>0.875</v>
      </c>
      <c r="I18" s="67">
        <f>H18-G18</f>
        <v>0.16666666666666663</v>
      </c>
      <c r="J18" s="106">
        <v>5863000</v>
      </c>
      <c r="K18" s="16">
        <f>1/173*$J$18</f>
        <v>33890.173410404619</v>
      </c>
      <c r="L18" s="16">
        <f>1.5*$K$18</f>
        <v>50835.260115606929</v>
      </c>
      <c r="M18" s="16">
        <f t="shared" ref="M18:O21" si="12">2*$K$18</f>
        <v>67780.346820809238</v>
      </c>
      <c r="N18" s="16">
        <f t="shared" si="12"/>
        <v>67780.346820809238</v>
      </c>
      <c r="O18" s="16">
        <f t="shared" si="12"/>
        <v>67780.346820809238</v>
      </c>
      <c r="P18" s="15"/>
      <c r="Q18" s="15"/>
      <c r="R18" s="15"/>
      <c r="S18" s="15"/>
      <c r="T18" s="15"/>
      <c r="U18" s="60">
        <f>SUM(L18:S18)</f>
        <v>254176.30057803466</v>
      </c>
      <c r="V18" s="50">
        <f t="shared" si="2"/>
        <v>12708.815028901734</v>
      </c>
      <c r="W18" s="50"/>
      <c r="X18" s="50">
        <f t="shared" si="3"/>
        <v>241467.48554913292</v>
      </c>
    </row>
    <row r="19" spans="1:24" s="72" customFormat="1" x14ac:dyDescent="0.25">
      <c r="A19" s="62"/>
      <c r="B19" s="111"/>
      <c r="C19" s="111"/>
      <c r="D19" s="77">
        <v>44304</v>
      </c>
      <c r="E19" s="73" t="s">
        <v>31</v>
      </c>
      <c r="F19" s="73" t="s">
        <v>17</v>
      </c>
      <c r="G19" s="74">
        <v>0.33333333333333331</v>
      </c>
      <c r="H19" s="74">
        <v>0.70833333333333337</v>
      </c>
      <c r="I19" s="75">
        <v>0.33333333333333331</v>
      </c>
      <c r="J19" s="106"/>
      <c r="K19" s="69">
        <f>1/173*$J$18</f>
        <v>33890.173410404619</v>
      </c>
      <c r="L19" s="69">
        <f>2*$K$18</f>
        <v>67780.346820809238</v>
      </c>
      <c r="M19" s="69">
        <f t="shared" si="12"/>
        <v>67780.346820809238</v>
      </c>
      <c r="N19" s="69">
        <f t="shared" si="12"/>
        <v>67780.346820809238</v>
      </c>
      <c r="O19" s="69">
        <f t="shared" si="12"/>
        <v>67780.346820809238</v>
      </c>
      <c r="P19" s="69">
        <f>2*$K$18</f>
        <v>67780.346820809238</v>
      </c>
      <c r="Q19" s="69">
        <f>2*$K$18</f>
        <v>67780.346820809238</v>
      </c>
      <c r="R19" s="69">
        <f>2*$K$18</f>
        <v>67780.346820809238</v>
      </c>
      <c r="S19" s="69">
        <f>2*$K$18</f>
        <v>67780.346820809238</v>
      </c>
      <c r="T19" s="69"/>
      <c r="U19" s="76">
        <f t="shared" ref="U19:U21" si="13">SUM(L19:S19)</f>
        <v>542242.7745664739</v>
      </c>
      <c r="V19" s="76">
        <f t="shared" si="2"/>
        <v>27112.138728323698</v>
      </c>
      <c r="W19" s="76"/>
      <c r="X19" s="76">
        <f t="shared" si="3"/>
        <v>515130.63583815022</v>
      </c>
    </row>
    <row r="20" spans="1:24" x14ac:dyDescent="0.25">
      <c r="A20" s="86"/>
      <c r="B20" s="111"/>
      <c r="C20" s="111"/>
      <c r="D20" s="8">
        <v>44305</v>
      </c>
      <c r="E20" s="1" t="s">
        <v>32</v>
      </c>
      <c r="F20" s="14" t="s">
        <v>9</v>
      </c>
      <c r="G20" s="21">
        <v>0.70833333333333337</v>
      </c>
      <c r="H20" s="21">
        <v>0.875</v>
      </c>
      <c r="I20" s="22">
        <f>H20-G20</f>
        <v>0.16666666666666663</v>
      </c>
      <c r="J20" s="106"/>
      <c r="K20" s="16">
        <f>1/173*$J$18</f>
        <v>33890.173410404619</v>
      </c>
      <c r="L20" s="16">
        <f>1.5*$K$18</f>
        <v>50835.260115606929</v>
      </c>
      <c r="M20" s="16">
        <f t="shared" si="12"/>
        <v>67780.346820809238</v>
      </c>
      <c r="N20" s="16">
        <f t="shared" si="12"/>
        <v>67780.346820809238</v>
      </c>
      <c r="O20" s="16">
        <f t="shared" si="12"/>
        <v>67780.346820809238</v>
      </c>
      <c r="P20" s="15"/>
      <c r="Q20" s="15"/>
      <c r="R20" s="15"/>
      <c r="S20" s="15"/>
      <c r="T20" s="15"/>
      <c r="U20" s="59">
        <f t="shared" si="13"/>
        <v>254176.30057803466</v>
      </c>
      <c r="V20" s="59">
        <f t="shared" si="2"/>
        <v>12708.815028901734</v>
      </c>
      <c r="W20" s="59"/>
      <c r="X20" s="59">
        <f t="shared" si="3"/>
        <v>241467.48554913292</v>
      </c>
    </row>
    <row r="21" spans="1:24" x14ac:dyDescent="0.25">
      <c r="A21" s="86"/>
      <c r="B21" s="103"/>
      <c r="C21" s="103"/>
      <c r="D21" s="8">
        <v>44306</v>
      </c>
      <c r="E21" s="1" t="s">
        <v>33</v>
      </c>
      <c r="F21" s="14" t="s">
        <v>9</v>
      </c>
      <c r="G21" s="21">
        <v>0.70833333333333337</v>
      </c>
      <c r="H21" s="21">
        <v>0.875</v>
      </c>
      <c r="I21" s="22">
        <f>H21-G21</f>
        <v>0.16666666666666663</v>
      </c>
      <c r="J21" s="106"/>
      <c r="K21" s="16">
        <f>1/173*$J$18</f>
        <v>33890.173410404619</v>
      </c>
      <c r="L21" s="16">
        <f>1.5*$K$18</f>
        <v>50835.260115606929</v>
      </c>
      <c r="M21" s="16">
        <f t="shared" si="12"/>
        <v>67780.346820809238</v>
      </c>
      <c r="N21" s="16">
        <f t="shared" si="12"/>
        <v>67780.346820809238</v>
      </c>
      <c r="O21" s="16">
        <f t="shared" si="12"/>
        <v>67780.346820809238</v>
      </c>
      <c r="P21" s="15"/>
      <c r="Q21" s="15"/>
      <c r="R21" s="15"/>
      <c r="S21" s="15"/>
      <c r="T21" s="15"/>
      <c r="U21" s="59">
        <f t="shared" si="13"/>
        <v>254176.30057803466</v>
      </c>
      <c r="V21" s="59">
        <f t="shared" si="2"/>
        <v>12708.815028901734</v>
      </c>
      <c r="W21" s="59"/>
      <c r="X21" s="59">
        <f t="shared" si="3"/>
        <v>241467.48554913292</v>
      </c>
    </row>
    <row r="22" spans="1:24" x14ac:dyDescent="0.25">
      <c r="A22" s="86"/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86"/>
      <c r="U22" s="61">
        <f>SUM(U18:U21)</f>
        <v>1304771.6763005781</v>
      </c>
      <c r="V22" s="61">
        <f t="shared" si="2"/>
        <v>65238.583815028906</v>
      </c>
      <c r="W22" s="61">
        <v>159283.81502890174</v>
      </c>
      <c r="X22" s="47">
        <f>U22-V22-W22</f>
        <v>1080249.2774566475</v>
      </c>
    </row>
    <row r="23" spans="1:24" s="23" customFormat="1" x14ac:dyDescent="0.25">
      <c r="A23" s="87">
        <f>A18+1</f>
        <v>5</v>
      </c>
      <c r="B23" s="102" t="s">
        <v>29</v>
      </c>
      <c r="C23" s="102" t="s">
        <v>30</v>
      </c>
      <c r="D23" s="8">
        <v>44299</v>
      </c>
      <c r="E23" s="14" t="s">
        <v>73</v>
      </c>
      <c r="F23" s="14" t="s">
        <v>9</v>
      </c>
      <c r="G23" s="21">
        <v>0.64583333333333337</v>
      </c>
      <c r="H23" s="21">
        <v>0.79166666666666663</v>
      </c>
      <c r="I23" s="22">
        <f>H23-G23</f>
        <v>0.14583333333333326</v>
      </c>
      <c r="J23" s="104">
        <v>5863000</v>
      </c>
      <c r="K23" s="16">
        <f>1/173*$J$23</f>
        <v>33890.173410404619</v>
      </c>
      <c r="L23" s="16">
        <f>1.5*$K$23</f>
        <v>50835.260115606929</v>
      </c>
      <c r="M23" s="16">
        <f>2*$K$23</f>
        <v>67780.346820809238</v>
      </c>
      <c r="N23" s="16">
        <f>2*$K$23</f>
        <v>67780.346820809238</v>
      </c>
      <c r="O23" s="16">
        <f>2*$K$23</f>
        <v>67780.346820809238</v>
      </c>
      <c r="P23" s="16"/>
      <c r="Q23" s="16"/>
      <c r="R23" s="16"/>
      <c r="S23" s="16"/>
      <c r="T23" s="16"/>
      <c r="U23" s="59">
        <f>SUM(L23:S23)</f>
        <v>254176.30057803466</v>
      </c>
      <c r="V23" s="59">
        <f t="shared" si="2"/>
        <v>12708.815028901734</v>
      </c>
      <c r="W23" s="59"/>
      <c r="X23" s="59">
        <f t="shared" si="3"/>
        <v>241467.48554913292</v>
      </c>
    </row>
    <row r="24" spans="1:24" x14ac:dyDescent="0.25">
      <c r="A24" s="86"/>
      <c r="B24" s="103"/>
      <c r="C24" s="103"/>
      <c r="D24" s="8">
        <v>44301</v>
      </c>
      <c r="E24" s="1" t="s">
        <v>8</v>
      </c>
      <c r="F24" s="14" t="s">
        <v>9</v>
      </c>
      <c r="G24" s="21">
        <v>0.64583333333333337</v>
      </c>
      <c r="H24" s="21">
        <v>1</v>
      </c>
      <c r="I24" s="22">
        <f>H24-G24</f>
        <v>0.35416666666666663</v>
      </c>
      <c r="J24" s="105"/>
      <c r="K24" s="16">
        <f>1/173*$J$23</f>
        <v>33890.173410404619</v>
      </c>
      <c r="L24" s="16">
        <f>1.5*$K$23</f>
        <v>50835.260115606929</v>
      </c>
      <c r="M24" s="16">
        <f t="shared" ref="M24:S24" si="14">2*$K$18</f>
        <v>67780.346820809238</v>
      </c>
      <c r="N24" s="16">
        <f t="shared" si="14"/>
        <v>67780.346820809238</v>
      </c>
      <c r="O24" s="16">
        <f t="shared" si="14"/>
        <v>67780.346820809238</v>
      </c>
      <c r="P24" s="16">
        <f t="shared" si="14"/>
        <v>67780.346820809238</v>
      </c>
      <c r="Q24" s="16">
        <f t="shared" si="14"/>
        <v>67780.346820809238</v>
      </c>
      <c r="R24" s="16">
        <f t="shared" si="14"/>
        <v>67780.346820809238</v>
      </c>
      <c r="S24" s="16">
        <f t="shared" si="14"/>
        <v>67780.346820809238</v>
      </c>
      <c r="T24" s="16">
        <f>2*$K$18/2</f>
        <v>33890.173410404619</v>
      </c>
      <c r="U24" s="59">
        <f>SUM(L24:T24)</f>
        <v>559187.86127167626</v>
      </c>
      <c r="V24" s="59">
        <f t="shared" si="2"/>
        <v>27959.393063583815</v>
      </c>
      <c r="W24" s="59"/>
      <c r="X24" s="59">
        <f t="shared" si="3"/>
        <v>531228.4682080925</v>
      </c>
    </row>
    <row r="25" spans="1:24" x14ac:dyDescent="0.25">
      <c r="A25" s="86"/>
      <c r="B25" s="127"/>
      <c r="C25" s="128"/>
      <c r="D25" s="128"/>
      <c r="E25" s="128"/>
      <c r="F25" s="128"/>
      <c r="G25" s="128"/>
      <c r="H25" s="128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9"/>
      <c r="T25" s="86"/>
      <c r="U25" s="47">
        <f>SUM(U23:U24)</f>
        <v>813364.16184971086</v>
      </c>
      <c r="V25" s="47">
        <f t="shared" si="2"/>
        <v>40668.208092485547</v>
      </c>
      <c r="W25" s="47">
        <v>77947.398843930641</v>
      </c>
      <c r="X25" s="47">
        <f>U25-V25-W25</f>
        <v>694748.55491329462</v>
      </c>
    </row>
    <row r="26" spans="1:24" x14ac:dyDescent="0.25">
      <c r="U26" s="98">
        <f>U7+U12+U17+U22+U25</f>
        <v>6561656.0693641612</v>
      </c>
      <c r="V26" s="98">
        <f>V7+V12+V17+V22+V25</f>
        <v>328082.80346820806</v>
      </c>
      <c r="W26" s="98">
        <f>W7+W12+W17+W22+W25</f>
        <v>821036.41618497099</v>
      </c>
      <c r="X26" s="98">
        <f>X7+X12+X17+X22+X25</f>
        <v>5412536.8497109823</v>
      </c>
    </row>
    <row r="27" spans="1:24" x14ac:dyDescent="0.25">
      <c r="V27" s="101"/>
      <c r="W27" s="101"/>
      <c r="X27" s="101"/>
    </row>
    <row r="28" spans="1:24" x14ac:dyDescent="0.25">
      <c r="V28" s="101"/>
      <c r="W28" s="101"/>
      <c r="X28" s="101"/>
    </row>
    <row r="29" spans="1:24" x14ac:dyDescent="0.25">
      <c r="V29" s="79"/>
      <c r="W29" s="79"/>
    </row>
    <row r="30" spans="1:24" x14ac:dyDescent="0.25">
      <c r="V30" s="79"/>
      <c r="W30" s="79"/>
    </row>
    <row r="31" spans="1:24" ht="15" customHeight="1" x14ac:dyDescent="0.25">
      <c r="V31" s="79"/>
      <c r="W31" s="79"/>
    </row>
    <row r="32" spans="1:24" x14ac:dyDescent="0.25">
      <c r="V32" s="101"/>
      <c r="W32" s="101"/>
      <c r="X32" s="101"/>
    </row>
  </sheetData>
  <mergeCells count="39">
    <mergeCell ref="V27:X27"/>
    <mergeCell ref="V28:X28"/>
    <mergeCell ref="V32:X32"/>
    <mergeCell ref="W2:W3"/>
    <mergeCell ref="B22:S22"/>
    <mergeCell ref="B23:B24"/>
    <mergeCell ref="C23:C24"/>
    <mergeCell ref="J23:J24"/>
    <mergeCell ref="B25:S25"/>
    <mergeCell ref="B12:S12"/>
    <mergeCell ref="B13:B16"/>
    <mergeCell ref="C13:C16"/>
    <mergeCell ref="J13:J16"/>
    <mergeCell ref="B17:S17"/>
    <mergeCell ref="B18:B21"/>
    <mergeCell ref="C18:C21"/>
    <mergeCell ref="J18:J21"/>
    <mergeCell ref="B4:B6"/>
    <mergeCell ref="C4:C6"/>
    <mergeCell ref="J4:J6"/>
    <mergeCell ref="B7:S7"/>
    <mergeCell ref="B8:B11"/>
    <mergeCell ref="C8:C11"/>
    <mergeCell ref="J8:J11"/>
    <mergeCell ref="A1:X1"/>
    <mergeCell ref="A2:A3"/>
    <mergeCell ref="B2:B3"/>
    <mergeCell ref="C2:C3"/>
    <mergeCell ref="D2:D3"/>
    <mergeCell ref="E2:E3"/>
    <mergeCell ref="F2:F3"/>
    <mergeCell ref="G2:H2"/>
    <mergeCell ref="I2:I3"/>
    <mergeCell ref="J2:J3"/>
    <mergeCell ref="K2:K3"/>
    <mergeCell ref="L2:S2"/>
    <mergeCell ref="U2:U3"/>
    <mergeCell ref="V2:V3"/>
    <mergeCell ref="X2:X3"/>
  </mergeCells>
  <pageMargins left="0.2" right="0.2" top="0.75" bottom="0.75" header="0.3" footer="0.3"/>
  <pageSetup scale="7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7"/>
  <sheetViews>
    <sheetView view="pageBreakPreview" zoomScale="175" zoomScaleNormal="100" zoomScaleSheetLayoutView="175" workbookViewId="0">
      <selection activeCell="D8" sqref="D8"/>
    </sheetView>
  </sheetViews>
  <sheetFormatPr defaultRowHeight="15" x14ac:dyDescent="0.25"/>
  <cols>
    <col min="1" max="1" width="19.85546875" customWidth="1"/>
    <col min="2" max="2" width="6.42578125" style="2" customWidth="1"/>
    <col min="3" max="3" width="35" customWidth="1"/>
    <col min="4" max="4" width="28" style="2" customWidth="1"/>
  </cols>
  <sheetData>
    <row r="1" spans="2:9" x14ac:dyDescent="0.25">
      <c r="B1" s="130" t="s">
        <v>71</v>
      </c>
      <c r="C1" s="130"/>
      <c r="D1" s="130"/>
    </row>
    <row r="2" spans="2:9" ht="15" customHeight="1" x14ac:dyDescent="0.25">
      <c r="B2" s="131"/>
      <c r="C2" s="131"/>
      <c r="D2" s="131"/>
    </row>
    <row r="3" spans="2:9" x14ac:dyDescent="0.25">
      <c r="B3" s="4" t="s">
        <v>0</v>
      </c>
      <c r="C3" s="1" t="s">
        <v>1</v>
      </c>
      <c r="D3" s="4" t="s">
        <v>21</v>
      </c>
    </row>
    <row r="4" spans="2:9" x14ac:dyDescent="0.25">
      <c r="B4" s="4">
        <v>1</v>
      </c>
      <c r="C4" s="1" t="s">
        <v>36</v>
      </c>
      <c r="D4" s="25">
        <f>Teknik!U26</f>
        <v>6561656.0693641612</v>
      </c>
    </row>
    <row r="5" spans="2:9" x14ac:dyDescent="0.25">
      <c r="B5" s="4">
        <f>B4+1</f>
        <v>2</v>
      </c>
      <c r="C5" s="1" t="s">
        <v>41</v>
      </c>
      <c r="D5" s="25">
        <f>PENGEMBANGAN!T14</f>
        <v>3185676.3005780345</v>
      </c>
    </row>
    <row r="6" spans="2:9" x14ac:dyDescent="0.25">
      <c r="B6" s="4">
        <f t="shared" ref="B6:B9" si="0">B5+1</f>
        <v>3</v>
      </c>
      <c r="C6" s="1" t="s">
        <v>42</v>
      </c>
      <c r="D6" s="25">
        <f>Umum!Q7</f>
        <v>643913.29479768779</v>
      </c>
    </row>
    <row r="7" spans="2:9" x14ac:dyDescent="0.25">
      <c r="B7" s="4">
        <f t="shared" si="0"/>
        <v>4</v>
      </c>
      <c r="C7" s="1" t="s">
        <v>43</v>
      </c>
      <c r="D7" s="25">
        <f>Keuangan!N6</f>
        <v>118615.60693641617</v>
      </c>
    </row>
    <row r="8" spans="2:9" x14ac:dyDescent="0.25">
      <c r="B8" s="4">
        <f t="shared" si="0"/>
        <v>5</v>
      </c>
      <c r="C8" s="1" t="s">
        <v>44</v>
      </c>
      <c r="D8" s="25">
        <f>Operator!AE51</f>
        <v>15287095.375722544</v>
      </c>
    </row>
    <row r="9" spans="2:9" x14ac:dyDescent="0.25">
      <c r="B9" s="4">
        <f t="shared" si="0"/>
        <v>6</v>
      </c>
      <c r="C9" s="1" t="s">
        <v>45</v>
      </c>
      <c r="D9" s="25">
        <f>Planner!AB23</f>
        <v>10998554.913294796</v>
      </c>
    </row>
    <row r="10" spans="2:9" x14ac:dyDescent="0.25">
      <c r="B10" s="4"/>
      <c r="C10" s="26" t="s">
        <v>22</v>
      </c>
      <c r="D10" s="27">
        <f>SUM(D4:D9)</f>
        <v>36795511.560693637</v>
      </c>
      <c r="I10" t="s">
        <v>23</v>
      </c>
    </row>
    <row r="12" spans="2:9" x14ac:dyDescent="0.25">
      <c r="D12" s="2" t="s">
        <v>80</v>
      </c>
    </row>
    <row r="13" spans="2:9" x14ac:dyDescent="0.25">
      <c r="D13" s="2" t="s">
        <v>78</v>
      </c>
    </row>
    <row r="17" spans="4:4" x14ac:dyDescent="0.25">
      <c r="D17" s="2" t="s">
        <v>79</v>
      </c>
    </row>
  </sheetData>
  <mergeCells count="1">
    <mergeCell ref="B1:D2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view="pageBreakPreview" topLeftCell="D1" zoomScale="70" zoomScaleNormal="70" zoomScaleSheetLayoutView="70" workbookViewId="0">
      <selection activeCell="V2" sqref="V2:V3"/>
    </sheetView>
  </sheetViews>
  <sheetFormatPr defaultRowHeight="15" x14ac:dyDescent="0.25"/>
  <cols>
    <col min="1" max="1" width="6.5703125" customWidth="1"/>
    <col min="2" max="2" width="17.28515625" customWidth="1"/>
    <col min="3" max="3" width="14.5703125" customWidth="1"/>
    <col min="4" max="4" width="16.140625" customWidth="1"/>
    <col min="5" max="5" width="13.42578125" customWidth="1"/>
    <col min="6" max="6" width="12.140625" customWidth="1"/>
    <col min="7" max="7" width="10.42578125" customWidth="1"/>
    <col min="8" max="8" width="11.42578125" customWidth="1"/>
    <col min="9" max="9" width="12.42578125" customWidth="1"/>
    <col min="10" max="10" width="14.28515625" customWidth="1"/>
    <col min="11" max="11" width="13" customWidth="1"/>
    <col min="12" max="14" width="11.140625" bestFit="1" customWidth="1"/>
    <col min="15" max="15" width="11.5703125" customWidth="1"/>
    <col min="16" max="16" width="9.28515625" customWidth="1"/>
    <col min="17" max="17" width="10.140625" customWidth="1"/>
    <col min="18" max="18" width="9.42578125" customWidth="1"/>
    <col min="19" max="19" width="9.85546875" customWidth="1"/>
    <col min="20" max="20" width="8.5703125" customWidth="1"/>
    <col min="21" max="23" width="14.42578125" customWidth="1"/>
    <col min="24" max="24" width="16.85546875" customWidth="1"/>
  </cols>
  <sheetData>
    <row r="1" spans="1:24" x14ac:dyDescent="0.25">
      <c r="A1" s="121" t="s">
        <v>83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</row>
    <row r="2" spans="1:24" s="6" customFormat="1" ht="30" customHeight="1" x14ac:dyDescent="0.25">
      <c r="A2" s="122" t="s">
        <v>0</v>
      </c>
      <c r="B2" s="122" t="s">
        <v>1</v>
      </c>
      <c r="C2" s="122" t="s">
        <v>7</v>
      </c>
      <c r="D2" s="122" t="s">
        <v>2</v>
      </c>
      <c r="E2" s="122" t="s">
        <v>3</v>
      </c>
      <c r="F2" s="123" t="s">
        <v>4</v>
      </c>
      <c r="G2" s="122" t="s">
        <v>10</v>
      </c>
      <c r="H2" s="122"/>
      <c r="I2" s="116" t="s">
        <v>5</v>
      </c>
      <c r="J2" s="116" t="s">
        <v>6</v>
      </c>
      <c r="K2" s="116" t="s">
        <v>13</v>
      </c>
      <c r="L2" s="118" t="s">
        <v>18</v>
      </c>
      <c r="M2" s="119"/>
      <c r="N2" s="119"/>
      <c r="O2" s="119"/>
      <c r="P2" s="119"/>
      <c r="Q2" s="119"/>
      <c r="R2" s="119"/>
      <c r="S2" s="120"/>
      <c r="T2" s="42"/>
      <c r="U2" s="118" t="s">
        <v>14</v>
      </c>
      <c r="V2" s="116" t="s">
        <v>75</v>
      </c>
      <c r="W2" s="116" t="s">
        <v>74</v>
      </c>
      <c r="X2" s="122" t="s">
        <v>19</v>
      </c>
    </row>
    <row r="3" spans="1:24" s="6" customFormat="1" x14ac:dyDescent="0.25">
      <c r="A3" s="122"/>
      <c r="B3" s="122"/>
      <c r="C3" s="122"/>
      <c r="D3" s="122"/>
      <c r="E3" s="122"/>
      <c r="F3" s="124"/>
      <c r="G3" s="5" t="s">
        <v>81</v>
      </c>
      <c r="H3" s="5" t="s">
        <v>82</v>
      </c>
      <c r="I3" s="117"/>
      <c r="J3" s="117"/>
      <c r="K3" s="117"/>
      <c r="L3" s="5">
        <v>1</v>
      </c>
      <c r="M3" s="5">
        <v>2</v>
      </c>
      <c r="N3" s="5">
        <v>3</v>
      </c>
      <c r="O3" s="5">
        <v>4</v>
      </c>
      <c r="P3" s="5">
        <v>5</v>
      </c>
      <c r="Q3" s="5">
        <v>6</v>
      </c>
      <c r="R3" s="5">
        <v>7</v>
      </c>
      <c r="S3" s="5">
        <v>8</v>
      </c>
      <c r="T3" s="41">
        <v>9</v>
      </c>
      <c r="U3" s="118"/>
      <c r="V3" s="117"/>
      <c r="W3" s="117"/>
      <c r="X3" s="122"/>
    </row>
    <row r="4" spans="1:24" s="23" customFormat="1" x14ac:dyDescent="0.25">
      <c r="A4" s="19">
        <v>1</v>
      </c>
      <c r="B4" s="102" t="s">
        <v>24</v>
      </c>
      <c r="C4" s="102" t="s">
        <v>25</v>
      </c>
      <c r="D4" s="8">
        <v>44302</v>
      </c>
      <c r="E4" s="1" t="s">
        <v>76</v>
      </c>
      <c r="F4" s="65" t="s">
        <v>9</v>
      </c>
      <c r="G4" s="66">
        <v>0.70833333333333337</v>
      </c>
      <c r="H4" s="66">
        <v>0.875</v>
      </c>
      <c r="I4" s="67">
        <f>H4-G4</f>
        <v>0.16666666666666663</v>
      </c>
      <c r="J4" s="104">
        <v>7813000</v>
      </c>
      <c r="K4" s="28">
        <f>1/173*$J$4</f>
        <v>45161.849710982657</v>
      </c>
      <c r="L4" s="28">
        <f>1.5*$K$6</f>
        <v>67742.774566473992</v>
      </c>
      <c r="M4" s="28">
        <f>2*$K$6</f>
        <v>90323.699421965313</v>
      </c>
      <c r="N4" s="28">
        <f>2*$K$6</f>
        <v>90323.699421965313</v>
      </c>
      <c r="O4" s="28">
        <f>2*$K$4</f>
        <v>90323.699421965313</v>
      </c>
      <c r="P4" s="15"/>
      <c r="Q4" s="15"/>
      <c r="R4" s="15"/>
      <c r="S4" s="15"/>
      <c r="T4" s="15"/>
      <c r="U4" s="50">
        <f>SUM(L4:S4)</f>
        <v>338713.87283236993</v>
      </c>
      <c r="V4" s="50">
        <f>U4*5%</f>
        <v>16935.693641618498</v>
      </c>
      <c r="W4" s="50">
        <f>U4-V4</f>
        <v>321778.17919075146</v>
      </c>
      <c r="X4" s="1" t="s">
        <v>20</v>
      </c>
    </row>
    <row r="5" spans="1:24" s="72" customFormat="1" x14ac:dyDescent="0.25">
      <c r="A5" s="62"/>
      <c r="B5" s="111"/>
      <c r="C5" s="111"/>
      <c r="D5" s="77">
        <v>44304</v>
      </c>
      <c r="E5" s="73" t="s">
        <v>31</v>
      </c>
      <c r="F5" s="73" t="s">
        <v>17</v>
      </c>
      <c r="G5" s="74">
        <v>0.33333333333333331</v>
      </c>
      <c r="H5" s="74">
        <v>0.70833333333333337</v>
      </c>
      <c r="I5" s="75">
        <v>0.33333333333333331</v>
      </c>
      <c r="J5" s="105"/>
      <c r="K5" s="69">
        <f>1/173*$J$4</f>
        <v>45161.849710982657</v>
      </c>
      <c r="L5" s="69">
        <f>2*$K$6</f>
        <v>90323.699421965313</v>
      </c>
      <c r="M5" s="69">
        <f t="shared" ref="M5:O5" si="0">2*$K$6</f>
        <v>90323.699421965313</v>
      </c>
      <c r="N5" s="69">
        <f t="shared" si="0"/>
        <v>90323.699421965313</v>
      </c>
      <c r="O5" s="69">
        <f t="shared" si="0"/>
        <v>90323.699421965313</v>
      </c>
      <c r="P5" s="69">
        <f>2*$K$4</f>
        <v>90323.699421965313</v>
      </c>
      <c r="Q5" s="69">
        <f>2*$K$4</f>
        <v>90323.699421965313</v>
      </c>
      <c r="R5" s="69">
        <f>2*$K$4</f>
        <v>90323.699421965313</v>
      </c>
      <c r="S5" s="69">
        <f>2*$K$4</f>
        <v>90323.699421965313</v>
      </c>
      <c r="T5" s="69"/>
      <c r="U5" s="76">
        <f t="shared" ref="U5" si="1">SUM(L5:S5)</f>
        <v>722589.59537572239</v>
      </c>
      <c r="V5" s="76">
        <f t="shared" ref="V5" si="2">U5*5%</f>
        <v>36129.479768786121</v>
      </c>
      <c r="W5" s="76">
        <f t="shared" ref="W5" si="3">U5-V5</f>
        <v>686460.11560693628</v>
      </c>
      <c r="X5" s="63" t="s">
        <v>20</v>
      </c>
    </row>
    <row r="6" spans="1:24" x14ac:dyDescent="0.25">
      <c r="A6" s="4"/>
      <c r="B6" s="103"/>
      <c r="C6" s="103"/>
      <c r="D6" s="8">
        <v>44305</v>
      </c>
      <c r="E6" s="1" t="s">
        <v>32</v>
      </c>
      <c r="F6" s="14" t="s">
        <v>9</v>
      </c>
      <c r="G6" s="21">
        <v>0.70833333333333337</v>
      </c>
      <c r="H6" s="21">
        <v>0.875</v>
      </c>
      <c r="I6" s="22">
        <f>H6-G6</f>
        <v>0.16666666666666663</v>
      </c>
      <c r="J6" s="105"/>
      <c r="K6" s="16">
        <f>1/173*$J$4</f>
        <v>45161.849710982657</v>
      </c>
      <c r="L6" s="16">
        <f>1.5*$K$4</f>
        <v>67742.774566473992</v>
      </c>
      <c r="M6" s="16">
        <f>2*$K$4</f>
        <v>90323.699421965313</v>
      </c>
      <c r="N6" s="16">
        <f>2*$K$4</f>
        <v>90323.699421965313</v>
      </c>
      <c r="O6" s="16">
        <f>2*$K$4</f>
        <v>90323.699421965313</v>
      </c>
      <c r="P6" s="15"/>
      <c r="Q6" s="15"/>
      <c r="R6" s="15"/>
      <c r="S6" s="15"/>
      <c r="T6" s="15"/>
      <c r="U6" s="60">
        <f t="shared" ref="U6" si="4">SUM(L6:S6)</f>
        <v>338713.87283236993</v>
      </c>
      <c r="V6" s="60">
        <f t="shared" ref="V6:V25" si="5">U6*5%</f>
        <v>16935.693641618498</v>
      </c>
      <c r="W6" s="60">
        <f t="shared" ref="W6:W25" si="6">U6-V6</f>
        <v>321778.17919075146</v>
      </c>
    </row>
    <row r="7" spans="1:24" x14ac:dyDescent="0.25">
      <c r="A7" s="3"/>
      <c r="B7" s="127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9"/>
      <c r="T7" s="43"/>
      <c r="U7" s="47">
        <f>SUM(U4:U6)</f>
        <v>1400017.3410404623</v>
      </c>
      <c r="V7" s="47">
        <f t="shared" si="5"/>
        <v>70000.86705202311</v>
      </c>
      <c r="W7" s="47">
        <f t="shared" si="6"/>
        <v>1330016.4739884392</v>
      </c>
      <c r="X7" s="1"/>
    </row>
    <row r="8" spans="1:24" s="23" customFormat="1" x14ac:dyDescent="0.25">
      <c r="A8" s="19">
        <f>A4+1</f>
        <v>2</v>
      </c>
      <c r="B8" s="108" t="s">
        <v>26</v>
      </c>
      <c r="C8" s="102" t="s">
        <v>27</v>
      </c>
      <c r="D8" s="8">
        <v>44302</v>
      </c>
      <c r="E8" s="1" t="s">
        <v>76</v>
      </c>
      <c r="F8" s="65" t="s">
        <v>9</v>
      </c>
      <c r="G8" s="66">
        <v>0.70833333333333337</v>
      </c>
      <c r="H8" s="66">
        <v>0.875</v>
      </c>
      <c r="I8" s="67">
        <f>H8-G8</f>
        <v>0.16666666666666663</v>
      </c>
      <c r="J8" s="104">
        <v>7813000</v>
      </c>
      <c r="K8" s="32">
        <f>1/173*$J$4</f>
        <v>45161.849710982657</v>
      </c>
      <c r="L8" s="32">
        <f>1.5*$K$6</f>
        <v>67742.774566473992</v>
      </c>
      <c r="M8" s="32">
        <f t="shared" ref="M8:O9" si="7">2*$K$6</f>
        <v>90323.699421965313</v>
      </c>
      <c r="N8" s="32">
        <f t="shared" si="7"/>
        <v>90323.699421965313</v>
      </c>
      <c r="O8" s="32">
        <f>2*$K$4</f>
        <v>90323.699421965313</v>
      </c>
      <c r="P8" s="32"/>
      <c r="Q8" s="32"/>
      <c r="R8" s="32"/>
      <c r="S8" s="32"/>
      <c r="T8" s="32"/>
      <c r="U8" s="60">
        <f>SUM(L8:S8)</f>
        <v>338713.87283236993</v>
      </c>
      <c r="V8" s="60">
        <f t="shared" si="5"/>
        <v>16935.693641618498</v>
      </c>
      <c r="W8" s="60">
        <f t="shared" si="6"/>
        <v>321778.17919075146</v>
      </c>
      <c r="X8" s="1" t="s">
        <v>20</v>
      </c>
    </row>
    <row r="9" spans="1:24" s="72" customFormat="1" x14ac:dyDescent="0.25">
      <c r="A9" s="62"/>
      <c r="B9" s="109"/>
      <c r="C9" s="111"/>
      <c r="D9" s="77">
        <v>44304</v>
      </c>
      <c r="E9" s="73" t="s">
        <v>31</v>
      </c>
      <c r="F9" s="73" t="s">
        <v>17</v>
      </c>
      <c r="G9" s="74">
        <v>0.33333333333333331</v>
      </c>
      <c r="H9" s="74">
        <v>0.70833333333333337</v>
      </c>
      <c r="I9" s="75">
        <v>0.33333333333333331</v>
      </c>
      <c r="J9" s="105"/>
      <c r="K9" s="69">
        <f>1/173*$J$4</f>
        <v>45161.849710982657</v>
      </c>
      <c r="L9" s="69">
        <f>2*$K$6</f>
        <v>90323.699421965313</v>
      </c>
      <c r="M9" s="69">
        <f t="shared" si="7"/>
        <v>90323.699421965313</v>
      </c>
      <c r="N9" s="69">
        <f t="shared" si="7"/>
        <v>90323.699421965313</v>
      </c>
      <c r="O9" s="69">
        <f t="shared" si="7"/>
        <v>90323.699421965313</v>
      </c>
      <c r="P9" s="69">
        <f>2*$K$4</f>
        <v>90323.699421965313</v>
      </c>
      <c r="Q9" s="69">
        <f>2*$K$4</f>
        <v>90323.699421965313</v>
      </c>
      <c r="R9" s="69">
        <f>2*$K$4</f>
        <v>90323.699421965313</v>
      </c>
      <c r="S9" s="69">
        <f>2*$K$4</f>
        <v>90323.699421965313</v>
      </c>
      <c r="T9" s="69"/>
      <c r="U9" s="76">
        <f t="shared" ref="U9:U11" si="8">SUM(L9:S9)</f>
        <v>722589.59537572239</v>
      </c>
      <c r="V9" s="76">
        <f t="shared" si="5"/>
        <v>36129.479768786121</v>
      </c>
      <c r="W9" s="76">
        <f t="shared" si="6"/>
        <v>686460.11560693628</v>
      </c>
      <c r="X9" s="63" t="s">
        <v>20</v>
      </c>
    </row>
    <row r="10" spans="1:24" s="72" customFormat="1" x14ac:dyDescent="0.25">
      <c r="A10" s="62"/>
      <c r="B10" s="109"/>
      <c r="C10" s="111"/>
      <c r="D10" s="64">
        <v>44305</v>
      </c>
      <c r="E10" s="63" t="s">
        <v>32</v>
      </c>
      <c r="F10" s="65" t="s">
        <v>9</v>
      </c>
      <c r="G10" s="66">
        <v>0.70833333333333337</v>
      </c>
      <c r="H10" s="66">
        <v>0.875</v>
      </c>
      <c r="I10" s="67">
        <f>H10-G10</f>
        <v>0.16666666666666663</v>
      </c>
      <c r="J10" s="105"/>
      <c r="K10" s="68">
        <f>1/173*$J$4</f>
        <v>45161.849710982657</v>
      </c>
      <c r="L10" s="68">
        <f>1.5*$K$4</f>
        <v>67742.774566473992</v>
      </c>
      <c r="M10" s="68">
        <f t="shared" ref="M10:O11" si="9">2*$K$4</f>
        <v>90323.699421965313</v>
      </c>
      <c r="N10" s="68">
        <f t="shared" si="9"/>
        <v>90323.699421965313</v>
      </c>
      <c r="O10" s="68">
        <f t="shared" si="9"/>
        <v>90323.699421965313</v>
      </c>
      <c r="P10" s="69"/>
      <c r="Q10" s="69"/>
      <c r="R10" s="69"/>
      <c r="S10" s="69"/>
      <c r="T10" s="69"/>
      <c r="U10" s="70">
        <f t="shared" si="8"/>
        <v>338713.87283236993</v>
      </c>
      <c r="V10" s="71">
        <f t="shared" si="5"/>
        <v>16935.693641618498</v>
      </c>
      <c r="W10" s="71">
        <f t="shared" si="6"/>
        <v>321778.17919075146</v>
      </c>
    </row>
    <row r="11" spans="1:24" x14ac:dyDescent="0.25">
      <c r="A11" s="4"/>
      <c r="B11" s="110"/>
      <c r="C11" s="103"/>
      <c r="D11" s="8">
        <v>44306</v>
      </c>
      <c r="E11" s="1" t="s">
        <v>33</v>
      </c>
      <c r="F11" s="14" t="s">
        <v>9</v>
      </c>
      <c r="G11" s="21">
        <v>0.70833333333333337</v>
      </c>
      <c r="H11" s="21">
        <v>0.875</v>
      </c>
      <c r="I11" s="22">
        <f>H11-G11</f>
        <v>0.16666666666666663</v>
      </c>
      <c r="J11" s="105"/>
      <c r="K11" s="16">
        <f>1/173*$J$4</f>
        <v>45161.849710982657</v>
      </c>
      <c r="L11" s="16">
        <f>1.5*$K$4</f>
        <v>67742.774566473992</v>
      </c>
      <c r="M11" s="16">
        <f t="shared" si="9"/>
        <v>90323.699421965313</v>
      </c>
      <c r="N11" s="16">
        <f t="shared" si="9"/>
        <v>90323.699421965313</v>
      </c>
      <c r="O11" s="16">
        <f t="shared" si="9"/>
        <v>90323.699421965313</v>
      </c>
      <c r="P11" s="15"/>
      <c r="Q11" s="15"/>
      <c r="R11" s="15"/>
      <c r="S11" s="15"/>
      <c r="T11" s="15"/>
      <c r="U11" s="60">
        <f t="shared" si="8"/>
        <v>338713.87283236993</v>
      </c>
      <c r="V11" s="46">
        <f t="shared" si="5"/>
        <v>16935.693641618498</v>
      </c>
      <c r="W11" s="46">
        <f t="shared" si="6"/>
        <v>321778.17919075146</v>
      </c>
      <c r="X11" s="1"/>
    </row>
    <row r="12" spans="1:24" x14ac:dyDescent="0.25">
      <c r="A12" s="4"/>
      <c r="B12" s="127"/>
      <c r="C12" s="128"/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9"/>
      <c r="T12" s="43"/>
      <c r="U12" s="47">
        <f>SUM(U8:U11)</f>
        <v>1738731.2138728322</v>
      </c>
      <c r="V12" s="47">
        <f t="shared" si="5"/>
        <v>86936.560693641615</v>
      </c>
      <c r="W12" s="47">
        <f t="shared" si="6"/>
        <v>1651794.6531791906</v>
      </c>
      <c r="X12" s="1"/>
    </row>
    <row r="13" spans="1:24" s="23" customFormat="1" x14ac:dyDescent="0.25">
      <c r="A13" s="19">
        <f>A8+1</f>
        <v>3</v>
      </c>
      <c r="B13" s="102" t="s">
        <v>35</v>
      </c>
      <c r="C13" s="102" t="s">
        <v>28</v>
      </c>
      <c r="D13" s="8">
        <v>44302</v>
      </c>
      <c r="E13" s="1" t="s">
        <v>76</v>
      </c>
      <c r="F13" s="65" t="s">
        <v>9</v>
      </c>
      <c r="G13" s="66">
        <v>0.70833333333333337</v>
      </c>
      <c r="H13" s="66">
        <v>0.875</v>
      </c>
      <c r="I13" s="67">
        <f>H13-G13</f>
        <v>0.16666666666666663</v>
      </c>
      <c r="J13" s="106">
        <v>5863000</v>
      </c>
      <c r="K13" s="32">
        <f>1/173*$J$13</f>
        <v>33890.173410404619</v>
      </c>
      <c r="L13" s="32">
        <f>1.5*$K$13</f>
        <v>50835.260115606929</v>
      </c>
      <c r="M13" s="32">
        <f>2*$K$13</f>
        <v>67780.346820809238</v>
      </c>
      <c r="N13" s="32">
        <f>2*$K$13</f>
        <v>67780.346820809238</v>
      </c>
      <c r="O13" s="32">
        <f>2*$K$13</f>
        <v>67780.346820809238</v>
      </c>
      <c r="P13" s="15"/>
      <c r="Q13" s="15"/>
      <c r="R13" s="15"/>
      <c r="S13" s="15"/>
      <c r="T13" s="15"/>
      <c r="U13" s="60">
        <f>SUM(L13:S13)</f>
        <v>254176.30057803466</v>
      </c>
      <c r="V13" s="50">
        <f t="shared" si="5"/>
        <v>12708.815028901734</v>
      </c>
      <c r="W13" s="50">
        <f t="shared" si="6"/>
        <v>241467.48554913292</v>
      </c>
      <c r="X13" s="1" t="s">
        <v>20</v>
      </c>
    </row>
    <row r="14" spans="1:24" s="72" customFormat="1" x14ac:dyDescent="0.25">
      <c r="A14" s="62"/>
      <c r="B14" s="111"/>
      <c r="C14" s="111"/>
      <c r="D14" s="77">
        <v>44304</v>
      </c>
      <c r="E14" s="73" t="s">
        <v>31</v>
      </c>
      <c r="F14" s="73" t="s">
        <v>17</v>
      </c>
      <c r="G14" s="74">
        <v>0.33333333333333331</v>
      </c>
      <c r="H14" s="74">
        <v>0.70833333333333337</v>
      </c>
      <c r="I14" s="75">
        <v>0.33333333333333331</v>
      </c>
      <c r="J14" s="106"/>
      <c r="K14" s="69">
        <f>1/173*$J$18</f>
        <v>33890.173410404619</v>
      </c>
      <c r="L14" s="69">
        <f t="shared" ref="L14:S14" si="10">2*$K$18</f>
        <v>67780.346820809238</v>
      </c>
      <c r="M14" s="69">
        <f t="shared" si="10"/>
        <v>67780.346820809238</v>
      </c>
      <c r="N14" s="69">
        <f t="shared" si="10"/>
        <v>67780.346820809238</v>
      </c>
      <c r="O14" s="69">
        <f t="shared" si="10"/>
        <v>67780.346820809238</v>
      </c>
      <c r="P14" s="69">
        <f t="shared" si="10"/>
        <v>67780.346820809238</v>
      </c>
      <c r="Q14" s="69">
        <f t="shared" si="10"/>
        <v>67780.346820809238</v>
      </c>
      <c r="R14" s="69">
        <f t="shared" si="10"/>
        <v>67780.346820809238</v>
      </c>
      <c r="S14" s="69">
        <f t="shared" si="10"/>
        <v>67780.346820809238</v>
      </c>
      <c r="T14" s="69"/>
      <c r="U14" s="76">
        <f t="shared" ref="U14" si="11">SUM(L14:S14)</f>
        <v>542242.7745664739</v>
      </c>
      <c r="V14" s="76">
        <f t="shared" ref="V14" si="12">U14*5%</f>
        <v>27112.138728323698</v>
      </c>
      <c r="W14" s="76">
        <f t="shared" ref="W14" si="13">U14-V14</f>
        <v>515130.63583815022</v>
      </c>
      <c r="X14" s="63" t="s">
        <v>20</v>
      </c>
    </row>
    <row r="15" spans="1:24" x14ac:dyDescent="0.25">
      <c r="A15" s="4"/>
      <c r="B15" s="111"/>
      <c r="C15" s="111"/>
      <c r="D15" s="8">
        <v>44305</v>
      </c>
      <c r="E15" s="1" t="s">
        <v>32</v>
      </c>
      <c r="F15" s="14" t="s">
        <v>9</v>
      </c>
      <c r="G15" s="21">
        <v>0.70833333333333337</v>
      </c>
      <c r="H15" s="21">
        <v>0.875</v>
      </c>
      <c r="I15" s="22">
        <f>H15-G15</f>
        <v>0.16666666666666663</v>
      </c>
      <c r="J15" s="106"/>
      <c r="K15" s="32">
        <f>1/173*$J$13</f>
        <v>33890.173410404619</v>
      </c>
      <c r="L15" s="32">
        <f>1.5*$K$13</f>
        <v>50835.260115606929</v>
      </c>
      <c r="M15" s="32">
        <f t="shared" ref="M15:O16" si="14">2*$K$13</f>
        <v>67780.346820809238</v>
      </c>
      <c r="N15" s="32">
        <f t="shared" si="14"/>
        <v>67780.346820809238</v>
      </c>
      <c r="O15" s="32">
        <f t="shared" si="14"/>
        <v>67780.346820809238</v>
      </c>
      <c r="P15" s="15"/>
      <c r="Q15" s="15"/>
      <c r="R15" s="15"/>
      <c r="S15" s="15"/>
      <c r="T15" s="15"/>
      <c r="U15" s="59">
        <f t="shared" ref="U15:U16" si="15">SUM(L15:S15)</f>
        <v>254176.30057803466</v>
      </c>
      <c r="V15" s="59">
        <f t="shared" si="5"/>
        <v>12708.815028901734</v>
      </c>
      <c r="W15" s="59">
        <f t="shared" si="6"/>
        <v>241467.48554913292</v>
      </c>
    </row>
    <row r="16" spans="1:24" x14ac:dyDescent="0.25">
      <c r="A16" s="4"/>
      <c r="B16" s="103"/>
      <c r="C16" s="103"/>
      <c r="D16" s="8">
        <v>44306</v>
      </c>
      <c r="E16" s="1" t="s">
        <v>33</v>
      </c>
      <c r="F16" s="14" t="s">
        <v>9</v>
      </c>
      <c r="G16" s="21">
        <v>0.70833333333333337</v>
      </c>
      <c r="H16" s="21">
        <v>0.875</v>
      </c>
      <c r="I16" s="22">
        <f>H16-G16</f>
        <v>0.16666666666666663</v>
      </c>
      <c r="J16" s="106"/>
      <c r="K16" s="32">
        <f>1/173*$J$13</f>
        <v>33890.173410404619</v>
      </c>
      <c r="L16" s="32">
        <f>1.5*$K$13</f>
        <v>50835.260115606929</v>
      </c>
      <c r="M16" s="32">
        <f t="shared" si="14"/>
        <v>67780.346820809238</v>
      </c>
      <c r="N16" s="32">
        <f t="shared" si="14"/>
        <v>67780.346820809238</v>
      </c>
      <c r="O16" s="32">
        <f t="shared" si="14"/>
        <v>67780.346820809238</v>
      </c>
      <c r="P16" s="15"/>
      <c r="Q16" s="15"/>
      <c r="R16" s="15"/>
      <c r="S16" s="15"/>
      <c r="T16" s="15"/>
      <c r="U16" s="59">
        <f t="shared" si="15"/>
        <v>254176.30057803466</v>
      </c>
      <c r="V16" s="59">
        <f t="shared" si="5"/>
        <v>12708.815028901734</v>
      </c>
      <c r="W16" s="59">
        <f t="shared" si="6"/>
        <v>241467.48554913292</v>
      </c>
      <c r="X16" s="1"/>
    </row>
    <row r="17" spans="1:24" x14ac:dyDescent="0.25">
      <c r="A17" s="4"/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43"/>
      <c r="U17" s="61">
        <f>SUM(U13:U16)</f>
        <v>1304771.6763005781</v>
      </c>
      <c r="V17" s="61">
        <f t="shared" si="5"/>
        <v>65238.583815028906</v>
      </c>
      <c r="W17" s="61">
        <f t="shared" si="6"/>
        <v>1239533.0924855492</v>
      </c>
      <c r="X17" s="1"/>
    </row>
    <row r="18" spans="1:24" s="23" customFormat="1" ht="30" customHeight="1" x14ac:dyDescent="0.25">
      <c r="A18" s="19">
        <f>A13+1</f>
        <v>4</v>
      </c>
      <c r="B18" s="102" t="s">
        <v>69</v>
      </c>
      <c r="C18" s="102" t="s">
        <v>70</v>
      </c>
      <c r="D18" s="8">
        <v>44302</v>
      </c>
      <c r="E18" s="1" t="s">
        <v>76</v>
      </c>
      <c r="F18" s="65" t="s">
        <v>9</v>
      </c>
      <c r="G18" s="66">
        <v>0.70833333333333337</v>
      </c>
      <c r="H18" s="66">
        <v>0.875</v>
      </c>
      <c r="I18" s="67">
        <f>H18-G18</f>
        <v>0.16666666666666663</v>
      </c>
      <c r="J18" s="106">
        <v>5863000</v>
      </c>
      <c r="K18" s="16">
        <f>1/173*$J$18</f>
        <v>33890.173410404619</v>
      </c>
      <c r="L18" s="16">
        <f>1.5*$K$18</f>
        <v>50835.260115606929</v>
      </c>
      <c r="M18" s="16">
        <f t="shared" ref="M18:O21" si="16">2*$K$18</f>
        <v>67780.346820809238</v>
      </c>
      <c r="N18" s="16">
        <f t="shared" si="16"/>
        <v>67780.346820809238</v>
      </c>
      <c r="O18" s="16">
        <f t="shared" si="16"/>
        <v>67780.346820809238</v>
      </c>
      <c r="P18" s="15"/>
      <c r="Q18" s="15"/>
      <c r="R18" s="15"/>
      <c r="S18" s="15"/>
      <c r="T18" s="15"/>
      <c r="U18" s="60">
        <f>SUM(L18:S18)</f>
        <v>254176.30057803466</v>
      </c>
      <c r="V18" s="50">
        <f t="shared" si="5"/>
        <v>12708.815028901734</v>
      </c>
      <c r="W18" s="50">
        <f t="shared" si="6"/>
        <v>241467.48554913292</v>
      </c>
      <c r="X18" s="1" t="s">
        <v>20</v>
      </c>
    </row>
    <row r="19" spans="1:24" s="72" customFormat="1" x14ac:dyDescent="0.25">
      <c r="A19" s="62"/>
      <c r="B19" s="111"/>
      <c r="C19" s="111"/>
      <c r="D19" s="77">
        <v>44304</v>
      </c>
      <c r="E19" s="73" t="s">
        <v>31</v>
      </c>
      <c r="F19" s="73" t="s">
        <v>17</v>
      </c>
      <c r="G19" s="74">
        <v>0.33333333333333331</v>
      </c>
      <c r="H19" s="74">
        <v>0.70833333333333337</v>
      </c>
      <c r="I19" s="75">
        <v>0.33333333333333331</v>
      </c>
      <c r="J19" s="106"/>
      <c r="K19" s="69">
        <f>1/173*$J$18</f>
        <v>33890.173410404619</v>
      </c>
      <c r="L19" s="69">
        <f>2*$K$18</f>
        <v>67780.346820809238</v>
      </c>
      <c r="M19" s="69">
        <f t="shared" si="16"/>
        <v>67780.346820809238</v>
      </c>
      <c r="N19" s="69">
        <f t="shared" si="16"/>
        <v>67780.346820809238</v>
      </c>
      <c r="O19" s="69">
        <f t="shared" si="16"/>
        <v>67780.346820809238</v>
      </c>
      <c r="P19" s="69">
        <f>2*$K$18</f>
        <v>67780.346820809238</v>
      </c>
      <c r="Q19" s="69">
        <f>2*$K$18</f>
        <v>67780.346820809238</v>
      </c>
      <c r="R19" s="69">
        <f>2*$K$18</f>
        <v>67780.346820809238</v>
      </c>
      <c r="S19" s="69">
        <f>2*$K$18</f>
        <v>67780.346820809238</v>
      </c>
      <c r="T19" s="69"/>
      <c r="U19" s="76">
        <f t="shared" ref="U19:U21" si="17">SUM(L19:S19)</f>
        <v>542242.7745664739</v>
      </c>
      <c r="V19" s="76">
        <f t="shared" si="5"/>
        <v>27112.138728323698</v>
      </c>
      <c r="W19" s="76">
        <f t="shared" si="6"/>
        <v>515130.63583815022</v>
      </c>
      <c r="X19" s="63" t="s">
        <v>20</v>
      </c>
    </row>
    <row r="20" spans="1:24" x14ac:dyDescent="0.25">
      <c r="A20" s="4"/>
      <c r="B20" s="111"/>
      <c r="C20" s="111"/>
      <c r="D20" s="8">
        <v>44305</v>
      </c>
      <c r="E20" s="1" t="s">
        <v>32</v>
      </c>
      <c r="F20" s="14" t="s">
        <v>9</v>
      </c>
      <c r="G20" s="21">
        <v>0.70833333333333337</v>
      </c>
      <c r="H20" s="21">
        <v>0.875</v>
      </c>
      <c r="I20" s="22">
        <f>H20-G20</f>
        <v>0.16666666666666663</v>
      </c>
      <c r="J20" s="106"/>
      <c r="K20" s="16">
        <f>1/173*$J$18</f>
        <v>33890.173410404619</v>
      </c>
      <c r="L20" s="16">
        <f>1.5*$K$18</f>
        <v>50835.260115606929</v>
      </c>
      <c r="M20" s="16">
        <f t="shared" si="16"/>
        <v>67780.346820809238</v>
      </c>
      <c r="N20" s="16">
        <f t="shared" si="16"/>
        <v>67780.346820809238</v>
      </c>
      <c r="O20" s="16">
        <f t="shared" si="16"/>
        <v>67780.346820809238</v>
      </c>
      <c r="P20" s="15"/>
      <c r="Q20" s="15"/>
      <c r="R20" s="15"/>
      <c r="S20" s="15"/>
      <c r="T20" s="15"/>
      <c r="U20" s="59">
        <f t="shared" si="17"/>
        <v>254176.30057803466</v>
      </c>
      <c r="V20" s="59">
        <f t="shared" si="5"/>
        <v>12708.815028901734</v>
      </c>
      <c r="W20" s="59">
        <f t="shared" si="6"/>
        <v>241467.48554913292</v>
      </c>
    </row>
    <row r="21" spans="1:24" x14ac:dyDescent="0.25">
      <c r="A21" s="4"/>
      <c r="B21" s="103"/>
      <c r="C21" s="103"/>
      <c r="D21" s="8">
        <v>44306</v>
      </c>
      <c r="E21" s="1" t="s">
        <v>33</v>
      </c>
      <c r="F21" s="14" t="s">
        <v>9</v>
      </c>
      <c r="G21" s="21">
        <v>0.70833333333333337</v>
      </c>
      <c r="H21" s="21">
        <v>0.875</v>
      </c>
      <c r="I21" s="22">
        <f>H21-G21</f>
        <v>0.16666666666666663</v>
      </c>
      <c r="J21" s="106"/>
      <c r="K21" s="16">
        <f>1/173*$J$18</f>
        <v>33890.173410404619</v>
      </c>
      <c r="L21" s="16">
        <f>1.5*$K$18</f>
        <v>50835.260115606929</v>
      </c>
      <c r="M21" s="16">
        <f t="shared" si="16"/>
        <v>67780.346820809238</v>
      </c>
      <c r="N21" s="16">
        <f t="shared" si="16"/>
        <v>67780.346820809238</v>
      </c>
      <c r="O21" s="16">
        <f t="shared" si="16"/>
        <v>67780.346820809238</v>
      </c>
      <c r="P21" s="15"/>
      <c r="Q21" s="15"/>
      <c r="R21" s="15"/>
      <c r="S21" s="15"/>
      <c r="T21" s="15"/>
      <c r="U21" s="59">
        <f t="shared" si="17"/>
        <v>254176.30057803466</v>
      </c>
      <c r="V21" s="59">
        <f t="shared" si="5"/>
        <v>12708.815028901734</v>
      </c>
      <c r="W21" s="59">
        <f t="shared" si="6"/>
        <v>241467.48554913292</v>
      </c>
      <c r="X21" s="1"/>
    </row>
    <row r="22" spans="1:24" x14ac:dyDescent="0.25">
      <c r="A22" s="4"/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43"/>
      <c r="U22" s="61">
        <f>SUM(U18:U21)</f>
        <v>1304771.6763005781</v>
      </c>
      <c r="V22" s="61">
        <f t="shared" si="5"/>
        <v>65238.583815028906</v>
      </c>
      <c r="W22" s="61">
        <f t="shared" si="6"/>
        <v>1239533.0924855492</v>
      </c>
      <c r="X22" s="1"/>
    </row>
    <row r="23" spans="1:24" s="23" customFormat="1" x14ac:dyDescent="0.25">
      <c r="A23" s="19">
        <f>A18+1</f>
        <v>5</v>
      </c>
      <c r="B23" s="102" t="s">
        <v>29</v>
      </c>
      <c r="C23" s="102" t="s">
        <v>30</v>
      </c>
      <c r="D23" s="8">
        <v>44299</v>
      </c>
      <c r="E23" s="14" t="s">
        <v>73</v>
      </c>
      <c r="F23" s="14" t="s">
        <v>9</v>
      </c>
      <c r="G23" s="21">
        <v>0.64583333333333337</v>
      </c>
      <c r="H23" s="21">
        <v>0.79166666666666663</v>
      </c>
      <c r="I23" s="22">
        <f>H23-G23</f>
        <v>0.14583333333333326</v>
      </c>
      <c r="J23" s="104">
        <v>5863000</v>
      </c>
      <c r="K23" s="16">
        <f>1/173*$J$23</f>
        <v>33890.173410404619</v>
      </c>
      <c r="L23" s="16">
        <f>1.5*$K$23</f>
        <v>50835.260115606929</v>
      </c>
      <c r="M23" s="16">
        <f>2*$K$23</f>
        <v>67780.346820809238</v>
      </c>
      <c r="N23" s="16">
        <f>2*$K$23</f>
        <v>67780.346820809238</v>
      </c>
      <c r="O23" s="16">
        <f>2*$K$23</f>
        <v>67780.346820809238</v>
      </c>
      <c r="P23" s="16"/>
      <c r="Q23" s="16"/>
      <c r="R23" s="16"/>
      <c r="S23" s="16"/>
      <c r="T23" s="16"/>
      <c r="U23" s="59">
        <f>SUM(L23:S23)</f>
        <v>254176.30057803466</v>
      </c>
      <c r="V23" s="59">
        <f t="shared" si="5"/>
        <v>12708.815028901734</v>
      </c>
      <c r="W23" s="59">
        <f t="shared" si="6"/>
        <v>241467.48554913292</v>
      </c>
      <c r="X23" s="14"/>
    </row>
    <row r="24" spans="1:24" x14ac:dyDescent="0.25">
      <c r="A24" s="4"/>
      <c r="B24" s="103"/>
      <c r="C24" s="103"/>
      <c r="D24" s="8">
        <v>44301</v>
      </c>
      <c r="E24" s="1" t="s">
        <v>8</v>
      </c>
      <c r="F24" s="14" t="s">
        <v>9</v>
      </c>
      <c r="G24" s="21">
        <v>0.64583333333333337</v>
      </c>
      <c r="H24" s="21">
        <v>1</v>
      </c>
      <c r="I24" s="22">
        <f>H24-G24</f>
        <v>0.35416666666666663</v>
      </c>
      <c r="J24" s="105"/>
      <c r="K24" s="16">
        <f>1/173*$J$23</f>
        <v>33890.173410404619</v>
      </c>
      <c r="L24" s="16">
        <f>1.5*$K$23</f>
        <v>50835.260115606929</v>
      </c>
      <c r="M24" s="16">
        <f t="shared" ref="M24:S24" si="18">2*$K$18</f>
        <v>67780.346820809238</v>
      </c>
      <c r="N24" s="16">
        <f t="shared" si="18"/>
        <v>67780.346820809238</v>
      </c>
      <c r="O24" s="16">
        <f t="shared" si="18"/>
        <v>67780.346820809238</v>
      </c>
      <c r="P24" s="16">
        <f t="shared" si="18"/>
        <v>67780.346820809238</v>
      </c>
      <c r="Q24" s="16">
        <f t="shared" si="18"/>
        <v>67780.346820809238</v>
      </c>
      <c r="R24" s="16">
        <f t="shared" si="18"/>
        <v>67780.346820809238</v>
      </c>
      <c r="S24" s="16">
        <f t="shared" si="18"/>
        <v>67780.346820809238</v>
      </c>
      <c r="T24" s="16">
        <f>2*$K$18/2</f>
        <v>33890.173410404619</v>
      </c>
      <c r="U24" s="59">
        <f>SUM(L24:T24)</f>
        <v>559187.86127167626</v>
      </c>
      <c r="V24" s="59">
        <f t="shared" si="5"/>
        <v>27959.393063583815</v>
      </c>
      <c r="W24" s="59">
        <f t="shared" si="6"/>
        <v>531228.4682080925</v>
      </c>
      <c r="X24" s="1"/>
    </row>
    <row r="25" spans="1:24" x14ac:dyDescent="0.25">
      <c r="A25" s="4"/>
      <c r="B25" s="127"/>
      <c r="C25" s="128"/>
      <c r="D25" s="128"/>
      <c r="E25" s="128"/>
      <c r="F25" s="128"/>
      <c r="G25" s="128"/>
      <c r="H25" s="128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9"/>
      <c r="T25" s="43"/>
      <c r="U25" s="47">
        <f>SUM(U23:U24)</f>
        <v>813364.16184971086</v>
      </c>
      <c r="V25" s="47">
        <f t="shared" si="5"/>
        <v>40668.208092485547</v>
      </c>
      <c r="W25" s="47">
        <f t="shared" si="6"/>
        <v>772695.9537572253</v>
      </c>
      <c r="X25" s="48"/>
    </row>
    <row r="26" spans="1:24" x14ac:dyDescent="0.25">
      <c r="A26" s="100" t="s">
        <v>14</v>
      </c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45"/>
      <c r="U26" s="49">
        <f>SUM(U7,U12,U17,U22,U25)</f>
        <v>6561656.0693641612</v>
      </c>
      <c r="V26" s="49">
        <f>SUM(V7,V12,V17,V22,V25)</f>
        <v>328082.80346820806</v>
      </c>
      <c r="W26" s="49">
        <f>U26-V26</f>
        <v>6233573.2658959534</v>
      </c>
    </row>
    <row r="28" spans="1:24" x14ac:dyDescent="0.25">
      <c r="V28" s="101" t="s">
        <v>77</v>
      </c>
      <c r="W28" s="101"/>
      <c r="X28" s="101"/>
    </row>
    <row r="29" spans="1:24" x14ac:dyDescent="0.25">
      <c r="V29" s="101" t="s">
        <v>78</v>
      </c>
      <c r="W29" s="101"/>
      <c r="X29" s="101"/>
    </row>
    <row r="30" spans="1:24" x14ac:dyDescent="0.25">
      <c r="V30" s="2"/>
    </row>
    <row r="31" spans="1:24" x14ac:dyDescent="0.25">
      <c r="V31" s="2"/>
    </row>
    <row r="32" spans="1:24" x14ac:dyDescent="0.25">
      <c r="V32" s="2"/>
    </row>
    <row r="33" spans="22:24" x14ac:dyDescent="0.25">
      <c r="V33" s="101" t="s">
        <v>79</v>
      </c>
      <c r="W33" s="101"/>
      <c r="X33" s="101"/>
    </row>
  </sheetData>
  <mergeCells count="40">
    <mergeCell ref="V29:X29"/>
    <mergeCell ref="V33:X33"/>
    <mergeCell ref="A1:X1"/>
    <mergeCell ref="A2:A3"/>
    <mergeCell ref="B2:B3"/>
    <mergeCell ref="C2:C3"/>
    <mergeCell ref="D2:D3"/>
    <mergeCell ref="E2:E3"/>
    <mergeCell ref="F2:F3"/>
    <mergeCell ref="G2:H2"/>
    <mergeCell ref="I2:I3"/>
    <mergeCell ref="J2:J3"/>
    <mergeCell ref="K2:K3"/>
    <mergeCell ref="L2:S2"/>
    <mergeCell ref="U2:U3"/>
    <mergeCell ref="J8:J11"/>
    <mergeCell ref="B12:S12"/>
    <mergeCell ref="C8:C11"/>
    <mergeCell ref="B8:B11"/>
    <mergeCell ref="V28:X28"/>
    <mergeCell ref="X2:X3"/>
    <mergeCell ref="V2:V3"/>
    <mergeCell ref="W2:W3"/>
    <mergeCell ref="J4:J6"/>
    <mergeCell ref="B7:S7"/>
    <mergeCell ref="B4:B6"/>
    <mergeCell ref="C4:C6"/>
    <mergeCell ref="A26:S26"/>
    <mergeCell ref="J13:J16"/>
    <mergeCell ref="B17:S17"/>
    <mergeCell ref="J18:J21"/>
    <mergeCell ref="B22:S22"/>
    <mergeCell ref="J23:J24"/>
    <mergeCell ref="B25:S25"/>
    <mergeCell ref="C23:C24"/>
    <mergeCell ref="B23:B24"/>
    <mergeCell ref="C18:C21"/>
    <mergeCell ref="B18:B21"/>
    <mergeCell ref="C13:C16"/>
    <mergeCell ref="B13:B16"/>
  </mergeCells>
  <pageMargins left="0.2" right="0.2" top="0.75" bottom="0.75" header="0.3" footer="0.3"/>
  <pageSetup scale="46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view="pageBreakPreview" zoomScale="85" zoomScaleNormal="100" zoomScaleSheetLayoutView="85" workbookViewId="0">
      <selection activeCell="V2" sqref="V2:V3"/>
    </sheetView>
  </sheetViews>
  <sheetFormatPr defaultRowHeight="15" x14ac:dyDescent="0.25"/>
  <cols>
    <col min="1" max="1" width="6.5703125" customWidth="1"/>
    <col min="2" max="2" width="20.5703125" customWidth="1"/>
    <col min="3" max="3" width="16" customWidth="1"/>
    <col min="4" max="4" width="16.140625" hidden="1" customWidth="1"/>
    <col min="5" max="5" width="13.42578125" hidden="1" customWidth="1"/>
    <col min="6" max="6" width="12.140625" hidden="1" customWidth="1"/>
    <col min="7" max="8" width="14.7109375" hidden="1" customWidth="1"/>
    <col min="9" max="9" width="12.42578125" hidden="1" customWidth="1"/>
    <col min="10" max="10" width="14.28515625" hidden="1" customWidth="1"/>
    <col min="11" max="11" width="13" hidden="1" customWidth="1"/>
    <col min="12" max="19" width="9.42578125" hidden="1" customWidth="1"/>
    <col min="20" max="20" width="14.42578125" customWidth="1"/>
    <col min="21" max="21" width="9.7109375" customWidth="1"/>
    <col min="22" max="22" width="11.7109375" customWidth="1"/>
    <col min="23" max="23" width="15.5703125" customWidth="1"/>
  </cols>
  <sheetData>
    <row r="1" spans="1:24" x14ac:dyDescent="0.25">
      <c r="A1" s="121" t="s">
        <v>83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</row>
    <row r="2" spans="1:24" s="6" customFormat="1" ht="30" customHeight="1" x14ac:dyDescent="0.25">
      <c r="A2" s="122" t="s">
        <v>0</v>
      </c>
      <c r="B2" s="122" t="s">
        <v>1</v>
      </c>
      <c r="C2" s="122" t="s">
        <v>7</v>
      </c>
      <c r="D2" s="122" t="s">
        <v>2</v>
      </c>
      <c r="E2" s="122" t="s">
        <v>3</v>
      </c>
      <c r="F2" s="123" t="s">
        <v>4</v>
      </c>
      <c r="G2" s="122" t="s">
        <v>10</v>
      </c>
      <c r="H2" s="122"/>
      <c r="I2" s="116" t="s">
        <v>5</v>
      </c>
      <c r="J2" s="116" t="s">
        <v>6</v>
      </c>
      <c r="K2" s="116" t="s">
        <v>13</v>
      </c>
      <c r="L2" s="118" t="s">
        <v>18</v>
      </c>
      <c r="M2" s="119"/>
      <c r="N2" s="119"/>
      <c r="O2" s="119"/>
      <c r="P2" s="119"/>
      <c r="Q2" s="119"/>
      <c r="R2" s="119"/>
      <c r="S2" s="120"/>
      <c r="T2" s="118" t="s">
        <v>14</v>
      </c>
      <c r="U2" s="116" t="s">
        <v>75</v>
      </c>
      <c r="V2" s="116" t="s">
        <v>74</v>
      </c>
      <c r="W2" s="122" t="s">
        <v>19</v>
      </c>
    </row>
    <row r="3" spans="1:24" s="6" customFormat="1" x14ac:dyDescent="0.25">
      <c r="A3" s="122"/>
      <c r="B3" s="122"/>
      <c r="C3" s="122"/>
      <c r="D3" s="122"/>
      <c r="E3" s="122"/>
      <c r="F3" s="124"/>
      <c r="G3" s="7" t="s">
        <v>11</v>
      </c>
      <c r="H3" s="7" t="s">
        <v>12</v>
      </c>
      <c r="I3" s="117"/>
      <c r="J3" s="117"/>
      <c r="K3" s="117"/>
      <c r="L3" s="54">
        <v>1</v>
      </c>
      <c r="M3" s="54">
        <v>2</v>
      </c>
      <c r="N3" s="54">
        <v>3</v>
      </c>
      <c r="O3" s="54">
        <v>4</v>
      </c>
      <c r="P3" s="54">
        <v>5</v>
      </c>
      <c r="Q3" s="54">
        <v>6</v>
      </c>
      <c r="R3" s="54">
        <v>7</v>
      </c>
      <c r="S3" s="54">
        <v>8</v>
      </c>
      <c r="T3" s="118"/>
      <c r="U3" s="117"/>
      <c r="V3" s="117"/>
      <c r="W3" s="122"/>
    </row>
    <row r="4" spans="1:24" s="23" customFormat="1" x14ac:dyDescent="0.25">
      <c r="A4" s="19">
        <v>1</v>
      </c>
      <c r="B4" s="102" t="s">
        <v>37</v>
      </c>
      <c r="C4" s="102" t="s">
        <v>38</v>
      </c>
      <c r="D4" s="8">
        <v>44303</v>
      </c>
      <c r="E4" s="1" t="s">
        <v>16</v>
      </c>
      <c r="F4" s="9" t="s">
        <v>17</v>
      </c>
      <c r="G4" s="10">
        <v>0.33333333333333331</v>
      </c>
      <c r="H4" s="10">
        <v>0.70833333333333337</v>
      </c>
      <c r="I4" s="11">
        <v>0.33333333333333331</v>
      </c>
      <c r="J4" s="106">
        <v>5863000</v>
      </c>
      <c r="K4" s="15">
        <f>1/173*$J$4</f>
        <v>33890.173410404619</v>
      </c>
      <c r="L4" s="15">
        <f>2*$K$4</f>
        <v>67780.346820809238</v>
      </c>
      <c r="M4" s="15">
        <f t="shared" ref="M4:M5" si="0">2*$K$4</f>
        <v>67780.346820809238</v>
      </c>
      <c r="N4" s="15">
        <f t="shared" ref="N4:S7" si="1">2*$K$4</f>
        <v>67780.346820809238</v>
      </c>
      <c r="O4" s="15">
        <f t="shared" si="1"/>
        <v>67780.346820809238</v>
      </c>
      <c r="P4" s="15">
        <f t="shared" si="1"/>
        <v>67780.346820809238</v>
      </c>
      <c r="Q4" s="15">
        <f t="shared" si="1"/>
        <v>67780.346820809238</v>
      </c>
      <c r="R4" s="15">
        <f t="shared" si="1"/>
        <v>67780.346820809238</v>
      </c>
      <c r="S4" s="15">
        <f t="shared" si="1"/>
        <v>67780.346820809238</v>
      </c>
      <c r="T4" s="12">
        <f>SUM(L4:S4)</f>
        <v>542242.7745664739</v>
      </c>
      <c r="U4" s="12">
        <f>T4*5%</f>
        <v>27112.138728323698</v>
      </c>
      <c r="V4" s="12">
        <f>T4-U4</f>
        <v>515130.63583815022</v>
      </c>
      <c r="W4" s="1" t="s">
        <v>20</v>
      </c>
    </row>
    <row r="5" spans="1:24" x14ac:dyDescent="0.25">
      <c r="A5" s="4"/>
      <c r="B5" s="111"/>
      <c r="C5" s="111"/>
      <c r="D5" s="8">
        <v>44304</v>
      </c>
      <c r="E5" s="1" t="s">
        <v>31</v>
      </c>
      <c r="F5" s="9" t="s">
        <v>17</v>
      </c>
      <c r="G5" s="10">
        <v>0.33333333333333331</v>
      </c>
      <c r="H5" s="10">
        <v>0.70833333333333337</v>
      </c>
      <c r="I5" s="11">
        <v>0.33333333333333331</v>
      </c>
      <c r="J5" s="106"/>
      <c r="K5" s="15">
        <f>1/173*$J$4</f>
        <v>33890.173410404619</v>
      </c>
      <c r="L5" s="15">
        <f>2*$K$4</f>
        <v>67780.346820809238</v>
      </c>
      <c r="M5" s="15">
        <f t="shared" si="0"/>
        <v>67780.346820809238</v>
      </c>
      <c r="N5" s="15">
        <f t="shared" si="1"/>
        <v>67780.346820809238</v>
      </c>
      <c r="O5" s="15">
        <f t="shared" si="1"/>
        <v>67780.346820809238</v>
      </c>
      <c r="P5" s="15">
        <f t="shared" si="1"/>
        <v>67780.346820809238</v>
      </c>
      <c r="Q5" s="15">
        <f t="shared" si="1"/>
        <v>67780.346820809238</v>
      </c>
      <c r="R5" s="15">
        <f t="shared" si="1"/>
        <v>67780.346820809238</v>
      </c>
      <c r="S5" s="15">
        <f t="shared" si="1"/>
        <v>67780.346820809238</v>
      </c>
      <c r="T5" s="12">
        <f t="shared" ref="T5:T7" si="2">SUM(L5:S5)</f>
        <v>542242.7745664739</v>
      </c>
      <c r="U5" s="12">
        <f t="shared" ref="U5:U7" si="3">T5*5%</f>
        <v>27112.138728323698</v>
      </c>
      <c r="V5" s="12">
        <f t="shared" ref="V5:V7" si="4">T5-U5</f>
        <v>515130.63583815022</v>
      </c>
      <c r="W5" s="1" t="s">
        <v>20</v>
      </c>
    </row>
    <row r="6" spans="1:24" x14ac:dyDescent="0.25">
      <c r="A6" s="4"/>
      <c r="B6" s="111"/>
      <c r="C6" s="111"/>
      <c r="D6" s="8">
        <v>44305</v>
      </c>
      <c r="E6" s="1" t="s">
        <v>32</v>
      </c>
      <c r="F6" s="14" t="s">
        <v>9</v>
      </c>
      <c r="G6" s="21">
        <v>0.70833333333333337</v>
      </c>
      <c r="H6" s="21">
        <v>0.875</v>
      </c>
      <c r="I6" s="22">
        <f>H6-G6</f>
        <v>0.16666666666666663</v>
      </c>
      <c r="J6" s="106"/>
      <c r="K6" s="16">
        <f t="shared" ref="K6:K7" si="5">1/173*$J$4</f>
        <v>33890.173410404619</v>
      </c>
      <c r="L6" s="16">
        <f t="shared" ref="L6:L7" si="6">1.5*$K$4</f>
        <v>50835.260115606929</v>
      </c>
      <c r="M6" s="16">
        <f t="shared" ref="M6:M7" si="7">2*$K$4</f>
        <v>67780.346820809238</v>
      </c>
      <c r="N6" s="16">
        <f t="shared" si="1"/>
        <v>67780.346820809238</v>
      </c>
      <c r="O6" s="16">
        <f t="shared" si="1"/>
        <v>67780.346820809238</v>
      </c>
      <c r="P6" s="15"/>
      <c r="Q6" s="15"/>
      <c r="R6" s="15"/>
      <c r="S6" s="15"/>
      <c r="T6" s="17">
        <f t="shared" si="2"/>
        <v>254176.30057803466</v>
      </c>
      <c r="U6" s="17">
        <f t="shared" si="3"/>
        <v>12708.815028901734</v>
      </c>
      <c r="V6" s="17">
        <f t="shared" si="4"/>
        <v>241467.48554913292</v>
      </c>
      <c r="W6" s="1"/>
    </row>
    <row r="7" spans="1:24" x14ac:dyDescent="0.25">
      <c r="A7" s="4"/>
      <c r="B7" s="103"/>
      <c r="C7" s="103"/>
      <c r="D7" s="8">
        <v>44306</v>
      </c>
      <c r="E7" s="1" t="s">
        <v>33</v>
      </c>
      <c r="F7" s="14" t="s">
        <v>9</v>
      </c>
      <c r="G7" s="21">
        <v>0.70833333333333337</v>
      </c>
      <c r="H7" s="21">
        <v>0.875</v>
      </c>
      <c r="I7" s="22">
        <f>H7-G7</f>
        <v>0.16666666666666663</v>
      </c>
      <c r="J7" s="106"/>
      <c r="K7" s="16">
        <f t="shared" si="5"/>
        <v>33890.173410404619</v>
      </c>
      <c r="L7" s="16">
        <f t="shared" si="6"/>
        <v>50835.260115606929</v>
      </c>
      <c r="M7" s="16">
        <f t="shared" si="7"/>
        <v>67780.346820809238</v>
      </c>
      <c r="N7" s="16">
        <f t="shared" si="1"/>
        <v>67780.346820809238</v>
      </c>
      <c r="O7" s="16">
        <f t="shared" si="1"/>
        <v>67780.346820809238</v>
      </c>
      <c r="P7" s="15"/>
      <c r="Q7" s="15"/>
      <c r="R7" s="15"/>
      <c r="S7" s="15"/>
      <c r="T7" s="17">
        <f t="shared" si="2"/>
        <v>254176.30057803466</v>
      </c>
      <c r="U7" s="17">
        <f t="shared" si="3"/>
        <v>12708.815028901734</v>
      </c>
      <c r="V7" s="17">
        <f t="shared" si="4"/>
        <v>241467.48554913292</v>
      </c>
      <c r="W7" s="1"/>
    </row>
    <row r="8" spans="1:24" x14ac:dyDescent="0.25">
      <c r="A8" s="4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13">
        <f>SUM(T4:T7)</f>
        <v>1592838.1502890172</v>
      </c>
      <c r="U8" s="13">
        <f>SUM(U4:U7)</f>
        <v>79641.907514450868</v>
      </c>
      <c r="V8" s="13">
        <f>SUM(V4:V7)</f>
        <v>1513196.2427745662</v>
      </c>
      <c r="W8" s="1"/>
    </row>
    <row r="9" spans="1:24" s="23" customFormat="1" x14ac:dyDescent="0.25">
      <c r="A9" s="19">
        <v>2</v>
      </c>
      <c r="B9" s="102" t="s">
        <v>39</v>
      </c>
      <c r="C9" s="102" t="s">
        <v>40</v>
      </c>
      <c r="D9" s="8">
        <v>44303</v>
      </c>
      <c r="E9" s="1" t="s">
        <v>16</v>
      </c>
      <c r="F9" s="9" t="s">
        <v>17</v>
      </c>
      <c r="G9" s="10">
        <v>0.33333333333333331</v>
      </c>
      <c r="H9" s="10">
        <v>0.70833333333333337</v>
      </c>
      <c r="I9" s="11">
        <v>0.33333333333333331</v>
      </c>
      <c r="J9" s="106">
        <v>5863000</v>
      </c>
      <c r="K9" s="15">
        <f>1/173*$J$9</f>
        <v>33890.173410404619</v>
      </c>
      <c r="L9" s="15">
        <f>2*$K$9</f>
        <v>67780.346820809238</v>
      </c>
      <c r="M9" s="15">
        <f t="shared" ref="M9:S10" si="8">2*$K$9</f>
        <v>67780.346820809238</v>
      </c>
      <c r="N9" s="15">
        <f t="shared" si="8"/>
        <v>67780.346820809238</v>
      </c>
      <c r="O9" s="15">
        <f t="shared" si="8"/>
        <v>67780.346820809238</v>
      </c>
      <c r="P9" s="15">
        <f t="shared" si="8"/>
        <v>67780.346820809238</v>
      </c>
      <c r="Q9" s="15">
        <f t="shared" si="8"/>
        <v>67780.346820809238</v>
      </c>
      <c r="R9" s="15">
        <f t="shared" si="8"/>
        <v>67780.346820809238</v>
      </c>
      <c r="S9" s="15">
        <f t="shared" si="8"/>
        <v>67780.346820809238</v>
      </c>
      <c r="T9" s="12">
        <f>SUM(L9:S9)</f>
        <v>542242.7745664739</v>
      </c>
      <c r="U9" s="12">
        <f>T9*5%</f>
        <v>27112.138728323698</v>
      </c>
      <c r="V9" s="12">
        <f>T9-U9</f>
        <v>515130.63583815022</v>
      </c>
      <c r="W9" s="1" t="s">
        <v>20</v>
      </c>
    </row>
    <row r="10" spans="1:24" x14ac:dyDescent="0.25">
      <c r="A10" s="4"/>
      <c r="B10" s="111"/>
      <c r="C10" s="111"/>
      <c r="D10" s="8">
        <v>44304</v>
      </c>
      <c r="E10" s="1" t="s">
        <v>31</v>
      </c>
      <c r="F10" s="9" t="s">
        <v>17</v>
      </c>
      <c r="G10" s="10">
        <v>0.33333333333333331</v>
      </c>
      <c r="H10" s="10">
        <v>0.70833333333333337</v>
      </c>
      <c r="I10" s="11">
        <v>0.33333333333333331</v>
      </c>
      <c r="J10" s="106"/>
      <c r="K10" s="15">
        <f>1/173*$J$9</f>
        <v>33890.173410404619</v>
      </c>
      <c r="L10" s="15">
        <f>2*$K$9</f>
        <v>67780.346820809238</v>
      </c>
      <c r="M10" s="15">
        <f t="shared" si="8"/>
        <v>67780.346820809238</v>
      </c>
      <c r="N10" s="15">
        <f t="shared" si="8"/>
        <v>67780.346820809238</v>
      </c>
      <c r="O10" s="15">
        <f t="shared" si="8"/>
        <v>67780.346820809238</v>
      </c>
      <c r="P10" s="15">
        <f t="shared" si="8"/>
        <v>67780.346820809238</v>
      </c>
      <c r="Q10" s="15">
        <f t="shared" si="8"/>
        <v>67780.346820809238</v>
      </c>
      <c r="R10" s="15">
        <f t="shared" si="8"/>
        <v>67780.346820809238</v>
      </c>
      <c r="S10" s="15">
        <f t="shared" si="8"/>
        <v>67780.346820809238</v>
      </c>
      <c r="T10" s="12">
        <f t="shared" ref="T10:T12" si="9">SUM(L10:S10)</f>
        <v>542242.7745664739</v>
      </c>
      <c r="U10" s="12">
        <f t="shared" ref="U10:U12" si="10">T10*5%</f>
        <v>27112.138728323698</v>
      </c>
      <c r="V10" s="12">
        <f t="shared" ref="V10:V12" si="11">T10-U10</f>
        <v>515130.63583815022</v>
      </c>
      <c r="W10" s="1" t="s">
        <v>20</v>
      </c>
    </row>
    <row r="11" spans="1:24" x14ac:dyDescent="0.25">
      <c r="A11" s="4"/>
      <c r="B11" s="111"/>
      <c r="C11" s="111"/>
      <c r="D11" s="8">
        <v>44305</v>
      </c>
      <c r="E11" s="1" t="s">
        <v>32</v>
      </c>
      <c r="F11" s="14" t="s">
        <v>9</v>
      </c>
      <c r="G11" s="21">
        <v>0.70833333333333337</v>
      </c>
      <c r="H11" s="21">
        <v>0.875</v>
      </c>
      <c r="I11" s="22">
        <f>H11-G11</f>
        <v>0.16666666666666663</v>
      </c>
      <c r="J11" s="106"/>
      <c r="K11" s="28">
        <f t="shared" ref="K11:K12" si="12">1/173*$J$9</f>
        <v>33890.173410404619</v>
      </c>
      <c r="L11" s="28">
        <f>1.5*$K$9</f>
        <v>50835.260115606929</v>
      </c>
      <c r="M11" s="28">
        <f t="shared" ref="M11:O12" si="13">2*$K$9</f>
        <v>67780.346820809238</v>
      </c>
      <c r="N11" s="28">
        <f t="shared" si="13"/>
        <v>67780.346820809238</v>
      </c>
      <c r="O11" s="28">
        <f t="shared" si="13"/>
        <v>67780.346820809238</v>
      </c>
      <c r="P11" s="15"/>
      <c r="Q11" s="15"/>
      <c r="R11" s="15"/>
      <c r="S11" s="15"/>
      <c r="T11" s="17">
        <f t="shared" si="9"/>
        <v>254176.30057803466</v>
      </c>
      <c r="U11" s="17">
        <f t="shared" si="10"/>
        <v>12708.815028901734</v>
      </c>
      <c r="V11" s="17">
        <f t="shared" si="11"/>
        <v>241467.48554913292</v>
      </c>
      <c r="W11" s="1"/>
    </row>
    <row r="12" spans="1:24" x14ac:dyDescent="0.25">
      <c r="A12" s="4"/>
      <c r="B12" s="103"/>
      <c r="C12" s="103"/>
      <c r="D12" s="8">
        <v>44306</v>
      </c>
      <c r="E12" s="1" t="s">
        <v>33</v>
      </c>
      <c r="F12" s="14" t="s">
        <v>9</v>
      </c>
      <c r="G12" s="21">
        <v>0.70833333333333337</v>
      </c>
      <c r="H12" s="21">
        <v>0.875</v>
      </c>
      <c r="I12" s="22">
        <f>H12-G12</f>
        <v>0.16666666666666663</v>
      </c>
      <c r="J12" s="106"/>
      <c r="K12" s="28">
        <f t="shared" si="12"/>
        <v>33890.173410404619</v>
      </c>
      <c r="L12" s="28">
        <f>1.5*$K$9</f>
        <v>50835.260115606929</v>
      </c>
      <c r="M12" s="28">
        <f t="shared" si="13"/>
        <v>67780.346820809238</v>
      </c>
      <c r="N12" s="28">
        <f t="shared" si="13"/>
        <v>67780.346820809238</v>
      </c>
      <c r="O12" s="28">
        <f t="shared" si="13"/>
        <v>67780.346820809238</v>
      </c>
      <c r="P12" s="15"/>
      <c r="Q12" s="15"/>
      <c r="R12" s="15"/>
      <c r="S12" s="15"/>
      <c r="T12" s="17">
        <f t="shared" si="9"/>
        <v>254176.30057803466</v>
      </c>
      <c r="U12" s="17">
        <f t="shared" si="10"/>
        <v>12708.815028901734</v>
      </c>
      <c r="V12" s="17">
        <f t="shared" si="11"/>
        <v>241467.48554913292</v>
      </c>
      <c r="W12" s="1"/>
    </row>
    <row r="13" spans="1:24" x14ac:dyDescent="0.25">
      <c r="A13" s="4"/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13">
        <f>SUM(T9:T12)</f>
        <v>1592838.1502890172</v>
      </c>
      <c r="U13" s="13">
        <f>SUM(U9:U12)</f>
        <v>79641.907514450868</v>
      </c>
      <c r="V13" s="13">
        <f>SUM(V9:V12)</f>
        <v>1513196.2427745662</v>
      </c>
      <c r="W13" s="1"/>
    </row>
    <row r="14" spans="1:24" x14ac:dyDescent="0.25">
      <c r="A14" s="100" t="s">
        <v>14</v>
      </c>
      <c r="B14" s="100"/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8">
        <f>SUM(T8,T13)</f>
        <v>3185676.3005780345</v>
      </c>
      <c r="U14" s="18">
        <f>SUM(U8,U13)</f>
        <v>159283.81502890174</v>
      </c>
      <c r="V14" s="18">
        <f>SUM(V8,V13)</f>
        <v>3026392.4855491323</v>
      </c>
    </row>
    <row r="16" spans="1:24" x14ac:dyDescent="0.25">
      <c r="U16" s="101" t="s">
        <v>77</v>
      </c>
      <c r="V16" s="101"/>
      <c r="W16" s="101"/>
    </row>
    <row r="17" spans="21:23" x14ac:dyDescent="0.25">
      <c r="U17" s="101" t="s">
        <v>78</v>
      </c>
      <c r="V17" s="101"/>
      <c r="W17" s="101"/>
    </row>
    <row r="18" spans="21:23" x14ac:dyDescent="0.25">
      <c r="U18" s="2"/>
    </row>
    <row r="19" spans="21:23" x14ac:dyDescent="0.25">
      <c r="U19" s="2"/>
    </row>
    <row r="20" spans="21:23" x14ac:dyDescent="0.25">
      <c r="U20" s="2"/>
    </row>
    <row r="21" spans="21:23" x14ac:dyDescent="0.25">
      <c r="U21" s="101" t="s">
        <v>79</v>
      </c>
      <c r="V21" s="101"/>
      <c r="W21" s="101"/>
    </row>
  </sheetData>
  <mergeCells count="28">
    <mergeCell ref="U16:W16"/>
    <mergeCell ref="U17:W17"/>
    <mergeCell ref="U21:W21"/>
    <mergeCell ref="A14:S14"/>
    <mergeCell ref="J4:J7"/>
    <mergeCell ref="B8:S8"/>
    <mergeCell ref="J9:J12"/>
    <mergeCell ref="B13:S13"/>
    <mergeCell ref="C9:C12"/>
    <mergeCell ref="C4:C7"/>
    <mergeCell ref="B4:B7"/>
    <mergeCell ref="B9:B12"/>
    <mergeCell ref="A1:X1"/>
    <mergeCell ref="K2:K3"/>
    <mergeCell ref="L2:S2"/>
    <mergeCell ref="T2:T3"/>
    <mergeCell ref="W2:W3"/>
    <mergeCell ref="A2:A3"/>
    <mergeCell ref="B2:B3"/>
    <mergeCell ref="C2:C3"/>
    <mergeCell ref="D2:D3"/>
    <mergeCell ref="E2:E3"/>
    <mergeCell ref="F2:F3"/>
    <mergeCell ref="G2:H2"/>
    <mergeCell ref="I2:I3"/>
    <mergeCell ref="J2:J3"/>
    <mergeCell ref="U2:U3"/>
    <mergeCell ref="V2:V3"/>
  </mergeCells>
  <pageMargins left="0.25" right="0.2" top="0.75" bottom="0.75" header="0.3" footer="0.3"/>
  <pageSetup scale="48" orientation="landscape" r:id="rId1"/>
  <colBreaks count="1" manualBreakCount="1">
    <brk id="25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view="pageBreakPreview" zoomScale="60" zoomScaleNormal="100" workbookViewId="0">
      <selection activeCell="N8" sqref="N8:P13"/>
    </sheetView>
  </sheetViews>
  <sheetFormatPr defaultRowHeight="15" x14ac:dyDescent="0.25"/>
  <cols>
    <col min="1" max="1" width="6.5703125" customWidth="1"/>
    <col min="2" max="2" width="26.85546875" customWidth="1"/>
    <col min="3" max="3" width="17.28515625" customWidth="1"/>
    <col min="4" max="4" width="16.140625" customWidth="1"/>
    <col min="5" max="5" width="13.42578125" customWidth="1"/>
    <col min="6" max="6" width="12.140625" customWidth="1"/>
    <col min="7" max="8" width="14.7109375" customWidth="1"/>
    <col min="9" max="9" width="12.42578125" customWidth="1"/>
    <col min="10" max="10" width="14.28515625" customWidth="1"/>
    <col min="11" max="11" width="13" customWidth="1"/>
    <col min="12" max="12" width="11.140625" bestFit="1" customWidth="1"/>
    <col min="13" max="13" width="11.140625" customWidth="1"/>
    <col min="14" max="16" width="14.42578125" customWidth="1"/>
  </cols>
  <sheetData>
    <row r="1" spans="1:23" x14ac:dyDescent="0.25">
      <c r="A1" s="121" t="s">
        <v>83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</row>
    <row r="2" spans="1:23" s="6" customFormat="1" ht="30" customHeight="1" x14ac:dyDescent="0.25">
      <c r="A2" s="122" t="s">
        <v>0</v>
      </c>
      <c r="B2" s="122" t="s">
        <v>1</v>
      </c>
      <c r="C2" s="122" t="s">
        <v>7</v>
      </c>
      <c r="D2" s="122" t="s">
        <v>2</v>
      </c>
      <c r="E2" s="122" t="s">
        <v>3</v>
      </c>
      <c r="F2" s="123" t="s">
        <v>4</v>
      </c>
      <c r="G2" s="122" t="s">
        <v>10</v>
      </c>
      <c r="H2" s="122"/>
      <c r="I2" s="116" t="s">
        <v>5</v>
      </c>
      <c r="J2" s="116" t="s">
        <v>6</v>
      </c>
      <c r="K2" s="116" t="s">
        <v>13</v>
      </c>
      <c r="L2" s="118" t="s">
        <v>18</v>
      </c>
      <c r="M2" s="120"/>
      <c r="N2" s="118" t="s">
        <v>14</v>
      </c>
      <c r="O2" s="116" t="s">
        <v>75</v>
      </c>
      <c r="P2" s="116" t="s">
        <v>74</v>
      </c>
    </row>
    <row r="3" spans="1:23" s="6" customFormat="1" x14ac:dyDescent="0.25">
      <c r="A3" s="122"/>
      <c r="B3" s="122"/>
      <c r="C3" s="122"/>
      <c r="D3" s="122"/>
      <c r="E3" s="122"/>
      <c r="F3" s="124"/>
      <c r="G3" s="7" t="s">
        <v>11</v>
      </c>
      <c r="H3" s="7" t="s">
        <v>12</v>
      </c>
      <c r="I3" s="117"/>
      <c r="J3" s="117"/>
      <c r="K3" s="117"/>
      <c r="L3" s="7">
        <v>1</v>
      </c>
      <c r="M3" s="88">
        <v>2</v>
      </c>
      <c r="N3" s="118"/>
      <c r="O3" s="117"/>
      <c r="P3" s="117"/>
    </row>
    <row r="4" spans="1:23" s="23" customFormat="1" x14ac:dyDescent="0.25">
      <c r="A4" s="19">
        <v>1</v>
      </c>
      <c r="B4" s="14" t="s">
        <v>46</v>
      </c>
      <c r="C4" s="14" t="s">
        <v>47</v>
      </c>
      <c r="D4" s="8">
        <v>44304</v>
      </c>
      <c r="E4" s="1" t="s">
        <v>33</v>
      </c>
      <c r="F4" s="14" t="s">
        <v>9</v>
      </c>
      <c r="G4" s="29">
        <v>0.64583333333333337</v>
      </c>
      <c r="H4" s="29">
        <v>0.72916666666666663</v>
      </c>
      <c r="I4" s="30">
        <f>H4-G4</f>
        <v>8.3333333333333259E-2</v>
      </c>
      <c r="J4" s="34">
        <v>5863000</v>
      </c>
      <c r="K4" s="28">
        <f>1/173*$J$4</f>
        <v>33890.173410404619</v>
      </c>
      <c r="L4" s="28">
        <f>1.5*$K$4</f>
        <v>50835.260115606929</v>
      </c>
      <c r="M4" s="28">
        <f>2*$K$4</f>
        <v>67780.346820809238</v>
      </c>
      <c r="N4" s="17">
        <f>SUM(L4:M4)</f>
        <v>118615.60693641617</v>
      </c>
      <c r="O4" s="17">
        <f>N4*5%</f>
        <v>5930.7803468208085</v>
      </c>
      <c r="P4" s="17">
        <f>N4-O4</f>
        <v>112684.82658959535</v>
      </c>
    </row>
    <row r="5" spans="1:23" x14ac:dyDescent="0.25">
      <c r="A5" s="4"/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  <c r="M5" s="56"/>
      <c r="N5" s="47">
        <f>SUM(N4:N4)</f>
        <v>118615.60693641617</v>
      </c>
      <c r="O5" s="47">
        <f>SUM(O4:O4)</f>
        <v>5930.7803468208085</v>
      </c>
      <c r="P5" s="47">
        <f>SUM(P4:P4)</f>
        <v>112684.82658959535</v>
      </c>
    </row>
    <row r="6" spans="1:23" x14ac:dyDescent="0.25">
      <c r="A6" s="100" t="s">
        <v>14</v>
      </c>
      <c r="B6" s="100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55"/>
      <c r="N6" s="49">
        <f>N5</f>
        <v>118615.60693641617</v>
      </c>
      <c r="O6" s="47">
        <f>SUM(O5:O5)</f>
        <v>5930.7803468208085</v>
      </c>
      <c r="P6" s="47">
        <f>SUM(P5:P5)</f>
        <v>112684.82658959535</v>
      </c>
    </row>
    <row r="8" spans="1:23" x14ac:dyDescent="0.25">
      <c r="N8" s="101" t="s">
        <v>77</v>
      </c>
      <c r="O8" s="101"/>
      <c r="P8" s="101"/>
    </row>
    <row r="9" spans="1:23" x14ac:dyDescent="0.25">
      <c r="N9" s="101" t="s">
        <v>78</v>
      </c>
      <c r="O9" s="101"/>
      <c r="P9" s="101"/>
    </row>
    <row r="10" spans="1:23" x14ac:dyDescent="0.25">
      <c r="N10" s="78"/>
    </row>
    <row r="11" spans="1:23" x14ac:dyDescent="0.25">
      <c r="N11" s="78"/>
    </row>
    <row r="12" spans="1:23" x14ac:dyDescent="0.25">
      <c r="N12" s="78"/>
    </row>
    <row r="13" spans="1:23" x14ac:dyDescent="0.25">
      <c r="N13" s="101" t="s">
        <v>79</v>
      </c>
      <c r="O13" s="101"/>
      <c r="P13" s="101"/>
    </row>
  </sheetData>
  <mergeCells count="20">
    <mergeCell ref="A1:W1"/>
    <mergeCell ref="A6:L6"/>
    <mergeCell ref="K2:K3"/>
    <mergeCell ref="N2:N3"/>
    <mergeCell ref="B5:L5"/>
    <mergeCell ref="N8:P8"/>
    <mergeCell ref="N9:P9"/>
    <mergeCell ref="N13:P13"/>
    <mergeCell ref="A2:A3"/>
    <mergeCell ref="B2:B3"/>
    <mergeCell ref="C2:C3"/>
    <mergeCell ref="D2:D3"/>
    <mergeCell ref="E2:E3"/>
    <mergeCell ref="F2:F3"/>
    <mergeCell ref="G2:H2"/>
    <mergeCell ref="I2:I3"/>
    <mergeCell ref="J2:J3"/>
    <mergeCell ref="O2:O3"/>
    <mergeCell ref="P2:P3"/>
    <mergeCell ref="L2:M2"/>
  </mergeCells>
  <pageMargins left="0.2" right="0.2" top="0.75" bottom="0.75" header="0.3" footer="0.3"/>
  <pageSetup scale="59" orientation="landscape" r:id="rId1"/>
  <colBreaks count="1" manualBreakCount="1">
    <brk id="16" max="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view="pageBreakPreview" zoomScaleNormal="100" zoomScaleSheetLayoutView="100" workbookViewId="0">
      <selection activeCell="E23" sqref="E23"/>
    </sheetView>
  </sheetViews>
  <sheetFormatPr defaultRowHeight="15" x14ac:dyDescent="0.25"/>
  <cols>
    <col min="1" max="1" width="6.5703125" customWidth="1"/>
    <col min="2" max="2" width="26.85546875" customWidth="1"/>
    <col min="3" max="3" width="22.7109375" customWidth="1"/>
    <col min="4" max="4" width="16.140625" customWidth="1"/>
    <col min="5" max="5" width="13.42578125" customWidth="1"/>
    <col min="6" max="6" width="12.140625" customWidth="1"/>
    <col min="7" max="8" width="14.7109375" customWidth="1"/>
    <col min="9" max="9" width="12.42578125" customWidth="1"/>
    <col min="10" max="10" width="12" customWidth="1"/>
    <col min="11" max="11" width="10.85546875" customWidth="1"/>
    <col min="12" max="12" width="8.85546875" customWidth="1"/>
    <col min="13" max="13" width="9" customWidth="1"/>
    <col min="14" max="14" width="8.5703125" customWidth="1"/>
    <col min="15" max="15" width="8.7109375" customWidth="1"/>
    <col min="16" max="16" width="8.5703125" customWidth="1"/>
    <col min="17" max="17" width="14.42578125" customWidth="1"/>
    <col min="18" max="18" width="10.7109375" customWidth="1"/>
    <col min="19" max="19" width="11.7109375" customWidth="1"/>
  </cols>
  <sheetData>
    <row r="1" spans="1:27" x14ac:dyDescent="0.25">
      <c r="A1" s="121" t="s">
        <v>72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</row>
    <row r="2" spans="1:27" s="6" customFormat="1" ht="30" customHeight="1" x14ac:dyDescent="0.25">
      <c r="A2" s="122" t="s">
        <v>0</v>
      </c>
      <c r="B2" s="122" t="s">
        <v>1</v>
      </c>
      <c r="C2" s="122" t="s">
        <v>7</v>
      </c>
      <c r="D2" s="122" t="s">
        <v>2</v>
      </c>
      <c r="E2" s="122" t="s">
        <v>3</v>
      </c>
      <c r="F2" s="123" t="s">
        <v>4</v>
      </c>
      <c r="G2" s="122" t="s">
        <v>10</v>
      </c>
      <c r="H2" s="122"/>
      <c r="I2" s="116" t="s">
        <v>5</v>
      </c>
      <c r="J2" s="116" t="s">
        <v>6</v>
      </c>
      <c r="K2" s="116" t="s">
        <v>13</v>
      </c>
      <c r="L2" s="118" t="s">
        <v>18</v>
      </c>
      <c r="M2" s="119"/>
      <c r="N2" s="119"/>
      <c r="O2" s="119"/>
      <c r="P2" s="58"/>
      <c r="Q2" s="118" t="s">
        <v>14</v>
      </c>
      <c r="R2" s="116" t="s">
        <v>75</v>
      </c>
      <c r="S2" s="116" t="s">
        <v>74</v>
      </c>
    </row>
    <row r="3" spans="1:27" s="6" customFormat="1" x14ac:dyDescent="0.25">
      <c r="A3" s="122"/>
      <c r="B3" s="122"/>
      <c r="C3" s="122"/>
      <c r="D3" s="122"/>
      <c r="E3" s="122"/>
      <c r="F3" s="124"/>
      <c r="G3" s="7" t="s">
        <v>81</v>
      </c>
      <c r="H3" s="7" t="s">
        <v>82</v>
      </c>
      <c r="I3" s="117"/>
      <c r="J3" s="117"/>
      <c r="K3" s="117"/>
      <c r="L3" s="7">
        <v>1</v>
      </c>
      <c r="M3" s="7">
        <v>2</v>
      </c>
      <c r="N3" s="7">
        <v>3</v>
      </c>
      <c r="O3" s="7">
        <v>4</v>
      </c>
      <c r="P3" s="57">
        <v>5</v>
      </c>
      <c r="Q3" s="118"/>
      <c r="R3" s="117"/>
      <c r="S3" s="117"/>
    </row>
    <row r="4" spans="1:27" s="6" customFormat="1" x14ac:dyDescent="0.25">
      <c r="A4" s="19">
        <v>1</v>
      </c>
      <c r="B4" s="14" t="s">
        <v>49</v>
      </c>
      <c r="C4" s="14" t="s">
        <v>48</v>
      </c>
      <c r="D4" s="8">
        <v>44304</v>
      </c>
      <c r="E4" s="39" t="s">
        <v>33</v>
      </c>
      <c r="F4" s="40" t="s">
        <v>9</v>
      </c>
      <c r="G4" s="21">
        <v>0.20833333333333334</v>
      </c>
      <c r="H4" s="21">
        <v>0.33333333333333331</v>
      </c>
      <c r="I4" s="22">
        <f>H4-G4</f>
        <v>0.12499999999999997</v>
      </c>
      <c r="J4" s="37">
        <v>5863000</v>
      </c>
      <c r="K4" s="28">
        <f>1/173*$J$6</f>
        <v>33890.173410404619</v>
      </c>
      <c r="L4" s="28">
        <f>1.5*$K$6</f>
        <v>50835.260115606929</v>
      </c>
      <c r="M4" s="28">
        <f t="shared" ref="M4:P6" si="0">2*$K$6</f>
        <v>67780.346820809238</v>
      </c>
      <c r="N4" s="28">
        <f t="shared" si="0"/>
        <v>67780.346820809238</v>
      </c>
      <c r="O4" s="38"/>
      <c r="P4" s="90"/>
      <c r="Q4" s="17">
        <f>SUM(L4:P4)</f>
        <v>186395.95375722542</v>
      </c>
      <c r="R4" s="17"/>
      <c r="S4" s="17"/>
    </row>
    <row r="5" spans="1:27" s="6" customFormat="1" x14ac:dyDescent="0.25">
      <c r="A5" s="52"/>
      <c r="B5" s="53"/>
      <c r="C5" s="53"/>
      <c r="D5" s="8"/>
      <c r="E5" s="39"/>
      <c r="F5" s="40"/>
      <c r="G5" s="21">
        <v>0.66666666666666663</v>
      </c>
      <c r="H5" s="21">
        <v>0.75</v>
      </c>
      <c r="I5" s="22">
        <f>H5-G5</f>
        <v>8.333333333333337E-2</v>
      </c>
      <c r="J5" s="44"/>
      <c r="K5" s="28"/>
      <c r="L5" s="28"/>
      <c r="M5" s="28"/>
      <c r="N5" s="28">
        <f t="shared" si="0"/>
        <v>67780.346820809238</v>
      </c>
      <c r="O5" s="28">
        <f t="shared" si="0"/>
        <v>67780.346820809238</v>
      </c>
      <c r="P5" s="89"/>
      <c r="Q5" s="17">
        <f>SUM(L5:O5)</f>
        <v>135560.69364161848</v>
      </c>
      <c r="R5" s="17"/>
      <c r="S5" s="17"/>
    </row>
    <row r="6" spans="1:27" s="23" customFormat="1" x14ac:dyDescent="0.25">
      <c r="D6" s="8">
        <v>44305</v>
      </c>
      <c r="E6" s="1" t="s">
        <v>34</v>
      </c>
      <c r="F6" s="14" t="s">
        <v>9</v>
      </c>
      <c r="G6" s="21">
        <v>0.66666666666666663</v>
      </c>
      <c r="H6" s="21">
        <v>0.875</v>
      </c>
      <c r="I6" s="22">
        <f>H6-G6</f>
        <v>0.20833333333333337</v>
      </c>
      <c r="J6" s="34">
        <v>5863000</v>
      </c>
      <c r="K6" s="28">
        <f>1/173*$J$6</f>
        <v>33890.173410404619</v>
      </c>
      <c r="L6" s="28">
        <f>1.5*$K$6</f>
        <v>50835.260115606929</v>
      </c>
      <c r="M6" s="28">
        <f t="shared" si="0"/>
        <v>67780.346820809238</v>
      </c>
      <c r="N6" s="28">
        <f t="shared" si="0"/>
        <v>67780.346820809238</v>
      </c>
      <c r="O6" s="28">
        <f t="shared" si="0"/>
        <v>67780.346820809238</v>
      </c>
      <c r="P6" s="28">
        <f t="shared" si="0"/>
        <v>67780.346820809238</v>
      </c>
      <c r="Q6" s="17">
        <f>SUM(L6:P6)</f>
        <v>321956.6473988439</v>
      </c>
      <c r="R6" s="17"/>
      <c r="S6" s="17"/>
    </row>
    <row r="7" spans="1:27" x14ac:dyDescent="0.25">
      <c r="A7" s="100" t="s">
        <v>14</v>
      </c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45"/>
      <c r="Q7" s="18">
        <f>SUM(Q4:Q6)</f>
        <v>643913.29479768779</v>
      </c>
      <c r="R7" s="91">
        <f>Q7*5%</f>
        <v>32195.664739884392</v>
      </c>
      <c r="S7" s="47">
        <f>Q7-R7</f>
        <v>611717.63005780336</v>
      </c>
    </row>
    <row r="9" spans="1:27" x14ac:dyDescent="0.25">
      <c r="Q9" s="101" t="s">
        <v>77</v>
      </c>
      <c r="R9" s="101"/>
      <c r="S9" s="101"/>
    </row>
    <row r="10" spans="1:27" x14ac:dyDescent="0.25">
      <c r="Q10" s="101" t="s">
        <v>78</v>
      </c>
      <c r="R10" s="101"/>
      <c r="S10" s="101"/>
    </row>
    <row r="11" spans="1:27" x14ac:dyDescent="0.25">
      <c r="Q11" s="78"/>
    </row>
    <row r="12" spans="1:27" x14ac:dyDescent="0.25">
      <c r="Q12" s="78"/>
    </row>
    <row r="13" spans="1:27" x14ac:dyDescent="0.25">
      <c r="Q13" s="78"/>
    </row>
    <row r="14" spans="1:27" x14ac:dyDescent="0.25">
      <c r="Q14" s="101" t="s">
        <v>79</v>
      </c>
      <c r="R14" s="101"/>
      <c r="S14" s="101"/>
    </row>
  </sheetData>
  <mergeCells count="19">
    <mergeCell ref="R2:R3"/>
    <mergeCell ref="S2:S3"/>
    <mergeCell ref="Q9:S9"/>
    <mergeCell ref="Q10:S10"/>
    <mergeCell ref="Q14:S14"/>
    <mergeCell ref="A1:AA1"/>
    <mergeCell ref="A7:O7"/>
    <mergeCell ref="K2:K3"/>
    <mergeCell ref="L2:O2"/>
    <mergeCell ref="Q2:Q3"/>
    <mergeCell ref="A2:A3"/>
    <mergeCell ref="B2:B3"/>
    <mergeCell ref="C2:C3"/>
    <mergeCell ref="D2:D3"/>
    <mergeCell ref="E2:E3"/>
    <mergeCell ref="F2:F3"/>
    <mergeCell ref="G2:H2"/>
    <mergeCell ref="I2:I3"/>
    <mergeCell ref="J2:J3"/>
  </mergeCells>
  <pageMargins left="0.7" right="0.7" top="0.75" bottom="0.75" header="0.3" footer="0.3"/>
  <pageSetup scale="50" orientation="landscape" r:id="rId1"/>
  <colBreaks count="1" manualBreakCount="1">
    <brk id="1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"/>
  <sheetViews>
    <sheetView view="pageBreakPreview" topLeftCell="H2" zoomScale="70" zoomScaleNormal="85" zoomScaleSheetLayoutView="70" workbookViewId="0">
      <selection activeCell="AB21" sqref="AB21"/>
    </sheetView>
  </sheetViews>
  <sheetFormatPr defaultRowHeight="15" x14ac:dyDescent="0.25"/>
  <cols>
    <col min="1" max="1" width="6.5703125" customWidth="1"/>
    <col min="2" max="2" width="17.85546875" customWidth="1"/>
    <col min="3" max="3" width="11.28515625" customWidth="1"/>
    <col min="4" max="4" width="13.140625" customWidth="1"/>
    <col min="5" max="5" width="9.5703125" customWidth="1"/>
    <col min="6" max="6" width="12.140625" customWidth="1"/>
    <col min="7" max="7" width="8" customWidth="1"/>
    <col min="8" max="8" width="7.42578125" customWidth="1"/>
    <col min="9" max="9" width="9.42578125" customWidth="1"/>
    <col min="10" max="10" width="11.5703125" customWidth="1"/>
    <col min="11" max="11" width="12.28515625" customWidth="1"/>
    <col min="12" max="27" width="11.7109375" customWidth="1"/>
    <col min="28" max="29" width="14.42578125" customWidth="1"/>
    <col min="30" max="30" width="16.5703125" customWidth="1"/>
    <col min="31" max="31" width="13.85546875" customWidth="1"/>
  </cols>
  <sheetData>
    <row r="1" spans="1:31" x14ac:dyDescent="0.25">
      <c r="A1" s="121" t="s">
        <v>72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  <c r="AC1" s="121"/>
      <c r="AD1" s="121"/>
      <c r="AE1" s="121"/>
    </row>
    <row r="2" spans="1:31" s="6" customFormat="1" ht="30" customHeight="1" x14ac:dyDescent="0.25">
      <c r="A2" s="122" t="s">
        <v>0</v>
      </c>
      <c r="B2" s="122" t="s">
        <v>1</v>
      </c>
      <c r="C2" s="122" t="s">
        <v>7</v>
      </c>
      <c r="D2" s="122" t="s">
        <v>2</v>
      </c>
      <c r="E2" s="122" t="s">
        <v>3</v>
      </c>
      <c r="F2" s="123" t="s">
        <v>4</v>
      </c>
      <c r="G2" s="122" t="s">
        <v>10</v>
      </c>
      <c r="H2" s="122"/>
      <c r="I2" s="116" t="s">
        <v>5</v>
      </c>
      <c r="J2" s="116" t="s">
        <v>6</v>
      </c>
      <c r="K2" s="116" t="s">
        <v>13</v>
      </c>
      <c r="L2" s="118" t="s">
        <v>18</v>
      </c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20"/>
      <c r="AB2" s="118" t="s">
        <v>14</v>
      </c>
      <c r="AC2" s="116" t="s">
        <v>75</v>
      </c>
      <c r="AD2" s="116" t="s">
        <v>74</v>
      </c>
      <c r="AE2" s="122" t="s">
        <v>19</v>
      </c>
    </row>
    <row r="3" spans="1:31" s="6" customFormat="1" x14ac:dyDescent="0.25">
      <c r="A3" s="122"/>
      <c r="B3" s="122"/>
      <c r="C3" s="122"/>
      <c r="D3" s="122"/>
      <c r="E3" s="122"/>
      <c r="F3" s="124"/>
      <c r="G3" s="7" t="s">
        <v>81</v>
      </c>
      <c r="H3" s="7" t="s">
        <v>82</v>
      </c>
      <c r="I3" s="117"/>
      <c r="J3" s="117"/>
      <c r="K3" s="117"/>
      <c r="L3" s="7">
        <v>1</v>
      </c>
      <c r="M3" s="7">
        <v>2</v>
      </c>
      <c r="N3" s="7">
        <v>3</v>
      </c>
      <c r="O3" s="7">
        <v>4</v>
      </c>
      <c r="P3" s="7">
        <v>5</v>
      </c>
      <c r="Q3" s="7">
        <v>6</v>
      </c>
      <c r="R3" s="7">
        <v>7</v>
      </c>
      <c r="S3" s="7">
        <v>8</v>
      </c>
      <c r="T3" s="7">
        <v>9</v>
      </c>
      <c r="U3" s="7">
        <v>10</v>
      </c>
      <c r="V3" s="7">
        <v>11</v>
      </c>
      <c r="W3" s="7">
        <v>12</v>
      </c>
      <c r="X3" s="7">
        <v>13</v>
      </c>
      <c r="Y3" s="7">
        <v>14</v>
      </c>
      <c r="Z3" s="7">
        <v>15</v>
      </c>
      <c r="AA3" s="7">
        <v>16</v>
      </c>
      <c r="AB3" s="118"/>
      <c r="AC3" s="117"/>
      <c r="AD3" s="117"/>
      <c r="AE3" s="122"/>
    </row>
    <row r="4" spans="1:31" s="23" customFormat="1" x14ac:dyDescent="0.25">
      <c r="A4" s="108">
        <v>1</v>
      </c>
      <c r="B4" s="102" t="s">
        <v>50</v>
      </c>
      <c r="C4" s="108" t="s">
        <v>45</v>
      </c>
      <c r="D4" s="8">
        <v>44302</v>
      </c>
      <c r="E4" s="1" t="s">
        <v>15</v>
      </c>
      <c r="F4" s="9" t="s">
        <v>17</v>
      </c>
      <c r="G4" s="10">
        <v>0.33333333333333331</v>
      </c>
      <c r="H4" s="10">
        <v>1</v>
      </c>
      <c r="I4" s="11">
        <f>H4-G4</f>
        <v>0.66666666666666674</v>
      </c>
      <c r="J4" s="106">
        <v>4300000</v>
      </c>
      <c r="K4" s="15">
        <f>1/173*$J$4</f>
        <v>24855.491329479766</v>
      </c>
      <c r="L4" s="15">
        <f>2*$K$4</f>
        <v>49710.982658959532</v>
      </c>
      <c r="M4" s="15">
        <f>2*$K$4</f>
        <v>49710.982658959532</v>
      </c>
      <c r="N4" s="15">
        <f t="shared" ref="N4:S5" si="0">2*$K$4</f>
        <v>49710.982658959532</v>
      </c>
      <c r="O4" s="15">
        <f t="shared" si="0"/>
        <v>49710.982658959532</v>
      </c>
      <c r="P4" s="15">
        <f t="shared" si="0"/>
        <v>49710.982658959532</v>
      </c>
      <c r="Q4" s="15">
        <f t="shared" si="0"/>
        <v>49710.982658959532</v>
      </c>
      <c r="R4" s="15">
        <f t="shared" si="0"/>
        <v>49710.982658959532</v>
      </c>
      <c r="S4" s="15">
        <f t="shared" si="0"/>
        <v>49710.982658959532</v>
      </c>
      <c r="T4" s="15">
        <f>3*$K$4</f>
        <v>74566.473988439306</v>
      </c>
      <c r="U4" s="15">
        <f t="shared" ref="U4:AA5" si="1">4*$K$4</f>
        <v>99421.965317919065</v>
      </c>
      <c r="V4" s="15">
        <f t="shared" si="1"/>
        <v>99421.965317919065</v>
      </c>
      <c r="W4" s="15">
        <f t="shared" si="1"/>
        <v>99421.965317919065</v>
      </c>
      <c r="X4" s="15">
        <f t="shared" si="1"/>
        <v>99421.965317919065</v>
      </c>
      <c r="Y4" s="15">
        <f t="shared" si="1"/>
        <v>99421.965317919065</v>
      </c>
      <c r="Z4" s="15">
        <f t="shared" si="1"/>
        <v>99421.965317919065</v>
      </c>
      <c r="AA4" s="15">
        <f t="shared" si="1"/>
        <v>99421.965317919065</v>
      </c>
      <c r="AB4" s="12">
        <f>SUM(L4:AA4)</f>
        <v>1168208.0924855489</v>
      </c>
      <c r="AC4" s="12">
        <f>AB4*5%</f>
        <v>58410.404624277449</v>
      </c>
      <c r="AD4" s="12">
        <f>AB4-AC4</f>
        <v>1109797.6878612714</v>
      </c>
      <c r="AE4" s="1" t="s">
        <v>20</v>
      </c>
    </row>
    <row r="5" spans="1:31" s="23" customFormat="1" x14ac:dyDescent="0.25">
      <c r="A5" s="109"/>
      <c r="B5" s="111"/>
      <c r="C5" s="109"/>
      <c r="D5" s="8">
        <v>44303</v>
      </c>
      <c r="E5" s="1" t="s">
        <v>16</v>
      </c>
      <c r="F5" s="9" t="s">
        <v>17</v>
      </c>
      <c r="G5" s="10">
        <v>0.33333333333333331</v>
      </c>
      <c r="H5" s="10">
        <v>1</v>
      </c>
      <c r="I5" s="11">
        <f>H5-G5</f>
        <v>0.66666666666666674</v>
      </c>
      <c r="J5" s="106"/>
      <c r="K5" s="15">
        <f t="shared" ref="K5:K7" si="2">1/173*$J$4</f>
        <v>24855.491329479766</v>
      </c>
      <c r="L5" s="15">
        <f>2*$K$4</f>
        <v>49710.982658959532</v>
      </c>
      <c r="M5" s="15">
        <f>2*$K$4</f>
        <v>49710.982658959532</v>
      </c>
      <c r="N5" s="15">
        <f t="shared" si="0"/>
        <v>49710.982658959532</v>
      </c>
      <c r="O5" s="15">
        <f t="shared" si="0"/>
        <v>49710.982658959532</v>
      </c>
      <c r="P5" s="15">
        <f t="shared" si="0"/>
        <v>49710.982658959532</v>
      </c>
      <c r="Q5" s="15">
        <f t="shared" si="0"/>
        <v>49710.982658959532</v>
      </c>
      <c r="R5" s="15">
        <f t="shared" si="0"/>
        <v>49710.982658959532</v>
      </c>
      <c r="S5" s="15">
        <f t="shared" si="0"/>
        <v>49710.982658959532</v>
      </c>
      <c r="T5" s="15">
        <f>3*$K$4</f>
        <v>74566.473988439306</v>
      </c>
      <c r="U5" s="15">
        <f t="shared" si="1"/>
        <v>99421.965317919065</v>
      </c>
      <c r="V5" s="15">
        <f t="shared" si="1"/>
        <v>99421.965317919065</v>
      </c>
      <c r="W5" s="15">
        <f t="shared" si="1"/>
        <v>99421.965317919065</v>
      </c>
      <c r="X5" s="15">
        <f t="shared" si="1"/>
        <v>99421.965317919065</v>
      </c>
      <c r="Y5" s="15">
        <f t="shared" si="1"/>
        <v>99421.965317919065</v>
      </c>
      <c r="Z5" s="15">
        <f t="shared" si="1"/>
        <v>99421.965317919065</v>
      </c>
      <c r="AA5" s="15">
        <f t="shared" si="1"/>
        <v>99421.965317919065</v>
      </c>
      <c r="AB5" s="12">
        <f>SUM(L5:AA5)</f>
        <v>1168208.0924855489</v>
      </c>
      <c r="AC5" s="12">
        <f t="shared" ref="AC5:AC21" si="3">AB5*5%</f>
        <v>58410.404624277449</v>
      </c>
      <c r="AD5" s="12">
        <f t="shared" ref="AD5:AD21" si="4">AB5-AC5</f>
        <v>1109797.6878612714</v>
      </c>
      <c r="AE5" s="1" t="s">
        <v>20</v>
      </c>
    </row>
    <row r="6" spans="1:31" s="23" customFormat="1" x14ac:dyDescent="0.25">
      <c r="A6" s="109"/>
      <c r="B6" s="111"/>
      <c r="C6" s="109"/>
      <c r="D6" s="8">
        <v>44304</v>
      </c>
      <c r="E6" s="1" t="s">
        <v>31</v>
      </c>
      <c r="F6" s="31" t="s">
        <v>9</v>
      </c>
      <c r="G6" s="21">
        <v>0.33333333333333331</v>
      </c>
      <c r="H6" s="21">
        <v>24</v>
      </c>
      <c r="I6" s="22">
        <f>H6-G6</f>
        <v>23.666666666666668</v>
      </c>
      <c r="J6" s="106"/>
      <c r="K6" s="32">
        <f t="shared" si="2"/>
        <v>24855.491329479766</v>
      </c>
      <c r="L6" s="32">
        <f>1.5*$K$4</f>
        <v>37283.236994219653</v>
      </c>
      <c r="M6" s="32">
        <f>2*$K$4</f>
        <v>49710.982658959532</v>
      </c>
      <c r="N6" s="32">
        <f t="shared" ref="N6:AA7" si="5">2*$K$4</f>
        <v>49710.982658959532</v>
      </c>
      <c r="O6" s="32">
        <f t="shared" si="5"/>
        <v>49710.982658959532</v>
      </c>
      <c r="P6" s="32">
        <f t="shared" si="5"/>
        <v>49710.982658959532</v>
      </c>
      <c r="Q6" s="32">
        <f t="shared" si="5"/>
        <v>49710.982658959532</v>
      </c>
      <c r="R6" s="32">
        <f t="shared" si="5"/>
        <v>49710.982658959532</v>
      </c>
      <c r="S6" s="32">
        <f t="shared" si="5"/>
        <v>49710.982658959532</v>
      </c>
      <c r="T6" s="32">
        <f t="shared" si="5"/>
        <v>49710.982658959532</v>
      </c>
      <c r="U6" s="32">
        <f t="shared" si="5"/>
        <v>49710.982658959532</v>
      </c>
      <c r="V6" s="32">
        <f t="shared" si="5"/>
        <v>49710.982658959532</v>
      </c>
      <c r="W6" s="32">
        <f t="shared" si="5"/>
        <v>49710.982658959532</v>
      </c>
      <c r="X6" s="32">
        <f t="shared" si="5"/>
        <v>49710.982658959532</v>
      </c>
      <c r="Y6" s="32">
        <f t="shared" si="5"/>
        <v>49710.982658959532</v>
      </c>
      <c r="Z6" s="32">
        <f t="shared" si="5"/>
        <v>49710.982658959532</v>
      </c>
      <c r="AA6" s="32">
        <f t="shared" si="5"/>
        <v>49710.982658959532</v>
      </c>
      <c r="AB6" s="33">
        <f t="shared" ref="AB6" si="6">SUM(L6:AA6)</f>
        <v>782947.97687861277</v>
      </c>
      <c r="AC6" s="33">
        <f t="shared" si="3"/>
        <v>39147.398843930641</v>
      </c>
      <c r="AD6" s="33">
        <f t="shared" si="4"/>
        <v>743800.57803468208</v>
      </c>
      <c r="AE6" s="1"/>
    </row>
    <row r="7" spans="1:31" s="23" customFormat="1" x14ac:dyDescent="0.25">
      <c r="A7" s="110"/>
      <c r="B7" s="103"/>
      <c r="C7" s="110"/>
      <c r="D7" s="8">
        <v>44305</v>
      </c>
      <c r="E7" s="1" t="s">
        <v>32</v>
      </c>
      <c r="F7" s="31" t="s">
        <v>9</v>
      </c>
      <c r="G7" s="21">
        <v>0.66666666666666663</v>
      </c>
      <c r="H7" s="21">
        <v>1</v>
      </c>
      <c r="I7" s="22">
        <f>H7-G7</f>
        <v>0.33333333333333337</v>
      </c>
      <c r="J7" s="106"/>
      <c r="K7" s="32">
        <f t="shared" si="2"/>
        <v>24855.491329479766</v>
      </c>
      <c r="L7" s="32">
        <f>1.5*$K$4</f>
        <v>37283.236994219653</v>
      </c>
      <c r="M7" s="32">
        <f>2*$K$4</f>
        <v>49710.982658959532</v>
      </c>
      <c r="N7" s="32">
        <f t="shared" si="5"/>
        <v>49710.982658959532</v>
      </c>
      <c r="O7" s="32">
        <f t="shared" si="5"/>
        <v>49710.982658959532</v>
      </c>
      <c r="P7" s="32">
        <f t="shared" si="5"/>
        <v>49710.982658959532</v>
      </c>
      <c r="Q7" s="32">
        <f t="shared" si="5"/>
        <v>49710.982658959532</v>
      </c>
      <c r="R7" s="32">
        <f t="shared" si="5"/>
        <v>49710.982658959532</v>
      </c>
      <c r="S7" s="32">
        <f t="shared" si="5"/>
        <v>49710.982658959532</v>
      </c>
      <c r="T7" s="32"/>
      <c r="U7" s="32"/>
      <c r="V7" s="32"/>
      <c r="W7" s="32"/>
      <c r="X7" s="32"/>
      <c r="Y7" s="32"/>
      <c r="Z7" s="32"/>
      <c r="AA7" s="32"/>
      <c r="AB7" s="33">
        <f>SUM(L7:AA7)</f>
        <v>385260.11560693634</v>
      </c>
      <c r="AC7" s="33">
        <f t="shared" si="3"/>
        <v>19263.005780346819</v>
      </c>
      <c r="AD7" s="33">
        <f t="shared" si="4"/>
        <v>365997.10982658953</v>
      </c>
      <c r="AE7" s="1"/>
    </row>
    <row r="8" spans="1:31" x14ac:dyDescent="0.25">
      <c r="A8" s="4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13">
        <f>SUM(AB4:AB7)</f>
        <v>3504624.2774566468</v>
      </c>
      <c r="AC8" s="13">
        <f>SUM(AC4:AC7)</f>
        <v>175231.21387283236</v>
      </c>
      <c r="AD8" s="13">
        <f>SUM(AD4:AD7)</f>
        <v>3329393.0635838145</v>
      </c>
      <c r="AE8" s="1"/>
    </row>
    <row r="9" spans="1:31" s="23" customFormat="1" x14ac:dyDescent="0.25">
      <c r="A9" s="108">
        <v>2</v>
      </c>
      <c r="B9" s="102" t="s">
        <v>51</v>
      </c>
      <c r="C9" s="108" t="s">
        <v>45</v>
      </c>
      <c r="D9" s="8">
        <v>44302</v>
      </c>
      <c r="E9" s="1" t="s">
        <v>15</v>
      </c>
      <c r="F9" s="31" t="s">
        <v>9</v>
      </c>
      <c r="G9" s="21">
        <v>0.66666666666666663</v>
      </c>
      <c r="H9" s="21">
        <v>1</v>
      </c>
      <c r="I9" s="22">
        <f>H9-G9</f>
        <v>0.33333333333333337</v>
      </c>
      <c r="J9" s="106">
        <v>4300000</v>
      </c>
      <c r="K9" s="16">
        <f>1/173*$J$9</f>
        <v>24855.491329479766</v>
      </c>
      <c r="L9" s="16">
        <f>1.5*$K$9</f>
        <v>37283.236994219653</v>
      </c>
      <c r="M9" s="16">
        <f t="shared" ref="M9:S10" si="7">2*$K$9</f>
        <v>49710.982658959532</v>
      </c>
      <c r="N9" s="16">
        <f t="shared" si="7"/>
        <v>49710.982658959532</v>
      </c>
      <c r="O9" s="16">
        <f t="shared" si="7"/>
        <v>49710.982658959532</v>
      </c>
      <c r="P9" s="16">
        <f t="shared" si="7"/>
        <v>49710.982658959532</v>
      </c>
      <c r="Q9" s="16">
        <f t="shared" si="7"/>
        <v>49710.982658959532</v>
      </c>
      <c r="R9" s="16">
        <f t="shared" si="7"/>
        <v>49710.982658959532</v>
      </c>
      <c r="S9" s="16">
        <f t="shared" si="7"/>
        <v>49710.982658959532</v>
      </c>
      <c r="T9" s="16"/>
      <c r="U9" s="16"/>
      <c r="V9" s="16"/>
      <c r="W9" s="16"/>
      <c r="X9" s="16"/>
      <c r="Y9" s="16"/>
      <c r="Z9" s="16"/>
      <c r="AA9" s="16"/>
      <c r="AB9" s="17">
        <f>SUM(L9:AA9)</f>
        <v>385260.11560693634</v>
      </c>
      <c r="AC9" s="33">
        <f t="shared" si="3"/>
        <v>19263.005780346819</v>
      </c>
      <c r="AD9" s="33">
        <f t="shared" si="4"/>
        <v>365997.10982658953</v>
      </c>
      <c r="AE9" s="1"/>
    </row>
    <row r="10" spans="1:31" s="23" customFormat="1" x14ac:dyDescent="0.25">
      <c r="A10" s="109"/>
      <c r="B10" s="111"/>
      <c r="C10" s="109"/>
      <c r="D10" s="8">
        <v>44303</v>
      </c>
      <c r="E10" s="1" t="s">
        <v>16</v>
      </c>
      <c r="F10" s="31" t="s">
        <v>9</v>
      </c>
      <c r="G10" s="21">
        <v>0.66666666666666663</v>
      </c>
      <c r="H10" s="21">
        <v>1</v>
      </c>
      <c r="I10" s="22">
        <f>H10-G10</f>
        <v>0.33333333333333337</v>
      </c>
      <c r="J10" s="106"/>
      <c r="K10" s="16">
        <f t="shared" ref="K10:K12" si="8">1/173*$J$9</f>
        <v>24855.491329479766</v>
      </c>
      <c r="L10" s="16">
        <f>1.5*$K$4</f>
        <v>37283.236994219653</v>
      </c>
      <c r="M10" s="16">
        <f t="shared" si="7"/>
        <v>49710.982658959532</v>
      </c>
      <c r="N10" s="16">
        <f t="shared" si="7"/>
        <v>49710.982658959532</v>
      </c>
      <c r="O10" s="16">
        <f t="shared" si="7"/>
        <v>49710.982658959532</v>
      </c>
      <c r="P10" s="16">
        <f t="shared" si="7"/>
        <v>49710.982658959532</v>
      </c>
      <c r="Q10" s="16">
        <f t="shared" si="7"/>
        <v>49710.982658959532</v>
      </c>
      <c r="R10" s="16">
        <f t="shared" si="7"/>
        <v>49710.982658959532</v>
      </c>
      <c r="S10" s="16">
        <f t="shared" si="7"/>
        <v>49710.982658959532</v>
      </c>
      <c r="T10" s="16"/>
      <c r="U10" s="16"/>
      <c r="V10" s="16"/>
      <c r="W10" s="16"/>
      <c r="X10" s="16"/>
      <c r="Y10" s="16"/>
      <c r="Z10" s="16"/>
      <c r="AA10" s="16"/>
      <c r="AB10" s="17">
        <f>SUM(L10:AA10)</f>
        <v>385260.11560693634</v>
      </c>
      <c r="AC10" s="33">
        <f t="shared" si="3"/>
        <v>19263.005780346819</v>
      </c>
      <c r="AD10" s="33">
        <f t="shared" si="4"/>
        <v>365997.10982658953</v>
      </c>
      <c r="AE10" s="1"/>
    </row>
    <row r="11" spans="1:31" s="23" customFormat="1" x14ac:dyDescent="0.25">
      <c r="A11" s="109"/>
      <c r="B11" s="111"/>
      <c r="C11" s="109"/>
      <c r="D11" s="8">
        <v>44304</v>
      </c>
      <c r="E11" s="1" t="s">
        <v>31</v>
      </c>
      <c r="F11" s="31" t="s">
        <v>9</v>
      </c>
      <c r="G11" s="21">
        <v>4.1666666666666664E-2</v>
      </c>
      <c r="H11" s="21">
        <v>0.66666666666666663</v>
      </c>
      <c r="I11" s="22">
        <f>H11-G11</f>
        <v>0.625</v>
      </c>
      <c r="J11" s="106"/>
      <c r="K11" s="16">
        <f t="shared" si="8"/>
        <v>24855.491329479766</v>
      </c>
      <c r="L11" s="16">
        <f>1.5*$K$4</f>
        <v>37283.236994219653</v>
      </c>
      <c r="M11" s="16">
        <f t="shared" ref="M11:Z12" si="9">2*$K$4</f>
        <v>49710.982658959532</v>
      </c>
      <c r="N11" s="16">
        <f t="shared" si="9"/>
        <v>49710.982658959532</v>
      </c>
      <c r="O11" s="16">
        <f t="shared" si="9"/>
        <v>49710.982658959532</v>
      </c>
      <c r="P11" s="16">
        <f t="shared" si="9"/>
        <v>49710.982658959532</v>
      </c>
      <c r="Q11" s="16">
        <f t="shared" si="9"/>
        <v>49710.982658959532</v>
      </c>
      <c r="R11" s="16">
        <f t="shared" si="9"/>
        <v>49710.982658959532</v>
      </c>
      <c r="S11" s="16">
        <f t="shared" si="9"/>
        <v>49710.982658959532</v>
      </c>
      <c r="T11" s="16">
        <f t="shared" si="9"/>
        <v>49710.982658959532</v>
      </c>
      <c r="U11" s="16">
        <f t="shared" si="9"/>
        <v>49710.982658959532</v>
      </c>
      <c r="V11" s="16">
        <f t="shared" si="9"/>
        <v>49710.982658959532</v>
      </c>
      <c r="W11" s="16">
        <f t="shared" si="9"/>
        <v>49710.982658959532</v>
      </c>
      <c r="X11" s="16">
        <f t="shared" si="9"/>
        <v>49710.982658959532</v>
      </c>
      <c r="Y11" s="16">
        <f t="shared" si="9"/>
        <v>49710.982658959532</v>
      </c>
      <c r="Z11" s="16">
        <f t="shared" si="9"/>
        <v>49710.982658959532</v>
      </c>
      <c r="AA11" s="16"/>
      <c r="AB11" s="33">
        <f t="shared" ref="AB11:AB12" si="10">SUM(L11:AA11)</f>
        <v>733236.99421965319</v>
      </c>
      <c r="AC11" s="33">
        <f t="shared" si="3"/>
        <v>36661.849710982664</v>
      </c>
      <c r="AD11" s="33">
        <f t="shared" si="4"/>
        <v>696575.14450867055</v>
      </c>
      <c r="AE11" s="1"/>
    </row>
    <row r="12" spans="1:31" s="23" customFormat="1" x14ac:dyDescent="0.25">
      <c r="A12" s="110"/>
      <c r="B12" s="103"/>
      <c r="C12" s="110"/>
      <c r="D12" s="8">
        <v>44305</v>
      </c>
      <c r="E12" s="1" t="s">
        <v>32</v>
      </c>
      <c r="F12" s="31" t="s">
        <v>9</v>
      </c>
      <c r="G12" s="21">
        <v>4.1666666666666664E-2</v>
      </c>
      <c r="H12" s="21">
        <v>0.66666666666666663</v>
      </c>
      <c r="I12" s="22">
        <f>H12-G12</f>
        <v>0.625</v>
      </c>
      <c r="J12" s="106"/>
      <c r="K12" s="16">
        <f t="shared" si="8"/>
        <v>24855.491329479766</v>
      </c>
      <c r="L12" s="16">
        <f>1.5*$K$4</f>
        <v>37283.236994219653</v>
      </c>
      <c r="M12" s="16">
        <f t="shared" ref="M12:U12" si="11">2*$K$4</f>
        <v>49710.982658959532</v>
      </c>
      <c r="N12" s="16">
        <f t="shared" si="11"/>
        <v>49710.982658959532</v>
      </c>
      <c r="O12" s="16">
        <f t="shared" si="11"/>
        <v>49710.982658959532</v>
      </c>
      <c r="P12" s="16">
        <f t="shared" si="11"/>
        <v>49710.982658959532</v>
      </c>
      <c r="Q12" s="16">
        <f t="shared" si="11"/>
        <v>49710.982658959532</v>
      </c>
      <c r="R12" s="16">
        <f t="shared" si="11"/>
        <v>49710.982658959532</v>
      </c>
      <c r="S12" s="16">
        <f t="shared" si="11"/>
        <v>49710.982658959532</v>
      </c>
      <c r="T12" s="16">
        <f t="shared" si="11"/>
        <v>49710.982658959532</v>
      </c>
      <c r="U12" s="16">
        <f t="shared" si="11"/>
        <v>49710.982658959532</v>
      </c>
      <c r="V12" s="16">
        <f t="shared" si="9"/>
        <v>49710.982658959532</v>
      </c>
      <c r="W12" s="16">
        <f t="shared" si="9"/>
        <v>49710.982658959532</v>
      </c>
      <c r="X12" s="16">
        <f t="shared" si="9"/>
        <v>49710.982658959532</v>
      </c>
      <c r="Y12" s="16">
        <f t="shared" si="9"/>
        <v>49710.982658959532</v>
      </c>
      <c r="Z12" s="16">
        <f t="shared" si="9"/>
        <v>49710.982658959532</v>
      </c>
      <c r="AA12" s="16"/>
      <c r="AB12" s="17">
        <f t="shared" si="10"/>
        <v>733236.99421965319</v>
      </c>
      <c r="AC12" s="33">
        <f t="shared" si="3"/>
        <v>36661.849710982664</v>
      </c>
      <c r="AD12" s="33">
        <f t="shared" si="4"/>
        <v>696575.14450867055</v>
      </c>
      <c r="AE12" s="1"/>
    </row>
    <row r="13" spans="1:31" x14ac:dyDescent="0.25">
      <c r="A13" s="4"/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13">
        <f>SUM(AB9:AB12)</f>
        <v>2236994.2196531789</v>
      </c>
      <c r="AC13" s="13">
        <f>SUM(AC9:AC12)</f>
        <v>111849.71098265896</v>
      </c>
      <c r="AD13" s="13">
        <f>SUM(AD9:AD12)</f>
        <v>2125144.50867052</v>
      </c>
      <c r="AE13" s="1"/>
    </row>
    <row r="14" spans="1:31" s="23" customFormat="1" x14ac:dyDescent="0.25">
      <c r="A14" s="108">
        <v>3</v>
      </c>
      <c r="B14" s="102" t="s">
        <v>52</v>
      </c>
      <c r="C14" s="108" t="s">
        <v>45</v>
      </c>
      <c r="D14" s="8">
        <v>44302</v>
      </c>
      <c r="E14" s="1" t="s">
        <v>15</v>
      </c>
      <c r="F14" s="31" t="s">
        <v>9</v>
      </c>
      <c r="G14" s="29">
        <v>0</v>
      </c>
      <c r="H14" s="29">
        <v>0.5</v>
      </c>
      <c r="I14" s="30">
        <f>H14-G14</f>
        <v>0.5</v>
      </c>
      <c r="J14" s="125">
        <v>4300000</v>
      </c>
      <c r="K14" s="28">
        <f>1/173*$J$9</f>
        <v>24855.491329479766</v>
      </c>
      <c r="L14" s="28">
        <f>1.5*$K$9</f>
        <v>37283.236994219653</v>
      </c>
      <c r="M14" s="28">
        <f t="shared" ref="M14:W17" si="12">2*$K$9</f>
        <v>49710.982658959532</v>
      </c>
      <c r="N14" s="28">
        <f t="shared" si="12"/>
        <v>49710.982658959532</v>
      </c>
      <c r="O14" s="28">
        <f t="shared" si="12"/>
        <v>49710.982658959532</v>
      </c>
      <c r="P14" s="28">
        <f t="shared" si="12"/>
        <v>49710.982658959532</v>
      </c>
      <c r="Q14" s="28">
        <f t="shared" si="12"/>
        <v>49710.982658959532</v>
      </c>
      <c r="R14" s="28">
        <f t="shared" si="12"/>
        <v>49710.982658959532</v>
      </c>
      <c r="S14" s="28">
        <f t="shared" si="12"/>
        <v>49710.982658959532</v>
      </c>
      <c r="T14" s="28">
        <f t="shared" si="12"/>
        <v>49710.982658959532</v>
      </c>
      <c r="U14" s="28">
        <f t="shared" si="12"/>
        <v>49710.982658959532</v>
      </c>
      <c r="V14" s="28">
        <f t="shared" si="12"/>
        <v>49710.982658959532</v>
      </c>
      <c r="W14" s="28">
        <f t="shared" si="12"/>
        <v>49710.982658959532</v>
      </c>
      <c r="X14" s="28"/>
      <c r="Y14" s="28"/>
      <c r="Z14" s="28"/>
      <c r="AA14" s="28"/>
      <c r="AB14" s="17">
        <f>SUM(L14:AA14)</f>
        <v>584104.04624277446</v>
      </c>
      <c r="AC14" s="33">
        <f t="shared" si="3"/>
        <v>29205.202312138725</v>
      </c>
      <c r="AD14" s="33">
        <f t="shared" si="4"/>
        <v>554898.84393063572</v>
      </c>
      <c r="AE14" s="1"/>
    </row>
    <row r="15" spans="1:31" s="23" customFormat="1" x14ac:dyDescent="0.25">
      <c r="A15" s="109"/>
      <c r="B15" s="111"/>
      <c r="C15" s="109"/>
      <c r="D15" s="8">
        <v>44303</v>
      </c>
      <c r="E15" s="1" t="s">
        <v>16</v>
      </c>
      <c r="F15" s="31" t="s">
        <v>9</v>
      </c>
      <c r="G15" s="29">
        <v>0</v>
      </c>
      <c r="H15" s="29">
        <v>0.5</v>
      </c>
      <c r="I15" s="30">
        <f>H15-G15</f>
        <v>0.5</v>
      </c>
      <c r="J15" s="126"/>
      <c r="K15" s="28">
        <f>1/173*$J$9</f>
        <v>24855.491329479766</v>
      </c>
      <c r="L15" s="28">
        <f>1.5*$K$9</f>
        <v>37283.236994219653</v>
      </c>
      <c r="M15" s="28">
        <f t="shared" si="12"/>
        <v>49710.982658959532</v>
      </c>
      <c r="N15" s="28">
        <f t="shared" si="12"/>
        <v>49710.982658959532</v>
      </c>
      <c r="O15" s="28">
        <f t="shared" si="12"/>
        <v>49710.982658959532</v>
      </c>
      <c r="P15" s="28">
        <f t="shared" si="12"/>
        <v>49710.982658959532</v>
      </c>
      <c r="Q15" s="28">
        <f t="shared" si="12"/>
        <v>49710.982658959532</v>
      </c>
      <c r="R15" s="28">
        <f t="shared" si="12"/>
        <v>49710.982658959532</v>
      </c>
      <c r="S15" s="28">
        <f t="shared" si="12"/>
        <v>49710.982658959532</v>
      </c>
      <c r="T15" s="28">
        <f t="shared" si="12"/>
        <v>49710.982658959532</v>
      </c>
      <c r="U15" s="28">
        <f t="shared" si="12"/>
        <v>49710.982658959532</v>
      </c>
      <c r="V15" s="28">
        <f t="shared" si="12"/>
        <v>49710.982658959532</v>
      </c>
      <c r="W15" s="28">
        <f t="shared" si="12"/>
        <v>49710.982658959532</v>
      </c>
      <c r="X15" s="28"/>
      <c r="Y15" s="28"/>
      <c r="Z15" s="28"/>
      <c r="AA15" s="28"/>
      <c r="AB15" s="17">
        <f>SUM(L15:AA15)</f>
        <v>584104.04624277446</v>
      </c>
      <c r="AC15" s="33">
        <f t="shared" si="3"/>
        <v>29205.202312138725</v>
      </c>
      <c r="AD15" s="33">
        <f t="shared" si="4"/>
        <v>554898.84393063572</v>
      </c>
      <c r="AE15" s="1"/>
    </row>
    <row r="16" spans="1:31" s="23" customFormat="1" x14ac:dyDescent="0.25">
      <c r="A16" s="109"/>
      <c r="B16" s="111"/>
      <c r="C16" s="109"/>
      <c r="D16" s="8">
        <v>44304</v>
      </c>
      <c r="E16" s="1" t="s">
        <v>31</v>
      </c>
      <c r="F16" s="31" t="s">
        <v>9</v>
      </c>
      <c r="G16" s="29">
        <v>0.33333333333333331</v>
      </c>
      <c r="H16" s="29">
        <v>0.83333333333333337</v>
      </c>
      <c r="I16" s="30">
        <f>H16-G16</f>
        <v>0.5</v>
      </c>
      <c r="J16" s="126"/>
      <c r="K16" s="28">
        <f t="shared" ref="K16" si="13">1/173*$J$9</f>
        <v>24855.491329479766</v>
      </c>
      <c r="L16" s="28">
        <f t="shared" ref="L16" si="14">1.5*$K$9</f>
        <v>37283.236994219653</v>
      </c>
      <c r="M16" s="28">
        <f t="shared" ref="M16:N16" si="15">2*$K$9</f>
        <v>49710.982658959532</v>
      </c>
      <c r="N16" s="28">
        <f t="shared" si="15"/>
        <v>49710.982658959532</v>
      </c>
      <c r="O16" s="28">
        <f t="shared" ref="O16:W16" si="16">2*$K$9</f>
        <v>49710.982658959532</v>
      </c>
      <c r="P16" s="28">
        <f t="shared" si="16"/>
        <v>49710.982658959532</v>
      </c>
      <c r="Q16" s="28">
        <f t="shared" si="16"/>
        <v>49710.982658959532</v>
      </c>
      <c r="R16" s="28">
        <f t="shared" si="16"/>
        <v>49710.982658959532</v>
      </c>
      <c r="S16" s="28">
        <f t="shared" si="16"/>
        <v>49710.982658959532</v>
      </c>
      <c r="T16" s="28">
        <f t="shared" si="16"/>
        <v>49710.982658959532</v>
      </c>
      <c r="U16" s="28">
        <f t="shared" si="16"/>
        <v>49710.982658959532</v>
      </c>
      <c r="V16" s="28">
        <f t="shared" si="16"/>
        <v>49710.982658959532</v>
      </c>
      <c r="W16" s="28">
        <f t="shared" si="16"/>
        <v>49710.982658959532</v>
      </c>
      <c r="X16" s="28"/>
      <c r="Y16" s="28"/>
      <c r="Z16" s="28"/>
      <c r="AA16" s="28"/>
      <c r="AB16" s="17">
        <f>SUM(L16:AA16)</f>
        <v>584104.04624277446</v>
      </c>
      <c r="AC16" s="33">
        <f t="shared" si="3"/>
        <v>29205.202312138725</v>
      </c>
      <c r="AD16" s="33">
        <f t="shared" si="4"/>
        <v>554898.84393063572</v>
      </c>
      <c r="AE16" s="1"/>
    </row>
    <row r="17" spans="1:31" s="23" customFormat="1" x14ac:dyDescent="0.25">
      <c r="A17" s="110"/>
      <c r="B17" s="103"/>
      <c r="C17" s="110"/>
      <c r="D17" s="8">
        <v>44305</v>
      </c>
      <c r="E17" s="1" t="s">
        <v>32</v>
      </c>
      <c r="F17" s="31" t="s">
        <v>9</v>
      </c>
      <c r="G17" s="29">
        <v>0.33333333333333331</v>
      </c>
      <c r="H17" s="29">
        <v>0.83333333333333337</v>
      </c>
      <c r="I17" s="30">
        <f>H17-G17</f>
        <v>0.5</v>
      </c>
      <c r="J17" s="126"/>
      <c r="K17" s="28">
        <f>1/173*$J$9</f>
        <v>24855.491329479766</v>
      </c>
      <c r="L17" s="28">
        <f>1.5*$K$9</f>
        <v>37283.236994219653</v>
      </c>
      <c r="M17" s="28">
        <f t="shared" si="12"/>
        <v>49710.982658959532</v>
      </c>
      <c r="N17" s="28">
        <f t="shared" si="12"/>
        <v>49710.982658959532</v>
      </c>
      <c r="O17" s="28">
        <f t="shared" si="12"/>
        <v>49710.982658959532</v>
      </c>
      <c r="P17" s="28">
        <f t="shared" si="12"/>
        <v>49710.982658959532</v>
      </c>
      <c r="Q17" s="28">
        <f t="shared" si="12"/>
        <v>49710.982658959532</v>
      </c>
      <c r="R17" s="28">
        <f t="shared" si="12"/>
        <v>49710.982658959532</v>
      </c>
      <c r="S17" s="28">
        <f t="shared" si="12"/>
        <v>49710.982658959532</v>
      </c>
      <c r="T17" s="28">
        <f t="shared" si="12"/>
        <v>49710.982658959532</v>
      </c>
      <c r="U17" s="28">
        <f t="shared" si="12"/>
        <v>49710.982658959532</v>
      </c>
      <c r="V17" s="28">
        <f t="shared" si="12"/>
        <v>49710.982658959532</v>
      </c>
      <c r="W17" s="28">
        <f t="shared" si="12"/>
        <v>49710.982658959532</v>
      </c>
      <c r="X17" s="28"/>
      <c r="Y17" s="28"/>
      <c r="Z17" s="28"/>
      <c r="AA17" s="28"/>
      <c r="AB17" s="17">
        <f>SUM(L17:AA17)</f>
        <v>584104.04624277446</v>
      </c>
      <c r="AC17" s="33">
        <f t="shared" si="3"/>
        <v>29205.202312138725</v>
      </c>
      <c r="AD17" s="33">
        <f t="shared" si="4"/>
        <v>554898.84393063572</v>
      </c>
      <c r="AE17" s="1"/>
    </row>
    <row r="18" spans="1:31" x14ac:dyDescent="0.25">
      <c r="A18" s="4"/>
      <c r="B18" s="99"/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13">
        <f>SUM(AB14:AB17)</f>
        <v>2336416.1849710979</v>
      </c>
      <c r="AC18" s="13">
        <f>SUM(AC14:AC17)</f>
        <v>116820.8092485549</v>
      </c>
      <c r="AD18" s="13">
        <f>SUM(AD14:AD17)</f>
        <v>2219595.3757225429</v>
      </c>
      <c r="AE18" s="1"/>
    </row>
    <row r="19" spans="1:31" s="23" customFormat="1" x14ac:dyDescent="0.25">
      <c r="A19" s="108">
        <v>4</v>
      </c>
      <c r="B19" s="108" t="s">
        <v>53</v>
      </c>
      <c r="C19" s="108" t="s">
        <v>45</v>
      </c>
      <c r="D19" s="8">
        <v>44303</v>
      </c>
      <c r="E19" s="1" t="s">
        <v>16</v>
      </c>
      <c r="F19" s="31" t="s">
        <v>9</v>
      </c>
      <c r="G19" s="29">
        <v>0.33333333333333331</v>
      </c>
      <c r="H19" s="29">
        <v>0.83333333333333337</v>
      </c>
      <c r="I19" s="30">
        <f>H19-G19</f>
        <v>0.5</v>
      </c>
      <c r="J19" s="104">
        <v>4300000</v>
      </c>
      <c r="K19" s="28">
        <f>1/173*$J$19</f>
        <v>24855.491329479766</v>
      </c>
      <c r="L19" s="28">
        <f>1.5*$K$19</f>
        <v>37283.236994219653</v>
      </c>
      <c r="M19" s="28">
        <f t="shared" ref="M19:W19" si="17">2*$K$19</f>
        <v>49710.982658959532</v>
      </c>
      <c r="N19" s="28">
        <f t="shared" si="17"/>
        <v>49710.982658959532</v>
      </c>
      <c r="O19" s="28">
        <f t="shared" si="17"/>
        <v>49710.982658959532</v>
      </c>
      <c r="P19" s="28">
        <f t="shared" si="17"/>
        <v>49710.982658959532</v>
      </c>
      <c r="Q19" s="28">
        <f t="shared" si="17"/>
        <v>49710.982658959532</v>
      </c>
      <c r="R19" s="28">
        <f t="shared" si="17"/>
        <v>49710.982658959532</v>
      </c>
      <c r="S19" s="28">
        <f t="shared" si="17"/>
        <v>49710.982658959532</v>
      </c>
      <c r="T19" s="28">
        <f t="shared" si="17"/>
        <v>49710.982658959532</v>
      </c>
      <c r="U19" s="28">
        <f t="shared" si="17"/>
        <v>49710.982658959532</v>
      </c>
      <c r="V19" s="28">
        <f t="shared" si="17"/>
        <v>49710.982658959532</v>
      </c>
      <c r="W19" s="28">
        <f t="shared" si="17"/>
        <v>49710.982658959532</v>
      </c>
      <c r="X19" s="28"/>
      <c r="Y19" s="28"/>
      <c r="Z19" s="28"/>
      <c r="AA19" s="28"/>
      <c r="AB19" s="17">
        <f>SUM(L19:AA19)</f>
        <v>584104.04624277446</v>
      </c>
      <c r="AC19" s="33">
        <f t="shared" si="3"/>
        <v>29205.202312138725</v>
      </c>
      <c r="AD19" s="33">
        <f t="shared" si="4"/>
        <v>554898.84393063572</v>
      </c>
      <c r="AE19" s="1"/>
    </row>
    <row r="20" spans="1:31" s="23" customFormat="1" x14ac:dyDescent="0.25">
      <c r="A20" s="109"/>
      <c r="B20" s="109"/>
      <c r="C20" s="109"/>
      <c r="D20" s="8">
        <v>44304</v>
      </c>
      <c r="E20" s="1" t="s">
        <v>31</v>
      </c>
      <c r="F20" s="9" t="s">
        <v>17</v>
      </c>
      <c r="G20" s="10">
        <v>0.33333333333333331</v>
      </c>
      <c r="H20" s="10">
        <v>1</v>
      </c>
      <c r="I20" s="11">
        <f>H20-G20</f>
        <v>0.66666666666666674</v>
      </c>
      <c r="J20" s="105"/>
      <c r="K20" s="15">
        <f>1/173*$J$19</f>
        <v>24855.491329479766</v>
      </c>
      <c r="L20" s="15">
        <f t="shared" ref="L20:S21" si="18">2*$K$19</f>
        <v>49710.982658959532</v>
      </c>
      <c r="M20" s="15">
        <f t="shared" si="18"/>
        <v>49710.982658959532</v>
      </c>
      <c r="N20" s="15">
        <f t="shared" si="18"/>
        <v>49710.982658959532</v>
      </c>
      <c r="O20" s="15">
        <f t="shared" si="18"/>
        <v>49710.982658959532</v>
      </c>
      <c r="P20" s="15">
        <f t="shared" si="18"/>
        <v>49710.982658959532</v>
      </c>
      <c r="Q20" s="15">
        <f t="shared" si="18"/>
        <v>49710.982658959532</v>
      </c>
      <c r="R20" s="15">
        <f t="shared" si="18"/>
        <v>49710.982658959532</v>
      </c>
      <c r="S20" s="15">
        <f t="shared" si="18"/>
        <v>49710.982658959532</v>
      </c>
      <c r="T20" s="15">
        <f>3*$K$4</f>
        <v>74566.473988439306</v>
      </c>
      <c r="U20" s="15">
        <f t="shared" ref="U20:AA21" si="19">4*$K$4</f>
        <v>99421.965317919065</v>
      </c>
      <c r="V20" s="15">
        <f t="shared" si="19"/>
        <v>99421.965317919065</v>
      </c>
      <c r="W20" s="15">
        <f t="shared" si="19"/>
        <v>99421.965317919065</v>
      </c>
      <c r="X20" s="15">
        <f t="shared" si="19"/>
        <v>99421.965317919065</v>
      </c>
      <c r="Y20" s="15">
        <f t="shared" si="19"/>
        <v>99421.965317919065</v>
      </c>
      <c r="Z20" s="15">
        <f t="shared" si="19"/>
        <v>99421.965317919065</v>
      </c>
      <c r="AA20" s="15">
        <f t="shared" si="19"/>
        <v>99421.965317919065</v>
      </c>
      <c r="AB20" s="12">
        <f>SUM(L20:AA20)</f>
        <v>1168208.0924855489</v>
      </c>
      <c r="AC20" s="12">
        <f t="shared" si="3"/>
        <v>58410.404624277449</v>
      </c>
      <c r="AD20" s="12">
        <f t="shared" si="4"/>
        <v>1109797.6878612714</v>
      </c>
      <c r="AE20" s="1" t="s">
        <v>20</v>
      </c>
    </row>
    <row r="21" spans="1:31" s="23" customFormat="1" x14ac:dyDescent="0.25">
      <c r="A21" s="110"/>
      <c r="B21" s="110"/>
      <c r="C21" s="110"/>
      <c r="D21" s="8">
        <v>44305</v>
      </c>
      <c r="E21" s="1" t="s">
        <v>32</v>
      </c>
      <c r="F21" s="9" t="s">
        <v>17</v>
      </c>
      <c r="G21" s="10">
        <v>0.33333333333333331</v>
      </c>
      <c r="H21" s="10">
        <v>1</v>
      </c>
      <c r="I21" s="11">
        <f>H21-G21</f>
        <v>0.66666666666666674</v>
      </c>
      <c r="J21" s="105"/>
      <c r="K21" s="15">
        <f>1/173*$J$19</f>
        <v>24855.491329479766</v>
      </c>
      <c r="L21" s="15">
        <f t="shared" si="18"/>
        <v>49710.982658959532</v>
      </c>
      <c r="M21" s="15">
        <f t="shared" si="18"/>
        <v>49710.982658959532</v>
      </c>
      <c r="N21" s="15">
        <f t="shared" si="18"/>
        <v>49710.982658959532</v>
      </c>
      <c r="O21" s="15">
        <f t="shared" si="18"/>
        <v>49710.982658959532</v>
      </c>
      <c r="P21" s="15">
        <f t="shared" si="18"/>
        <v>49710.982658959532</v>
      </c>
      <c r="Q21" s="15">
        <f t="shared" si="18"/>
        <v>49710.982658959532</v>
      </c>
      <c r="R21" s="15">
        <f t="shared" si="18"/>
        <v>49710.982658959532</v>
      </c>
      <c r="S21" s="15">
        <f t="shared" si="18"/>
        <v>49710.982658959532</v>
      </c>
      <c r="T21" s="15">
        <f>3*$K$4</f>
        <v>74566.473988439306</v>
      </c>
      <c r="U21" s="15">
        <f t="shared" si="19"/>
        <v>99421.965317919065</v>
      </c>
      <c r="V21" s="15">
        <f t="shared" si="19"/>
        <v>99421.965317919065</v>
      </c>
      <c r="W21" s="15">
        <f t="shared" si="19"/>
        <v>99421.965317919065</v>
      </c>
      <c r="X21" s="15">
        <f t="shared" si="19"/>
        <v>99421.965317919065</v>
      </c>
      <c r="Y21" s="15">
        <f t="shared" si="19"/>
        <v>99421.965317919065</v>
      </c>
      <c r="Z21" s="15">
        <f t="shared" si="19"/>
        <v>99421.965317919065</v>
      </c>
      <c r="AA21" s="15">
        <f t="shared" si="19"/>
        <v>99421.965317919065</v>
      </c>
      <c r="AB21" s="12">
        <f t="shared" ref="AB21" si="20">SUM(L21:AA21)</f>
        <v>1168208.0924855489</v>
      </c>
      <c r="AC21" s="12">
        <f t="shared" si="3"/>
        <v>58410.404624277449</v>
      </c>
      <c r="AD21" s="12">
        <f t="shared" si="4"/>
        <v>1109797.6878612714</v>
      </c>
      <c r="AE21" s="1" t="s">
        <v>20</v>
      </c>
    </row>
    <row r="22" spans="1:31" x14ac:dyDescent="0.25">
      <c r="A22" s="4"/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13">
        <f>SUM(AB19:AB21)</f>
        <v>2920520.2312138723</v>
      </c>
      <c r="AC22" s="13">
        <f>SUM(AC18:AC21)</f>
        <v>262846.82080924849</v>
      </c>
      <c r="AD22" s="13">
        <f>SUM(AD18:AD21)</f>
        <v>4994089.5953757213</v>
      </c>
      <c r="AE22" s="1"/>
    </row>
    <row r="23" spans="1:31" x14ac:dyDescent="0.25">
      <c r="A23" s="100" t="s">
        <v>14</v>
      </c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8">
        <f>SUM(AB8,AB13,AB18,AB22)</f>
        <v>10998554.913294796</v>
      </c>
      <c r="AC23" s="18">
        <f>SUM(AC8,AC13,AC18,AC22)</f>
        <v>666748.55491329473</v>
      </c>
      <c r="AD23" s="18">
        <f>SUM(AD8,AD13,AD18,AD22)</f>
        <v>12668222.5433526</v>
      </c>
    </row>
    <row r="25" spans="1:31" x14ac:dyDescent="0.25">
      <c r="AC25" s="101" t="s">
        <v>77</v>
      </c>
      <c r="AD25" s="101"/>
      <c r="AE25" s="101"/>
    </row>
    <row r="26" spans="1:31" x14ac:dyDescent="0.25">
      <c r="AC26" s="101" t="s">
        <v>78</v>
      </c>
      <c r="AD26" s="101"/>
      <c r="AE26" s="101"/>
    </row>
    <row r="27" spans="1:31" x14ac:dyDescent="0.25">
      <c r="AC27" s="78"/>
    </row>
    <row r="28" spans="1:31" x14ac:dyDescent="0.25">
      <c r="AC28" s="78"/>
    </row>
    <row r="29" spans="1:31" x14ac:dyDescent="0.25">
      <c r="AC29" s="78"/>
    </row>
    <row r="30" spans="1:31" x14ac:dyDescent="0.25">
      <c r="AC30" s="101" t="s">
        <v>79</v>
      </c>
      <c r="AD30" s="101"/>
      <c r="AE30" s="101"/>
    </row>
    <row r="33" spans="27:27" x14ac:dyDescent="0.25">
      <c r="AA33">
        <v>3877456.647398843</v>
      </c>
    </row>
  </sheetData>
  <mergeCells count="40">
    <mergeCell ref="B14:B17"/>
    <mergeCell ref="C14:C17"/>
    <mergeCell ref="B19:B21"/>
    <mergeCell ref="B8:AA8"/>
    <mergeCell ref="B4:B7"/>
    <mergeCell ref="C4:C7"/>
    <mergeCell ref="B9:B12"/>
    <mergeCell ref="C9:C12"/>
    <mergeCell ref="A1:AE1"/>
    <mergeCell ref="A2:A3"/>
    <mergeCell ref="B2:B3"/>
    <mergeCell ref="C2:C3"/>
    <mergeCell ref="D2:D3"/>
    <mergeCell ref="E2:E3"/>
    <mergeCell ref="F2:F3"/>
    <mergeCell ref="G2:H2"/>
    <mergeCell ref="I2:I3"/>
    <mergeCell ref="J2:J3"/>
    <mergeCell ref="K2:K3"/>
    <mergeCell ref="L2:AA2"/>
    <mergeCell ref="AB2:AB3"/>
    <mergeCell ref="AE2:AE3"/>
    <mergeCell ref="AC2:AC3"/>
    <mergeCell ref="AD2:AD3"/>
    <mergeCell ref="AC25:AE25"/>
    <mergeCell ref="AC26:AE26"/>
    <mergeCell ref="AC30:AE30"/>
    <mergeCell ref="C19:C21"/>
    <mergeCell ref="A4:A7"/>
    <mergeCell ref="A9:A12"/>
    <mergeCell ref="A14:A17"/>
    <mergeCell ref="A19:A21"/>
    <mergeCell ref="J4:J7"/>
    <mergeCell ref="J14:J17"/>
    <mergeCell ref="A23:AA23"/>
    <mergeCell ref="J9:J12"/>
    <mergeCell ref="B13:AA13"/>
    <mergeCell ref="B18:AA18"/>
    <mergeCell ref="B22:AA22"/>
    <mergeCell ref="J19:J21"/>
  </mergeCells>
  <pageMargins left="0.2" right="0.2" top="0.75" bottom="0.75" header="0.3" footer="0.3"/>
  <pageSetup paperSize="5" scale="45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8"/>
  <sheetViews>
    <sheetView tabSelected="1" view="pageBreakPreview" topLeftCell="A28" zoomScale="60" zoomScaleNormal="70" workbookViewId="0">
      <selection activeCell="Q36" sqref="Q36"/>
    </sheetView>
  </sheetViews>
  <sheetFormatPr defaultRowHeight="15" x14ac:dyDescent="0.25"/>
  <cols>
    <col min="1" max="1" width="6.5703125" customWidth="1"/>
    <col min="2" max="2" width="20.5703125" customWidth="1"/>
    <col min="3" max="3" width="18.42578125" customWidth="1"/>
    <col min="4" max="4" width="14.140625" customWidth="1"/>
    <col min="5" max="5" width="10.140625" customWidth="1"/>
    <col min="6" max="6" width="12.140625" customWidth="1"/>
    <col min="7" max="7" width="10.85546875" customWidth="1"/>
    <col min="8" max="8" width="11.42578125" customWidth="1"/>
    <col min="9" max="9" width="12.42578125" customWidth="1"/>
    <col min="10" max="10" width="14.28515625" customWidth="1"/>
    <col min="11" max="11" width="13" customWidth="1"/>
    <col min="12" max="13" width="9.85546875" customWidth="1"/>
    <col min="14" max="14" width="10.140625" customWidth="1"/>
    <col min="15" max="15" width="9.42578125" customWidth="1"/>
    <col min="16" max="16" width="9.85546875" customWidth="1"/>
    <col min="17" max="17" width="11.140625" customWidth="1"/>
    <col min="18" max="18" width="9.7109375" customWidth="1"/>
    <col min="19" max="19" width="10.7109375" customWidth="1"/>
    <col min="20" max="20" width="9.5703125" customWidth="1"/>
    <col min="21" max="21" width="10.7109375" customWidth="1"/>
    <col min="22" max="22" width="11.5703125" customWidth="1"/>
    <col min="23" max="23" width="9.85546875" customWidth="1"/>
    <col min="24" max="24" width="10.28515625" customWidth="1"/>
    <col min="25" max="26" width="10.140625" customWidth="1"/>
    <col min="27" max="27" width="10.28515625" customWidth="1"/>
    <col min="28" max="28" width="17.7109375" customWidth="1"/>
    <col min="29" max="30" width="15.28515625" customWidth="1"/>
    <col min="31" max="31" width="19.42578125" customWidth="1"/>
    <col min="33" max="33" width="21.28515625" customWidth="1"/>
  </cols>
  <sheetData>
    <row r="1" spans="1:31" x14ac:dyDescent="0.25">
      <c r="A1" s="121" t="s">
        <v>83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  <c r="AC1" s="121"/>
      <c r="AD1" s="121"/>
      <c r="AE1" s="121"/>
    </row>
    <row r="2" spans="1:31" s="6" customFormat="1" ht="30" customHeight="1" x14ac:dyDescent="0.25">
      <c r="A2" s="122" t="s">
        <v>0</v>
      </c>
      <c r="B2" s="122" t="s">
        <v>1</v>
      </c>
      <c r="C2" s="122" t="s">
        <v>7</v>
      </c>
      <c r="D2" s="122" t="s">
        <v>2</v>
      </c>
      <c r="E2" s="122" t="s">
        <v>3</v>
      </c>
      <c r="F2" s="123" t="s">
        <v>4</v>
      </c>
      <c r="G2" s="122" t="s">
        <v>10</v>
      </c>
      <c r="H2" s="122"/>
      <c r="I2" s="116" t="s">
        <v>5</v>
      </c>
      <c r="J2" s="116" t="s">
        <v>6</v>
      </c>
      <c r="K2" s="116" t="s">
        <v>13</v>
      </c>
      <c r="L2" s="118" t="s">
        <v>18</v>
      </c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20"/>
      <c r="AB2" s="118" t="s">
        <v>14</v>
      </c>
      <c r="AC2" s="116" t="s">
        <v>75</v>
      </c>
      <c r="AD2" s="81"/>
      <c r="AE2" s="116" t="s">
        <v>74</v>
      </c>
    </row>
    <row r="3" spans="1:31" s="6" customFormat="1" x14ac:dyDescent="0.25">
      <c r="A3" s="122"/>
      <c r="B3" s="122"/>
      <c r="C3" s="122"/>
      <c r="D3" s="122"/>
      <c r="E3" s="122"/>
      <c r="F3" s="124"/>
      <c r="G3" s="7" t="s">
        <v>81</v>
      </c>
      <c r="H3" s="7" t="s">
        <v>82</v>
      </c>
      <c r="I3" s="117"/>
      <c r="J3" s="117"/>
      <c r="K3" s="117"/>
      <c r="L3" s="7">
        <v>1</v>
      </c>
      <c r="M3" s="7">
        <v>2</v>
      </c>
      <c r="N3" s="7">
        <v>3</v>
      </c>
      <c r="O3" s="7">
        <v>4</v>
      </c>
      <c r="P3" s="7">
        <v>5</v>
      </c>
      <c r="Q3" s="7">
        <v>6</v>
      </c>
      <c r="R3" s="7">
        <v>7</v>
      </c>
      <c r="S3" s="7">
        <v>8</v>
      </c>
      <c r="T3" s="7">
        <v>9</v>
      </c>
      <c r="U3" s="7">
        <v>10</v>
      </c>
      <c r="V3" s="7">
        <v>11</v>
      </c>
      <c r="W3" s="7">
        <v>12</v>
      </c>
      <c r="X3" s="7">
        <v>13</v>
      </c>
      <c r="Y3" s="7">
        <v>14</v>
      </c>
      <c r="Z3" s="7">
        <v>15</v>
      </c>
      <c r="AA3" s="7">
        <v>16</v>
      </c>
      <c r="AB3" s="118"/>
      <c r="AC3" s="117"/>
      <c r="AD3" s="82"/>
      <c r="AE3" s="117"/>
    </row>
    <row r="4" spans="1:31" s="23" customFormat="1" ht="21" customHeight="1" x14ac:dyDescent="0.25">
      <c r="A4" s="108">
        <v>1</v>
      </c>
      <c r="B4" s="102" t="s">
        <v>54</v>
      </c>
      <c r="C4" s="102" t="s">
        <v>55</v>
      </c>
      <c r="D4" s="20">
        <v>44304</v>
      </c>
      <c r="E4" s="14" t="s">
        <v>31</v>
      </c>
      <c r="F4" s="14" t="s">
        <v>9</v>
      </c>
      <c r="G4" s="21">
        <v>0.20833333333333334</v>
      </c>
      <c r="H4" s="21">
        <v>0.33333333333333331</v>
      </c>
      <c r="I4" s="22">
        <f>H4-G4</f>
        <v>0.12499999999999997</v>
      </c>
      <c r="J4" s="104">
        <v>3700000</v>
      </c>
      <c r="K4" s="16">
        <f>1/173*$J$4</f>
        <v>21387.283236994219</v>
      </c>
      <c r="L4" s="16">
        <f>1.5*$K$4</f>
        <v>32080.924855491328</v>
      </c>
      <c r="M4" s="16">
        <f>2*$K$4</f>
        <v>42774.566473988438</v>
      </c>
      <c r="N4" s="16">
        <f t="shared" ref="N4:AA30" si="0">2*$K$4</f>
        <v>42774.566473988438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35">
        <f>SUM(L4:AA4)</f>
        <v>117630.0578034682</v>
      </c>
      <c r="AC4" s="35">
        <f>AB4*5%</f>
        <v>5881.5028901734104</v>
      </c>
      <c r="AD4" s="35"/>
      <c r="AE4" s="35">
        <f>AB4-AC4</f>
        <v>111748.55491329479</v>
      </c>
    </row>
    <row r="5" spans="1:31" s="23" customFormat="1" ht="21" customHeight="1" x14ac:dyDescent="0.25">
      <c r="A5" s="109"/>
      <c r="B5" s="111"/>
      <c r="C5" s="111"/>
      <c r="D5" s="20"/>
      <c r="E5" s="14"/>
      <c r="F5" s="14" t="s">
        <v>9</v>
      </c>
      <c r="G5" s="21">
        <v>0.66666666666666663</v>
      </c>
      <c r="H5" s="21">
        <v>1</v>
      </c>
      <c r="I5" s="22">
        <f>H5-G5</f>
        <v>0.33333333333333337</v>
      </c>
      <c r="J5" s="105"/>
      <c r="K5" s="16">
        <f>1/173*$J$4</f>
        <v>21387.283236994219</v>
      </c>
      <c r="L5" s="16"/>
      <c r="M5" s="16"/>
      <c r="N5" s="16"/>
      <c r="O5" s="16">
        <f t="shared" si="0"/>
        <v>42774.566473988438</v>
      </c>
      <c r="P5" s="16">
        <f t="shared" si="0"/>
        <v>42774.566473988438</v>
      </c>
      <c r="Q5" s="16">
        <f t="shared" si="0"/>
        <v>42774.566473988438</v>
      </c>
      <c r="R5" s="16">
        <f t="shared" si="0"/>
        <v>42774.566473988438</v>
      </c>
      <c r="S5" s="16">
        <f t="shared" si="0"/>
        <v>42774.566473988438</v>
      </c>
      <c r="T5" s="16">
        <f t="shared" si="0"/>
        <v>42774.566473988438</v>
      </c>
      <c r="U5" s="16">
        <f t="shared" si="0"/>
        <v>42774.566473988438</v>
      </c>
      <c r="V5" s="16">
        <f t="shared" si="0"/>
        <v>42774.566473988438</v>
      </c>
      <c r="W5" s="16"/>
      <c r="X5" s="16"/>
      <c r="Y5" s="16"/>
      <c r="Z5" s="16"/>
      <c r="AA5" s="16"/>
      <c r="AB5" s="33">
        <f>SUM(L5:AA5)</f>
        <v>342196.5317919075</v>
      </c>
      <c r="AC5" s="35">
        <f t="shared" ref="AC5:AC50" si="1">AB5*5%</f>
        <v>17109.826589595377</v>
      </c>
      <c r="AD5" s="35"/>
      <c r="AE5" s="35">
        <f t="shared" ref="AE5:AE49" si="2">AB5-AC5</f>
        <v>325086.70520231215</v>
      </c>
    </row>
    <row r="6" spans="1:31" s="23" customFormat="1" ht="21" customHeight="1" x14ac:dyDescent="0.25">
      <c r="A6" s="109"/>
      <c r="B6" s="111"/>
      <c r="C6" s="111"/>
      <c r="D6" s="20">
        <v>44305</v>
      </c>
      <c r="E6" s="14" t="s">
        <v>32</v>
      </c>
      <c r="F6" s="14" t="s">
        <v>9</v>
      </c>
      <c r="G6" s="21">
        <v>0</v>
      </c>
      <c r="H6" s="21">
        <v>0.33333333333333331</v>
      </c>
      <c r="I6" s="22">
        <f>H6-G6</f>
        <v>0.33333333333333331</v>
      </c>
      <c r="J6" s="105"/>
      <c r="K6" s="16">
        <f t="shared" ref="K6:K7" si="3">1/173*$J$4</f>
        <v>21387.283236994219</v>
      </c>
      <c r="L6" s="16">
        <f>1.5*$K$4</f>
        <v>32080.924855491328</v>
      </c>
      <c r="M6" s="16">
        <f>2*$K$4</f>
        <v>42774.566473988438</v>
      </c>
      <c r="N6" s="16">
        <f t="shared" si="0"/>
        <v>42774.566473988438</v>
      </c>
      <c r="O6" s="16">
        <f t="shared" si="0"/>
        <v>42774.566473988438</v>
      </c>
      <c r="P6" s="16">
        <f t="shared" si="0"/>
        <v>42774.566473988438</v>
      </c>
      <c r="Q6" s="16">
        <f t="shared" si="0"/>
        <v>42774.566473988438</v>
      </c>
      <c r="R6" s="16">
        <f t="shared" si="0"/>
        <v>42774.566473988438</v>
      </c>
      <c r="S6" s="16">
        <f t="shared" si="0"/>
        <v>42774.566473988438</v>
      </c>
      <c r="T6" s="16"/>
      <c r="U6" s="16"/>
      <c r="V6" s="16"/>
      <c r="W6" s="16"/>
      <c r="X6" s="16"/>
      <c r="Y6" s="16"/>
      <c r="Z6" s="16"/>
      <c r="AA6" s="16"/>
      <c r="AB6" s="33">
        <f>SUM(L6:AA6)</f>
        <v>331502.89017341041</v>
      </c>
      <c r="AC6" s="35">
        <f t="shared" si="1"/>
        <v>16575.144508670521</v>
      </c>
      <c r="AD6" s="35"/>
      <c r="AE6" s="35">
        <f t="shared" si="2"/>
        <v>314927.74566473986</v>
      </c>
    </row>
    <row r="7" spans="1:31" s="23" customFormat="1" ht="21" customHeight="1" x14ac:dyDescent="0.25">
      <c r="A7" s="110"/>
      <c r="B7" s="103"/>
      <c r="C7" s="103"/>
      <c r="D7" s="20"/>
      <c r="E7" s="14"/>
      <c r="F7" s="14" t="s">
        <v>9</v>
      </c>
      <c r="G7" s="21">
        <v>0.66666666666666663</v>
      </c>
      <c r="H7" s="21">
        <v>0.83333333333333337</v>
      </c>
      <c r="I7" s="22">
        <f>H7-G7</f>
        <v>0.16666666666666674</v>
      </c>
      <c r="J7" s="112"/>
      <c r="K7" s="16">
        <f t="shared" si="3"/>
        <v>21387.283236994219</v>
      </c>
      <c r="L7" s="16"/>
      <c r="M7" s="16"/>
      <c r="N7" s="16"/>
      <c r="O7" s="16"/>
      <c r="P7" s="16"/>
      <c r="Q7" s="16"/>
      <c r="R7" s="16"/>
      <c r="S7" s="16"/>
      <c r="T7" s="16">
        <f t="shared" si="0"/>
        <v>42774.566473988438</v>
      </c>
      <c r="U7" s="16">
        <f t="shared" si="0"/>
        <v>42774.566473988438</v>
      </c>
      <c r="V7" s="16">
        <f t="shared" si="0"/>
        <v>42774.566473988438</v>
      </c>
      <c r="W7" s="16">
        <f t="shared" si="0"/>
        <v>42774.566473988438</v>
      </c>
      <c r="X7" s="16"/>
      <c r="Y7" s="16"/>
      <c r="Z7" s="16"/>
      <c r="AA7" s="16"/>
      <c r="AB7" s="33">
        <f t="shared" ref="AB7" si="4">SUM(L6:AA7)</f>
        <v>502601.15606936428</v>
      </c>
      <c r="AC7" s="35">
        <f t="shared" si="1"/>
        <v>25130.057803468215</v>
      </c>
      <c r="AD7" s="35"/>
      <c r="AE7" s="35">
        <f t="shared" si="2"/>
        <v>477471.09826589609</v>
      </c>
    </row>
    <row r="8" spans="1:31" s="23" customFormat="1" ht="21" customHeight="1" x14ac:dyDescent="0.25">
      <c r="A8" s="36"/>
      <c r="B8" s="113"/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4"/>
      <c r="AA8" s="115"/>
      <c r="AB8" s="13">
        <f>SUM(AB4:AB7)</f>
        <v>1293930.6358381505</v>
      </c>
      <c r="AC8" s="51">
        <f t="shared" si="1"/>
        <v>64696.531791907531</v>
      </c>
      <c r="AD8" s="51">
        <v>50260.11560693643</v>
      </c>
      <c r="AE8" s="51">
        <f>AB8-AC8-AD8</f>
        <v>1178973.9884393066</v>
      </c>
    </row>
    <row r="9" spans="1:31" s="23" customFormat="1" ht="21" customHeight="1" x14ac:dyDescent="0.25">
      <c r="A9" s="108">
        <v>2</v>
      </c>
      <c r="B9" s="102" t="s">
        <v>56</v>
      </c>
      <c r="C9" s="102" t="s">
        <v>59</v>
      </c>
      <c r="D9" s="20">
        <v>44304</v>
      </c>
      <c r="E9" s="14" t="s">
        <v>31</v>
      </c>
      <c r="F9" s="14" t="s">
        <v>9</v>
      </c>
      <c r="G9" s="21">
        <v>0.20833333333333334</v>
      </c>
      <c r="H9" s="21">
        <v>0.33333333333333331</v>
      </c>
      <c r="I9" s="22">
        <f>H9-G9</f>
        <v>0.12499999999999997</v>
      </c>
      <c r="J9" s="104">
        <v>3700000</v>
      </c>
      <c r="K9" s="16">
        <f>1/173*$J$4</f>
        <v>21387.283236994219</v>
      </c>
      <c r="L9" s="16">
        <f>1.5*$K$4</f>
        <v>32080.924855491328</v>
      </c>
      <c r="M9" s="16">
        <f>2*$K$4</f>
        <v>42774.566473988438</v>
      </c>
      <c r="N9" s="16">
        <f t="shared" si="0"/>
        <v>42774.566473988438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35">
        <f>SUM(L9:AA9)</f>
        <v>117630.0578034682</v>
      </c>
      <c r="AC9" s="35">
        <f t="shared" si="1"/>
        <v>5881.5028901734104</v>
      </c>
      <c r="AD9" s="35"/>
      <c r="AE9" s="35">
        <f t="shared" si="2"/>
        <v>111748.55491329479</v>
      </c>
    </row>
    <row r="10" spans="1:31" s="23" customFormat="1" ht="21" customHeight="1" x14ac:dyDescent="0.25">
      <c r="A10" s="109"/>
      <c r="B10" s="111"/>
      <c r="C10" s="111"/>
      <c r="D10" s="20"/>
      <c r="E10" s="14"/>
      <c r="F10" s="14" t="s">
        <v>9</v>
      </c>
      <c r="G10" s="21">
        <v>0.66666666666666663</v>
      </c>
      <c r="H10" s="21">
        <v>1</v>
      </c>
      <c r="I10" s="22">
        <f>H10-G10</f>
        <v>0.33333333333333337</v>
      </c>
      <c r="J10" s="105"/>
      <c r="K10" s="16">
        <f t="shared" ref="K10:K12" si="5">1/173*$J$4</f>
        <v>21387.283236994219</v>
      </c>
      <c r="L10" s="16"/>
      <c r="M10" s="16"/>
      <c r="N10" s="16"/>
      <c r="O10" s="16">
        <f t="shared" si="0"/>
        <v>42774.566473988438</v>
      </c>
      <c r="P10" s="16">
        <f t="shared" si="0"/>
        <v>42774.566473988438</v>
      </c>
      <c r="Q10" s="16">
        <f t="shared" si="0"/>
        <v>42774.566473988438</v>
      </c>
      <c r="R10" s="16">
        <f t="shared" si="0"/>
        <v>42774.566473988438</v>
      </c>
      <c r="S10" s="16">
        <f t="shared" si="0"/>
        <v>42774.566473988438</v>
      </c>
      <c r="T10" s="16">
        <f t="shared" si="0"/>
        <v>42774.566473988438</v>
      </c>
      <c r="U10" s="16">
        <f t="shared" si="0"/>
        <v>42774.566473988438</v>
      </c>
      <c r="V10" s="16">
        <f t="shared" si="0"/>
        <v>42774.566473988438</v>
      </c>
      <c r="W10" s="16"/>
      <c r="X10" s="16"/>
      <c r="Y10" s="16"/>
      <c r="Z10" s="16"/>
      <c r="AA10" s="16"/>
      <c r="AB10" s="33">
        <f>SUM(L10:AA10)</f>
        <v>342196.5317919075</v>
      </c>
      <c r="AC10" s="35">
        <f t="shared" si="1"/>
        <v>17109.826589595377</v>
      </c>
      <c r="AD10" s="35"/>
      <c r="AE10" s="35">
        <f t="shared" si="2"/>
        <v>325086.70520231215</v>
      </c>
    </row>
    <row r="11" spans="1:31" s="23" customFormat="1" ht="21" customHeight="1" x14ac:dyDescent="0.25">
      <c r="A11" s="109"/>
      <c r="B11" s="111"/>
      <c r="C11" s="111"/>
      <c r="D11" s="20">
        <v>44305</v>
      </c>
      <c r="E11" s="14" t="s">
        <v>32</v>
      </c>
      <c r="F11" s="14" t="s">
        <v>9</v>
      </c>
      <c r="G11" s="21">
        <v>0</v>
      </c>
      <c r="H11" s="21">
        <v>0.33333333333333331</v>
      </c>
      <c r="I11" s="22">
        <f>H11-G11</f>
        <v>0.33333333333333331</v>
      </c>
      <c r="J11" s="105"/>
      <c r="K11" s="16">
        <f t="shared" si="5"/>
        <v>21387.283236994219</v>
      </c>
      <c r="L11" s="16">
        <f>1.5*$K$4</f>
        <v>32080.924855491328</v>
      </c>
      <c r="M11" s="16">
        <f>2*$K$4</f>
        <v>42774.566473988438</v>
      </c>
      <c r="N11" s="16">
        <f t="shared" si="0"/>
        <v>42774.566473988438</v>
      </c>
      <c r="O11" s="16">
        <f t="shared" si="0"/>
        <v>42774.566473988438</v>
      </c>
      <c r="P11" s="16">
        <f t="shared" si="0"/>
        <v>42774.566473988438</v>
      </c>
      <c r="Q11" s="16">
        <f t="shared" si="0"/>
        <v>42774.566473988438</v>
      </c>
      <c r="R11" s="16">
        <f t="shared" si="0"/>
        <v>42774.566473988438</v>
      </c>
      <c r="S11" s="16">
        <f t="shared" si="0"/>
        <v>42774.566473988438</v>
      </c>
      <c r="T11" s="16"/>
      <c r="U11" s="16"/>
      <c r="V11" s="16"/>
      <c r="W11" s="16"/>
      <c r="X11" s="16"/>
      <c r="Y11" s="16"/>
      <c r="Z11" s="16"/>
      <c r="AA11" s="16"/>
      <c r="AB11" s="33">
        <f>SUM(L11:AA11)</f>
        <v>331502.89017341041</v>
      </c>
      <c r="AC11" s="35">
        <f t="shared" si="1"/>
        <v>16575.144508670521</v>
      </c>
      <c r="AD11" s="35"/>
      <c r="AE11" s="35">
        <f t="shared" si="2"/>
        <v>314927.74566473986</v>
      </c>
    </row>
    <row r="12" spans="1:31" s="23" customFormat="1" ht="21" customHeight="1" x14ac:dyDescent="0.25">
      <c r="A12" s="110"/>
      <c r="B12" s="103"/>
      <c r="C12" s="103"/>
      <c r="D12" s="20"/>
      <c r="E12" s="14"/>
      <c r="F12" s="14" t="s">
        <v>9</v>
      </c>
      <c r="G12" s="21">
        <v>0.66666666666666663</v>
      </c>
      <c r="H12" s="21">
        <v>0.83333333333333337</v>
      </c>
      <c r="I12" s="22">
        <f>H12-G12</f>
        <v>0.16666666666666674</v>
      </c>
      <c r="J12" s="112"/>
      <c r="K12" s="16">
        <f t="shared" si="5"/>
        <v>21387.283236994219</v>
      </c>
      <c r="L12" s="16"/>
      <c r="M12" s="16"/>
      <c r="N12" s="16"/>
      <c r="O12" s="16"/>
      <c r="P12" s="16"/>
      <c r="Q12" s="16"/>
      <c r="R12" s="16"/>
      <c r="S12" s="16"/>
      <c r="T12" s="16">
        <f t="shared" si="0"/>
        <v>42774.566473988438</v>
      </c>
      <c r="U12" s="16">
        <f t="shared" si="0"/>
        <v>42774.566473988438</v>
      </c>
      <c r="V12" s="16">
        <f t="shared" si="0"/>
        <v>42774.566473988438</v>
      </c>
      <c r="W12" s="16">
        <f t="shared" si="0"/>
        <v>42774.566473988438</v>
      </c>
      <c r="X12" s="16"/>
      <c r="Y12" s="16"/>
      <c r="Z12" s="16"/>
      <c r="AA12" s="16"/>
      <c r="AB12" s="33">
        <f t="shared" ref="AB12" si="6">SUM(L11:AA12)</f>
        <v>502601.15606936428</v>
      </c>
      <c r="AC12" s="35">
        <f t="shared" si="1"/>
        <v>25130.057803468215</v>
      </c>
      <c r="AD12" s="35"/>
      <c r="AE12" s="35">
        <f t="shared" si="2"/>
        <v>477471.09826589609</v>
      </c>
    </row>
    <row r="13" spans="1:31" ht="21" customHeight="1" x14ac:dyDescent="0.25">
      <c r="A13" s="4"/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  <c r="AA13" s="107"/>
      <c r="AB13" s="13">
        <f>SUM(AB9:AB12)</f>
        <v>1293930.6358381505</v>
      </c>
      <c r="AC13" s="51">
        <f t="shared" si="1"/>
        <v>64696.531791907531</v>
      </c>
      <c r="AD13" s="51">
        <v>66835.260115606943</v>
      </c>
      <c r="AE13" s="51">
        <f>AB13-AC13-AD13</f>
        <v>1162398.8439306361</v>
      </c>
    </row>
    <row r="14" spans="1:31" s="23" customFormat="1" ht="21" customHeight="1" x14ac:dyDescent="0.25">
      <c r="A14" s="108">
        <v>3</v>
      </c>
      <c r="B14" s="102" t="s">
        <v>57</v>
      </c>
      <c r="C14" s="102" t="s">
        <v>59</v>
      </c>
      <c r="D14" s="20">
        <v>44304</v>
      </c>
      <c r="E14" s="14" t="s">
        <v>31</v>
      </c>
      <c r="F14" s="14" t="s">
        <v>9</v>
      </c>
      <c r="G14" s="21">
        <v>0.20833333333333334</v>
      </c>
      <c r="H14" s="21">
        <v>0.33333333333333331</v>
      </c>
      <c r="I14" s="22">
        <f>H14-G14</f>
        <v>0.12499999999999997</v>
      </c>
      <c r="J14" s="104">
        <v>3700000</v>
      </c>
      <c r="K14" s="16">
        <f>1/173*$J$4</f>
        <v>21387.283236994219</v>
      </c>
      <c r="L14" s="16">
        <f>1.5*$K$4</f>
        <v>32080.924855491328</v>
      </c>
      <c r="M14" s="16">
        <f>2*$K$4</f>
        <v>42774.566473988438</v>
      </c>
      <c r="N14" s="16">
        <f t="shared" si="0"/>
        <v>42774.566473988438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35">
        <f>SUM(L14:AA14)</f>
        <v>117630.0578034682</v>
      </c>
      <c r="AC14" s="35">
        <f t="shared" si="1"/>
        <v>5881.5028901734104</v>
      </c>
      <c r="AD14" s="35"/>
      <c r="AE14" s="35">
        <f t="shared" si="2"/>
        <v>111748.55491329479</v>
      </c>
    </row>
    <row r="15" spans="1:31" s="23" customFormat="1" ht="21" customHeight="1" x14ac:dyDescent="0.25">
      <c r="A15" s="109"/>
      <c r="B15" s="111"/>
      <c r="C15" s="111"/>
      <c r="D15" s="20"/>
      <c r="E15" s="14"/>
      <c r="F15" s="14" t="s">
        <v>9</v>
      </c>
      <c r="G15" s="21">
        <v>0.66666666666666663</v>
      </c>
      <c r="H15" s="21">
        <v>1</v>
      </c>
      <c r="I15" s="22">
        <f>H15-G15</f>
        <v>0.33333333333333337</v>
      </c>
      <c r="J15" s="105"/>
      <c r="K15" s="16">
        <f>1/173*$J$4</f>
        <v>21387.283236994219</v>
      </c>
      <c r="L15" s="16"/>
      <c r="M15" s="16"/>
      <c r="N15" s="16"/>
      <c r="O15" s="16">
        <f t="shared" si="0"/>
        <v>42774.566473988438</v>
      </c>
      <c r="P15" s="16">
        <f t="shared" si="0"/>
        <v>42774.566473988438</v>
      </c>
      <c r="Q15" s="16">
        <f t="shared" si="0"/>
        <v>42774.566473988438</v>
      </c>
      <c r="R15" s="16">
        <f t="shared" si="0"/>
        <v>42774.566473988438</v>
      </c>
      <c r="S15" s="16">
        <f t="shared" si="0"/>
        <v>42774.566473988438</v>
      </c>
      <c r="T15" s="16">
        <f t="shared" si="0"/>
        <v>42774.566473988438</v>
      </c>
      <c r="U15" s="16">
        <f t="shared" si="0"/>
        <v>42774.566473988438</v>
      </c>
      <c r="V15" s="16">
        <f t="shared" si="0"/>
        <v>42774.566473988438</v>
      </c>
      <c r="W15" s="16"/>
      <c r="X15" s="16"/>
      <c r="Y15" s="16"/>
      <c r="Z15" s="16"/>
      <c r="AA15" s="16"/>
      <c r="AB15" s="33">
        <f>SUM(L15:AA15)</f>
        <v>342196.5317919075</v>
      </c>
      <c r="AC15" s="35">
        <f t="shared" si="1"/>
        <v>17109.826589595377</v>
      </c>
      <c r="AD15" s="35"/>
      <c r="AE15" s="35">
        <f t="shared" si="2"/>
        <v>325086.70520231215</v>
      </c>
    </row>
    <row r="16" spans="1:31" s="23" customFormat="1" ht="21" customHeight="1" x14ac:dyDescent="0.25">
      <c r="A16" s="109"/>
      <c r="B16" s="111"/>
      <c r="C16" s="111"/>
      <c r="D16" s="20">
        <v>44305</v>
      </c>
      <c r="E16" s="14" t="s">
        <v>32</v>
      </c>
      <c r="F16" s="14" t="s">
        <v>9</v>
      </c>
      <c r="G16" s="21">
        <v>0</v>
      </c>
      <c r="H16" s="21">
        <v>0.33333333333333331</v>
      </c>
      <c r="I16" s="22">
        <f>H16-G16</f>
        <v>0.33333333333333331</v>
      </c>
      <c r="J16" s="105"/>
      <c r="K16" s="16">
        <f>1/173*$J$4</f>
        <v>21387.283236994219</v>
      </c>
      <c r="L16" s="16">
        <f>1.5*$K$4</f>
        <v>32080.924855491328</v>
      </c>
      <c r="M16" s="16">
        <f>2*$K$4</f>
        <v>42774.566473988438</v>
      </c>
      <c r="N16" s="16">
        <f t="shared" si="0"/>
        <v>42774.566473988438</v>
      </c>
      <c r="O16" s="16">
        <f t="shared" si="0"/>
        <v>42774.566473988438</v>
      </c>
      <c r="P16" s="16">
        <f t="shared" si="0"/>
        <v>42774.566473988438</v>
      </c>
      <c r="Q16" s="16">
        <f t="shared" si="0"/>
        <v>42774.566473988438</v>
      </c>
      <c r="R16" s="16">
        <f t="shared" si="0"/>
        <v>42774.566473988438</v>
      </c>
      <c r="S16" s="16">
        <f t="shared" si="0"/>
        <v>42774.566473988438</v>
      </c>
      <c r="T16" s="16"/>
      <c r="U16" s="16"/>
      <c r="V16" s="16"/>
      <c r="W16" s="16"/>
      <c r="X16" s="16"/>
      <c r="Y16" s="16"/>
      <c r="Z16" s="16"/>
      <c r="AA16" s="16"/>
      <c r="AB16" s="33">
        <f>SUM(L16:AA16)</f>
        <v>331502.89017341041</v>
      </c>
      <c r="AC16" s="35">
        <f t="shared" si="1"/>
        <v>16575.144508670521</v>
      </c>
      <c r="AD16" s="35"/>
      <c r="AE16" s="35">
        <f t="shared" si="2"/>
        <v>314927.74566473986</v>
      </c>
    </row>
    <row r="17" spans="1:31" s="23" customFormat="1" ht="21" customHeight="1" x14ac:dyDescent="0.25">
      <c r="A17" s="110"/>
      <c r="B17" s="103"/>
      <c r="C17" s="103"/>
      <c r="D17" s="20"/>
      <c r="E17" s="14"/>
      <c r="F17" s="14" t="s">
        <v>9</v>
      </c>
      <c r="G17" s="21">
        <v>0.66666666666666663</v>
      </c>
      <c r="H17" s="21">
        <v>0.83333333333333337</v>
      </c>
      <c r="I17" s="22">
        <f>H17-G17</f>
        <v>0.16666666666666674</v>
      </c>
      <c r="J17" s="112"/>
      <c r="K17" s="16">
        <f>1/173*$J$4</f>
        <v>21387.283236994219</v>
      </c>
      <c r="L17" s="16"/>
      <c r="M17" s="16"/>
      <c r="N17" s="16"/>
      <c r="O17" s="16"/>
      <c r="P17" s="16"/>
      <c r="Q17" s="16"/>
      <c r="R17" s="16"/>
      <c r="S17" s="16"/>
      <c r="T17" s="16">
        <f t="shared" si="0"/>
        <v>42774.566473988438</v>
      </c>
      <c r="U17" s="16">
        <f t="shared" si="0"/>
        <v>42774.566473988438</v>
      </c>
      <c r="V17" s="16">
        <f t="shared" si="0"/>
        <v>42774.566473988438</v>
      </c>
      <c r="W17" s="16">
        <f t="shared" si="0"/>
        <v>42774.566473988438</v>
      </c>
      <c r="X17" s="16"/>
      <c r="Y17" s="16"/>
      <c r="Z17" s="16"/>
      <c r="AA17" s="16"/>
      <c r="AB17" s="33">
        <f t="shared" ref="AB17" si="7">SUM(L16:AA17)</f>
        <v>502601.15606936428</v>
      </c>
      <c r="AC17" s="35">
        <f t="shared" si="1"/>
        <v>25130.057803468215</v>
      </c>
      <c r="AD17" s="35"/>
      <c r="AE17" s="35">
        <f t="shared" si="2"/>
        <v>477471.09826589609</v>
      </c>
    </row>
    <row r="18" spans="1:31" ht="21" customHeight="1" x14ac:dyDescent="0.25">
      <c r="A18" s="4"/>
      <c r="B18" s="107"/>
      <c r="C18" s="107"/>
      <c r="D18" s="107"/>
      <c r="E18" s="107"/>
      <c r="F18" s="107"/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  <c r="AA18" s="107"/>
      <c r="AB18" s="13">
        <f>SUM(AB14:AB17)</f>
        <v>1293930.6358381505</v>
      </c>
      <c r="AC18" s="51">
        <f t="shared" si="1"/>
        <v>64696.531791907531</v>
      </c>
      <c r="AD18" s="51">
        <v>50260.11560693643</v>
      </c>
      <c r="AE18" s="51">
        <f>AB18-AC18-AD18</f>
        <v>1178973.9884393066</v>
      </c>
    </row>
    <row r="19" spans="1:31" s="23" customFormat="1" ht="21" customHeight="1" x14ac:dyDescent="0.25">
      <c r="A19" s="102">
        <v>4</v>
      </c>
      <c r="B19" s="102" t="s">
        <v>58</v>
      </c>
      <c r="C19" s="102" t="s">
        <v>59</v>
      </c>
      <c r="D19" s="20">
        <v>44304</v>
      </c>
      <c r="E19" s="14" t="s">
        <v>31</v>
      </c>
      <c r="F19" s="14" t="s">
        <v>9</v>
      </c>
      <c r="G19" s="21">
        <v>0.20833333333333334</v>
      </c>
      <c r="H19" s="21">
        <v>0.33333333333333331</v>
      </c>
      <c r="I19" s="22">
        <f>H19-G19</f>
        <v>0.12499999999999997</v>
      </c>
      <c r="J19" s="104">
        <v>3700000</v>
      </c>
      <c r="K19" s="16">
        <f>1/173*$J$4</f>
        <v>21387.283236994219</v>
      </c>
      <c r="L19" s="16">
        <f>1.5*$K$4</f>
        <v>32080.924855491328</v>
      </c>
      <c r="M19" s="16">
        <f>2*$K$4</f>
        <v>42774.566473988438</v>
      </c>
      <c r="N19" s="16">
        <f t="shared" si="0"/>
        <v>42774.566473988438</v>
      </c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35">
        <f>SUM(L19:AA19)</f>
        <v>117630.0578034682</v>
      </c>
      <c r="AC19" s="35">
        <f t="shared" si="1"/>
        <v>5881.5028901734104</v>
      </c>
      <c r="AD19" s="35"/>
      <c r="AE19" s="35">
        <f t="shared" si="2"/>
        <v>111748.55491329479</v>
      </c>
    </row>
    <row r="20" spans="1:31" s="23" customFormat="1" ht="21" customHeight="1" x14ac:dyDescent="0.25">
      <c r="A20" s="111"/>
      <c r="B20" s="111"/>
      <c r="C20" s="111"/>
      <c r="D20" s="20"/>
      <c r="E20" s="14"/>
      <c r="F20" s="14" t="s">
        <v>9</v>
      </c>
      <c r="G20" s="21">
        <v>0.66666666666666663</v>
      </c>
      <c r="H20" s="21">
        <v>1</v>
      </c>
      <c r="I20" s="22">
        <f>H20-G20</f>
        <v>0.33333333333333337</v>
      </c>
      <c r="J20" s="105"/>
      <c r="K20" s="16">
        <f t="shared" ref="K20:K22" si="8">1/173*$J$4</f>
        <v>21387.283236994219</v>
      </c>
      <c r="L20" s="16"/>
      <c r="M20" s="16"/>
      <c r="N20" s="16"/>
      <c r="O20" s="16">
        <f t="shared" si="0"/>
        <v>42774.566473988438</v>
      </c>
      <c r="P20" s="16">
        <f t="shared" si="0"/>
        <v>42774.566473988438</v>
      </c>
      <c r="Q20" s="16">
        <f t="shared" si="0"/>
        <v>42774.566473988438</v>
      </c>
      <c r="R20" s="16">
        <f t="shared" si="0"/>
        <v>42774.566473988438</v>
      </c>
      <c r="S20" s="16">
        <f t="shared" si="0"/>
        <v>42774.566473988438</v>
      </c>
      <c r="T20" s="16">
        <f t="shared" si="0"/>
        <v>42774.566473988438</v>
      </c>
      <c r="U20" s="16">
        <f t="shared" si="0"/>
        <v>42774.566473988438</v>
      </c>
      <c r="V20" s="16">
        <f t="shared" si="0"/>
        <v>42774.566473988438</v>
      </c>
      <c r="W20" s="16"/>
      <c r="X20" s="16"/>
      <c r="Y20" s="16"/>
      <c r="Z20" s="16"/>
      <c r="AA20" s="16"/>
      <c r="AB20" s="33">
        <f>SUM(L20:AA20)</f>
        <v>342196.5317919075</v>
      </c>
      <c r="AC20" s="35">
        <f t="shared" si="1"/>
        <v>17109.826589595377</v>
      </c>
      <c r="AD20" s="35"/>
      <c r="AE20" s="35">
        <f t="shared" si="2"/>
        <v>325086.70520231215</v>
      </c>
    </row>
    <row r="21" spans="1:31" s="23" customFormat="1" ht="21" customHeight="1" x14ac:dyDescent="0.25">
      <c r="A21" s="111"/>
      <c r="B21" s="111"/>
      <c r="C21" s="111"/>
      <c r="D21" s="20">
        <v>44305</v>
      </c>
      <c r="E21" s="14" t="s">
        <v>32</v>
      </c>
      <c r="F21" s="14" t="s">
        <v>9</v>
      </c>
      <c r="G21" s="21">
        <v>0</v>
      </c>
      <c r="H21" s="21">
        <v>0.33333333333333331</v>
      </c>
      <c r="I21" s="22">
        <f>H21-G21</f>
        <v>0.33333333333333331</v>
      </c>
      <c r="J21" s="105"/>
      <c r="K21" s="16">
        <f t="shared" si="8"/>
        <v>21387.283236994219</v>
      </c>
      <c r="L21" s="16">
        <f>1.5*$K$4</f>
        <v>32080.924855491328</v>
      </c>
      <c r="M21" s="16">
        <f>2*$K$4</f>
        <v>42774.566473988438</v>
      </c>
      <c r="N21" s="16">
        <f t="shared" si="0"/>
        <v>42774.566473988438</v>
      </c>
      <c r="O21" s="16">
        <f t="shared" si="0"/>
        <v>42774.566473988438</v>
      </c>
      <c r="P21" s="16">
        <f t="shared" si="0"/>
        <v>42774.566473988438</v>
      </c>
      <c r="Q21" s="16">
        <f t="shared" si="0"/>
        <v>42774.566473988438</v>
      </c>
      <c r="R21" s="16">
        <f t="shared" si="0"/>
        <v>42774.566473988438</v>
      </c>
      <c r="S21" s="16">
        <f t="shared" si="0"/>
        <v>42774.566473988438</v>
      </c>
      <c r="T21" s="16"/>
      <c r="U21" s="16"/>
      <c r="V21" s="16"/>
      <c r="W21" s="16"/>
      <c r="X21" s="16"/>
      <c r="Y21" s="16"/>
      <c r="Z21" s="16"/>
      <c r="AA21" s="16"/>
      <c r="AB21" s="33">
        <f>SUM(L21:AA21)</f>
        <v>331502.89017341041</v>
      </c>
      <c r="AC21" s="35">
        <f t="shared" si="1"/>
        <v>16575.144508670521</v>
      </c>
      <c r="AD21" s="35"/>
      <c r="AE21" s="35">
        <f t="shared" si="2"/>
        <v>314927.74566473986</v>
      </c>
    </row>
    <row r="22" spans="1:31" s="23" customFormat="1" ht="21" customHeight="1" x14ac:dyDescent="0.25">
      <c r="A22" s="103"/>
      <c r="B22" s="103"/>
      <c r="C22" s="103"/>
      <c r="D22" s="20"/>
      <c r="E22" s="14"/>
      <c r="F22" s="14" t="s">
        <v>9</v>
      </c>
      <c r="G22" s="21">
        <v>0.66666666666666663</v>
      </c>
      <c r="H22" s="21">
        <v>0.83333333333333337</v>
      </c>
      <c r="I22" s="22">
        <f>H22-G22</f>
        <v>0.16666666666666674</v>
      </c>
      <c r="J22" s="112"/>
      <c r="K22" s="16">
        <f t="shared" si="8"/>
        <v>21387.283236994219</v>
      </c>
      <c r="L22" s="16"/>
      <c r="M22" s="16"/>
      <c r="N22" s="16"/>
      <c r="O22" s="16"/>
      <c r="P22" s="16"/>
      <c r="Q22" s="16"/>
      <c r="R22" s="16"/>
      <c r="S22" s="16"/>
      <c r="T22" s="16">
        <f t="shared" si="0"/>
        <v>42774.566473988438</v>
      </c>
      <c r="U22" s="16">
        <f t="shared" si="0"/>
        <v>42774.566473988438</v>
      </c>
      <c r="V22" s="16">
        <f t="shared" si="0"/>
        <v>42774.566473988438</v>
      </c>
      <c r="W22" s="16">
        <f t="shared" si="0"/>
        <v>42774.566473988438</v>
      </c>
      <c r="X22" s="16"/>
      <c r="Y22" s="16"/>
      <c r="Z22" s="16"/>
      <c r="AA22" s="16"/>
      <c r="AB22" s="33">
        <f t="shared" ref="AB22" si="9">SUM(L21:AA22)</f>
        <v>502601.15606936428</v>
      </c>
      <c r="AC22" s="35">
        <f t="shared" si="1"/>
        <v>25130.057803468215</v>
      </c>
      <c r="AD22" s="35"/>
      <c r="AE22" s="35">
        <f t="shared" si="2"/>
        <v>477471.09826589609</v>
      </c>
    </row>
    <row r="23" spans="1:31" ht="21" customHeight="1" x14ac:dyDescent="0.25">
      <c r="A23" s="4"/>
      <c r="B23" s="99"/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13">
        <f>SUM(AB19:AB22)</f>
        <v>1293930.6358381505</v>
      </c>
      <c r="AC23" s="51">
        <f t="shared" si="1"/>
        <v>64696.531791907531</v>
      </c>
      <c r="AD23" s="51">
        <v>66835.260115606943</v>
      </c>
      <c r="AE23" s="51">
        <f>AB23-AC23-AD23</f>
        <v>1162398.8439306361</v>
      </c>
    </row>
    <row r="24" spans="1:31" s="23" customFormat="1" ht="21" customHeight="1" x14ac:dyDescent="0.25">
      <c r="A24" s="102">
        <v>5</v>
      </c>
      <c r="B24" s="102" t="s">
        <v>60</v>
      </c>
      <c r="C24" s="102" t="s">
        <v>55</v>
      </c>
      <c r="D24" s="20">
        <v>44304</v>
      </c>
      <c r="E24" s="14" t="s">
        <v>31</v>
      </c>
      <c r="F24" s="14" t="s">
        <v>9</v>
      </c>
      <c r="G24" s="21">
        <v>0.20833333333333334</v>
      </c>
      <c r="H24" s="21">
        <v>0.66666666666666663</v>
      </c>
      <c r="I24" s="22">
        <f>H24-G24</f>
        <v>0.45833333333333326</v>
      </c>
      <c r="J24" s="106">
        <v>3700000</v>
      </c>
      <c r="K24" s="16">
        <f>1/173*$J$4</f>
        <v>21387.283236994219</v>
      </c>
      <c r="L24" s="16">
        <f>1.5*$K$4</f>
        <v>32080.924855491328</v>
      </c>
      <c r="M24" s="16">
        <f>2*$K$4</f>
        <v>42774.566473988438</v>
      </c>
      <c r="N24" s="16">
        <f t="shared" si="0"/>
        <v>42774.566473988438</v>
      </c>
      <c r="O24" s="16">
        <f t="shared" si="0"/>
        <v>42774.566473988438</v>
      </c>
      <c r="P24" s="16">
        <f t="shared" si="0"/>
        <v>42774.566473988438</v>
      </c>
      <c r="Q24" s="16">
        <f t="shared" si="0"/>
        <v>42774.566473988438</v>
      </c>
      <c r="R24" s="16">
        <f t="shared" si="0"/>
        <v>42774.566473988438</v>
      </c>
      <c r="S24" s="16">
        <f t="shared" si="0"/>
        <v>42774.566473988438</v>
      </c>
      <c r="T24" s="16">
        <f t="shared" si="0"/>
        <v>42774.566473988438</v>
      </c>
      <c r="U24" s="16">
        <f t="shared" si="0"/>
        <v>42774.566473988438</v>
      </c>
      <c r="V24" s="16">
        <f t="shared" si="0"/>
        <v>42774.566473988438</v>
      </c>
      <c r="W24" s="16"/>
      <c r="X24" s="16"/>
      <c r="Y24" s="16"/>
      <c r="Z24" s="16"/>
      <c r="AA24" s="16"/>
      <c r="AB24" s="33">
        <f>SUM(L24:AA24)</f>
        <v>459826.58959537582</v>
      </c>
      <c r="AC24" s="35">
        <f t="shared" si="1"/>
        <v>22991.329479768792</v>
      </c>
      <c r="AD24" s="35"/>
      <c r="AE24" s="35">
        <f t="shared" si="2"/>
        <v>436835.260115607</v>
      </c>
    </row>
    <row r="25" spans="1:31" s="23" customFormat="1" ht="21" customHeight="1" x14ac:dyDescent="0.25">
      <c r="A25" s="103"/>
      <c r="B25" s="103"/>
      <c r="C25" s="103"/>
      <c r="D25" s="20">
        <v>44305</v>
      </c>
      <c r="E25" s="14" t="s">
        <v>32</v>
      </c>
      <c r="F25" s="14" t="s">
        <v>9</v>
      </c>
      <c r="G25" s="21">
        <v>0</v>
      </c>
      <c r="H25" s="21">
        <v>0.66666666666666663</v>
      </c>
      <c r="I25" s="22">
        <f>H25-G25</f>
        <v>0.66666666666666663</v>
      </c>
      <c r="J25" s="106"/>
      <c r="K25" s="16">
        <f t="shared" ref="K25" si="10">1/173*$J$4</f>
        <v>21387.283236994219</v>
      </c>
      <c r="L25" s="16">
        <f>1.5*$K$4</f>
        <v>32080.924855491328</v>
      </c>
      <c r="M25" s="16">
        <f>2*$K$4</f>
        <v>42774.566473988438</v>
      </c>
      <c r="N25" s="16">
        <f>2*$K$4</f>
        <v>42774.566473988438</v>
      </c>
      <c r="O25" s="16">
        <f t="shared" si="0"/>
        <v>42774.566473988438</v>
      </c>
      <c r="P25" s="16">
        <f t="shared" si="0"/>
        <v>42774.566473988438</v>
      </c>
      <c r="Q25" s="16">
        <f t="shared" si="0"/>
        <v>42774.566473988438</v>
      </c>
      <c r="R25" s="16">
        <f t="shared" si="0"/>
        <v>42774.566473988438</v>
      </c>
      <c r="S25" s="16">
        <f t="shared" si="0"/>
        <v>42774.566473988438</v>
      </c>
      <c r="T25" s="16">
        <f t="shared" si="0"/>
        <v>42774.566473988438</v>
      </c>
      <c r="U25" s="16">
        <f t="shared" si="0"/>
        <v>42774.566473988438</v>
      </c>
      <c r="V25" s="16">
        <f t="shared" si="0"/>
        <v>42774.566473988438</v>
      </c>
      <c r="W25" s="16">
        <f t="shared" si="0"/>
        <v>42774.566473988438</v>
      </c>
      <c r="X25" s="16">
        <f t="shared" si="0"/>
        <v>42774.566473988438</v>
      </c>
      <c r="Y25" s="16">
        <f t="shared" si="0"/>
        <v>42774.566473988438</v>
      </c>
      <c r="Z25" s="16">
        <f t="shared" si="0"/>
        <v>42774.566473988438</v>
      </c>
      <c r="AA25" s="16">
        <f t="shared" si="0"/>
        <v>42774.566473988438</v>
      </c>
      <c r="AB25" s="33">
        <f>SUM(L25:AA25)</f>
        <v>673699.42196531815</v>
      </c>
      <c r="AC25" s="35">
        <f t="shared" si="1"/>
        <v>33684.971098265909</v>
      </c>
      <c r="AD25" s="35"/>
      <c r="AE25" s="35">
        <f t="shared" si="2"/>
        <v>640014.45086705219</v>
      </c>
    </row>
    <row r="26" spans="1:31" ht="21" customHeight="1" x14ac:dyDescent="0.25">
      <c r="A26" s="4"/>
      <c r="B26" s="107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3">
        <f>SUM(AB24:AB25)</f>
        <v>1133526.0115606938</v>
      </c>
      <c r="AC26" s="51">
        <f t="shared" si="1"/>
        <v>56676.300578034694</v>
      </c>
      <c r="AD26" s="51">
        <v>25130.057803468211</v>
      </c>
      <c r="AE26" s="51">
        <f>AB26-AC26-AD26</f>
        <v>1051719.6531791908</v>
      </c>
    </row>
    <row r="27" spans="1:31" s="23" customFormat="1" ht="21" customHeight="1" x14ac:dyDescent="0.25">
      <c r="A27" s="102">
        <v>6</v>
      </c>
      <c r="B27" s="102" t="s">
        <v>61</v>
      </c>
      <c r="C27" s="102" t="s">
        <v>59</v>
      </c>
      <c r="D27" s="20">
        <v>44304</v>
      </c>
      <c r="E27" s="14" t="s">
        <v>31</v>
      </c>
      <c r="F27" s="14" t="s">
        <v>9</v>
      </c>
      <c r="G27" s="21">
        <v>0.20833333333333334</v>
      </c>
      <c r="H27" s="21">
        <v>0.66666666666666663</v>
      </c>
      <c r="I27" s="22">
        <f>H27-G27</f>
        <v>0.45833333333333326</v>
      </c>
      <c r="J27" s="106">
        <v>3700000</v>
      </c>
      <c r="K27" s="16">
        <f>1/173*$J$4</f>
        <v>21387.283236994219</v>
      </c>
      <c r="L27" s="16">
        <f>1.5*$K$4</f>
        <v>32080.924855491328</v>
      </c>
      <c r="M27" s="16">
        <f>2*$K$4</f>
        <v>42774.566473988438</v>
      </c>
      <c r="N27" s="16">
        <f t="shared" si="0"/>
        <v>42774.566473988438</v>
      </c>
      <c r="O27" s="16">
        <f t="shared" si="0"/>
        <v>42774.566473988438</v>
      </c>
      <c r="P27" s="16">
        <f t="shared" si="0"/>
        <v>42774.566473988438</v>
      </c>
      <c r="Q27" s="16">
        <f t="shared" si="0"/>
        <v>42774.566473988438</v>
      </c>
      <c r="R27" s="16">
        <f t="shared" si="0"/>
        <v>42774.566473988438</v>
      </c>
      <c r="S27" s="16">
        <f t="shared" si="0"/>
        <v>42774.566473988438</v>
      </c>
      <c r="T27" s="16">
        <f t="shared" si="0"/>
        <v>42774.566473988438</v>
      </c>
      <c r="U27" s="16">
        <f t="shared" si="0"/>
        <v>42774.566473988438</v>
      </c>
      <c r="V27" s="16">
        <f t="shared" si="0"/>
        <v>42774.566473988438</v>
      </c>
      <c r="W27" s="16"/>
      <c r="X27" s="16"/>
      <c r="Y27" s="16"/>
      <c r="Z27" s="16"/>
      <c r="AA27" s="16"/>
      <c r="AB27" s="33">
        <f>SUM(L27:AA27)</f>
        <v>459826.58959537582</v>
      </c>
      <c r="AC27" s="35">
        <f t="shared" si="1"/>
        <v>22991.329479768792</v>
      </c>
      <c r="AD27" s="35"/>
      <c r="AE27" s="35">
        <f t="shared" si="2"/>
        <v>436835.260115607</v>
      </c>
    </row>
    <row r="28" spans="1:31" s="23" customFormat="1" ht="21" customHeight="1" x14ac:dyDescent="0.25">
      <c r="A28" s="103"/>
      <c r="B28" s="103"/>
      <c r="C28" s="103"/>
      <c r="D28" s="20">
        <v>44305</v>
      </c>
      <c r="E28" s="14" t="s">
        <v>32</v>
      </c>
      <c r="F28" s="14" t="s">
        <v>9</v>
      </c>
      <c r="G28" s="21">
        <v>0</v>
      </c>
      <c r="H28" s="21">
        <v>0.66666666666666663</v>
      </c>
      <c r="I28" s="22">
        <f>H28-G28</f>
        <v>0.66666666666666663</v>
      </c>
      <c r="J28" s="106"/>
      <c r="K28" s="16">
        <f t="shared" ref="K28" si="11">1/173*$J$4</f>
        <v>21387.283236994219</v>
      </c>
      <c r="L28" s="16">
        <f>1.5*$K$4</f>
        <v>32080.924855491328</v>
      </c>
      <c r="M28" s="16">
        <f>2*$K$4</f>
        <v>42774.566473988438</v>
      </c>
      <c r="N28" s="16">
        <f>2*$K$4</f>
        <v>42774.566473988438</v>
      </c>
      <c r="O28" s="16">
        <f t="shared" si="0"/>
        <v>42774.566473988438</v>
      </c>
      <c r="P28" s="16">
        <f t="shared" si="0"/>
        <v>42774.566473988438</v>
      </c>
      <c r="Q28" s="16">
        <f t="shared" si="0"/>
        <v>42774.566473988438</v>
      </c>
      <c r="R28" s="16">
        <f t="shared" si="0"/>
        <v>42774.566473988438</v>
      </c>
      <c r="S28" s="16">
        <f t="shared" si="0"/>
        <v>42774.566473988438</v>
      </c>
      <c r="T28" s="16">
        <f t="shared" si="0"/>
        <v>42774.566473988438</v>
      </c>
      <c r="U28" s="16">
        <f t="shared" si="0"/>
        <v>42774.566473988438</v>
      </c>
      <c r="V28" s="16">
        <f t="shared" si="0"/>
        <v>42774.566473988438</v>
      </c>
      <c r="W28" s="16">
        <f t="shared" si="0"/>
        <v>42774.566473988438</v>
      </c>
      <c r="X28" s="16">
        <f t="shared" si="0"/>
        <v>42774.566473988438</v>
      </c>
      <c r="Y28" s="16">
        <f t="shared" si="0"/>
        <v>42774.566473988438</v>
      </c>
      <c r="Z28" s="16">
        <f t="shared" si="0"/>
        <v>42774.566473988438</v>
      </c>
      <c r="AA28" s="16">
        <f t="shared" si="0"/>
        <v>42774.566473988438</v>
      </c>
      <c r="AB28" s="33">
        <f>SUM(L28:AA28)</f>
        <v>673699.42196531815</v>
      </c>
      <c r="AC28" s="35">
        <f t="shared" si="1"/>
        <v>33684.971098265909</v>
      </c>
      <c r="AD28" s="35"/>
      <c r="AE28" s="35">
        <f t="shared" si="2"/>
        <v>640014.45086705219</v>
      </c>
    </row>
    <row r="29" spans="1:31" ht="21" customHeight="1" x14ac:dyDescent="0.25">
      <c r="A29" s="4"/>
      <c r="B29" s="107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3">
        <f>SUM(AB27:AB28)</f>
        <v>1133526.0115606938</v>
      </c>
      <c r="AC29" s="51">
        <f t="shared" si="1"/>
        <v>56676.300578034694</v>
      </c>
      <c r="AD29" s="51">
        <v>25130.057803468211</v>
      </c>
      <c r="AE29" s="51">
        <f>AB29-AC29-AD29</f>
        <v>1051719.6531791908</v>
      </c>
    </row>
    <row r="30" spans="1:31" s="23" customFormat="1" ht="21" customHeight="1" x14ac:dyDescent="0.25">
      <c r="A30" s="102">
        <v>7</v>
      </c>
      <c r="B30" s="102" t="s">
        <v>62</v>
      </c>
      <c r="C30" s="102" t="s">
        <v>59</v>
      </c>
      <c r="D30" s="20">
        <v>44304</v>
      </c>
      <c r="E30" s="14" t="s">
        <v>31</v>
      </c>
      <c r="F30" s="14" t="s">
        <v>9</v>
      </c>
      <c r="G30" s="21">
        <v>0.20833333333333334</v>
      </c>
      <c r="H30" s="21">
        <v>0.66666666666666663</v>
      </c>
      <c r="I30" s="22">
        <f>H30-G30</f>
        <v>0.45833333333333326</v>
      </c>
      <c r="J30" s="106">
        <v>3700000</v>
      </c>
      <c r="K30" s="16">
        <f>1/173*$J$4</f>
        <v>21387.283236994219</v>
      </c>
      <c r="L30" s="16">
        <f>1.5*$K$4</f>
        <v>32080.924855491328</v>
      </c>
      <c r="M30" s="16">
        <f>2*$K$4</f>
        <v>42774.566473988438</v>
      </c>
      <c r="N30" s="16">
        <f t="shared" si="0"/>
        <v>42774.566473988438</v>
      </c>
      <c r="O30" s="16">
        <f t="shared" si="0"/>
        <v>42774.566473988438</v>
      </c>
      <c r="P30" s="16">
        <f t="shared" si="0"/>
        <v>42774.566473988438</v>
      </c>
      <c r="Q30" s="16">
        <f t="shared" si="0"/>
        <v>42774.566473988438</v>
      </c>
      <c r="R30" s="16">
        <f t="shared" si="0"/>
        <v>42774.566473988438</v>
      </c>
      <c r="S30" s="16">
        <f t="shared" si="0"/>
        <v>42774.566473988438</v>
      </c>
      <c r="T30" s="16">
        <f t="shared" si="0"/>
        <v>42774.566473988438</v>
      </c>
      <c r="U30" s="16">
        <f t="shared" si="0"/>
        <v>42774.566473988438</v>
      </c>
      <c r="V30" s="16">
        <f t="shared" si="0"/>
        <v>42774.566473988438</v>
      </c>
      <c r="W30" s="16"/>
      <c r="X30" s="16"/>
      <c r="Y30" s="16"/>
      <c r="Z30" s="16"/>
      <c r="AA30" s="16"/>
      <c r="AB30" s="33">
        <f>SUM(L30:AA30)</f>
        <v>459826.58959537582</v>
      </c>
      <c r="AC30" s="35">
        <f t="shared" si="1"/>
        <v>22991.329479768792</v>
      </c>
      <c r="AD30" s="35"/>
      <c r="AE30" s="35">
        <f t="shared" si="2"/>
        <v>436835.260115607</v>
      </c>
    </row>
    <row r="31" spans="1:31" s="23" customFormat="1" ht="21" customHeight="1" x14ac:dyDescent="0.25">
      <c r="A31" s="103"/>
      <c r="B31" s="103"/>
      <c r="C31" s="103"/>
      <c r="D31" s="20">
        <v>44305</v>
      </c>
      <c r="E31" s="14" t="s">
        <v>32</v>
      </c>
      <c r="F31" s="14" t="s">
        <v>9</v>
      </c>
      <c r="G31" s="21">
        <v>0</v>
      </c>
      <c r="H31" s="21">
        <v>0.66666666666666663</v>
      </c>
      <c r="I31" s="22">
        <f>H31-G31</f>
        <v>0.66666666666666663</v>
      </c>
      <c r="J31" s="106"/>
      <c r="K31" s="16">
        <f t="shared" ref="K31" si="12">1/173*$J$4</f>
        <v>21387.283236994219</v>
      </c>
      <c r="L31" s="16">
        <f>1.5*$K$4</f>
        <v>32080.924855491328</v>
      </c>
      <c r="M31" s="16">
        <f>2*$K$4</f>
        <v>42774.566473988438</v>
      </c>
      <c r="N31" s="16">
        <f>2*$K$4</f>
        <v>42774.566473988438</v>
      </c>
      <c r="O31" s="16">
        <f t="shared" ref="O31:AA31" si="13">2*$K$4</f>
        <v>42774.566473988438</v>
      </c>
      <c r="P31" s="16">
        <f t="shared" si="13"/>
        <v>42774.566473988438</v>
      </c>
      <c r="Q31" s="16">
        <f t="shared" si="13"/>
        <v>42774.566473988438</v>
      </c>
      <c r="R31" s="16">
        <f t="shared" si="13"/>
        <v>42774.566473988438</v>
      </c>
      <c r="S31" s="16">
        <f t="shared" si="13"/>
        <v>42774.566473988438</v>
      </c>
      <c r="T31" s="16">
        <f t="shared" si="13"/>
        <v>42774.566473988438</v>
      </c>
      <c r="U31" s="16">
        <f t="shared" si="13"/>
        <v>42774.566473988438</v>
      </c>
      <c r="V31" s="16">
        <f t="shared" si="13"/>
        <v>42774.566473988438</v>
      </c>
      <c r="W31" s="16">
        <f t="shared" si="13"/>
        <v>42774.566473988438</v>
      </c>
      <c r="X31" s="16">
        <f t="shared" si="13"/>
        <v>42774.566473988438</v>
      </c>
      <c r="Y31" s="16">
        <f t="shared" si="13"/>
        <v>42774.566473988438</v>
      </c>
      <c r="Z31" s="16">
        <f t="shared" si="13"/>
        <v>42774.566473988438</v>
      </c>
      <c r="AA31" s="16">
        <f t="shared" si="13"/>
        <v>42774.566473988438</v>
      </c>
      <c r="AB31" s="33">
        <f>SUM(L31:AA31)</f>
        <v>673699.42196531815</v>
      </c>
      <c r="AC31" s="35">
        <f t="shared" si="1"/>
        <v>33684.971098265909</v>
      </c>
      <c r="AD31" s="35"/>
      <c r="AE31" s="35">
        <f t="shared" si="2"/>
        <v>640014.45086705219</v>
      </c>
    </row>
    <row r="32" spans="1:31" ht="21" customHeight="1" x14ac:dyDescent="0.25">
      <c r="A32" s="4"/>
      <c r="B32" s="99"/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13">
        <f>SUM(AB30:AB31)</f>
        <v>1133526.0115606938</v>
      </c>
      <c r="AC32" s="51">
        <f t="shared" si="1"/>
        <v>56676.300578034694</v>
      </c>
      <c r="AD32" s="51">
        <v>25130.057803468211</v>
      </c>
      <c r="AE32" s="51">
        <f>AB32-AC32-AD32</f>
        <v>1051719.6531791908</v>
      </c>
    </row>
    <row r="33" spans="1:31" s="23" customFormat="1" ht="21" customHeight="1" x14ac:dyDescent="0.25">
      <c r="A33" s="102">
        <v>8</v>
      </c>
      <c r="B33" s="102" t="s">
        <v>63</v>
      </c>
      <c r="C33" s="102" t="s">
        <v>55</v>
      </c>
      <c r="D33" s="20">
        <v>44304</v>
      </c>
      <c r="E33" s="14" t="s">
        <v>31</v>
      </c>
      <c r="F33" s="14" t="s">
        <v>9</v>
      </c>
      <c r="G33" s="21">
        <v>0.83333333333333337</v>
      </c>
      <c r="H33" s="21">
        <v>1</v>
      </c>
      <c r="I33" s="22">
        <f>H33-G33</f>
        <v>0.16666666666666663</v>
      </c>
      <c r="J33" s="106">
        <v>3700000</v>
      </c>
      <c r="K33" s="16">
        <f>1/173*$J$4</f>
        <v>21387.283236994219</v>
      </c>
      <c r="L33" s="16">
        <f>1.5*$K$4</f>
        <v>32080.924855491328</v>
      </c>
      <c r="M33" s="16">
        <f>2*$K$4</f>
        <v>42774.566473988438</v>
      </c>
      <c r="N33" s="16">
        <f t="shared" ref="N33:W48" si="14">2*$K$4</f>
        <v>42774.566473988438</v>
      </c>
      <c r="O33" s="16">
        <f t="shared" si="14"/>
        <v>42774.566473988438</v>
      </c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33">
        <f>SUM(L33:AA33)</f>
        <v>160404.62427745663</v>
      </c>
      <c r="AC33" s="35">
        <f t="shared" si="1"/>
        <v>8020.2312138728321</v>
      </c>
      <c r="AD33" s="35"/>
      <c r="AE33" s="35">
        <f t="shared" si="2"/>
        <v>152384.39306358379</v>
      </c>
    </row>
    <row r="34" spans="1:31" s="23" customFormat="1" ht="21" customHeight="1" x14ac:dyDescent="0.25">
      <c r="A34" s="103"/>
      <c r="B34" s="103"/>
      <c r="C34" s="103"/>
      <c r="D34" s="20">
        <v>44305</v>
      </c>
      <c r="E34" s="14" t="s">
        <v>32</v>
      </c>
      <c r="F34" s="14" t="s">
        <v>9</v>
      </c>
      <c r="G34" s="21">
        <v>0.33333333333333331</v>
      </c>
      <c r="H34" s="21">
        <v>0.83333333333333337</v>
      </c>
      <c r="I34" s="22">
        <f>H34-G34</f>
        <v>0.5</v>
      </c>
      <c r="J34" s="106"/>
      <c r="K34" s="16">
        <f t="shared" ref="K34" si="15">1/173*$J$4</f>
        <v>21387.283236994219</v>
      </c>
      <c r="L34" s="16">
        <f>1.5*$K$4</f>
        <v>32080.924855491328</v>
      </c>
      <c r="M34" s="16">
        <f>2*$K$4</f>
        <v>42774.566473988438</v>
      </c>
      <c r="N34" s="16">
        <f>2*$K$4</f>
        <v>42774.566473988438</v>
      </c>
      <c r="O34" s="16">
        <f t="shared" si="14"/>
        <v>42774.566473988438</v>
      </c>
      <c r="P34" s="16">
        <f t="shared" si="14"/>
        <v>42774.566473988438</v>
      </c>
      <c r="Q34" s="16">
        <f t="shared" si="14"/>
        <v>42774.566473988438</v>
      </c>
      <c r="R34" s="16">
        <f t="shared" si="14"/>
        <v>42774.566473988438</v>
      </c>
      <c r="S34" s="16">
        <f t="shared" si="14"/>
        <v>42774.566473988438</v>
      </c>
      <c r="T34" s="16">
        <f t="shared" si="14"/>
        <v>42774.566473988438</v>
      </c>
      <c r="U34" s="16">
        <f t="shared" si="14"/>
        <v>42774.566473988438</v>
      </c>
      <c r="V34" s="16">
        <f t="shared" si="14"/>
        <v>42774.566473988438</v>
      </c>
      <c r="W34" s="16">
        <f t="shared" si="14"/>
        <v>42774.566473988438</v>
      </c>
      <c r="X34" s="16"/>
      <c r="Y34" s="16"/>
      <c r="Z34" s="16"/>
      <c r="AA34" s="16"/>
      <c r="AB34" s="33">
        <f>SUM(L34:AA34)</f>
        <v>502601.15606936428</v>
      </c>
      <c r="AC34" s="35">
        <f t="shared" si="1"/>
        <v>25130.057803468215</v>
      </c>
      <c r="AD34" s="35"/>
      <c r="AE34" s="35">
        <f t="shared" si="2"/>
        <v>477471.09826589609</v>
      </c>
    </row>
    <row r="35" spans="1:31" ht="21" customHeight="1" x14ac:dyDescent="0.25">
      <c r="A35" s="4"/>
      <c r="B35" s="107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3">
        <f>SUM(AB33:AB34)</f>
        <v>663005.78034682095</v>
      </c>
      <c r="AC35" s="51">
        <f t="shared" si="1"/>
        <v>33150.289017341049</v>
      </c>
      <c r="AD35" s="51">
        <v>25130.057803468211</v>
      </c>
      <c r="AE35" s="51">
        <f>AB35-AC35-AD35</f>
        <v>604725.43352601165</v>
      </c>
    </row>
    <row r="36" spans="1:31" s="23" customFormat="1" ht="21" customHeight="1" x14ac:dyDescent="0.25">
      <c r="A36" s="102">
        <v>9</v>
      </c>
      <c r="B36" s="102" t="s">
        <v>64</v>
      </c>
      <c r="C36" s="102" t="s">
        <v>59</v>
      </c>
      <c r="D36" s="20">
        <v>44304</v>
      </c>
      <c r="E36" s="14" t="s">
        <v>31</v>
      </c>
      <c r="F36" s="14" t="s">
        <v>9</v>
      </c>
      <c r="G36" s="21">
        <v>0.83333333333333337</v>
      </c>
      <c r="H36" s="21">
        <v>1</v>
      </c>
      <c r="I36" s="22">
        <f>H36-G36</f>
        <v>0.16666666666666663</v>
      </c>
      <c r="J36" s="106">
        <v>3700000</v>
      </c>
      <c r="K36" s="16">
        <f>1/173*$J$4</f>
        <v>21387.283236994219</v>
      </c>
      <c r="L36" s="16">
        <f>1.5*$K$4</f>
        <v>32080.924855491328</v>
      </c>
      <c r="M36" s="16">
        <f>2*$K$4</f>
        <v>42774.566473988438</v>
      </c>
      <c r="N36" s="16">
        <f t="shared" si="14"/>
        <v>42774.566473988438</v>
      </c>
      <c r="O36" s="16">
        <f t="shared" si="14"/>
        <v>42774.566473988438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33">
        <f>SUM(L36:AA36)</f>
        <v>160404.62427745663</v>
      </c>
      <c r="AC36" s="35">
        <f t="shared" si="1"/>
        <v>8020.2312138728321</v>
      </c>
      <c r="AD36" s="35"/>
      <c r="AE36" s="35">
        <f t="shared" si="2"/>
        <v>152384.39306358379</v>
      </c>
    </row>
    <row r="37" spans="1:31" s="23" customFormat="1" ht="21" customHeight="1" x14ac:dyDescent="0.25">
      <c r="A37" s="103"/>
      <c r="B37" s="103"/>
      <c r="C37" s="103"/>
      <c r="D37" s="20">
        <v>44305</v>
      </c>
      <c r="E37" s="14" t="s">
        <v>32</v>
      </c>
      <c r="F37" s="14" t="s">
        <v>9</v>
      </c>
      <c r="G37" s="21">
        <v>0.33333333333333331</v>
      </c>
      <c r="H37" s="21">
        <v>0.83333333333333337</v>
      </c>
      <c r="I37" s="22">
        <f>H37-G37</f>
        <v>0.5</v>
      </c>
      <c r="J37" s="106"/>
      <c r="K37" s="16">
        <f t="shared" ref="K37" si="16">1/173*$J$4</f>
        <v>21387.283236994219</v>
      </c>
      <c r="L37" s="16">
        <f>1.5*$K$4</f>
        <v>32080.924855491328</v>
      </c>
      <c r="M37" s="16">
        <f>2*$K$4</f>
        <v>42774.566473988438</v>
      </c>
      <c r="N37" s="16">
        <f>2*$K$4</f>
        <v>42774.566473988438</v>
      </c>
      <c r="O37" s="16">
        <f t="shared" si="14"/>
        <v>42774.566473988438</v>
      </c>
      <c r="P37" s="16">
        <f t="shared" si="14"/>
        <v>42774.566473988438</v>
      </c>
      <c r="Q37" s="16">
        <f t="shared" si="14"/>
        <v>42774.566473988438</v>
      </c>
      <c r="R37" s="16">
        <f t="shared" si="14"/>
        <v>42774.566473988438</v>
      </c>
      <c r="S37" s="16">
        <f t="shared" si="14"/>
        <v>42774.566473988438</v>
      </c>
      <c r="T37" s="16">
        <f t="shared" si="14"/>
        <v>42774.566473988438</v>
      </c>
      <c r="U37" s="16">
        <f t="shared" si="14"/>
        <v>42774.566473988438</v>
      </c>
      <c r="V37" s="16">
        <f t="shared" si="14"/>
        <v>42774.566473988438</v>
      </c>
      <c r="W37" s="16">
        <f t="shared" si="14"/>
        <v>42774.566473988438</v>
      </c>
      <c r="X37" s="16"/>
      <c r="Y37" s="16"/>
      <c r="Z37" s="16"/>
      <c r="AA37" s="16"/>
      <c r="AB37" s="33">
        <f>SUM(L37:AA37)</f>
        <v>502601.15606936428</v>
      </c>
      <c r="AC37" s="35">
        <f t="shared" si="1"/>
        <v>25130.057803468215</v>
      </c>
      <c r="AD37" s="35"/>
      <c r="AE37" s="35">
        <f t="shared" si="2"/>
        <v>477471.09826589609</v>
      </c>
    </row>
    <row r="38" spans="1:31" ht="21" customHeight="1" x14ac:dyDescent="0.25">
      <c r="A38" s="4"/>
      <c r="B38" s="107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3">
        <f>SUM(AB36:AB37)</f>
        <v>663005.78034682095</v>
      </c>
      <c r="AC38" s="51">
        <f t="shared" si="1"/>
        <v>33150.289017341049</v>
      </c>
      <c r="AD38" s="51">
        <v>25130.057803468211</v>
      </c>
      <c r="AE38" s="51">
        <f>AB38-AC38-AD38</f>
        <v>604725.43352601165</v>
      </c>
    </row>
    <row r="39" spans="1:31" s="23" customFormat="1" ht="21" customHeight="1" x14ac:dyDescent="0.25">
      <c r="A39" s="102">
        <v>10</v>
      </c>
      <c r="B39" s="102" t="s">
        <v>65</v>
      </c>
      <c r="C39" s="102" t="s">
        <v>59</v>
      </c>
      <c r="D39" s="20">
        <v>44304</v>
      </c>
      <c r="E39" s="14" t="s">
        <v>31</v>
      </c>
      <c r="F39" s="14" t="s">
        <v>9</v>
      </c>
      <c r="G39" s="21">
        <v>0.83333333333333337</v>
      </c>
      <c r="H39" s="21">
        <v>1</v>
      </c>
      <c r="I39" s="22">
        <f>H39-G39</f>
        <v>0.16666666666666663</v>
      </c>
      <c r="J39" s="106">
        <v>3700000</v>
      </c>
      <c r="K39" s="16">
        <f>1/173*$J$4</f>
        <v>21387.283236994219</v>
      </c>
      <c r="L39" s="16">
        <f>1.5*$K$4</f>
        <v>32080.924855491328</v>
      </c>
      <c r="M39" s="16">
        <f>2*$K$4</f>
        <v>42774.566473988438</v>
      </c>
      <c r="N39" s="16">
        <f t="shared" si="14"/>
        <v>42774.566473988438</v>
      </c>
      <c r="O39" s="16">
        <f t="shared" si="14"/>
        <v>42774.566473988438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33">
        <f>SUM(L39:AA39)</f>
        <v>160404.62427745663</v>
      </c>
      <c r="AC39" s="35">
        <f t="shared" si="1"/>
        <v>8020.2312138728321</v>
      </c>
      <c r="AD39" s="35"/>
      <c r="AE39" s="35">
        <f t="shared" si="2"/>
        <v>152384.39306358379</v>
      </c>
    </row>
    <row r="40" spans="1:31" s="23" customFormat="1" ht="21" customHeight="1" x14ac:dyDescent="0.25">
      <c r="A40" s="103"/>
      <c r="B40" s="103"/>
      <c r="C40" s="103"/>
      <c r="D40" s="20">
        <v>44305</v>
      </c>
      <c r="E40" s="14" t="s">
        <v>32</v>
      </c>
      <c r="F40" s="14" t="s">
        <v>9</v>
      </c>
      <c r="G40" s="21">
        <v>0.33333333333333331</v>
      </c>
      <c r="H40" s="21">
        <v>0.83333333333333337</v>
      </c>
      <c r="I40" s="22">
        <f>H40-G40</f>
        <v>0.5</v>
      </c>
      <c r="J40" s="106"/>
      <c r="K40" s="16">
        <f t="shared" ref="K40" si="17">1/173*$J$4</f>
        <v>21387.283236994219</v>
      </c>
      <c r="L40" s="16">
        <f>1.5*$K$4</f>
        <v>32080.924855491328</v>
      </c>
      <c r="M40" s="16">
        <f>2*$K$4</f>
        <v>42774.566473988438</v>
      </c>
      <c r="N40" s="16">
        <f>2*$K$4</f>
        <v>42774.566473988438</v>
      </c>
      <c r="O40" s="16">
        <f t="shared" si="14"/>
        <v>42774.566473988438</v>
      </c>
      <c r="P40" s="16">
        <f t="shared" si="14"/>
        <v>42774.566473988438</v>
      </c>
      <c r="Q40" s="16">
        <f t="shared" si="14"/>
        <v>42774.566473988438</v>
      </c>
      <c r="R40" s="16">
        <f t="shared" si="14"/>
        <v>42774.566473988438</v>
      </c>
      <c r="S40" s="16">
        <f t="shared" si="14"/>
        <v>42774.566473988438</v>
      </c>
      <c r="T40" s="16">
        <f t="shared" si="14"/>
        <v>42774.566473988438</v>
      </c>
      <c r="U40" s="16">
        <f t="shared" si="14"/>
        <v>42774.566473988438</v>
      </c>
      <c r="V40" s="16">
        <f t="shared" si="14"/>
        <v>42774.566473988438</v>
      </c>
      <c r="W40" s="16">
        <f t="shared" si="14"/>
        <v>42774.566473988438</v>
      </c>
      <c r="X40" s="16"/>
      <c r="Y40" s="16"/>
      <c r="Z40" s="16"/>
      <c r="AA40" s="16"/>
      <c r="AB40" s="33">
        <f>SUM(L40:AA40)</f>
        <v>502601.15606936428</v>
      </c>
      <c r="AC40" s="35">
        <f t="shared" si="1"/>
        <v>25130.057803468215</v>
      </c>
      <c r="AD40" s="35"/>
      <c r="AE40" s="35">
        <f t="shared" si="2"/>
        <v>477471.09826589609</v>
      </c>
    </row>
    <row r="41" spans="1:31" ht="21" customHeight="1" x14ac:dyDescent="0.25">
      <c r="A41" s="4"/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13">
        <f>SUM(AB39:AB40)</f>
        <v>663005.78034682095</v>
      </c>
      <c r="AC41" s="51">
        <f t="shared" si="1"/>
        <v>33150.289017341049</v>
      </c>
      <c r="AD41" s="51">
        <v>25130.057803468211</v>
      </c>
      <c r="AE41" s="51">
        <f>AB41-AC41-AD41</f>
        <v>604725.43352601165</v>
      </c>
    </row>
    <row r="42" spans="1:31" s="23" customFormat="1" ht="21" customHeight="1" x14ac:dyDescent="0.25">
      <c r="A42" s="102">
        <v>11</v>
      </c>
      <c r="B42" s="102" t="s">
        <v>66</v>
      </c>
      <c r="C42" s="102" t="s">
        <v>55</v>
      </c>
      <c r="D42" s="20">
        <v>44304</v>
      </c>
      <c r="E42" s="14" t="s">
        <v>31</v>
      </c>
      <c r="F42" s="9" t="s">
        <v>17</v>
      </c>
      <c r="G42" s="10">
        <v>0.33333333333333331</v>
      </c>
      <c r="H42" s="10">
        <v>1</v>
      </c>
      <c r="I42" s="11">
        <f>H42-G42</f>
        <v>0.66666666666666674</v>
      </c>
      <c r="J42" s="104">
        <v>3700000</v>
      </c>
      <c r="K42" s="15">
        <f>1/173*$J$4</f>
        <v>21387.283236994219</v>
      </c>
      <c r="L42" s="15">
        <f>2*$K$4</f>
        <v>42774.566473988438</v>
      </c>
      <c r="M42" s="15">
        <f>2*$K$4</f>
        <v>42774.566473988438</v>
      </c>
      <c r="N42" s="15">
        <f t="shared" si="14"/>
        <v>42774.566473988438</v>
      </c>
      <c r="O42" s="15">
        <f t="shared" si="14"/>
        <v>42774.566473988438</v>
      </c>
      <c r="P42" s="15">
        <f t="shared" si="14"/>
        <v>42774.566473988438</v>
      </c>
      <c r="Q42" s="15">
        <f t="shared" si="14"/>
        <v>42774.566473988438</v>
      </c>
      <c r="R42" s="15">
        <f t="shared" si="14"/>
        <v>42774.566473988438</v>
      </c>
      <c r="S42" s="15">
        <f t="shared" si="14"/>
        <v>42774.566473988438</v>
      </c>
      <c r="T42" s="15">
        <f>3*$K$4</f>
        <v>64161.849710982657</v>
      </c>
      <c r="U42" s="15">
        <f t="shared" ref="U42:AA43" si="18">4*$K$4</f>
        <v>85549.132947976876</v>
      </c>
      <c r="V42" s="15">
        <f t="shared" si="18"/>
        <v>85549.132947976876</v>
      </c>
      <c r="W42" s="15">
        <f t="shared" si="18"/>
        <v>85549.132947976876</v>
      </c>
      <c r="X42" s="15">
        <f t="shared" si="18"/>
        <v>85549.132947976876</v>
      </c>
      <c r="Y42" s="15">
        <f t="shared" si="18"/>
        <v>85549.132947976876</v>
      </c>
      <c r="Z42" s="15">
        <f t="shared" si="18"/>
        <v>85549.132947976876</v>
      </c>
      <c r="AA42" s="15">
        <f t="shared" si="18"/>
        <v>85549.132947976876</v>
      </c>
      <c r="AB42" s="12">
        <f>SUM(L42:AA42)</f>
        <v>1005202.3121387286</v>
      </c>
      <c r="AC42" s="35">
        <f t="shared" si="1"/>
        <v>50260.11560693643</v>
      </c>
      <c r="AD42" s="35"/>
      <c r="AE42" s="35">
        <f t="shared" si="2"/>
        <v>954942.19653179217</v>
      </c>
    </row>
    <row r="43" spans="1:31" s="23" customFormat="1" ht="21" customHeight="1" x14ac:dyDescent="0.25">
      <c r="A43" s="103"/>
      <c r="B43" s="103"/>
      <c r="C43" s="103"/>
      <c r="D43" s="20">
        <v>44305</v>
      </c>
      <c r="E43" s="14" t="s">
        <v>32</v>
      </c>
      <c r="F43" s="9" t="s">
        <v>17</v>
      </c>
      <c r="G43" s="10">
        <v>0</v>
      </c>
      <c r="H43" s="10">
        <v>0.66666666666666663</v>
      </c>
      <c r="I43" s="11">
        <f>H43-G43</f>
        <v>0.66666666666666663</v>
      </c>
      <c r="J43" s="105"/>
      <c r="K43" s="15">
        <f t="shared" ref="K43" si="19">1/173*$J$4</f>
        <v>21387.283236994219</v>
      </c>
      <c r="L43" s="15">
        <f>2*$K$4</f>
        <v>42774.566473988438</v>
      </c>
      <c r="M43" s="15">
        <f>2*$K$4</f>
        <v>42774.566473988438</v>
      </c>
      <c r="N43" s="15">
        <f>2*$K$4</f>
        <v>42774.566473988438</v>
      </c>
      <c r="O43" s="15">
        <f t="shared" si="14"/>
        <v>42774.566473988438</v>
      </c>
      <c r="P43" s="15">
        <f t="shared" si="14"/>
        <v>42774.566473988438</v>
      </c>
      <c r="Q43" s="15">
        <f t="shared" si="14"/>
        <v>42774.566473988438</v>
      </c>
      <c r="R43" s="15">
        <f t="shared" si="14"/>
        <v>42774.566473988438</v>
      </c>
      <c r="S43" s="15">
        <f t="shared" si="14"/>
        <v>42774.566473988438</v>
      </c>
      <c r="T43" s="15">
        <f>3*$K$4</f>
        <v>64161.849710982657</v>
      </c>
      <c r="U43" s="15">
        <f t="shared" si="18"/>
        <v>85549.132947976876</v>
      </c>
      <c r="V43" s="15">
        <f t="shared" si="18"/>
        <v>85549.132947976876</v>
      </c>
      <c r="W43" s="15">
        <f t="shared" si="18"/>
        <v>85549.132947976876</v>
      </c>
      <c r="X43" s="15">
        <f t="shared" si="18"/>
        <v>85549.132947976876</v>
      </c>
      <c r="Y43" s="15">
        <f t="shared" si="18"/>
        <v>85549.132947976876</v>
      </c>
      <c r="Z43" s="15">
        <f t="shared" si="18"/>
        <v>85549.132947976876</v>
      </c>
      <c r="AA43" s="15">
        <f t="shared" si="18"/>
        <v>85549.132947976876</v>
      </c>
      <c r="AB43" s="12">
        <f>SUM(L43:AA43)</f>
        <v>1005202.3121387286</v>
      </c>
      <c r="AC43" s="35">
        <f t="shared" si="1"/>
        <v>50260.11560693643</v>
      </c>
      <c r="AD43" s="35"/>
      <c r="AE43" s="35">
        <f t="shared" si="2"/>
        <v>954942.19653179217</v>
      </c>
    </row>
    <row r="44" spans="1:31" ht="21" customHeight="1" x14ac:dyDescent="0.25">
      <c r="A44" s="24"/>
      <c r="B44" s="99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13">
        <f>SUM(AB42:AB43)</f>
        <v>2010404.6242774571</v>
      </c>
      <c r="AC44" s="51">
        <f t="shared" si="1"/>
        <v>100520.23121387286</v>
      </c>
      <c r="AD44" s="51">
        <v>31546.242774566475</v>
      </c>
      <c r="AE44" s="51">
        <f>AB44-AC44-AD44</f>
        <v>1878338.1502890179</v>
      </c>
    </row>
    <row r="45" spans="1:31" s="23" customFormat="1" ht="21" customHeight="1" x14ac:dyDescent="0.25">
      <c r="A45" s="102">
        <v>12</v>
      </c>
      <c r="B45" s="102" t="s">
        <v>67</v>
      </c>
      <c r="C45" s="102" t="s">
        <v>59</v>
      </c>
      <c r="D45" s="20">
        <v>44304</v>
      </c>
      <c r="E45" s="14" t="s">
        <v>31</v>
      </c>
      <c r="F45" s="9" t="s">
        <v>17</v>
      </c>
      <c r="G45" s="10">
        <v>0.33333333333333331</v>
      </c>
      <c r="H45" s="10">
        <v>1</v>
      </c>
      <c r="I45" s="11">
        <f>H45-G45</f>
        <v>0.66666666666666674</v>
      </c>
      <c r="J45" s="104">
        <v>3700000</v>
      </c>
      <c r="K45" s="15">
        <f>1/173*$J$4</f>
        <v>21387.283236994219</v>
      </c>
      <c r="L45" s="15">
        <f>2*$K$4</f>
        <v>42774.566473988438</v>
      </c>
      <c r="M45" s="15">
        <f>2*$K$4</f>
        <v>42774.566473988438</v>
      </c>
      <c r="N45" s="15">
        <f t="shared" si="14"/>
        <v>42774.566473988438</v>
      </c>
      <c r="O45" s="15">
        <f t="shared" si="14"/>
        <v>42774.566473988438</v>
      </c>
      <c r="P45" s="15">
        <f t="shared" si="14"/>
        <v>42774.566473988438</v>
      </c>
      <c r="Q45" s="15">
        <f t="shared" si="14"/>
        <v>42774.566473988438</v>
      </c>
      <c r="R45" s="15">
        <f t="shared" si="14"/>
        <v>42774.566473988438</v>
      </c>
      <c r="S45" s="15">
        <f t="shared" si="14"/>
        <v>42774.566473988438</v>
      </c>
      <c r="T45" s="15">
        <f>3*$K$4</f>
        <v>64161.849710982657</v>
      </c>
      <c r="U45" s="15">
        <f t="shared" ref="U45:AA46" si="20">4*$K$4</f>
        <v>85549.132947976876</v>
      </c>
      <c r="V45" s="15">
        <f t="shared" si="20"/>
        <v>85549.132947976876</v>
      </c>
      <c r="W45" s="15">
        <f t="shared" si="20"/>
        <v>85549.132947976876</v>
      </c>
      <c r="X45" s="15">
        <f t="shared" si="20"/>
        <v>85549.132947976876</v>
      </c>
      <c r="Y45" s="15">
        <f t="shared" si="20"/>
        <v>85549.132947976876</v>
      </c>
      <c r="Z45" s="15">
        <f t="shared" si="20"/>
        <v>85549.132947976876</v>
      </c>
      <c r="AA45" s="15">
        <f t="shared" si="20"/>
        <v>85549.132947976876</v>
      </c>
      <c r="AB45" s="12">
        <f>SUM(L45:AA45)</f>
        <v>1005202.3121387286</v>
      </c>
      <c r="AC45" s="35">
        <f t="shared" si="1"/>
        <v>50260.11560693643</v>
      </c>
      <c r="AD45" s="35"/>
      <c r="AE45" s="35">
        <f t="shared" si="2"/>
        <v>954942.19653179217</v>
      </c>
    </row>
    <row r="46" spans="1:31" s="23" customFormat="1" ht="21" customHeight="1" x14ac:dyDescent="0.25">
      <c r="A46" s="103"/>
      <c r="B46" s="103"/>
      <c r="C46" s="103"/>
      <c r="D46" s="20">
        <v>44305</v>
      </c>
      <c r="E46" s="14" t="s">
        <v>32</v>
      </c>
      <c r="F46" s="9" t="s">
        <v>17</v>
      </c>
      <c r="G46" s="10">
        <v>0</v>
      </c>
      <c r="H46" s="10">
        <v>0.66666666666666663</v>
      </c>
      <c r="I46" s="11">
        <f>H46-G46</f>
        <v>0.66666666666666663</v>
      </c>
      <c r="J46" s="105"/>
      <c r="K46" s="15">
        <f t="shared" ref="K46" si="21">1/173*$J$4</f>
        <v>21387.283236994219</v>
      </c>
      <c r="L46" s="15">
        <f>2*$K$4</f>
        <v>42774.566473988438</v>
      </c>
      <c r="M46" s="15">
        <f>2*$K$4</f>
        <v>42774.566473988438</v>
      </c>
      <c r="N46" s="15">
        <f>2*$K$4</f>
        <v>42774.566473988438</v>
      </c>
      <c r="O46" s="15">
        <f t="shared" si="14"/>
        <v>42774.566473988438</v>
      </c>
      <c r="P46" s="15">
        <f t="shared" si="14"/>
        <v>42774.566473988438</v>
      </c>
      <c r="Q46" s="15">
        <f t="shared" si="14"/>
        <v>42774.566473988438</v>
      </c>
      <c r="R46" s="15">
        <f t="shared" si="14"/>
        <v>42774.566473988438</v>
      </c>
      <c r="S46" s="15">
        <f t="shared" si="14"/>
        <v>42774.566473988438</v>
      </c>
      <c r="T46" s="15">
        <f>3*$K$4</f>
        <v>64161.849710982657</v>
      </c>
      <c r="U46" s="15">
        <f t="shared" si="20"/>
        <v>85549.132947976876</v>
      </c>
      <c r="V46" s="15">
        <f t="shared" si="20"/>
        <v>85549.132947976876</v>
      </c>
      <c r="W46" s="15">
        <f t="shared" si="20"/>
        <v>85549.132947976876</v>
      </c>
      <c r="X46" s="15">
        <f t="shared" si="20"/>
        <v>85549.132947976876</v>
      </c>
      <c r="Y46" s="15">
        <f t="shared" si="20"/>
        <v>85549.132947976876</v>
      </c>
      <c r="Z46" s="15">
        <f t="shared" si="20"/>
        <v>85549.132947976876</v>
      </c>
      <c r="AA46" s="15">
        <f t="shared" si="20"/>
        <v>85549.132947976876</v>
      </c>
      <c r="AB46" s="12">
        <f>SUM(L46:AA46)</f>
        <v>1005202.3121387286</v>
      </c>
      <c r="AC46" s="35">
        <f t="shared" si="1"/>
        <v>50260.11560693643</v>
      </c>
      <c r="AD46" s="35"/>
      <c r="AE46" s="35">
        <f t="shared" si="2"/>
        <v>954942.19653179217</v>
      </c>
    </row>
    <row r="47" spans="1:31" ht="21" customHeight="1" x14ac:dyDescent="0.25">
      <c r="A47" s="24"/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13">
        <f>SUM(AB45:AB46)</f>
        <v>2010404.6242774571</v>
      </c>
      <c r="AC47" s="51">
        <f t="shared" si="1"/>
        <v>100520.23121387286</v>
      </c>
      <c r="AD47" s="51">
        <v>31546.242774566475</v>
      </c>
      <c r="AE47" s="51">
        <f>AB47-AC47-AD47</f>
        <v>1878338.1502890179</v>
      </c>
    </row>
    <row r="48" spans="1:31" s="23" customFormat="1" ht="21" customHeight="1" x14ac:dyDescent="0.25">
      <c r="A48" s="102">
        <v>13</v>
      </c>
      <c r="B48" s="102" t="s">
        <v>68</v>
      </c>
      <c r="C48" s="102" t="s">
        <v>59</v>
      </c>
      <c r="D48" s="20">
        <v>44304</v>
      </c>
      <c r="E48" s="14" t="s">
        <v>31</v>
      </c>
      <c r="F48" s="9" t="s">
        <v>17</v>
      </c>
      <c r="G48" s="10">
        <v>0.33333333333333331</v>
      </c>
      <c r="H48" s="10">
        <v>1</v>
      </c>
      <c r="I48" s="11">
        <f>H48-G48</f>
        <v>0.66666666666666674</v>
      </c>
      <c r="J48" s="104">
        <v>3700000</v>
      </c>
      <c r="K48" s="15">
        <f>1/173*$J$4</f>
        <v>21387.283236994219</v>
      </c>
      <c r="L48" s="15">
        <f>2*$K$4</f>
        <v>42774.566473988438</v>
      </c>
      <c r="M48" s="15">
        <f>2*$K$4</f>
        <v>42774.566473988438</v>
      </c>
      <c r="N48" s="15">
        <f t="shared" si="14"/>
        <v>42774.566473988438</v>
      </c>
      <c r="O48" s="15">
        <f t="shared" si="14"/>
        <v>42774.566473988438</v>
      </c>
      <c r="P48" s="15">
        <f t="shared" si="14"/>
        <v>42774.566473988438</v>
      </c>
      <c r="Q48" s="15">
        <f t="shared" si="14"/>
        <v>42774.566473988438</v>
      </c>
      <c r="R48" s="15">
        <f t="shared" si="14"/>
        <v>42774.566473988438</v>
      </c>
      <c r="S48" s="15">
        <f t="shared" si="14"/>
        <v>42774.566473988438</v>
      </c>
      <c r="T48" s="15">
        <f>3*$K$4</f>
        <v>64161.849710982657</v>
      </c>
      <c r="U48" s="15">
        <f t="shared" ref="U48:AA49" si="22">4*$K$4</f>
        <v>85549.132947976876</v>
      </c>
      <c r="V48" s="15">
        <f t="shared" si="22"/>
        <v>85549.132947976876</v>
      </c>
      <c r="W48" s="15">
        <f t="shared" si="22"/>
        <v>85549.132947976876</v>
      </c>
      <c r="X48" s="15">
        <f t="shared" si="22"/>
        <v>85549.132947976876</v>
      </c>
      <c r="Y48" s="15">
        <f t="shared" si="22"/>
        <v>85549.132947976876</v>
      </c>
      <c r="Z48" s="15">
        <f t="shared" si="22"/>
        <v>85549.132947976876</v>
      </c>
      <c r="AA48" s="15">
        <f t="shared" si="22"/>
        <v>85549.132947976876</v>
      </c>
      <c r="AB48" s="12">
        <f>SUM(L48:AA48)</f>
        <v>1005202.3121387286</v>
      </c>
      <c r="AC48" s="35">
        <f t="shared" si="1"/>
        <v>50260.11560693643</v>
      </c>
      <c r="AD48" s="35"/>
      <c r="AE48" s="35">
        <f t="shared" si="2"/>
        <v>954942.19653179217</v>
      </c>
    </row>
    <row r="49" spans="1:33" s="23" customFormat="1" ht="21" customHeight="1" x14ac:dyDescent="0.25">
      <c r="A49" s="103"/>
      <c r="B49" s="103"/>
      <c r="C49" s="103"/>
      <c r="D49" s="20">
        <v>44305</v>
      </c>
      <c r="E49" s="14" t="s">
        <v>32</v>
      </c>
      <c r="F49" s="9" t="s">
        <v>17</v>
      </c>
      <c r="G49" s="10">
        <v>0</v>
      </c>
      <c r="H49" s="10">
        <v>0.66666666666666663</v>
      </c>
      <c r="I49" s="11">
        <f>H49-G49</f>
        <v>0.66666666666666663</v>
      </c>
      <c r="J49" s="105"/>
      <c r="K49" s="15">
        <f t="shared" ref="K49" si="23">1/173*$J$4</f>
        <v>21387.283236994219</v>
      </c>
      <c r="L49" s="15">
        <f>2*$K$4</f>
        <v>42774.566473988438</v>
      </c>
      <c r="M49" s="15">
        <f>2*$K$4</f>
        <v>42774.566473988438</v>
      </c>
      <c r="N49" s="15">
        <f>2*$K$4</f>
        <v>42774.566473988438</v>
      </c>
      <c r="O49" s="15">
        <f t="shared" ref="O49:S49" si="24">2*$K$4</f>
        <v>42774.566473988438</v>
      </c>
      <c r="P49" s="15">
        <f t="shared" si="24"/>
        <v>42774.566473988438</v>
      </c>
      <c r="Q49" s="15">
        <f t="shared" si="24"/>
        <v>42774.566473988438</v>
      </c>
      <c r="R49" s="15">
        <f t="shared" si="24"/>
        <v>42774.566473988438</v>
      </c>
      <c r="S49" s="15">
        <f t="shared" si="24"/>
        <v>42774.566473988438</v>
      </c>
      <c r="T49" s="15">
        <f>3*$K$4</f>
        <v>64161.849710982657</v>
      </c>
      <c r="U49" s="15">
        <f t="shared" si="22"/>
        <v>85549.132947976876</v>
      </c>
      <c r="V49" s="15">
        <f t="shared" si="22"/>
        <v>85549.132947976876</v>
      </c>
      <c r="W49" s="15">
        <f t="shared" si="22"/>
        <v>85549.132947976876</v>
      </c>
      <c r="X49" s="15">
        <f t="shared" si="22"/>
        <v>85549.132947976876</v>
      </c>
      <c r="Y49" s="15">
        <f t="shared" si="22"/>
        <v>85549.132947976876</v>
      </c>
      <c r="Z49" s="15">
        <f t="shared" si="22"/>
        <v>85549.132947976876</v>
      </c>
      <c r="AA49" s="15">
        <f t="shared" si="22"/>
        <v>85549.132947976876</v>
      </c>
      <c r="AB49" s="12">
        <f>SUM(L49:AA49)</f>
        <v>1005202.3121387286</v>
      </c>
      <c r="AC49" s="35">
        <f t="shared" si="1"/>
        <v>50260.11560693643</v>
      </c>
      <c r="AD49" s="35"/>
      <c r="AE49" s="35">
        <f t="shared" si="2"/>
        <v>954942.19653179217</v>
      </c>
    </row>
    <row r="50" spans="1:33" ht="21" customHeight="1" x14ac:dyDescent="0.25">
      <c r="A50" s="24"/>
      <c r="B50" s="99"/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13">
        <f>SUM(AB48:AB49)</f>
        <v>2010404.6242774571</v>
      </c>
      <c r="AC50" s="51">
        <f t="shared" si="1"/>
        <v>100520.23121387286</v>
      </c>
      <c r="AD50" s="51">
        <v>31546.242774566475</v>
      </c>
      <c r="AE50" s="51">
        <f>AB50-AC50-AD50</f>
        <v>1878338.1502890179</v>
      </c>
    </row>
    <row r="51" spans="1:33" ht="21" customHeight="1" x14ac:dyDescent="0.25">
      <c r="A51" s="100" t="s">
        <v>14</v>
      </c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8">
        <f>SUM(AB8,AB13,AB18,AB23,AB26,AB29,AB32,AB35,AB38,AB41,AB44,AB47,AB50)</f>
        <v>16596531.791907515</v>
      </c>
      <c r="AC51" s="18">
        <f>SUM(AC8,AC13,AC18,AC23,AC26,AC29,AC32,AC35,AC38,AC41,AC44,AC47,AC50)</f>
        <v>829826.58959537616</v>
      </c>
      <c r="AD51" s="18">
        <f>SUM(AD8,AD13,AD18,AD23,AD26,AD29,AD32,AD35,AD38,AD41,AD44,AD47,AD50)</f>
        <v>479609.82658959529</v>
      </c>
      <c r="AE51" s="18">
        <f>AB51-AC51-AD51</f>
        <v>15287095.375722544</v>
      </c>
      <c r="AG51" s="18">
        <v>15287095.375722546</v>
      </c>
    </row>
    <row r="53" spans="1:33" x14ac:dyDescent="0.25">
      <c r="AC53" s="101" t="s">
        <v>77</v>
      </c>
      <c r="AD53" s="101"/>
      <c r="AE53" s="101"/>
    </row>
    <row r="54" spans="1:33" x14ac:dyDescent="0.25">
      <c r="AC54" s="101" t="s">
        <v>78</v>
      </c>
      <c r="AD54" s="101"/>
      <c r="AE54" s="101"/>
    </row>
    <row r="55" spans="1:33" x14ac:dyDescent="0.25">
      <c r="AC55" s="78"/>
      <c r="AD55" s="79"/>
    </row>
    <row r="56" spans="1:33" x14ac:dyDescent="0.25">
      <c r="AC56" s="78"/>
      <c r="AD56" s="79"/>
    </row>
    <row r="57" spans="1:33" x14ac:dyDescent="0.25">
      <c r="D57" s="14"/>
      <c r="AC57" s="78"/>
      <c r="AD57" s="79"/>
    </row>
    <row r="58" spans="1:33" x14ac:dyDescent="0.25">
      <c r="D58" s="14"/>
      <c r="AC58" s="101" t="s">
        <v>79</v>
      </c>
      <c r="AD58" s="101"/>
      <c r="AE58" s="101"/>
    </row>
  </sheetData>
  <mergeCells count="84">
    <mergeCell ref="J42:J43"/>
    <mergeCell ref="J48:J49"/>
    <mergeCell ref="B32:AA32"/>
    <mergeCell ref="J33:J34"/>
    <mergeCell ref="B35:AA35"/>
    <mergeCell ref="J36:J37"/>
    <mergeCell ref="B36:B37"/>
    <mergeCell ref="J4:J7"/>
    <mergeCell ref="J9:J12"/>
    <mergeCell ref="J14:J17"/>
    <mergeCell ref="J19:J22"/>
    <mergeCell ref="J27:J28"/>
    <mergeCell ref="B8:AA8"/>
    <mergeCell ref="J24:J25"/>
    <mergeCell ref="B26:AA26"/>
    <mergeCell ref="B13:AA13"/>
    <mergeCell ref="B18:AA18"/>
    <mergeCell ref="B23:AA23"/>
    <mergeCell ref="B4:B7"/>
    <mergeCell ref="C4:C7"/>
    <mergeCell ref="C24:C25"/>
    <mergeCell ref="B24:B25"/>
    <mergeCell ref="A1:AE1"/>
    <mergeCell ref="A2:A3"/>
    <mergeCell ref="B2:B3"/>
    <mergeCell ref="C2:C3"/>
    <mergeCell ref="D2:D3"/>
    <mergeCell ref="E2:E3"/>
    <mergeCell ref="F2:F3"/>
    <mergeCell ref="G2:H2"/>
    <mergeCell ref="I2:I3"/>
    <mergeCell ref="J2:J3"/>
    <mergeCell ref="K2:K3"/>
    <mergeCell ref="L2:AA2"/>
    <mergeCell ref="AB2:AB3"/>
    <mergeCell ref="AC2:AC3"/>
    <mergeCell ref="AE2:AE3"/>
    <mergeCell ref="A4:A7"/>
    <mergeCell ref="B9:B12"/>
    <mergeCell ref="C9:C12"/>
    <mergeCell ref="A9:A12"/>
    <mergeCell ref="C14:C17"/>
    <mergeCell ref="B14:B17"/>
    <mergeCell ref="A14:A17"/>
    <mergeCell ref="A30:A31"/>
    <mergeCell ref="B30:B31"/>
    <mergeCell ref="C30:C31"/>
    <mergeCell ref="C27:C28"/>
    <mergeCell ref="B27:B28"/>
    <mergeCell ref="A27:A28"/>
    <mergeCell ref="B29:AA29"/>
    <mergeCell ref="J30:J31"/>
    <mergeCell ref="A24:A25"/>
    <mergeCell ref="C19:C22"/>
    <mergeCell ref="B19:B22"/>
    <mergeCell ref="A19:A22"/>
    <mergeCell ref="C48:C49"/>
    <mergeCell ref="B48:B49"/>
    <mergeCell ref="A48:A49"/>
    <mergeCell ref="C45:C46"/>
    <mergeCell ref="A45:A46"/>
    <mergeCell ref="C42:C43"/>
    <mergeCell ref="B42:B43"/>
    <mergeCell ref="A42:A43"/>
    <mergeCell ref="C39:C40"/>
    <mergeCell ref="B39:B40"/>
    <mergeCell ref="A39:A40"/>
    <mergeCell ref="C36:C37"/>
    <mergeCell ref="AC54:AE54"/>
    <mergeCell ref="AC58:AE58"/>
    <mergeCell ref="B45:B46"/>
    <mergeCell ref="A36:A37"/>
    <mergeCell ref="C33:C34"/>
    <mergeCell ref="B33:B34"/>
    <mergeCell ref="A33:A34"/>
    <mergeCell ref="AC53:AE53"/>
    <mergeCell ref="B38:AA38"/>
    <mergeCell ref="J39:J40"/>
    <mergeCell ref="B41:AA41"/>
    <mergeCell ref="A51:AA51"/>
    <mergeCell ref="B44:AA44"/>
    <mergeCell ref="B47:AA47"/>
    <mergeCell ref="B50:AA50"/>
    <mergeCell ref="J45:J46"/>
  </mergeCells>
  <pageMargins left="0.2" right="0" top="0.75" bottom="0.75" header="0.3" footer="0.3"/>
  <pageSetup paperSize="5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11</vt:i4>
      </vt:variant>
    </vt:vector>
  </HeadingPairs>
  <TitlesOfParts>
    <vt:vector size="24" baseType="lpstr">
      <vt:lpstr>REKAPITULASI OPERASI</vt:lpstr>
      <vt:lpstr>REKAPITULASI PLANNER</vt:lpstr>
      <vt:lpstr>REKAPITULASI UMUM</vt:lpstr>
      <vt:lpstr>REKAPITULASI KEUANGAN</vt:lpstr>
      <vt:lpstr>REKAPITULASI PENGEMBANGAN</vt:lpstr>
      <vt:lpstr>REKAPITULASI TEKNIK</vt:lpstr>
      <vt:lpstr>REKAPITULASI</vt:lpstr>
      <vt:lpstr>Teknik</vt:lpstr>
      <vt:lpstr>PENGEMBANGAN</vt:lpstr>
      <vt:lpstr>Keuangan</vt:lpstr>
      <vt:lpstr>Umum</vt:lpstr>
      <vt:lpstr>Planner</vt:lpstr>
      <vt:lpstr>Operator</vt:lpstr>
      <vt:lpstr>Keuangan!Print_Area</vt:lpstr>
      <vt:lpstr>Operator!Print_Area</vt:lpstr>
      <vt:lpstr>PENGEMBANGAN!Print_Area</vt:lpstr>
      <vt:lpstr>REKAPITULASI!Print_Area</vt:lpstr>
      <vt:lpstr>'REKAPITULASI KEUANGAN'!Print_Area</vt:lpstr>
      <vt:lpstr>'REKAPITULASI OPERASI'!Print_Area</vt:lpstr>
      <vt:lpstr>'REKAPITULASI PENGEMBANGAN'!Print_Area</vt:lpstr>
      <vt:lpstr>'REKAPITULASI TEKNIK'!Print_Area</vt:lpstr>
      <vt:lpstr>'REKAPITULASI UMUM'!Print_Area</vt:lpstr>
      <vt:lpstr>Teknik!Print_Area</vt:lpstr>
      <vt:lpstr>Umum!Print_Area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cp:lastPrinted>2021-08-06T10:35:51Z</cp:lastPrinted>
  <dcterms:created xsi:type="dcterms:W3CDTF">2021-05-16T14:16:05Z</dcterms:created>
  <dcterms:modified xsi:type="dcterms:W3CDTF">2021-08-09T09:40:46Z</dcterms:modified>
</cp:coreProperties>
</file>