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30FDFD6-32B4-40F0-AB5D-626B73B415D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KAPITULASI" sheetId="10" r:id="rId1"/>
    <sheet name="Planner" sheetId="14" r:id="rId2"/>
    <sheet name="Operator" sheetId="15" r:id="rId3"/>
    <sheet name="Petugas Operasi" sheetId="17" r:id="rId4"/>
  </sheets>
  <definedNames>
    <definedName name="_xlnm.Print_Area" localSheetId="0">REKAPITULASI!$A$1:$C$16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7" l="1"/>
  <c r="T10" i="17"/>
  <c r="S8" i="17"/>
  <c r="R8" i="17"/>
  <c r="Q8" i="17"/>
  <c r="P8" i="17"/>
  <c r="O8" i="17"/>
  <c r="N8" i="17"/>
  <c r="M8" i="17"/>
  <c r="L8" i="17"/>
  <c r="M7" i="17"/>
  <c r="N7" i="17"/>
  <c r="O7" i="17"/>
  <c r="P7" i="17"/>
  <c r="Q7" i="17"/>
  <c r="R7" i="17"/>
  <c r="S7" i="17"/>
  <c r="L7" i="17"/>
  <c r="M5" i="17"/>
  <c r="N5" i="17"/>
  <c r="O5" i="17"/>
  <c r="P5" i="17"/>
  <c r="Q5" i="17"/>
  <c r="R5" i="17"/>
  <c r="S5" i="17"/>
  <c r="L5" i="17"/>
  <c r="M4" i="17"/>
  <c r="N4" i="17"/>
  <c r="O4" i="17"/>
  <c r="P4" i="17"/>
  <c r="Q4" i="17"/>
  <c r="R4" i="17"/>
  <c r="S4" i="17"/>
  <c r="L4" i="17"/>
  <c r="I7" i="17"/>
  <c r="I4" i="17"/>
  <c r="T28" i="15"/>
  <c r="I5" i="17"/>
  <c r="V28" i="15"/>
  <c r="U28" i="15"/>
  <c r="T12" i="14" l="1"/>
  <c r="V12" i="14"/>
  <c r="U12" i="14"/>
  <c r="J7" i="17"/>
  <c r="I8" i="17"/>
  <c r="J4" i="17"/>
  <c r="J4" i="15"/>
  <c r="J26" i="15"/>
  <c r="J24" i="15"/>
  <c r="J22" i="15"/>
  <c r="J16" i="15"/>
  <c r="J14" i="15"/>
  <c r="J12" i="15"/>
  <c r="J10" i="15"/>
  <c r="I26" i="15"/>
  <c r="I24" i="15"/>
  <c r="I22" i="15"/>
  <c r="J8" i="15"/>
  <c r="J6" i="15"/>
  <c r="K5" i="17" l="1"/>
  <c r="K4" i="17"/>
  <c r="K8" i="17"/>
  <c r="K7" i="17"/>
  <c r="K20" i="15"/>
  <c r="K26" i="15"/>
  <c r="K18" i="15"/>
  <c r="K10" i="15"/>
  <c r="K12" i="15"/>
  <c r="K14" i="15"/>
  <c r="K22" i="15"/>
  <c r="K16" i="15"/>
  <c r="K24" i="15"/>
  <c r="M26" i="15" l="1"/>
  <c r="N24" i="15"/>
  <c r="O22" i="15"/>
  <c r="O20" i="15"/>
  <c r="O18" i="15"/>
  <c r="O16" i="15"/>
  <c r="O14" i="15"/>
  <c r="O12" i="15"/>
  <c r="O10" i="15"/>
  <c r="M16" i="15"/>
  <c r="L26" i="15"/>
  <c r="M24" i="15"/>
  <c r="N22" i="15"/>
  <c r="N20" i="15"/>
  <c r="N18" i="15"/>
  <c r="N16" i="15"/>
  <c r="N14" i="15"/>
  <c r="N12" i="15"/>
  <c r="N10" i="15"/>
  <c r="M22" i="15"/>
  <c r="M20" i="15"/>
  <c r="R26" i="15"/>
  <c r="S24" i="15"/>
  <c r="L22" i="15"/>
  <c r="L20" i="15"/>
  <c r="L18" i="15"/>
  <c r="L16" i="15"/>
  <c r="L14" i="15"/>
  <c r="L12" i="15"/>
  <c r="L10" i="15"/>
  <c r="S26" i="15"/>
  <c r="Q26" i="15"/>
  <c r="R24" i="15"/>
  <c r="S22" i="15"/>
  <c r="S20" i="15"/>
  <c r="S18" i="15"/>
  <c r="S16" i="15"/>
  <c r="S14" i="15"/>
  <c r="S12" i="15"/>
  <c r="S10" i="15"/>
  <c r="L24" i="15"/>
  <c r="M18" i="15"/>
  <c r="P26" i="15"/>
  <c r="Q24" i="15"/>
  <c r="R22" i="15"/>
  <c r="R20" i="15"/>
  <c r="R18" i="15"/>
  <c r="R16" i="15"/>
  <c r="R14" i="15"/>
  <c r="R12" i="15"/>
  <c r="R10" i="15"/>
  <c r="M10" i="15"/>
  <c r="O26" i="15"/>
  <c r="P24" i="15"/>
  <c r="Q22" i="15"/>
  <c r="Q20" i="15"/>
  <c r="Q18" i="15"/>
  <c r="Q16" i="15"/>
  <c r="Q14" i="15"/>
  <c r="Q12" i="15"/>
  <c r="Q10" i="15"/>
  <c r="M14" i="15"/>
  <c r="N26" i="15"/>
  <c r="O24" i="15"/>
  <c r="P22" i="15"/>
  <c r="P20" i="15"/>
  <c r="P18" i="15"/>
  <c r="P16" i="15"/>
  <c r="P14" i="15"/>
  <c r="P12" i="15"/>
  <c r="P10" i="15"/>
  <c r="M12" i="15"/>
  <c r="K4" i="15"/>
  <c r="J8" i="14"/>
  <c r="J6" i="14"/>
  <c r="J4" i="14"/>
  <c r="I14" i="15"/>
  <c r="I12" i="15"/>
  <c r="I10" i="15"/>
  <c r="I8" i="15"/>
  <c r="I16" i="15"/>
  <c r="I20" i="15"/>
  <c r="I18" i="15"/>
  <c r="T24" i="15" l="1"/>
  <c r="T25" i="15" s="1"/>
  <c r="U25" i="15" s="1"/>
  <c r="V25" i="15" s="1"/>
  <c r="T14" i="15"/>
  <c r="T15" i="15" s="1"/>
  <c r="T22" i="15"/>
  <c r="T23" i="15" s="1"/>
  <c r="T16" i="15"/>
  <c r="T17" i="15" s="1"/>
  <c r="T12" i="15"/>
  <c r="T13" i="15" s="1"/>
  <c r="T26" i="15"/>
  <c r="T27" i="15" s="1"/>
  <c r="U27" i="15" s="1"/>
  <c r="V27" i="15" s="1"/>
  <c r="T10" i="15"/>
  <c r="T11" i="15" s="1"/>
  <c r="I4" i="15"/>
  <c r="U15" i="15" l="1"/>
  <c r="V15" i="15" s="1"/>
  <c r="U11" i="15"/>
  <c r="V11" i="15" s="1"/>
  <c r="U13" i="15"/>
  <c r="V13" i="15" s="1"/>
  <c r="U17" i="15"/>
  <c r="V17" i="15" s="1"/>
  <c r="U23" i="15"/>
  <c r="V23" i="15" s="1"/>
  <c r="J20" i="15" l="1"/>
  <c r="K8" i="15"/>
  <c r="J10" i="14"/>
  <c r="K10" i="14" s="1"/>
  <c r="I10" i="14"/>
  <c r="T8" i="17" l="1"/>
  <c r="T9" i="17" s="1"/>
  <c r="U9" i="17" s="1"/>
  <c r="V9" i="17" s="1"/>
  <c r="T5" i="17"/>
  <c r="T6" i="17" s="1"/>
  <c r="R10" i="14"/>
  <c r="S10" i="14"/>
  <c r="L10" i="14"/>
  <c r="M10" i="14"/>
  <c r="N10" i="14"/>
  <c r="O10" i="14"/>
  <c r="P10" i="14"/>
  <c r="Q10" i="14"/>
  <c r="K8" i="14"/>
  <c r="I8" i="14"/>
  <c r="I4" i="14"/>
  <c r="C6" i="10" l="1"/>
  <c r="V6" i="17" l="1"/>
  <c r="U10" i="17"/>
  <c r="V10" i="17" s="1"/>
  <c r="T10" i="14"/>
  <c r="T11" i="14" s="1"/>
  <c r="U11" i="14" s="1"/>
  <c r="V11" i="14" s="1"/>
  <c r="J18" i="15" l="1"/>
  <c r="T18" i="15" l="1"/>
  <c r="T19" i="15" s="1"/>
  <c r="U19" i="15" s="1"/>
  <c r="V19" i="15" s="1"/>
  <c r="T20" i="15"/>
  <c r="T21" i="15" s="1"/>
  <c r="U21" i="15" s="1"/>
  <c r="V21" i="15" s="1"/>
  <c r="I6" i="14" l="1"/>
  <c r="K6" i="14" l="1"/>
  <c r="Q6" i="14" l="1"/>
  <c r="S8" i="14"/>
  <c r="O8" i="14"/>
  <c r="R8" i="14"/>
  <c r="N8" i="14"/>
  <c r="M8" i="14"/>
  <c r="P8" i="14"/>
  <c r="L8" i="14"/>
  <c r="Q8" i="14"/>
  <c r="O6" i="14"/>
  <c r="P6" i="14"/>
  <c r="L6" i="14"/>
  <c r="S6" i="14"/>
  <c r="M6" i="14"/>
  <c r="R6" i="14"/>
  <c r="N6" i="14"/>
  <c r="T8" i="14" l="1"/>
  <c r="T9" i="14" s="1"/>
  <c r="U9" i="14" s="1"/>
  <c r="V9" i="14" s="1"/>
  <c r="K6" i="15" l="1"/>
  <c r="I6" i="15"/>
  <c r="K4" i="14"/>
  <c r="S8" i="15" l="1"/>
  <c r="O8" i="15"/>
  <c r="R8" i="15"/>
  <c r="N8" i="15"/>
  <c r="Q8" i="15"/>
  <c r="M8" i="15"/>
  <c r="P8" i="15"/>
  <c r="L8" i="15"/>
  <c r="R6" i="15"/>
  <c r="Q6" i="15"/>
  <c r="S6" i="15"/>
  <c r="P6" i="15"/>
  <c r="L6" i="15"/>
  <c r="O4" i="15"/>
  <c r="R4" i="15"/>
  <c r="P4" i="15"/>
  <c r="L4" i="15"/>
  <c r="Q4" i="15"/>
  <c r="S4" i="15"/>
  <c r="M4" i="14"/>
  <c r="L4" i="14"/>
  <c r="N6" i="15"/>
  <c r="M6" i="15"/>
  <c r="O6" i="15"/>
  <c r="M4" i="15"/>
  <c r="N4" i="15"/>
  <c r="R4" i="14"/>
  <c r="O4" i="14"/>
  <c r="S4" i="14"/>
  <c r="P4" i="14"/>
  <c r="Q4" i="14"/>
  <c r="N4" i="14"/>
  <c r="T8" i="15" l="1"/>
  <c r="T9" i="15" s="1"/>
  <c r="U9" i="15" s="1"/>
  <c r="V9" i="15" s="1"/>
  <c r="T4" i="14"/>
  <c r="T5" i="14" s="1"/>
  <c r="T6" i="15"/>
  <c r="T6" i="14"/>
  <c r="T4" i="15"/>
  <c r="T7" i="15" l="1"/>
  <c r="U7" i="15" s="1"/>
  <c r="V7" i="15" s="1"/>
  <c r="T5" i="15"/>
  <c r="T7" i="14"/>
  <c r="C4" i="10" l="1"/>
  <c r="C7" i="10" s="1"/>
  <c r="U7" i="14"/>
  <c r="C5" i="10"/>
  <c r="U5" i="15"/>
  <c r="U5" i="14"/>
  <c r="V5" i="15" l="1"/>
  <c r="V5" i="14"/>
  <c r="V7" i="14"/>
</calcChain>
</file>

<file path=xl/sharedStrings.xml><?xml version="1.0" encoding="utf-8"?>
<sst xmlns="http://schemas.openxmlformats.org/spreadsheetml/2006/main" count="176" uniqueCount="66">
  <si>
    <t>No</t>
  </si>
  <si>
    <t>Nama</t>
  </si>
  <si>
    <t>Tanggal</t>
  </si>
  <si>
    <t>Hari</t>
  </si>
  <si>
    <t>Keterangan</t>
  </si>
  <si>
    <t>Jumlah Jam Lembur</t>
  </si>
  <si>
    <t>Upah Dasar Lembur</t>
  </si>
  <si>
    <t>Jabatan</t>
  </si>
  <si>
    <t>Waktu Lembur</t>
  </si>
  <si>
    <t>Jam Masuk</t>
  </si>
  <si>
    <t>Jam Keluar</t>
  </si>
  <si>
    <t>Upah Lembur Per Jam</t>
  </si>
  <si>
    <t>Jam ke - 1</t>
  </si>
  <si>
    <t>Jam ke - 2</t>
  </si>
  <si>
    <t>Jam ke - 3</t>
  </si>
  <si>
    <t>Jam ke - 4</t>
  </si>
  <si>
    <t>TOTAL KESELURUHAN</t>
  </si>
  <si>
    <t>Hari Libur</t>
  </si>
  <si>
    <t>Jam ke - 5</t>
  </si>
  <si>
    <t>Jam ke - 6</t>
  </si>
  <si>
    <t>Jam ke - 7</t>
  </si>
  <si>
    <t>Jam ke - 8</t>
  </si>
  <si>
    <r>
      <t xml:space="preserve">Lembur Pada Hari Kerja
</t>
    </r>
    <r>
      <rPr>
        <b/>
        <sz val="11"/>
        <color rgb="FFFF0000"/>
        <rFont val="Calibri"/>
        <family val="2"/>
        <scheme val="minor"/>
      </rPr>
      <t>Lembur Pada Hari Libur</t>
    </r>
  </si>
  <si>
    <t>Jumlah</t>
  </si>
  <si>
    <t>Total</t>
  </si>
  <si>
    <t xml:space="preserve"> </t>
  </si>
  <si>
    <t>Operator</t>
  </si>
  <si>
    <t>Planner</t>
  </si>
  <si>
    <t>Firmansyah Alam</t>
  </si>
  <si>
    <t>Operator ARTG</t>
  </si>
  <si>
    <t>Pph 5%</t>
  </si>
  <si>
    <t>Total Bersih</t>
  </si>
  <si>
    <t>MANAJER UMUM</t>
  </si>
  <si>
    <t>HOTMA TAMBUNAN</t>
  </si>
  <si>
    <t>In</t>
  </si>
  <si>
    <t>Out</t>
  </si>
  <si>
    <t>Nico Charolus Barus</t>
  </si>
  <si>
    <t>Muhammad Arifin Noer</t>
  </si>
  <si>
    <t>Dwiki Putra Adi</t>
  </si>
  <si>
    <t>Petugas Operasi</t>
  </si>
  <si>
    <t>Magang Petugas Operasi</t>
  </si>
  <si>
    <t>Pph</t>
  </si>
  <si>
    <t>Septi Harum Lestari</t>
  </si>
  <si>
    <t>Muhammad Fikri</t>
  </si>
  <si>
    <t>Anas Dary Arinto</t>
  </si>
  <si>
    <t>Muhammad Rendi Rezeki</t>
  </si>
  <si>
    <t>Ahmad Nur Syahputra</t>
  </si>
  <si>
    <t>Magang Planner</t>
  </si>
  <si>
    <t>Nanda Prawira Barus</t>
  </si>
  <si>
    <t>Magang ARTG</t>
  </si>
  <si>
    <t>Aditya Nugroho</t>
  </si>
  <si>
    <t>Rezqy Agusta Sangkong</t>
  </si>
  <si>
    <t>Alwi Majid</t>
  </si>
  <si>
    <t>Ade Aprianto</t>
  </si>
  <si>
    <t>Ikhsan Halomoan</t>
  </si>
  <si>
    <t>REKAPITULASI BIAYA LEMBUR HARI SUCI NYEPI TAHUN 2022
03 MARET 2022</t>
  </si>
  <si>
    <t>Kamis</t>
  </si>
  <si>
    <t>LEMBUR HARI SUCI NYEPI TAHUN 2022 
03 MARET 2022</t>
  </si>
  <si>
    <t>Medan, 30 Maret 2022</t>
  </si>
  <si>
    <t>Mandala Putra</t>
  </si>
  <si>
    <t>Terbilang : Lima Juta Sembilan Ratus Enam Puluh Empat Ribu Tujuh Ratus Lima Puluh Satu Rupiah</t>
  </si>
  <si>
    <t>Senin</t>
  </si>
  <si>
    <t>Anugrah Ramadhan Maulana</t>
  </si>
  <si>
    <t>Wahyudi</t>
  </si>
  <si>
    <t>DAFTAR LEMBUR</t>
  </si>
  <si>
    <t>Medan, 19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</si>
</sst>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h:mm;@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3" fontId="2" fillId="0" borderId="1" xfId="1" applyNumberFormat="1" applyFont="1" applyBorder="1"/>
    <xf numFmtId="164" fontId="3" fillId="2" borderId="3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2" borderId="1" xfId="1" applyNumberFormat="1" applyFont="1" applyFill="1" applyBorder="1"/>
    <xf numFmtId="15" fontId="2" fillId="0" borderId="1" xfId="0" applyNumberFormat="1" applyFont="1" applyBorder="1"/>
    <xf numFmtId="164" fontId="2" fillId="0" borderId="1" xfId="1" applyNumberFormat="1" applyFont="1" applyBorder="1"/>
    <xf numFmtId="164" fontId="3" fillId="2" borderId="1" xfId="0" applyNumberFormat="1" applyFont="1" applyFill="1" applyBorder="1"/>
    <xf numFmtId="164" fontId="0" fillId="0" borderId="6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0" fontId="0" fillId="0" borderId="0" xfId="0" applyFont="1" applyBorder="1"/>
    <xf numFmtId="15" fontId="2" fillId="0" borderId="0" xfId="0" applyNumberFormat="1" applyFont="1" applyBorder="1"/>
    <xf numFmtId="0" fontId="2" fillId="0" borderId="0" xfId="0" applyFont="1" applyBorder="1"/>
    <xf numFmtId="15" fontId="0" fillId="0" borderId="0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3" fontId="0" fillId="0" borderId="0" xfId="0" applyNumberFormat="1"/>
    <xf numFmtId="167" fontId="3" fillId="2" borderId="1" xfId="1" applyNumberFormat="1" applyFont="1" applyFill="1" applyBorder="1"/>
    <xf numFmtId="166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0" xfId="0" applyFill="1"/>
    <xf numFmtId="164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167" fontId="2" fillId="0" borderId="1" xfId="0" applyNumberFormat="1" applyFont="1" applyBorder="1" applyAlignment="1">
      <alignment horizontal="center"/>
    </xf>
    <xf numFmtId="167" fontId="3" fillId="3" borderId="1" xfId="1" applyNumberFormat="1" applyFont="1" applyFill="1" applyBorder="1"/>
    <xf numFmtId="164" fontId="3" fillId="3" borderId="1" xfId="1" applyNumberFormat="1" applyFont="1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horizontal="center" vertical="center"/>
    </xf>
    <xf numFmtId="3" fontId="2" fillId="0" borderId="1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67" fontId="3" fillId="2" borderId="1" xfId="1" applyNumberFormat="1" applyFont="1" applyFill="1" applyBorder="1" applyAlignment="1">
      <alignment vertical="center"/>
    </xf>
    <xf numFmtId="167" fontId="0" fillId="0" borderId="0" xfId="0" applyNumberFormat="1"/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view="pageBreakPreview" zoomScale="115" zoomScaleNormal="100" zoomScaleSheetLayoutView="115" workbookViewId="0">
      <selection activeCell="C7" sqref="C7"/>
    </sheetView>
  </sheetViews>
  <sheetFormatPr defaultRowHeight="15" x14ac:dyDescent="0.25"/>
  <cols>
    <col min="1" max="1" width="6.42578125" style="2" customWidth="1"/>
    <col min="2" max="2" width="32.140625" customWidth="1"/>
    <col min="3" max="3" width="35.140625" style="2" customWidth="1"/>
  </cols>
  <sheetData>
    <row r="1" spans="1:8" x14ac:dyDescent="0.25">
      <c r="A1" s="65" t="s">
        <v>55</v>
      </c>
      <c r="B1" s="65"/>
      <c r="C1" s="65"/>
    </row>
    <row r="2" spans="1:8" ht="15" customHeight="1" x14ac:dyDescent="0.25">
      <c r="A2" s="66"/>
      <c r="B2" s="66"/>
      <c r="C2" s="66"/>
    </row>
    <row r="3" spans="1:8" x14ac:dyDescent="0.25">
      <c r="A3" s="3" t="s">
        <v>0</v>
      </c>
      <c r="B3" s="1" t="s">
        <v>1</v>
      </c>
      <c r="C3" s="3" t="s">
        <v>23</v>
      </c>
    </row>
    <row r="4" spans="1:8" x14ac:dyDescent="0.25">
      <c r="A4" s="3">
        <v>1</v>
      </c>
      <c r="B4" s="1" t="s">
        <v>26</v>
      </c>
      <c r="C4" s="14">
        <f>Operator!T28</f>
        <v>3430930.4046242782</v>
      </c>
    </row>
    <row r="5" spans="1:8" x14ac:dyDescent="0.25">
      <c r="A5" s="3">
        <v>2</v>
      </c>
      <c r="B5" s="1" t="s">
        <v>27</v>
      </c>
      <c r="C5" s="14">
        <f>Planner!T12</f>
        <v>1470236.7630057803</v>
      </c>
    </row>
    <row r="6" spans="1:8" x14ac:dyDescent="0.25">
      <c r="A6" s="31">
        <v>3</v>
      </c>
      <c r="B6" s="1" t="s">
        <v>39</v>
      </c>
      <c r="C6" s="14">
        <f>'Petugas Operasi'!T10</f>
        <v>531791.90751445096</v>
      </c>
    </row>
    <row r="7" spans="1:8" x14ac:dyDescent="0.25">
      <c r="A7" s="3"/>
      <c r="B7" s="15" t="s">
        <v>24</v>
      </c>
      <c r="C7" s="16">
        <f>SUM(C4:C6)</f>
        <v>5432959.0751445098</v>
      </c>
      <c r="H7" t="s">
        <v>25</v>
      </c>
    </row>
    <row r="8" spans="1:8" ht="15" customHeight="1" x14ac:dyDescent="0.25">
      <c r="A8" s="67" t="s">
        <v>60</v>
      </c>
      <c r="B8" s="67"/>
      <c r="C8" s="67"/>
    </row>
    <row r="9" spans="1:8" x14ac:dyDescent="0.25">
      <c r="A9" s="68"/>
      <c r="B9" s="68"/>
      <c r="C9" s="68"/>
    </row>
    <row r="10" spans="1:8" x14ac:dyDescent="0.25">
      <c r="A10" s="35"/>
      <c r="B10" s="35"/>
      <c r="C10" s="35"/>
    </row>
    <row r="11" spans="1:8" x14ac:dyDescent="0.25">
      <c r="C11" s="2" t="s">
        <v>58</v>
      </c>
    </row>
    <row r="12" spans="1:8" x14ac:dyDescent="0.25">
      <c r="C12" s="2" t="s">
        <v>32</v>
      </c>
    </row>
    <row r="16" spans="1:8" x14ac:dyDescent="0.25">
      <c r="C16" s="2" t="s">
        <v>33</v>
      </c>
    </row>
  </sheetData>
  <mergeCells count="2">
    <mergeCell ref="A1:C2"/>
    <mergeCell ref="A8:C9"/>
  </mergeCells>
  <pageMargins left="0.7" right="0.7" top="0.75" bottom="0.75" header="0.3" footer="0.3"/>
  <pageSetup paperSize="9"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view="pageBreakPreview" zoomScale="60" zoomScaleNormal="85" workbookViewId="0">
      <selection activeCell="T14" sqref="T14:V14"/>
    </sheetView>
  </sheetViews>
  <sheetFormatPr defaultRowHeight="15" x14ac:dyDescent="0.25"/>
  <cols>
    <col min="1" max="1" width="6.5703125" customWidth="1"/>
    <col min="2" max="2" width="26.85546875" customWidth="1"/>
    <col min="3" max="3" width="19" customWidth="1"/>
    <col min="4" max="4" width="16.140625" customWidth="1"/>
    <col min="5" max="5" width="13.42578125" customWidth="1"/>
    <col min="6" max="6" width="12.140625" customWidth="1"/>
    <col min="7" max="8" width="14.7109375" customWidth="1"/>
    <col min="9" max="9" width="11.28515625" customWidth="1"/>
    <col min="10" max="10" width="14.28515625" customWidth="1"/>
    <col min="11" max="11" width="13" customWidth="1"/>
    <col min="12" max="14" width="11.140625" bestFit="1" customWidth="1"/>
    <col min="15" max="15" width="11.5703125" customWidth="1"/>
    <col min="16" max="19" width="14.5703125" customWidth="1"/>
    <col min="20" max="22" width="14.42578125" customWidth="1"/>
  </cols>
  <sheetData>
    <row r="1" spans="1:22" ht="54" customHeight="1" x14ac:dyDescent="0.25">
      <c r="A1" s="72" t="s">
        <v>57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s="4" customFormat="1" ht="30" customHeight="1" x14ac:dyDescent="0.25">
      <c r="A2" s="74" t="s">
        <v>0</v>
      </c>
      <c r="B2" s="74" t="s">
        <v>1</v>
      </c>
      <c r="C2" s="74" t="s">
        <v>7</v>
      </c>
      <c r="D2" s="74" t="s">
        <v>2</v>
      </c>
      <c r="E2" s="74" t="s">
        <v>3</v>
      </c>
      <c r="F2" s="75" t="s">
        <v>4</v>
      </c>
      <c r="G2" s="74" t="s">
        <v>8</v>
      </c>
      <c r="H2" s="74"/>
      <c r="I2" s="77" t="s">
        <v>5</v>
      </c>
      <c r="J2" s="77" t="s">
        <v>6</v>
      </c>
      <c r="K2" s="77" t="s">
        <v>11</v>
      </c>
      <c r="L2" s="79" t="s">
        <v>22</v>
      </c>
      <c r="M2" s="80"/>
      <c r="N2" s="80"/>
      <c r="O2" s="80"/>
      <c r="P2" s="80"/>
      <c r="Q2" s="80"/>
      <c r="R2" s="80"/>
      <c r="S2" s="80"/>
      <c r="T2" s="79" t="s">
        <v>16</v>
      </c>
      <c r="U2" s="77" t="s">
        <v>30</v>
      </c>
      <c r="V2" s="77" t="s">
        <v>31</v>
      </c>
    </row>
    <row r="3" spans="1:22" s="4" customFormat="1" x14ac:dyDescent="0.25">
      <c r="A3" s="74"/>
      <c r="B3" s="74"/>
      <c r="C3" s="74"/>
      <c r="D3" s="74"/>
      <c r="E3" s="74"/>
      <c r="F3" s="76"/>
      <c r="G3" s="5" t="s">
        <v>9</v>
      </c>
      <c r="H3" s="5" t="s">
        <v>10</v>
      </c>
      <c r="I3" s="78"/>
      <c r="J3" s="78"/>
      <c r="K3" s="78"/>
      <c r="L3" s="5" t="s">
        <v>12</v>
      </c>
      <c r="M3" s="5" t="s">
        <v>13</v>
      </c>
      <c r="N3" s="5" t="s">
        <v>14</v>
      </c>
      <c r="O3" s="5" t="s">
        <v>15</v>
      </c>
      <c r="P3" s="5" t="s">
        <v>18</v>
      </c>
      <c r="Q3" s="5" t="s">
        <v>19</v>
      </c>
      <c r="R3" s="5" t="s">
        <v>20</v>
      </c>
      <c r="S3" s="5" t="s">
        <v>21</v>
      </c>
      <c r="T3" s="79"/>
      <c r="U3" s="78"/>
      <c r="V3" s="78"/>
    </row>
    <row r="4" spans="1:22" s="13" customFormat="1" ht="28.5" customHeight="1" x14ac:dyDescent="0.25">
      <c r="A4" s="12">
        <v>1</v>
      </c>
      <c r="B4" s="9" t="s">
        <v>54</v>
      </c>
      <c r="C4" s="9" t="s">
        <v>27</v>
      </c>
      <c r="D4" s="18">
        <v>44623</v>
      </c>
      <c r="E4" s="6" t="s">
        <v>56</v>
      </c>
      <c r="F4" s="6" t="s">
        <v>17</v>
      </c>
      <c r="G4" s="7">
        <v>0</v>
      </c>
      <c r="H4" s="7">
        <v>0.33333333333333331</v>
      </c>
      <c r="I4" s="8">
        <f>H4-G4</f>
        <v>0.33333333333333331</v>
      </c>
      <c r="J4" s="21">
        <f>3370645+485000+485000</f>
        <v>4340645</v>
      </c>
      <c r="K4" s="10">
        <f>1/173*$J$4</f>
        <v>25090.433526011559</v>
      </c>
      <c r="L4" s="10">
        <f>2*$K$4</f>
        <v>50180.867052023117</v>
      </c>
      <c r="M4" s="10">
        <f>2*$K$4</f>
        <v>50180.867052023117</v>
      </c>
      <c r="N4" s="10">
        <f t="shared" ref="N4:S4" si="0">2*$K$4</f>
        <v>50180.867052023117</v>
      </c>
      <c r="O4" s="10">
        <f t="shared" si="0"/>
        <v>50180.867052023117</v>
      </c>
      <c r="P4" s="10">
        <f t="shared" si="0"/>
        <v>50180.867052023117</v>
      </c>
      <c r="Q4" s="10">
        <f t="shared" si="0"/>
        <v>50180.867052023117</v>
      </c>
      <c r="R4" s="10">
        <f t="shared" si="0"/>
        <v>50180.867052023117</v>
      </c>
      <c r="S4" s="10">
        <f t="shared" si="0"/>
        <v>50180.867052023117</v>
      </c>
      <c r="T4" s="19">
        <f>SUM(L4:S4)</f>
        <v>401446.93641618494</v>
      </c>
      <c r="U4" s="19"/>
      <c r="V4" s="19"/>
    </row>
    <row r="5" spans="1:22" x14ac:dyDescent="0.25">
      <c r="A5" s="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17">
        <f>SUM(T4:T4)</f>
        <v>401446.93641618494</v>
      </c>
      <c r="U5" s="17">
        <f>T5*5%</f>
        <v>20072.346820809249</v>
      </c>
      <c r="V5" s="17">
        <f>T5-U5</f>
        <v>381374.5895953757</v>
      </c>
    </row>
    <row r="6" spans="1:22" s="13" customFormat="1" ht="28.5" customHeight="1" x14ac:dyDescent="0.25">
      <c r="A6" s="39">
        <v>2</v>
      </c>
      <c r="B6" s="9" t="s">
        <v>36</v>
      </c>
      <c r="C6" s="9" t="s">
        <v>27</v>
      </c>
      <c r="D6" s="18">
        <v>44623</v>
      </c>
      <c r="E6" s="6" t="s">
        <v>56</v>
      </c>
      <c r="F6" s="6" t="s">
        <v>17</v>
      </c>
      <c r="G6" s="7">
        <v>0.33333333333333331</v>
      </c>
      <c r="H6" s="7">
        <v>0.66666666666666663</v>
      </c>
      <c r="I6" s="8">
        <f>H6-G6</f>
        <v>0.33333333333333331</v>
      </c>
      <c r="J6" s="21">
        <f>3370645+485000+485000</f>
        <v>4340645</v>
      </c>
      <c r="K6" s="10">
        <f>1/173*J6</f>
        <v>25090.433526011559</v>
      </c>
      <c r="L6" s="10">
        <f t="shared" ref="L6:S8" si="1">2*$K$6</f>
        <v>50180.867052023117</v>
      </c>
      <c r="M6" s="10">
        <f t="shared" si="1"/>
        <v>50180.867052023117</v>
      </c>
      <c r="N6" s="10">
        <f t="shared" si="1"/>
        <v>50180.867052023117</v>
      </c>
      <c r="O6" s="10">
        <f t="shared" si="1"/>
        <v>50180.867052023117</v>
      </c>
      <c r="P6" s="10">
        <f t="shared" si="1"/>
        <v>50180.867052023117</v>
      </c>
      <c r="Q6" s="10">
        <f t="shared" si="1"/>
        <v>50180.867052023117</v>
      </c>
      <c r="R6" s="10">
        <f t="shared" si="1"/>
        <v>50180.867052023117</v>
      </c>
      <c r="S6" s="10">
        <f t="shared" si="1"/>
        <v>50180.867052023117</v>
      </c>
      <c r="T6" s="19">
        <f>SUM(L6:S6)</f>
        <v>401446.93641618494</v>
      </c>
      <c r="U6" s="19"/>
      <c r="V6" s="19"/>
    </row>
    <row r="7" spans="1:22" x14ac:dyDescent="0.25">
      <c r="A7" s="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17">
        <f>SUM(T6:T6)</f>
        <v>401446.93641618494</v>
      </c>
      <c r="U7" s="17">
        <f>T7*5%</f>
        <v>20072.346820809249</v>
      </c>
      <c r="V7" s="17">
        <f>T7-U7</f>
        <v>381374.5895953757</v>
      </c>
    </row>
    <row r="8" spans="1:22" s="13" customFormat="1" ht="28.5" customHeight="1" x14ac:dyDescent="0.25">
      <c r="A8" s="39">
        <v>3</v>
      </c>
      <c r="B8" s="9" t="s">
        <v>28</v>
      </c>
      <c r="C8" s="9" t="s">
        <v>27</v>
      </c>
      <c r="D8" s="18">
        <v>44623</v>
      </c>
      <c r="E8" s="6" t="s">
        <v>56</v>
      </c>
      <c r="F8" s="6" t="s">
        <v>17</v>
      </c>
      <c r="G8" s="7">
        <v>0.66666666666666663</v>
      </c>
      <c r="H8" s="7">
        <v>1</v>
      </c>
      <c r="I8" s="8">
        <f>H8-G8</f>
        <v>0.33333333333333337</v>
      </c>
      <c r="J8" s="21">
        <f>3370645+485000+485000</f>
        <v>4340645</v>
      </c>
      <c r="K8" s="10">
        <f>1/173*J8</f>
        <v>25090.433526011559</v>
      </c>
      <c r="L8" s="10">
        <f t="shared" si="1"/>
        <v>50180.867052023117</v>
      </c>
      <c r="M8" s="10">
        <f t="shared" si="1"/>
        <v>50180.867052023117</v>
      </c>
      <c r="N8" s="10">
        <f t="shared" si="1"/>
        <v>50180.867052023117</v>
      </c>
      <c r="O8" s="10">
        <f t="shared" si="1"/>
        <v>50180.867052023117</v>
      </c>
      <c r="P8" s="10">
        <f t="shared" si="1"/>
        <v>50180.867052023117</v>
      </c>
      <c r="Q8" s="10">
        <f t="shared" si="1"/>
        <v>50180.867052023117</v>
      </c>
      <c r="R8" s="10">
        <f t="shared" si="1"/>
        <v>50180.867052023117</v>
      </c>
      <c r="S8" s="10">
        <f t="shared" si="1"/>
        <v>50180.867052023117</v>
      </c>
      <c r="T8" s="19">
        <f>SUM(L8:S8)</f>
        <v>401446.93641618494</v>
      </c>
      <c r="U8" s="19"/>
      <c r="V8" s="19"/>
    </row>
    <row r="9" spans="1:22" x14ac:dyDescent="0.25">
      <c r="A9" s="3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17">
        <f>SUM(T8:T8)</f>
        <v>401446.93641618494</v>
      </c>
      <c r="U9" s="17">
        <f>T9*5%</f>
        <v>20072.346820809249</v>
      </c>
      <c r="V9" s="17">
        <f>T9-U9</f>
        <v>381374.5895953757</v>
      </c>
    </row>
    <row r="10" spans="1:22" s="13" customFormat="1" ht="28.5" customHeight="1" x14ac:dyDescent="0.25">
      <c r="A10" s="39">
        <v>4</v>
      </c>
      <c r="B10" s="9" t="s">
        <v>42</v>
      </c>
      <c r="C10" s="9" t="s">
        <v>47</v>
      </c>
      <c r="D10" s="18">
        <v>44623</v>
      </c>
      <c r="E10" s="6" t="s">
        <v>56</v>
      </c>
      <c r="F10" s="6" t="s">
        <v>17</v>
      </c>
      <c r="G10" s="7">
        <v>0.66666666666666663</v>
      </c>
      <c r="H10" s="7">
        <v>1</v>
      </c>
      <c r="I10" s="8">
        <f>H10-G10</f>
        <v>0.33333333333333337</v>
      </c>
      <c r="J10" s="21">
        <f>25*115000</f>
        <v>2875000</v>
      </c>
      <c r="K10" s="10">
        <f>1/173*J10</f>
        <v>16618.497109826589</v>
      </c>
      <c r="L10" s="10">
        <f>2*$K$10</f>
        <v>33236.994219653177</v>
      </c>
      <c r="M10" s="10">
        <f t="shared" ref="M10:S10" si="2">2*$K$10</f>
        <v>33236.994219653177</v>
      </c>
      <c r="N10" s="10">
        <f t="shared" si="2"/>
        <v>33236.994219653177</v>
      </c>
      <c r="O10" s="10">
        <f t="shared" si="2"/>
        <v>33236.994219653177</v>
      </c>
      <c r="P10" s="10">
        <f t="shared" si="2"/>
        <v>33236.994219653177</v>
      </c>
      <c r="Q10" s="10">
        <f t="shared" si="2"/>
        <v>33236.994219653177</v>
      </c>
      <c r="R10" s="10">
        <f t="shared" si="2"/>
        <v>33236.994219653177</v>
      </c>
      <c r="S10" s="10">
        <f t="shared" si="2"/>
        <v>33236.994219653177</v>
      </c>
      <c r="T10" s="19">
        <f>SUM(L10:S10)</f>
        <v>265895.95375722548</v>
      </c>
      <c r="U10" s="19"/>
      <c r="V10" s="19"/>
    </row>
    <row r="11" spans="1:22" x14ac:dyDescent="0.25">
      <c r="A11" s="36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17">
        <f>SUM(T10:T10)</f>
        <v>265895.95375722548</v>
      </c>
      <c r="U11" s="33">
        <f>T11*50%*6%</f>
        <v>7976.8786127167641</v>
      </c>
      <c r="V11" s="17">
        <f>T11-U11</f>
        <v>257919.07514450871</v>
      </c>
    </row>
    <row r="12" spans="1:22" x14ac:dyDescent="0.25">
      <c r="A12" s="70" t="s">
        <v>16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20">
        <f>T5+T7+T9+T11</f>
        <v>1470236.7630057803</v>
      </c>
      <c r="U12" s="20">
        <f>U5+U7+U9+U11</f>
        <v>68193.919075144513</v>
      </c>
      <c r="V12" s="20">
        <f>V5+V7+V9+V11</f>
        <v>1402042.8439306358</v>
      </c>
    </row>
    <row r="14" spans="1:22" ht="15.75" x14ac:dyDescent="0.25">
      <c r="T14" s="69" t="s">
        <v>58</v>
      </c>
      <c r="U14" s="69"/>
      <c r="V14" s="69"/>
    </row>
    <row r="15" spans="1:22" ht="15.75" x14ac:dyDescent="0.25">
      <c r="T15" s="69" t="s">
        <v>32</v>
      </c>
      <c r="U15" s="69"/>
      <c r="V15" s="69"/>
    </row>
    <row r="16" spans="1:22" ht="15.75" x14ac:dyDescent="0.25">
      <c r="R16" s="29"/>
      <c r="T16" s="22"/>
      <c r="U16" s="23"/>
      <c r="V16" s="23"/>
    </row>
    <row r="17" spans="9:22" ht="21" customHeight="1" x14ac:dyDescent="0.25">
      <c r="I17" s="34"/>
      <c r="T17" s="22"/>
      <c r="U17" s="23"/>
      <c r="V17" s="23"/>
    </row>
    <row r="18" spans="9:22" ht="15.75" x14ac:dyDescent="0.25">
      <c r="T18" s="22"/>
      <c r="U18" s="23"/>
      <c r="V18" s="23"/>
    </row>
    <row r="19" spans="9:22" ht="24" customHeight="1" x14ac:dyDescent="0.25">
      <c r="T19" s="69" t="s">
        <v>33</v>
      </c>
      <c r="U19" s="69"/>
      <c r="V19" s="69"/>
    </row>
  </sheetData>
  <mergeCells count="23">
    <mergeCell ref="A1:V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S2"/>
    <mergeCell ref="T2:T3"/>
    <mergeCell ref="U2:U3"/>
    <mergeCell ref="V2:V3"/>
    <mergeCell ref="T19:V19"/>
    <mergeCell ref="A12:S12"/>
    <mergeCell ref="B7:S7"/>
    <mergeCell ref="B5:S5"/>
    <mergeCell ref="T14:V14"/>
    <mergeCell ref="B9:S9"/>
    <mergeCell ref="T15:V15"/>
    <mergeCell ref="B11:S11"/>
  </mergeCells>
  <pageMargins left="0" right="0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"/>
  <sheetViews>
    <sheetView view="pageBreakPreview" zoomScale="85" zoomScaleNormal="85" zoomScaleSheetLayoutView="85" workbookViewId="0">
      <selection activeCell="E40" sqref="E40"/>
    </sheetView>
  </sheetViews>
  <sheetFormatPr defaultRowHeight="15" x14ac:dyDescent="0.25"/>
  <cols>
    <col min="1" max="1" width="6.5703125" customWidth="1"/>
    <col min="2" max="2" width="28.5703125" style="44" customWidth="1"/>
    <col min="3" max="3" width="17.5703125" bestFit="1" customWidth="1"/>
    <col min="4" max="4" width="11.7109375" customWidth="1"/>
    <col min="5" max="5" width="9.5703125" customWidth="1"/>
    <col min="6" max="6" width="12.140625" customWidth="1"/>
    <col min="7" max="7" width="7.85546875" customWidth="1"/>
    <col min="8" max="8" width="8.5703125" customWidth="1"/>
    <col min="9" max="9" width="11.28515625" customWidth="1"/>
    <col min="10" max="10" width="12.85546875" customWidth="1"/>
    <col min="11" max="11" width="11.42578125" customWidth="1"/>
    <col min="12" max="12" width="11.5703125" bestFit="1" customWidth="1"/>
    <col min="13" max="14" width="11.140625" bestFit="1" customWidth="1"/>
    <col min="15" max="15" width="11.5703125" customWidth="1"/>
    <col min="16" max="19" width="14.5703125" customWidth="1"/>
    <col min="20" max="20" width="20.7109375" customWidth="1"/>
    <col min="21" max="21" width="10.140625" customWidth="1"/>
    <col min="22" max="22" width="12.28515625" customWidth="1"/>
  </cols>
  <sheetData>
    <row r="1" spans="1:22" ht="54.75" customHeight="1" x14ac:dyDescent="0.25">
      <c r="A1" s="72" t="s">
        <v>57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s="4" customFormat="1" ht="30" customHeight="1" x14ac:dyDescent="0.25">
      <c r="A2" s="74" t="s">
        <v>0</v>
      </c>
      <c r="B2" s="81" t="s">
        <v>1</v>
      </c>
      <c r="C2" s="74" t="s">
        <v>7</v>
      </c>
      <c r="D2" s="74" t="s">
        <v>2</v>
      </c>
      <c r="E2" s="74" t="s">
        <v>3</v>
      </c>
      <c r="F2" s="75" t="s">
        <v>4</v>
      </c>
      <c r="G2" s="74" t="s">
        <v>8</v>
      </c>
      <c r="H2" s="74"/>
      <c r="I2" s="77" t="s">
        <v>5</v>
      </c>
      <c r="J2" s="77" t="s">
        <v>6</v>
      </c>
      <c r="K2" s="77" t="s">
        <v>11</v>
      </c>
      <c r="L2" s="79" t="s">
        <v>22</v>
      </c>
      <c r="M2" s="80"/>
      <c r="N2" s="80"/>
      <c r="O2" s="80"/>
      <c r="P2" s="80"/>
      <c r="Q2" s="80"/>
      <c r="R2" s="80"/>
      <c r="S2" s="80"/>
      <c r="T2" s="79" t="s">
        <v>16</v>
      </c>
      <c r="U2" s="77" t="s">
        <v>41</v>
      </c>
      <c r="V2" s="77" t="s">
        <v>31</v>
      </c>
    </row>
    <row r="3" spans="1:22" s="4" customFormat="1" x14ac:dyDescent="0.25">
      <c r="A3" s="74"/>
      <c r="B3" s="81"/>
      <c r="C3" s="74"/>
      <c r="D3" s="74"/>
      <c r="E3" s="74"/>
      <c r="F3" s="76"/>
      <c r="G3" s="5" t="s">
        <v>34</v>
      </c>
      <c r="H3" s="5" t="s">
        <v>35</v>
      </c>
      <c r="I3" s="78"/>
      <c r="J3" s="78"/>
      <c r="K3" s="78"/>
      <c r="L3" s="5" t="s">
        <v>12</v>
      </c>
      <c r="M3" s="5" t="s">
        <v>13</v>
      </c>
      <c r="N3" s="5" t="s">
        <v>14</v>
      </c>
      <c r="O3" s="5" t="s">
        <v>15</v>
      </c>
      <c r="P3" s="5" t="s">
        <v>18</v>
      </c>
      <c r="Q3" s="5" t="s">
        <v>19</v>
      </c>
      <c r="R3" s="5" t="s">
        <v>20</v>
      </c>
      <c r="S3" s="5" t="s">
        <v>21</v>
      </c>
      <c r="T3" s="79"/>
      <c r="U3" s="78"/>
      <c r="V3" s="78"/>
    </row>
    <row r="4" spans="1:22" s="13" customFormat="1" x14ac:dyDescent="0.25">
      <c r="A4" s="42">
        <v>1</v>
      </c>
      <c r="B4" s="43" t="s">
        <v>37</v>
      </c>
      <c r="C4" s="9" t="s">
        <v>29</v>
      </c>
      <c r="D4" s="18">
        <v>44623</v>
      </c>
      <c r="E4" s="6" t="s">
        <v>56</v>
      </c>
      <c r="F4" s="6" t="s">
        <v>17</v>
      </c>
      <c r="G4" s="7">
        <v>0.33333333333333331</v>
      </c>
      <c r="H4" s="7">
        <v>0.66666666666666663</v>
      </c>
      <c r="I4" s="8">
        <f>H4-G4</f>
        <v>0.33333333333333331</v>
      </c>
      <c r="J4" s="45">
        <f>3370645+185000+185000</f>
        <v>3740645</v>
      </c>
      <c r="K4" s="10">
        <f>1/173*$J$4</f>
        <v>21622.225433526011</v>
      </c>
      <c r="L4" s="10">
        <f>2*$K$4</f>
        <v>43244.450867052023</v>
      </c>
      <c r="M4" s="10">
        <f>2*$K$4</f>
        <v>43244.450867052023</v>
      </c>
      <c r="N4" s="10">
        <f t="shared" ref="N4:S4" si="0">2*$K$4</f>
        <v>43244.450867052023</v>
      </c>
      <c r="O4" s="10">
        <f t="shared" si="0"/>
        <v>43244.450867052023</v>
      </c>
      <c r="P4" s="10">
        <f t="shared" si="0"/>
        <v>43244.450867052023</v>
      </c>
      <c r="Q4" s="10">
        <f t="shared" si="0"/>
        <v>43244.450867052023</v>
      </c>
      <c r="R4" s="10">
        <f t="shared" si="0"/>
        <v>43244.450867052023</v>
      </c>
      <c r="S4" s="10">
        <f t="shared" si="0"/>
        <v>43244.450867052023</v>
      </c>
      <c r="T4" s="19">
        <f>SUM(L4:S4)</f>
        <v>345955.60693641618</v>
      </c>
      <c r="U4" s="19"/>
      <c r="V4" s="19"/>
    </row>
    <row r="5" spans="1:22" s="13" customFormat="1" x14ac:dyDescent="0.25">
      <c r="A5" s="4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17">
        <f>SUM(T4:T4)</f>
        <v>345955.60693641618</v>
      </c>
      <c r="U5" s="17">
        <f>T5*5%</f>
        <v>17297.780346820811</v>
      </c>
      <c r="V5" s="17">
        <f>T5-U5</f>
        <v>328657.82658959535</v>
      </c>
    </row>
    <row r="6" spans="1:22" s="13" customFormat="1" x14ac:dyDescent="0.25">
      <c r="A6" s="42">
        <v>2</v>
      </c>
      <c r="B6" s="43" t="s">
        <v>50</v>
      </c>
      <c r="C6" s="9" t="s">
        <v>29</v>
      </c>
      <c r="D6" s="18">
        <v>44623</v>
      </c>
      <c r="E6" s="6" t="s">
        <v>56</v>
      </c>
      <c r="F6" s="6" t="s">
        <v>17</v>
      </c>
      <c r="G6" s="7">
        <v>0</v>
      </c>
      <c r="H6" s="7">
        <v>0.33333333333333331</v>
      </c>
      <c r="I6" s="8">
        <f>H6-G6</f>
        <v>0.33333333333333331</v>
      </c>
      <c r="J6" s="45">
        <f>3370645+185000+185000</f>
        <v>3740645</v>
      </c>
      <c r="K6" s="10">
        <f>1/173*$J$4</f>
        <v>21622.225433526011</v>
      </c>
      <c r="L6" s="10">
        <f>2*$K$4</f>
        <v>43244.450867052023</v>
      </c>
      <c r="M6" s="10">
        <f>2*$K$4</f>
        <v>43244.450867052023</v>
      </c>
      <c r="N6" s="10">
        <f t="shared" ref="N6:O8" si="1">2*$K$4</f>
        <v>43244.450867052023</v>
      </c>
      <c r="O6" s="10">
        <f t="shared" si="1"/>
        <v>43244.450867052023</v>
      </c>
      <c r="P6" s="10">
        <f>2*$K$4</f>
        <v>43244.450867052023</v>
      </c>
      <c r="Q6" s="10">
        <f>2*$K$4</f>
        <v>43244.450867052023</v>
      </c>
      <c r="R6" s="10">
        <f>2*$K$4</f>
        <v>43244.450867052023</v>
      </c>
      <c r="S6" s="10">
        <f>2*$K$4</f>
        <v>43244.450867052023</v>
      </c>
      <c r="T6" s="19">
        <f>SUM(L6:S6)</f>
        <v>345955.60693641618</v>
      </c>
      <c r="U6" s="19"/>
      <c r="V6" s="19"/>
    </row>
    <row r="7" spans="1:22" x14ac:dyDescent="0.25">
      <c r="A7" s="4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17">
        <f>SUM(T6:T6)</f>
        <v>345955.60693641618</v>
      </c>
      <c r="U7" s="17">
        <f>T7*5%</f>
        <v>17297.780346820811</v>
      </c>
      <c r="V7" s="17">
        <f>T7-U7</f>
        <v>328657.82658959535</v>
      </c>
    </row>
    <row r="8" spans="1:22" s="13" customFormat="1" x14ac:dyDescent="0.25">
      <c r="A8" s="42">
        <v>3</v>
      </c>
      <c r="B8" s="43" t="s">
        <v>43</v>
      </c>
      <c r="C8" s="9" t="s">
        <v>29</v>
      </c>
      <c r="D8" s="18">
        <v>44623</v>
      </c>
      <c r="E8" s="6" t="s">
        <v>56</v>
      </c>
      <c r="F8" s="6" t="s">
        <v>17</v>
      </c>
      <c r="G8" s="7">
        <v>0.66666666666666663</v>
      </c>
      <c r="H8" s="7">
        <v>1</v>
      </c>
      <c r="I8" s="8">
        <f>H8-G8</f>
        <v>0.33333333333333337</v>
      </c>
      <c r="J8" s="45">
        <f>3370645+185000+185000</f>
        <v>3740645</v>
      </c>
      <c r="K8" s="10">
        <f>1/173*$J$4</f>
        <v>21622.225433526011</v>
      </c>
      <c r="L8" s="10">
        <f>2*$K$4</f>
        <v>43244.450867052023</v>
      </c>
      <c r="M8" s="10">
        <f>2*$K$4</f>
        <v>43244.450867052023</v>
      </c>
      <c r="N8" s="10">
        <f t="shared" si="1"/>
        <v>43244.450867052023</v>
      </c>
      <c r="O8" s="10">
        <f t="shared" si="1"/>
        <v>43244.450867052023</v>
      </c>
      <c r="P8" s="10">
        <f>2*$K$4</f>
        <v>43244.450867052023</v>
      </c>
      <c r="Q8" s="10">
        <f>2*$K$4</f>
        <v>43244.450867052023</v>
      </c>
      <c r="R8" s="10">
        <f>2*$K$4</f>
        <v>43244.450867052023</v>
      </c>
      <c r="S8" s="10">
        <f>2*$K$4</f>
        <v>43244.450867052023</v>
      </c>
      <c r="T8" s="19">
        <f>SUM(L8:S8)</f>
        <v>345955.60693641618</v>
      </c>
      <c r="U8" s="19"/>
      <c r="V8" s="19"/>
    </row>
    <row r="9" spans="1:22" x14ac:dyDescent="0.25">
      <c r="A9" s="4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17">
        <f>SUM(T8:T8)</f>
        <v>345955.60693641618</v>
      </c>
      <c r="U9" s="17">
        <f>T9*5%</f>
        <v>17297.780346820811</v>
      </c>
      <c r="V9" s="17">
        <f>T9-U9</f>
        <v>328657.82658959535</v>
      </c>
    </row>
    <row r="10" spans="1:22" x14ac:dyDescent="0.25">
      <c r="A10" s="41">
        <v>4</v>
      </c>
      <c r="B10" s="46" t="s">
        <v>44</v>
      </c>
      <c r="C10" s="40" t="s">
        <v>49</v>
      </c>
      <c r="D10" s="18">
        <v>44623</v>
      </c>
      <c r="E10" s="6" t="s">
        <v>56</v>
      </c>
      <c r="F10" s="6" t="s">
        <v>17</v>
      </c>
      <c r="G10" s="7">
        <v>0.66666666666666663</v>
      </c>
      <c r="H10" s="7">
        <v>1</v>
      </c>
      <c r="I10" s="8">
        <f>H10-G10</f>
        <v>0.33333333333333337</v>
      </c>
      <c r="J10" s="45">
        <f>25*115000</f>
        <v>2875000</v>
      </c>
      <c r="K10" s="47">
        <f>1/173*$J$10</f>
        <v>16618.497109826589</v>
      </c>
      <c r="L10" s="47">
        <f>$K$10*2</f>
        <v>33236.994219653177</v>
      </c>
      <c r="M10" s="47">
        <f t="shared" ref="M10:S26" si="2">$K$10*2</f>
        <v>33236.994219653177</v>
      </c>
      <c r="N10" s="47">
        <f t="shared" si="2"/>
        <v>33236.994219653177</v>
      </c>
      <c r="O10" s="47">
        <f t="shared" si="2"/>
        <v>33236.994219653177</v>
      </c>
      <c r="P10" s="47">
        <f t="shared" si="2"/>
        <v>33236.994219653177</v>
      </c>
      <c r="Q10" s="47">
        <f t="shared" si="2"/>
        <v>33236.994219653177</v>
      </c>
      <c r="R10" s="47">
        <f t="shared" si="2"/>
        <v>33236.994219653177</v>
      </c>
      <c r="S10" s="47">
        <f t="shared" si="2"/>
        <v>33236.994219653177</v>
      </c>
      <c r="T10" s="19">
        <f>SUM(L10:S10)</f>
        <v>265895.95375722548</v>
      </c>
      <c r="U10" s="19"/>
      <c r="V10" s="19"/>
    </row>
    <row r="11" spans="1:22" x14ac:dyDescent="0.25">
      <c r="A11" s="4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17">
        <f>SUM(T10:T10)</f>
        <v>265895.95375722548</v>
      </c>
      <c r="U11" s="33">
        <f>T11*50%*6%</f>
        <v>7976.8786127167641</v>
      </c>
      <c r="V11" s="17">
        <f>T11-U11</f>
        <v>257919.07514450871</v>
      </c>
    </row>
    <row r="12" spans="1:22" x14ac:dyDescent="0.25">
      <c r="A12" s="41">
        <v>5</v>
      </c>
      <c r="B12" s="46" t="s">
        <v>45</v>
      </c>
      <c r="C12" s="40" t="s">
        <v>49</v>
      </c>
      <c r="D12" s="18">
        <v>44623</v>
      </c>
      <c r="E12" s="6" t="s">
        <v>56</v>
      </c>
      <c r="F12" s="6" t="s">
        <v>17</v>
      </c>
      <c r="G12" s="7">
        <v>0.66666666666666663</v>
      </c>
      <c r="H12" s="7">
        <v>1</v>
      </c>
      <c r="I12" s="8">
        <f>H12-G12</f>
        <v>0.33333333333333337</v>
      </c>
      <c r="J12" s="45">
        <f>25*115000</f>
        <v>2875000</v>
      </c>
      <c r="K12" s="47">
        <f>1/173*$J$10</f>
        <v>16618.497109826589</v>
      </c>
      <c r="L12" s="47">
        <f>$K$10*2</f>
        <v>33236.994219653177</v>
      </c>
      <c r="M12" s="47">
        <f t="shared" si="2"/>
        <v>33236.994219653177</v>
      </c>
      <c r="N12" s="47">
        <f t="shared" si="2"/>
        <v>33236.994219653177</v>
      </c>
      <c r="O12" s="47">
        <f t="shared" si="2"/>
        <v>33236.994219653177</v>
      </c>
      <c r="P12" s="47">
        <f t="shared" si="2"/>
        <v>33236.994219653177</v>
      </c>
      <c r="Q12" s="47">
        <f t="shared" si="2"/>
        <v>33236.994219653177</v>
      </c>
      <c r="R12" s="47">
        <f t="shared" si="2"/>
        <v>33236.994219653177</v>
      </c>
      <c r="S12" s="47">
        <f t="shared" si="2"/>
        <v>33236.994219653177</v>
      </c>
      <c r="T12" s="19">
        <f>SUM(L12:S12)</f>
        <v>265895.95375722548</v>
      </c>
      <c r="U12" s="19"/>
      <c r="V12" s="19"/>
    </row>
    <row r="13" spans="1:22" x14ac:dyDescent="0.25">
      <c r="A13" s="4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17">
        <f>SUM(T12:T12)</f>
        <v>265895.95375722548</v>
      </c>
      <c r="U13" s="33">
        <f>T13*50%*6%</f>
        <v>7976.8786127167641</v>
      </c>
      <c r="V13" s="17">
        <f>T13-U13</f>
        <v>257919.07514450871</v>
      </c>
    </row>
    <row r="14" spans="1:22" x14ac:dyDescent="0.25">
      <c r="A14" s="41">
        <v>6</v>
      </c>
      <c r="B14" s="46" t="s">
        <v>46</v>
      </c>
      <c r="C14" s="40" t="s">
        <v>49</v>
      </c>
      <c r="D14" s="18">
        <v>44623</v>
      </c>
      <c r="E14" s="6" t="s">
        <v>56</v>
      </c>
      <c r="F14" s="6" t="s">
        <v>17</v>
      </c>
      <c r="G14" s="7">
        <v>0.66666666666666663</v>
      </c>
      <c r="H14" s="7">
        <v>1</v>
      </c>
      <c r="I14" s="8">
        <f>H14-G14</f>
        <v>0.33333333333333337</v>
      </c>
      <c r="J14" s="45">
        <f>25*115000</f>
        <v>2875000</v>
      </c>
      <c r="K14" s="47">
        <f>1/173*$J$10</f>
        <v>16618.497109826589</v>
      </c>
      <c r="L14" s="47">
        <f>$K$10*2</f>
        <v>33236.994219653177</v>
      </c>
      <c r="M14" s="47">
        <f t="shared" si="2"/>
        <v>33236.994219653177</v>
      </c>
      <c r="N14" s="47">
        <f t="shared" si="2"/>
        <v>33236.994219653177</v>
      </c>
      <c r="O14" s="47">
        <f t="shared" si="2"/>
        <v>33236.994219653177</v>
      </c>
      <c r="P14" s="47">
        <f t="shared" si="2"/>
        <v>33236.994219653177</v>
      </c>
      <c r="Q14" s="47">
        <f t="shared" si="2"/>
        <v>33236.994219653177</v>
      </c>
      <c r="R14" s="47">
        <f t="shared" si="2"/>
        <v>33236.994219653177</v>
      </c>
      <c r="S14" s="47">
        <f t="shared" si="2"/>
        <v>33236.994219653177</v>
      </c>
      <c r="T14" s="19">
        <f>SUM(L14:S14)</f>
        <v>265895.95375722548</v>
      </c>
      <c r="U14" s="19"/>
      <c r="V14" s="19"/>
    </row>
    <row r="15" spans="1:22" x14ac:dyDescent="0.25">
      <c r="A15" s="4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17">
        <f>SUM(T14:T14)</f>
        <v>265895.95375722548</v>
      </c>
      <c r="U15" s="33">
        <f>T15*50%*6%</f>
        <v>7976.8786127167641</v>
      </c>
      <c r="V15" s="17">
        <f>T15-U15</f>
        <v>257919.07514450871</v>
      </c>
    </row>
    <row r="16" spans="1:22" x14ac:dyDescent="0.25">
      <c r="A16" s="41">
        <v>7</v>
      </c>
      <c r="B16" s="46" t="s">
        <v>48</v>
      </c>
      <c r="C16" s="40" t="s">
        <v>49</v>
      </c>
      <c r="D16" s="18">
        <v>44623</v>
      </c>
      <c r="E16" s="6" t="s">
        <v>56</v>
      </c>
      <c r="F16" s="6" t="s">
        <v>17</v>
      </c>
      <c r="G16" s="7">
        <v>0.33333333333333331</v>
      </c>
      <c r="H16" s="7">
        <v>0.66666666666666663</v>
      </c>
      <c r="I16" s="8">
        <f>H16-G16</f>
        <v>0.33333333333333331</v>
      </c>
      <c r="J16" s="45">
        <f>25*115000</f>
        <v>2875000</v>
      </c>
      <c r="K16" s="47">
        <f>1/173*$J$10</f>
        <v>16618.497109826589</v>
      </c>
      <c r="L16" s="47">
        <f>$K$10*2</f>
        <v>33236.994219653177</v>
      </c>
      <c r="M16" s="47">
        <f t="shared" si="2"/>
        <v>33236.994219653177</v>
      </c>
      <c r="N16" s="47">
        <f t="shared" si="2"/>
        <v>33236.994219653177</v>
      </c>
      <c r="O16" s="47">
        <f t="shared" si="2"/>
        <v>33236.994219653177</v>
      </c>
      <c r="P16" s="47">
        <f t="shared" si="2"/>
        <v>33236.994219653177</v>
      </c>
      <c r="Q16" s="47">
        <f t="shared" si="2"/>
        <v>33236.994219653177</v>
      </c>
      <c r="R16" s="47">
        <f t="shared" si="2"/>
        <v>33236.994219653177</v>
      </c>
      <c r="S16" s="47">
        <f t="shared" si="2"/>
        <v>33236.994219653177</v>
      </c>
      <c r="T16" s="19">
        <f>SUM(L16:S16)</f>
        <v>265895.95375722548</v>
      </c>
      <c r="U16" s="19"/>
      <c r="V16" s="19"/>
    </row>
    <row r="17" spans="1:22" x14ac:dyDescent="0.25">
      <c r="A17" s="4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17">
        <f>SUM(T16:T16)</f>
        <v>265895.95375722548</v>
      </c>
      <c r="U17" s="33">
        <f>T17*50%*6%</f>
        <v>7976.8786127167641</v>
      </c>
      <c r="V17" s="17">
        <f>T17-U17</f>
        <v>257919.07514450871</v>
      </c>
    </row>
    <row r="18" spans="1:22" x14ac:dyDescent="0.25">
      <c r="A18" s="41">
        <v>8</v>
      </c>
      <c r="B18" s="46" t="s">
        <v>38</v>
      </c>
      <c r="C18" s="40" t="s">
        <v>49</v>
      </c>
      <c r="D18" s="18">
        <v>44623</v>
      </c>
      <c r="E18" s="6" t="s">
        <v>56</v>
      </c>
      <c r="F18" s="6" t="s">
        <v>17</v>
      </c>
      <c r="G18" s="7">
        <v>0.33333333333333331</v>
      </c>
      <c r="H18" s="7">
        <v>0.66666666666666663</v>
      </c>
      <c r="I18" s="8">
        <f>H18-G18</f>
        <v>0.33333333333333331</v>
      </c>
      <c r="J18" s="45">
        <f>25*115000</f>
        <v>2875000</v>
      </c>
      <c r="K18" s="47">
        <f>1/173*$J$10</f>
        <v>16618.497109826589</v>
      </c>
      <c r="L18" s="47">
        <f>$K$10*2</f>
        <v>33236.994219653177</v>
      </c>
      <c r="M18" s="47">
        <f t="shared" si="2"/>
        <v>33236.994219653177</v>
      </c>
      <c r="N18" s="47">
        <f t="shared" si="2"/>
        <v>33236.994219653177</v>
      </c>
      <c r="O18" s="47">
        <f t="shared" si="2"/>
        <v>33236.994219653177</v>
      </c>
      <c r="P18" s="47">
        <f t="shared" si="2"/>
        <v>33236.994219653177</v>
      </c>
      <c r="Q18" s="47">
        <f t="shared" si="2"/>
        <v>33236.994219653177</v>
      </c>
      <c r="R18" s="47">
        <f t="shared" si="2"/>
        <v>33236.994219653177</v>
      </c>
      <c r="S18" s="47">
        <f t="shared" si="2"/>
        <v>33236.994219653177</v>
      </c>
      <c r="T18" s="19">
        <f>SUM(L18:S18)</f>
        <v>265895.95375722548</v>
      </c>
      <c r="U18" s="48"/>
      <c r="V18" s="49"/>
    </row>
    <row r="19" spans="1:22" x14ac:dyDescent="0.25">
      <c r="A19" s="4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17">
        <f>SUM(T18:T18)</f>
        <v>265895.95375722548</v>
      </c>
      <c r="U19" s="33">
        <f>T19*50%*6%</f>
        <v>7976.8786127167641</v>
      </c>
      <c r="V19" s="17">
        <f>T19-U19</f>
        <v>257919.07514450871</v>
      </c>
    </row>
    <row r="20" spans="1:22" x14ac:dyDescent="0.25">
      <c r="A20" s="41">
        <v>9</v>
      </c>
      <c r="B20" s="46" t="s">
        <v>59</v>
      </c>
      <c r="C20" s="40" t="s">
        <v>49</v>
      </c>
      <c r="D20" s="18">
        <v>44623</v>
      </c>
      <c r="E20" s="6" t="s">
        <v>56</v>
      </c>
      <c r="F20" s="6" t="s">
        <v>17</v>
      </c>
      <c r="G20" s="7">
        <v>0.33333333333333331</v>
      </c>
      <c r="H20" s="7">
        <v>0.66666666666666663</v>
      </c>
      <c r="I20" s="8">
        <f>H20-G20</f>
        <v>0.33333333333333331</v>
      </c>
      <c r="J20" s="45">
        <f>25*115000</f>
        <v>2875000</v>
      </c>
      <c r="K20" s="47">
        <f>1/173*$J$10</f>
        <v>16618.497109826589</v>
      </c>
      <c r="L20" s="47">
        <f>$K$10*2</f>
        <v>33236.994219653177</v>
      </c>
      <c r="M20" s="47">
        <f t="shared" si="2"/>
        <v>33236.994219653177</v>
      </c>
      <c r="N20" s="47">
        <f t="shared" si="2"/>
        <v>33236.994219653177</v>
      </c>
      <c r="O20" s="47">
        <f t="shared" si="2"/>
        <v>33236.994219653177</v>
      </c>
      <c r="P20" s="47">
        <f t="shared" si="2"/>
        <v>33236.994219653177</v>
      </c>
      <c r="Q20" s="47">
        <f t="shared" si="2"/>
        <v>33236.994219653177</v>
      </c>
      <c r="R20" s="47">
        <f t="shared" si="2"/>
        <v>33236.994219653177</v>
      </c>
      <c r="S20" s="47">
        <f t="shared" si="2"/>
        <v>33236.994219653177</v>
      </c>
      <c r="T20" s="19">
        <f>SUM(L20:S20)</f>
        <v>265895.95375722548</v>
      </c>
      <c r="U20" s="48"/>
      <c r="V20" s="49"/>
    </row>
    <row r="21" spans="1:22" x14ac:dyDescent="0.25">
      <c r="A21" s="4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17">
        <f>SUM(T20:T20)</f>
        <v>265895.95375722548</v>
      </c>
      <c r="U21" s="33">
        <f>T21*50%*6%</f>
        <v>7976.8786127167641</v>
      </c>
      <c r="V21" s="17">
        <f>T21-U21</f>
        <v>257919.07514450871</v>
      </c>
    </row>
    <row r="22" spans="1:22" x14ac:dyDescent="0.25">
      <c r="A22" s="41">
        <v>10</v>
      </c>
      <c r="B22" s="46" t="s">
        <v>51</v>
      </c>
      <c r="C22" s="40" t="s">
        <v>49</v>
      </c>
      <c r="D22" s="18">
        <v>44623</v>
      </c>
      <c r="E22" s="6" t="s">
        <v>56</v>
      </c>
      <c r="F22" s="6" t="s">
        <v>17</v>
      </c>
      <c r="G22" s="7">
        <v>0</v>
      </c>
      <c r="H22" s="7">
        <v>0.33333333333333331</v>
      </c>
      <c r="I22" s="8">
        <f>H22-G22</f>
        <v>0.33333333333333331</v>
      </c>
      <c r="J22" s="45">
        <f>25*115000</f>
        <v>2875000</v>
      </c>
      <c r="K22" s="47">
        <f>1/173*$J$10</f>
        <v>16618.497109826589</v>
      </c>
      <c r="L22" s="47">
        <f>$K$10*2</f>
        <v>33236.994219653177</v>
      </c>
      <c r="M22" s="47">
        <f t="shared" si="2"/>
        <v>33236.994219653177</v>
      </c>
      <c r="N22" s="47">
        <f t="shared" si="2"/>
        <v>33236.994219653177</v>
      </c>
      <c r="O22" s="47">
        <f t="shared" si="2"/>
        <v>33236.994219653177</v>
      </c>
      <c r="P22" s="47">
        <f t="shared" si="2"/>
        <v>33236.994219653177</v>
      </c>
      <c r="Q22" s="47">
        <f t="shared" si="2"/>
        <v>33236.994219653177</v>
      </c>
      <c r="R22" s="47">
        <f t="shared" si="2"/>
        <v>33236.994219653177</v>
      </c>
      <c r="S22" s="47">
        <f t="shared" si="2"/>
        <v>33236.994219653177</v>
      </c>
      <c r="T22" s="19">
        <f>SUM(L22:S22)</f>
        <v>265895.95375722548</v>
      </c>
      <c r="U22" s="48"/>
      <c r="V22" s="49"/>
    </row>
    <row r="23" spans="1:22" x14ac:dyDescent="0.25">
      <c r="A23" s="4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17">
        <f>SUM(T22:T22)</f>
        <v>265895.95375722548</v>
      </c>
      <c r="U23" s="33">
        <f>T23*50%*6%</f>
        <v>7976.8786127167641</v>
      </c>
      <c r="V23" s="17">
        <f>T23-U23</f>
        <v>257919.07514450871</v>
      </c>
    </row>
    <row r="24" spans="1:22" x14ac:dyDescent="0.25">
      <c r="A24" s="41">
        <v>11</v>
      </c>
      <c r="B24" s="46" t="s">
        <v>52</v>
      </c>
      <c r="C24" s="40" t="s">
        <v>49</v>
      </c>
      <c r="D24" s="18">
        <v>44623</v>
      </c>
      <c r="E24" s="6" t="s">
        <v>56</v>
      </c>
      <c r="F24" s="6" t="s">
        <v>17</v>
      </c>
      <c r="G24" s="7">
        <v>0</v>
      </c>
      <c r="H24" s="7">
        <v>0.33333333333333331</v>
      </c>
      <c r="I24" s="8">
        <f>H24-G24</f>
        <v>0.33333333333333331</v>
      </c>
      <c r="J24" s="45">
        <f>25*115000</f>
        <v>2875000</v>
      </c>
      <c r="K24" s="47">
        <f>1/173*$J$10</f>
        <v>16618.497109826589</v>
      </c>
      <c r="L24" s="47">
        <f>$K$10*2</f>
        <v>33236.994219653177</v>
      </c>
      <c r="M24" s="47">
        <f t="shared" si="2"/>
        <v>33236.994219653177</v>
      </c>
      <c r="N24" s="47">
        <f t="shared" si="2"/>
        <v>33236.994219653177</v>
      </c>
      <c r="O24" s="47">
        <f t="shared" si="2"/>
        <v>33236.994219653177</v>
      </c>
      <c r="P24" s="47">
        <f t="shared" si="2"/>
        <v>33236.994219653177</v>
      </c>
      <c r="Q24" s="47">
        <f t="shared" si="2"/>
        <v>33236.994219653177</v>
      </c>
      <c r="R24" s="47">
        <f t="shared" si="2"/>
        <v>33236.994219653177</v>
      </c>
      <c r="S24" s="47">
        <f t="shared" si="2"/>
        <v>33236.994219653177</v>
      </c>
      <c r="T24" s="19">
        <f>SUM(L24:S24)</f>
        <v>265895.95375722548</v>
      </c>
      <c r="U24" s="48"/>
      <c r="V24" s="49"/>
    </row>
    <row r="25" spans="1:22" x14ac:dyDescent="0.25">
      <c r="A25" s="4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17">
        <f>SUM(T24:T24)</f>
        <v>265895.95375722548</v>
      </c>
      <c r="U25" s="33">
        <f>T25*50%*6%</f>
        <v>7976.8786127167641</v>
      </c>
      <c r="V25" s="17">
        <f>T25-U25</f>
        <v>257919.07514450871</v>
      </c>
    </row>
    <row r="26" spans="1:22" x14ac:dyDescent="0.25">
      <c r="A26" s="41">
        <v>12</v>
      </c>
      <c r="B26" s="46" t="s">
        <v>53</v>
      </c>
      <c r="C26" s="40" t="s">
        <v>49</v>
      </c>
      <c r="D26" s="18">
        <v>44623</v>
      </c>
      <c r="E26" s="6" t="s">
        <v>56</v>
      </c>
      <c r="F26" s="6" t="s">
        <v>17</v>
      </c>
      <c r="G26" s="7">
        <v>0</v>
      </c>
      <c r="H26" s="7">
        <v>0.33333333333333331</v>
      </c>
      <c r="I26" s="8">
        <f>H26-G26</f>
        <v>0.33333333333333331</v>
      </c>
      <c r="J26" s="45">
        <f>25*115000</f>
        <v>2875000</v>
      </c>
      <c r="K26" s="47">
        <f>1/173*$J$10</f>
        <v>16618.497109826589</v>
      </c>
      <c r="L26" s="47">
        <f>$K$10*2</f>
        <v>33236.994219653177</v>
      </c>
      <c r="M26" s="47">
        <f t="shared" si="2"/>
        <v>33236.994219653177</v>
      </c>
      <c r="N26" s="47">
        <f t="shared" si="2"/>
        <v>33236.994219653177</v>
      </c>
      <c r="O26" s="47">
        <f t="shared" si="2"/>
        <v>33236.994219653177</v>
      </c>
      <c r="P26" s="47">
        <f t="shared" si="2"/>
        <v>33236.994219653177</v>
      </c>
      <c r="Q26" s="47">
        <f t="shared" si="2"/>
        <v>33236.994219653177</v>
      </c>
      <c r="R26" s="47">
        <f t="shared" si="2"/>
        <v>33236.994219653177</v>
      </c>
      <c r="S26" s="47">
        <f t="shared" si="2"/>
        <v>33236.994219653177</v>
      </c>
      <c r="T26" s="19">
        <f>SUM(L26:S26)</f>
        <v>265895.95375722548</v>
      </c>
      <c r="U26" s="48"/>
      <c r="V26" s="49"/>
    </row>
    <row r="27" spans="1:22" x14ac:dyDescent="0.25">
      <c r="A27" s="4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17">
        <f>SUM(T26:T26)</f>
        <v>265895.95375722548</v>
      </c>
      <c r="U27" s="33">
        <f>T27*50%*6%</f>
        <v>7976.8786127167641</v>
      </c>
      <c r="V27" s="17">
        <f>T27-U27</f>
        <v>257919.07514450871</v>
      </c>
    </row>
    <row r="28" spans="1:22" x14ac:dyDescent="0.25">
      <c r="A28" s="70" t="s">
        <v>16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11">
        <f>T5+T7+T9+T11+T13+T15+T17+T19+T21+T23+T25+T27</f>
        <v>3430930.4046242782</v>
      </c>
      <c r="U28" s="11">
        <f>SUM(U5:U27)</f>
        <v>123685.24855491334</v>
      </c>
      <c r="V28" s="11">
        <f>T28-U28</f>
        <v>3307245.1560693649</v>
      </c>
    </row>
    <row r="29" spans="1:22" x14ac:dyDescent="0.25">
      <c r="T29" s="29"/>
      <c r="U29" s="30"/>
    </row>
    <row r="30" spans="1:22" ht="15.75" x14ac:dyDescent="0.25">
      <c r="S30" s="30"/>
      <c r="T30" s="69" t="s">
        <v>58</v>
      </c>
      <c r="U30" s="69"/>
      <c r="V30" s="69"/>
    </row>
    <row r="31" spans="1:22" ht="15.75" x14ac:dyDescent="0.25">
      <c r="T31" s="69" t="s">
        <v>32</v>
      </c>
      <c r="U31" s="69"/>
      <c r="V31" s="69"/>
    </row>
    <row r="32" spans="1:22" ht="15.75" x14ac:dyDescent="0.25">
      <c r="T32" s="22"/>
      <c r="U32" s="23"/>
      <c r="V32" s="23"/>
    </row>
    <row r="33" spans="3:22" ht="15.75" x14ac:dyDescent="0.25">
      <c r="T33" s="22"/>
      <c r="U33" s="23"/>
      <c r="V33" s="23"/>
    </row>
    <row r="34" spans="3:22" ht="34.5" customHeight="1" x14ac:dyDescent="0.25">
      <c r="C34" s="24"/>
      <c r="D34" s="25"/>
      <c r="E34" s="32"/>
      <c r="T34" s="22"/>
      <c r="U34" s="23"/>
      <c r="V34" s="23"/>
    </row>
    <row r="35" spans="3:22" ht="15.75" x14ac:dyDescent="0.25">
      <c r="C35" s="24"/>
      <c r="D35" s="25"/>
      <c r="T35" s="69" t="s">
        <v>33</v>
      </c>
      <c r="U35" s="69"/>
      <c r="V35" s="69"/>
    </row>
    <row r="36" spans="3:22" x14ac:dyDescent="0.25">
      <c r="C36" s="26"/>
      <c r="D36" s="27"/>
    </row>
    <row r="37" spans="3:22" x14ac:dyDescent="0.25">
      <c r="C37" s="28"/>
      <c r="D37" s="24"/>
    </row>
    <row r="38" spans="3:22" x14ac:dyDescent="0.25">
      <c r="C38" s="28"/>
      <c r="D38" s="25"/>
    </row>
  </sheetData>
  <mergeCells count="31">
    <mergeCell ref="B5:S5"/>
    <mergeCell ref="T30:V30"/>
    <mergeCell ref="T31:V31"/>
    <mergeCell ref="B7:S7"/>
    <mergeCell ref="A28:S28"/>
    <mergeCell ref="B9:S9"/>
    <mergeCell ref="B11:S11"/>
    <mergeCell ref="B13:S13"/>
    <mergeCell ref="B15:S15"/>
    <mergeCell ref="B17:S17"/>
    <mergeCell ref="T35:V35"/>
    <mergeCell ref="A1:V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S2"/>
    <mergeCell ref="T2:T3"/>
    <mergeCell ref="U2:U3"/>
    <mergeCell ref="V2:V3"/>
    <mergeCell ref="B23:S23"/>
    <mergeCell ref="B25:S25"/>
    <mergeCell ref="B27:S27"/>
    <mergeCell ref="B19:S19"/>
    <mergeCell ref="B21:S21"/>
  </mergeCells>
  <pageMargins left="0" right="0" top="0.75" bottom="0.75" header="0.3" footer="0.3"/>
  <pageSetup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0"/>
  <sheetViews>
    <sheetView tabSelected="1" view="pageBreakPreview" zoomScale="85" zoomScaleNormal="85" zoomScaleSheetLayoutView="85" workbookViewId="0">
      <selection activeCell="O28" sqref="O28"/>
    </sheetView>
  </sheetViews>
  <sheetFormatPr defaultRowHeight="15" x14ac:dyDescent="0.25"/>
  <cols>
    <col min="1" max="1" width="6.5703125" customWidth="1"/>
    <col min="2" max="2" width="24.140625" customWidth="1"/>
    <col min="3" max="3" width="17.5703125" customWidth="1"/>
    <col min="4" max="4" width="11.7109375" customWidth="1"/>
    <col min="5" max="5" width="9.5703125" customWidth="1"/>
    <col min="6" max="6" width="12.140625" customWidth="1"/>
    <col min="7" max="7" width="7.85546875" customWidth="1"/>
    <col min="8" max="8" width="8.5703125" customWidth="1"/>
    <col min="9" max="9" width="11.28515625" customWidth="1"/>
    <col min="10" max="10" width="12.85546875" customWidth="1"/>
    <col min="11" max="11" width="11.42578125" customWidth="1"/>
    <col min="12" max="14" width="11.140625" bestFit="1" customWidth="1"/>
    <col min="15" max="15" width="11.5703125" customWidth="1"/>
    <col min="16" max="16" width="12.28515625" customWidth="1"/>
    <col min="17" max="17" width="12.5703125" customWidth="1"/>
    <col min="18" max="18" width="12.28515625" customWidth="1"/>
    <col min="19" max="19" width="12.42578125" customWidth="1"/>
    <col min="20" max="20" width="17" customWidth="1"/>
    <col min="21" max="21" width="8.7109375" customWidth="1"/>
    <col min="22" max="22" width="12.28515625" customWidth="1"/>
  </cols>
  <sheetData>
    <row r="1" spans="1:22" ht="28.5" customHeight="1" x14ac:dyDescent="0.25">
      <c r="A1" s="72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s="4" customFormat="1" ht="30" customHeight="1" x14ac:dyDescent="0.25">
      <c r="A2" s="74" t="s">
        <v>0</v>
      </c>
      <c r="B2" s="74" t="s">
        <v>1</v>
      </c>
      <c r="C2" s="74" t="s">
        <v>7</v>
      </c>
      <c r="D2" s="74" t="s">
        <v>2</v>
      </c>
      <c r="E2" s="74" t="s">
        <v>3</v>
      </c>
      <c r="F2" s="75" t="s">
        <v>4</v>
      </c>
      <c r="G2" s="74" t="s">
        <v>8</v>
      </c>
      <c r="H2" s="74"/>
      <c r="I2" s="77" t="s">
        <v>5</v>
      </c>
      <c r="J2" s="77" t="s">
        <v>6</v>
      </c>
      <c r="K2" s="77" t="s">
        <v>11</v>
      </c>
      <c r="L2" s="79" t="s">
        <v>22</v>
      </c>
      <c r="M2" s="80"/>
      <c r="N2" s="80"/>
      <c r="O2" s="80"/>
      <c r="P2" s="80"/>
      <c r="Q2" s="80"/>
      <c r="R2" s="80"/>
      <c r="S2" s="80"/>
      <c r="T2" s="79" t="s">
        <v>16</v>
      </c>
      <c r="U2" s="77" t="s">
        <v>41</v>
      </c>
      <c r="V2" s="77" t="s">
        <v>31</v>
      </c>
    </row>
    <row r="3" spans="1:22" s="4" customFormat="1" x14ac:dyDescent="0.25">
      <c r="A3" s="74"/>
      <c r="B3" s="74"/>
      <c r="C3" s="74"/>
      <c r="D3" s="74"/>
      <c r="E3" s="74"/>
      <c r="F3" s="76"/>
      <c r="G3" s="38" t="s">
        <v>34</v>
      </c>
      <c r="H3" s="38" t="s">
        <v>35</v>
      </c>
      <c r="I3" s="78"/>
      <c r="J3" s="78"/>
      <c r="K3" s="78"/>
      <c r="L3" s="38" t="s">
        <v>12</v>
      </c>
      <c r="M3" s="38" t="s">
        <v>13</v>
      </c>
      <c r="N3" s="38" t="s">
        <v>14</v>
      </c>
      <c r="O3" s="38" t="s">
        <v>15</v>
      </c>
      <c r="P3" s="38" t="s">
        <v>18</v>
      </c>
      <c r="Q3" s="38" t="s">
        <v>19</v>
      </c>
      <c r="R3" s="38" t="s">
        <v>20</v>
      </c>
      <c r="S3" s="38" t="s">
        <v>21</v>
      </c>
      <c r="T3" s="79"/>
      <c r="U3" s="78"/>
      <c r="V3" s="78"/>
    </row>
    <row r="4" spans="1:22" s="4" customFormat="1" x14ac:dyDescent="0.25">
      <c r="A4" s="86">
        <v>1</v>
      </c>
      <c r="B4" s="95" t="s">
        <v>62</v>
      </c>
      <c r="C4" s="89" t="s">
        <v>40</v>
      </c>
      <c r="D4" s="53">
        <v>44620</v>
      </c>
      <c r="E4" s="54" t="s">
        <v>61</v>
      </c>
      <c r="F4" s="54" t="s">
        <v>17</v>
      </c>
      <c r="G4" s="55">
        <v>0.33333333333333331</v>
      </c>
      <c r="H4" s="55">
        <v>0.66666666666666663</v>
      </c>
      <c r="I4" s="56">
        <f>H4-G4</f>
        <v>0.33333333333333331</v>
      </c>
      <c r="J4" s="91">
        <f>25*115000</f>
        <v>2875000</v>
      </c>
      <c r="K4" s="57">
        <f>1/173*J4</f>
        <v>16618.497109826589</v>
      </c>
      <c r="L4" s="57">
        <f>2*$K$4</f>
        <v>33236.994219653177</v>
      </c>
      <c r="M4" s="57">
        <f t="shared" ref="M4:S5" si="0">2*$K$4</f>
        <v>33236.994219653177</v>
      </c>
      <c r="N4" s="57">
        <f t="shared" si="0"/>
        <v>33236.994219653177</v>
      </c>
      <c r="O4" s="57">
        <f t="shared" si="0"/>
        <v>33236.994219653177</v>
      </c>
      <c r="P4" s="57">
        <f t="shared" si="0"/>
        <v>33236.994219653177</v>
      </c>
      <c r="Q4" s="57">
        <f t="shared" si="0"/>
        <v>33236.994219653177</v>
      </c>
      <c r="R4" s="57">
        <f t="shared" si="0"/>
        <v>33236.994219653177</v>
      </c>
      <c r="S4" s="57">
        <f t="shared" si="0"/>
        <v>33236.994219653177</v>
      </c>
      <c r="T4" s="51"/>
      <c r="U4" s="50"/>
      <c r="V4" s="50"/>
    </row>
    <row r="5" spans="1:22" s="61" customFormat="1" x14ac:dyDescent="0.25">
      <c r="A5" s="87"/>
      <c r="B5" s="96"/>
      <c r="C5" s="90"/>
      <c r="D5" s="53">
        <v>44623</v>
      </c>
      <c r="E5" s="54" t="s">
        <v>56</v>
      </c>
      <c r="F5" s="54" t="s">
        <v>17</v>
      </c>
      <c r="G5" s="55">
        <v>0.66666666666666663</v>
      </c>
      <c r="H5" s="55">
        <v>1</v>
      </c>
      <c r="I5" s="56">
        <f>H5-G5</f>
        <v>0.33333333333333337</v>
      </c>
      <c r="J5" s="92"/>
      <c r="K5" s="57">
        <f>1/173*J4</f>
        <v>16618.497109826589</v>
      </c>
      <c r="L5" s="57">
        <f>2*$K$4</f>
        <v>33236.994219653177</v>
      </c>
      <c r="M5" s="57">
        <f t="shared" si="0"/>
        <v>33236.994219653177</v>
      </c>
      <c r="N5" s="57">
        <f t="shared" si="0"/>
        <v>33236.994219653177</v>
      </c>
      <c r="O5" s="57">
        <f t="shared" si="0"/>
        <v>33236.994219653177</v>
      </c>
      <c r="P5" s="57">
        <f t="shared" si="0"/>
        <v>33236.994219653177</v>
      </c>
      <c r="Q5" s="57">
        <f t="shared" si="0"/>
        <v>33236.994219653177</v>
      </c>
      <c r="R5" s="57">
        <f t="shared" si="0"/>
        <v>33236.994219653177</v>
      </c>
      <c r="S5" s="57">
        <f t="shared" si="0"/>
        <v>33236.994219653177</v>
      </c>
      <c r="T5" s="58">
        <f>SUM(L5:S5)</f>
        <v>265895.95375722548</v>
      </c>
      <c r="U5" s="59"/>
      <c r="V5" s="60"/>
    </row>
    <row r="6" spans="1:22" s="61" customFormat="1" x14ac:dyDescent="0.25">
      <c r="A6" s="52"/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5"/>
      <c r="T6" s="62">
        <f>SUM(T5:T5)</f>
        <v>265895.95375722548</v>
      </c>
      <c r="U6" s="63">
        <f>T6*50%*6%</f>
        <v>7976.8786127167641</v>
      </c>
      <c r="V6" s="62">
        <f>T6-U6</f>
        <v>257919.07514450871</v>
      </c>
    </row>
    <row r="7" spans="1:22" s="61" customFormat="1" x14ac:dyDescent="0.25">
      <c r="A7" s="86">
        <v>2</v>
      </c>
      <c r="B7" s="97" t="s">
        <v>63</v>
      </c>
      <c r="C7" s="88" t="s">
        <v>40</v>
      </c>
      <c r="D7" s="53">
        <v>44620</v>
      </c>
      <c r="E7" s="54" t="s">
        <v>61</v>
      </c>
      <c r="F7" s="54" t="s">
        <v>17</v>
      </c>
      <c r="G7" s="55">
        <v>0.33333333333333331</v>
      </c>
      <c r="H7" s="55">
        <v>0.66666666666666663</v>
      </c>
      <c r="I7" s="56">
        <f>H7-G7</f>
        <v>0.33333333333333331</v>
      </c>
      <c r="J7" s="93">
        <f>25*115000</f>
        <v>2875000</v>
      </c>
      <c r="K7" s="57">
        <f>1/173*J7</f>
        <v>16618.497109826589</v>
      </c>
      <c r="L7" s="57">
        <f>2*$K$7</f>
        <v>33236.994219653177</v>
      </c>
      <c r="M7" s="57">
        <f t="shared" ref="M7:S8" si="1">2*$K$7</f>
        <v>33236.994219653177</v>
      </c>
      <c r="N7" s="57">
        <f t="shared" si="1"/>
        <v>33236.994219653177</v>
      </c>
      <c r="O7" s="57">
        <f t="shared" si="1"/>
        <v>33236.994219653177</v>
      </c>
      <c r="P7" s="57">
        <f t="shared" si="1"/>
        <v>33236.994219653177</v>
      </c>
      <c r="Q7" s="57">
        <f t="shared" si="1"/>
        <v>33236.994219653177</v>
      </c>
      <c r="R7" s="57">
        <f t="shared" si="1"/>
        <v>33236.994219653177</v>
      </c>
      <c r="S7" s="57">
        <f t="shared" si="1"/>
        <v>33236.994219653177</v>
      </c>
      <c r="T7" s="60"/>
      <c r="U7" s="59"/>
      <c r="V7" s="60"/>
    </row>
    <row r="8" spans="1:22" s="61" customFormat="1" x14ac:dyDescent="0.25">
      <c r="A8" s="87"/>
      <c r="B8" s="98"/>
      <c r="C8" s="88"/>
      <c r="D8" s="53">
        <v>44623</v>
      </c>
      <c r="E8" s="54" t="s">
        <v>56</v>
      </c>
      <c r="F8" s="54" t="s">
        <v>17</v>
      </c>
      <c r="G8" s="55">
        <v>0.66666666666666663</v>
      </c>
      <c r="H8" s="55">
        <v>1</v>
      </c>
      <c r="I8" s="56">
        <f>H8-G8</f>
        <v>0.33333333333333337</v>
      </c>
      <c r="J8" s="94"/>
      <c r="K8" s="57">
        <f>1/173*J7</f>
        <v>16618.497109826589</v>
      </c>
      <c r="L8" s="57">
        <f t="shared" ref="L8:S8" si="2">2*$K$7</f>
        <v>33236.994219653177</v>
      </c>
      <c r="M8" s="57">
        <f t="shared" si="1"/>
        <v>33236.994219653177</v>
      </c>
      <c r="N8" s="57">
        <f t="shared" si="1"/>
        <v>33236.994219653177</v>
      </c>
      <c r="O8" s="57">
        <f t="shared" si="1"/>
        <v>33236.994219653177</v>
      </c>
      <c r="P8" s="57">
        <f t="shared" si="1"/>
        <v>33236.994219653177</v>
      </c>
      <c r="Q8" s="57">
        <f t="shared" si="1"/>
        <v>33236.994219653177</v>
      </c>
      <c r="R8" s="57">
        <f t="shared" si="1"/>
        <v>33236.994219653177</v>
      </c>
      <c r="S8" s="57">
        <f t="shared" si="1"/>
        <v>33236.994219653177</v>
      </c>
      <c r="T8" s="58">
        <f>SUM(L8:S8)</f>
        <v>265895.95375722548</v>
      </c>
      <c r="U8" s="59"/>
      <c r="V8" s="60"/>
    </row>
    <row r="9" spans="1:22" s="61" customFormat="1" x14ac:dyDescent="0.25">
      <c r="A9" s="52"/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5"/>
      <c r="T9" s="62">
        <f>SUM(T8:T8)</f>
        <v>265895.95375722548</v>
      </c>
      <c r="U9" s="63">
        <f>T9*50%*6%</f>
        <v>7976.8786127167641</v>
      </c>
      <c r="V9" s="62">
        <f>T9-U9</f>
        <v>257919.07514450871</v>
      </c>
    </row>
    <row r="10" spans="1:22" x14ac:dyDescent="0.25">
      <c r="A10" s="70" t="s">
        <v>16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20">
        <f>T9+T6</f>
        <v>531791.90751445096</v>
      </c>
      <c r="U10" s="20">
        <f>SUM(U5:U9)</f>
        <v>15953.757225433528</v>
      </c>
      <c r="V10" s="20">
        <f>T10-U10</f>
        <v>515838.15028901742</v>
      </c>
    </row>
    <row r="11" spans="1:22" x14ac:dyDescent="0.25">
      <c r="T11" s="29"/>
      <c r="U11" s="64"/>
    </row>
    <row r="12" spans="1:22" ht="15.75" x14ac:dyDescent="0.25">
      <c r="S12" s="30"/>
      <c r="T12" s="69" t="s">
        <v>65</v>
      </c>
      <c r="U12" s="69"/>
      <c r="V12" s="69"/>
    </row>
    <row r="13" spans="1:22" ht="15.75" x14ac:dyDescent="0.25">
      <c r="T13" s="69" t="s">
        <v>32</v>
      </c>
      <c r="U13" s="69"/>
      <c r="V13" s="69"/>
    </row>
    <row r="14" spans="1:22" ht="15.75" x14ac:dyDescent="0.25">
      <c r="T14" s="37"/>
      <c r="U14" s="23"/>
      <c r="V14" s="23"/>
    </row>
    <row r="15" spans="1:22" ht="15.75" x14ac:dyDescent="0.25">
      <c r="T15" s="37"/>
      <c r="U15" s="23"/>
      <c r="V15" s="23"/>
    </row>
    <row r="16" spans="1:22" ht="34.5" customHeight="1" x14ac:dyDescent="0.25">
      <c r="C16" s="24"/>
      <c r="D16" s="25"/>
      <c r="E16" s="32"/>
      <c r="T16" s="37"/>
      <c r="U16" s="23"/>
      <c r="V16" s="23"/>
    </row>
    <row r="17" spans="3:22" ht="15.75" x14ac:dyDescent="0.25">
      <c r="C17" s="24"/>
      <c r="D17" s="25"/>
      <c r="T17" s="69" t="s">
        <v>33</v>
      </c>
      <c r="U17" s="69"/>
      <c r="V17" s="69"/>
    </row>
    <row r="18" spans="3:22" x14ac:dyDescent="0.25">
      <c r="C18" s="26"/>
      <c r="D18" s="27"/>
    </row>
    <row r="19" spans="3:22" x14ac:dyDescent="0.25">
      <c r="C19" s="28"/>
      <c r="D19" s="24"/>
    </row>
    <row r="20" spans="3:22" x14ac:dyDescent="0.25">
      <c r="C20" s="28"/>
      <c r="D20" s="25"/>
    </row>
  </sheetData>
  <mergeCells count="29">
    <mergeCell ref="A7:A8"/>
    <mergeCell ref="B7:B8"/>
    <mergeCell ref="C7:C8"/>
    <mergeCell ref="J4:J5"/>
    <mergeCell ref="J7:J8"/>
    <mergeCell ref="A1:V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T17:V17"/>
    <mergeCell ref="A10:S10"/>
    <mergeCell ref="T12:V12"/>
    <mergeCell ref="T13:V13"/>
    <mergeCell ref="K2:K3"/>
    <mergeCell ref="L2:S2"/>
    <mergeCell ref="T2:T3"/>
    <mergeCell ref="U2:U3"/>
    <mergeCell ref="V2:V3"/>
    <mergeCell ref="B6:S6"/>
    <mergeCell ref="B9:S9"/>
    <mergeCell ref="B4:B5"/>
    <mergeCell ref="C4:C5"/>
    <mergeCell ref="A4:A5"/>
  </mergeCells>
  <pageMargins left="0" right="0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REKAPITULASI</vt:lpstr>
      <vt:lpstr>Planner</vt:lpstr>
      <vt:lpstr>Operator</vt:lpstr>
      <vt:lpstr>Petugas Operasi</vt:lpstr>
      <vt:lpstr>REKAPITULASI!Print_Area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Fahmi</cp:lastModifiedBy>
  <cp:lastPrinted>2022-04-19T02:08:26Z</cp:lastPrinted>
  <dcterms:created xsi:type="dcterms:W3CDTF">2021-05-16T14:16:05Z</dcterms:created>
  <dcterms:modified xsi:type="dcterms:W3CDTF">2022-04-19T03:00:14Z</dcterms:modified>
</cp:coreProperties>
</file>