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embur\"/>
    </mc:Choice>
  </mc:AlternateContent>
  <bookViews>
    <workbookView xWindow="4065" yWindow="4065" windowWidth="14145" windowHeight="11325"/>
  </bookViews>
  <sheets>
    <sheet name="REKAPITULASI" sheetId="10" r:id="rId1"/>
    <sheet name="Teknik" sheetId="2" r:id="rId2"/>
    <sheet name="TI" sheetId="16" r:id="rId3"/>
    <sheet name="Plan" sheetId="18" r:id="rId4"/>
    <sheet name="ARTG" sheetId="19" r:id="rId5"/>
    <sheet name="STS" sheetId="20" r:id="rId6"/>
    <sheet name="Asmen" sheetId="21" r:id="rId7"/>
  </sheets>
  <definedNames>
    <definedName name="_xlnm.Print_Area" localSheetId="0">REKAPITULASI!$A$1:$D$19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0" l="1"/>
  <c r="G10" i="21"/>
  <c r="H10" i="21"/>
  <c r="I10" i="21"/>
  <c r="J10" i="21"/>
  <c r="K10" i="21"/>
  <c r="L10" i="21"/>
  <c r="M10" i="21"/>
  <c r="N10" i="21"/>
  <c r="T10" i="21" s="1"/>
  <c r="U10" i="21" s="1"/>
  <c r="V10" i="21" s="1"/>
  <c r="O10" i="21"/>
  <c r="P10" i="21"/>
  <c r="Q10" i="21"/>
  <c r="R10" i="21"/>
  <c r="S10" i="21"/>
  <c r="F10" i="21"/>
  <c r="G8" i="21"/>
  <c r="H8" i="21"/>
  <c r="I8" i="21"/>
  <c r="J8" i="21"/>
  <c r="T8" i="21" s="1"/>
  <c r="K8" i="21"/>
  <c r="L8" i="21"/>
  <c r="M8" i="21"/>
  <c r="N8" i="21"/>
  <c r="O8" i="21"/>
  <c r="P8" i="21"/>
  <c r="Q8" i="21"/>
  <c r="R8" i="21"/>
  <c r="S8" i="21"/>
  <c r="F8" i="21"/>
  <c r="G6" i="21"/>
  <c r="H6" i="21"/>
  <c r="I6" i="21"/>
  <c r="J6" i="21"/>
  <c r="K6" i="21"/>
  <c r="L6" i="21"/>
  <c r="T6" i="21" s="1"/>
  <c r="M6" i="21"/>
  <c r="N6" i="21"/>
  <c r="O6" i="21"/>
  <c r="P6" i="21"/>
  <c r="Q6" i="21"/>
  <c r="R6" i="21"/>
  <c r="S6" i="21"/>
  <c r="F6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F4" i="21"/>
  <c r="D4" i="21"/>
  <c r="A6" i="21"/>
  <c r="A8" i="21" s="1"/>
  <c r="A10" i="21" s="1"/>
  <c r="T4" i="21"/>
  <c r="T4" i="18"/>
  <c r="T4" i="20"/>
  <c r="T10" i="18"/>
  <c r="T8" i="18"/>
  <c r="T6" i="18"/>
  <c r="T6" i="16"/>
  <c r="T4" i="16"/>
  <c r="T10" i="2"/>
  <c r="T8" i="2"/>
  <c r="T6" i="2"/>
  <c r="T4" i="2"/>
  <c r="T12" i="19"/>
  <c r="T10" i="19"/>
  <c r="T8" i="19"/>
  <c r="T6" i="19"/>
  <c r="T4" i="19"/>
  <c r="T18" i="20"/>
  <c r="T16" i="20"/>
  <c r="T14" i="20"/>
  <c r="T12" i="20"/>
  <c r="T10" i="20"/>
  <c r="T8" i="20"/>
  <c r="T11" i="21" l="1"/>
  <c r="D5" i="10" s="1"/>
  <c r="U8" i="21"/>
  <c r="V8" i="21" s="1"/>
  <c r="U4" i="21"/>
  <c r="V4" i="21" s="1"/>
  <c r="U11" i="21"/>
  <c r="V11" i="21" s="1"/>
  <c r="U6" i="21"/>
  <c r="V6" i="21" s="1"/>
  <c r="T8" i="16"/>
  <c r="T11" i="18"/>
  <c r="T13" i="19"/>
  <c r="D8" i="10" s="1"/>
  <c r="T19" i="20"/>
  <c r="D7" i="10" s="1"/>
  <c r="U18" i="20"/>
  <c r="V18" i="20" s="1"/>
  <c r="U16" i="20"/>
  <c r="V16" i="20" s="1"/>
  <c r="U14" i="20"/>
  <c r="V14" i="20" s="1"/>
  <c r="D4" i="20"/>
  <c r="A8" i="20"/>
  <c r="A10" i="20" s="1"/>
  <c r="A6" i="20"/>
  <c r="D4" i="19"/>
  <c r="A6" i="19"/>
  <c r="A8" i="19" s="1"/>
  <c r="A10" i="19" s="1"/>
  <c r="D4" i="18"/>
  <c r="D8" i="2"/>
  <c r="D10" i="2"/>
  <c r="D6" i="2"/>
  <c r="D4" i="2"/>
  <c r="U13" i="19" l="1"/>
  <c r="V13" i="19" s="1"/>
  <c r="U19" i="20"/>
  <c r="V19" i="20" s="1"/>
  <c r="U8" i="20"/>
  <c r="U10" i="20"/>
  <c r="V10" i="20" s="1"/>
  <c r="U12" i="20"/>
  <c r="V12" i="20" s="1"/>
  <c r="U12" i="19"/>
  <c r="V12" i="19" s="1"/>
  <c r="U6" i="19"/>
  <c r="V6" i="19" s="1"/>
  <c r="U10" i="19"/>
  <c r="V10" i="19" s="1"/>
  <c r="U8" i="19"/>
  <c r="V8" i="19" s="1"/>
  <c r="U6" i="20" l="1"/>
  <c r="V6" i="20" s="1"/>
  <c r="V8" i="20"/>
  <c r="U4" i="20" l="1"/>
  <c r="V4" i="20" s="1"/>
  <c r="U4" i="19"/>
  <c r="V4" i="19" s="1"/>
  <c r="U10" i="18" l="1"/>
  <c r="V10" i="18" s="1"/>
  <c r="U8" i="18"/>
  <c r="V8" i="18" s="1"/>
  <c r="U6" i="18"/>
  <c r="V6" i="18" s="1"/>
  <c r="A6" i="18"/>
  <c r="A8" i="18" s="1"/>
  <c r="A10" i="18" s="1"/>
  <c r="U4" i="18"/>
  <c r="V4" i="18" s="1"/>
  <c r="U6" i="16"/>
  <c r="V6" i="16" s="1"/>
  <c r="A6" i="16"/>
  <c r="U4" i="16"/>
  <c r="V4" i="16" s="1"/>
  <c r="U8" i="2"/>
  <c r="D6" i="10" l="1"/>
  <c r="T11" i="2"/>
  <c r="U11" i="2" s="1"/>
  <c r="V11" i="2" s="1"/>
  <c r="U10" i="2"/>
  <c r="V10" i="2" s="1"/>
  <c r="V8" i="2"/>
  <c r="U4" i="2"/>
  <c r="V4" i="2" s="1"/>
  <c r="U6" i="2"/>
  <c r="V6" i="2" s="1"/>
  <c r="D9" i="10"/>
  <c r="D4" i="10" l="1"/>
  <c r="D10" i="10" s="1"/>
  <c r="U11" i="18"/>
  <c r="V11" i="18" s="1"/>
  <c r="U8" i="16"/>
  <c r="V8" i="16" s="1"/>
  <c r="A6" i="2" l="1"/>
  <c r="A8" i="2" s="1"/>
  <c r="A10" i="2" s="1"/>
  <c r="G16" i="10" l="1"/>
</calcChain>
</file>

<file path=xl/sharedStrings.xml><?xml version="1.0" encoding="utf-8"?>
<sst xmlns="http://schemas.openxmlformats.org/spreadsheetml/2006/main" count="203" uniqueCount="80">
  <si>
    <t>No</t>
  </si>
  <si>
    <t>Nama</t>
  </si>
  <si>
    <t>Jabatan</t>
  </si>
  <si>
    <t>Jumlah</t>
  </si>
  <si>
    <t>Total</t>
  </si>
  <si>
    <t xml:space="preserve"> </t>
  </si>
  <si>
    <t>Augusto Dwifa Daniel</t>
  </si>
  <si>
    <t>Supervisi ABM Lapangan</t>
  </si>
  <si>
    <t>Faris Hilman</t>
  </si>
  <si>
    <t>Supervisi ABM Dermaga</t>
  </si>
  <si>
    <t>Supervisi ABM Darat</t>
  </si>
  <si>
    <t>Reza Alkautsar</t>
  </si>
  <si>
    <t>Teknik</t>
  </si>
  <si>
    <t>Muhammad Ridho Fakhrozi</t>
  </si>
  <si>
    <t>QA IT</t>
  </si>
  <si>
    <t>Billy Azzahry</t>
  </si>
  <si>
    <t>Network Administration</t>
  </si>
  <si>
    <t>IT / Pengembangan</t>
  </si>
  <si>
    <t>Planner</t>
  </si>
  <si>
    <t>M. Farhan Aris Al Fauzi</t>
  </si>
  <si>
    <t>Nico Charolus Barus</t>
  </si>
  <si>
    <t>Firmansyah Alam</t>
  </si>
  <si>
    <t xml:space="preserve">Ikhsan Halomoan </t>
  </si>
  <si>
    <t>Bey Arif Habibie</t>
  </si>
  <si>
    <t>Operator ARTG</t>
  </si>
  <si>
    <t>Goloman Batubara</t>
  </si>
  <si>
    <t>M. Dandy Aulia N</t>
  </si>
  <si>
    <t>Doli Parlindungan Hasibuan</t>
  </si>
  <si>
    <t>Operator STS</t>
  </si>
  <si>
    <t>Muhammad Arifin Noer</t>
  </si>
  <si>
    <t>Dimas Akbar Ramadhan</t>
  </si>
  <si>
    <t>Parningotan Manurung</t>
  </si>
  <si>
    <t>Muhammad Fikri</t>
  </si>
  <si>
    <t>M. Arya Nugraha</t>
  </si>
  <si>
    <t>M. Sarjono Trwidodo</t>
  </si>
  <si>
    <t>Aditya Nugroho</t>
  </si>
  <si>
    <t>Chandra Syahputra</t>
  </si>
  <si>
    <t>Muhammad Zulham Jeri</t>
  </si>
  <si>
    <t>Wahyu Maulana</t>
  </si>
  <si>
    <t>Supervisi Instalasi Listrik dan Air</t>
  </si>
  <si>
    <t>Pph 5%</t>
  </si>
  <si>
    <t>Lampiran I :</t>
  </si>
  <si>
    <t>Terbilang : Empat Puluh Tujuh Juta Empat Ratus Empat Puluh Enam Ribu Empat Ratus Delapan Puluh Rupiah</t>
  </si>
  <si>
    <t>MANAJER UMUM</t>
  </si>
  <si>
    <t>HOTMA TAMBUNAN</t>
  </si>
  <si>
    <t>Medan,     Juni 2021</t>
  </si>
  <si>
    <t>Mathu Bhum 279</t>
  </si>
  <si>
    <t>Mathu Bhum 280</t>
  </si>
  <si>
    <t>Cape Ferrol</t>
  </si>
  <si>
    <t>Mathu Bhum 281</t>
  </si>
  <si>
    <t>Warnow Mate</t>
  </si>
  <si>
    <t>Mathu 282</t>
  </si>
  <si>
    <t>Mathu Bhum 283</t>
  </si>
  <si>
    <t>CNC Jupiter</t>
  </si>
  <si>
    <t>Mathu Bhum 284</t>
  </si>
  <si>
    <t>MSC Kymea V1</t>
  </si>
  <si>
    <t>MSC Kymea V2</t>
  </si>
  <si>
    <t>MSC Kymea V3</t>
  </si>
  <si>
    <t>MS Medford</t>
  </si>
  <si>
    <t>TOTAL</t>
  </si>
  <si>
    <t>TOTAL BERSIH</t>
  </si>
  <si>
    <t>MSC Kymea V4</t>
  </si>
  <si>
    <t>/ Jumlah Staf IT</t>
  </si>
  <si>
    <t>/ Jumlah Supervisi Teknik</t>
  </si>
  <si>
    <t>TARIF PER BOX SUPERVISI TEKNIK</t>
  </si>
  <si>
    <t>TARIF PER BOX STAF IT</t>
  </si>
  <si>
    <t>TARIF PER BOX PLANNER</t>
  </si>
  <si>
    <t>/ Jumlah Planner</t>
  </si>
  <si>
    <t>STS</t>
  </si>
  <si>
    <t>ARTG</t>
  </si>
  <si>
    <t>Permohonan Pembayaran Lembur Lumpsum</t>
  </si>
  <si>
    <t>M. Fikri Al Hakim</t>
  </si>
  <si>
    <t>Handy Fajar/Ahmad Yani</t>
  </si>
  <si>
    <t>Yusuf Sudarsono</t>
  </si>
  <si>
    <t>Ifsan Rosady</t>
  </si>
  <si>
    <t>Asmen Instalasi dan Peralatan</t>
  </si>
  <si>
    <t>Asmen Pelayanan Operasi</t>
  </si>
  <si>
    <t>Asmen Perencanaan dan Pengendalian Operasi</t>
  </si>
  <si>
    <t>Asmen IT</t>
  </si>
  <si>
    <t>Asmen IT, Teknik, Operasi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</si>
</sst>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4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1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41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on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8" xfId="0" applyFont="1" applyFill="1" applyBorder="1"/>
    <xf numFmtId="3" fontId="1" fillId="0" borderId="7" xfId="0" applyNumberFormat="1" applyFont="1" applyBorder="1"/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wrapText="1"/>
    </xf>
    <xf numFmtId="3" fontId="0" fillId="0" borderId="1" xfId="0" applyNumberFormat="1" applyBorder="1" applyAlignment="1">
      <alignment horizontal="center"/>
    </xf>
    <xf numFmtId="0" fontId="0" fillId="0" borderId="9" xfId="0" applyFont="1" applyFill="1" applyBorder="1"/>
    <xf numFmtId="0" fontId="0" fillId="0" borderId="9" xfId="0" applyBorder="1"/>
    <xf numFmtId="0" fontId="0" fillId="0" borderId="0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2" fillId="0" borderId="9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view="pageBreakPreview" zoomScale="60" zoomScaleNormal="100" workbookViewId="0">
      <selection activeCell="C30" sqref="C30"/>
    </sheetView>
  </sheetViews>
  <sheetFormatPr defaultRowHeight="15" x14ac:dyDescent="0.25"/>
  <cols>
    <col min="1" max="1" width="12.28515625" customWidth="1"/>
    <col min="2" max="2" width="6.42578125" style="2" customWidth="1"/>
    <col min="3" max="3" width="40.28515625" customWidth="1"/>
    <col min="4" max="4" width="32" style="2" customWidth="1"/>
    <col min="7" max="7" width="11.5703125" bestFit="1" customWidth="1"/>
  </cols>
  <sheetData>
    <row r="1" spans="1:9" x14ac:dyDescent="0.25">
      <c r="A1" s="39" t="s">
        <v>41</v>
      </c>
      <c r="B1" s="37" t="s">
        <v>70</v>
      </c>
      <c r="C1" s="37"/>
      <c r="D1" s="37"/>
    </row>
    <row r="2" spans="1:9" ht="15" customHeight="1" x14ac:dyDescent="0.25">
      <c r="A2" s="39"/>
      <c r="B2" s="38"/>
      <c r="C2" s="38"/>
      <c r="D2" s="38"/>
    </row>
    <row r="3" spans="1:9" x14ac:dyDescent="0.25">
      <c r="B3" s="3" t="s">
        <v>0</v>
      </c>
      <c r="C3" s="1" t="s">
        <v>1</v>
      </c>
      <c r="D3" s="3" t="s">
        <v>3</v>
      </c>
    </row>
    <row r="4" spans="1:9" x14ac:dyDescent="0.25">
      <c r="B4" s="3">
        <v>1</v>
      </c>
      <c r="C4" s="1" t="s">
        <v>12</v>
      </c>
      <c r="D4" s="8">
        <f>Teknik!T11</f>
        <v>20125300</v>
      </c>
    </row>
    <row r="5" spans="1:9" x14ac:dyDescent="0.25">
      <c r="B5" s="16">
        <v>2</v>
      </c>
      <c r="C5" s="1" t="s">
        <v>79</v>
      </c>
      <c r="D5" s="8">
        <f>Asmen!T11</f>
        <v>15481000</v>
      </c>
    </row>
    <row r="6" spans="1:9" x14ac:dyDescent="0.25">
      <c r="B6" s="3">
        <v>3</v>
      </c>
      <c r="C6" s="1" t="s">
        <v>17</v>
      </c>
      <c r="D6" s="8">
        <f>TI!T8</f>
        <v>15481000</v>
      </c>
    </row>
    <row r="7" spans="1:9" x14ac:dyDescent="0.25">
      <c r="B7" s="3">
        <v>4</v>
      </c>
      <c r="C7" s="1" t="s">
        <v>68</v>
      </c>
      <c r="D7" s="8">
        <f>STS!T19</f>
        <v>75856900</v>
      </c>
    </row>
    <row r="8" spans="1:9" x14ac:dyDescent="0.25">
      <c r="B8" s="13">
        <v>5</v>
      </c>
      <c r="C8" s="1" t="s">
        <v>69</v>
      </c>
      <c r="D8" s="8">
        <f>ARTG!T13</f>
        <v>30962000</v>
      </c>
    </row>
    <row r="9" spans="1:9" x14ac:dyDescent="0.25">
      <c r="B9" s="3">
        <v>6</v>
      </c>
      <c r="C9" s="1" t="s">
        <v>18</v>
      </c>
      <c r="D9" s="8">
        <f>Plan!T11</f>
        <v>54183500</v>
      </c>
    </row>
    <row r="10" spans="1:9" x14ac:dyDescent="0.25">
      <c r="B10" s="3"/>
      <c r="C10" s="9" t="s">
        <v>4</v>
      </c>
      <c r="D10" s="10">
        <f>SUM(D4:D9)</f>
        <v>212089700</v>
      </c>
      <c r="I10" t="s">
        <v>5</v>
      </c>
    </row>
    <row r="11" spans="1:9" x14ac:dyDescent="0.25">
      <c r="B11" s="40" t="s">
        <v>42</v>
      </c>
      <c r="C11" s="40"/>
      <c r="D11" s="40"/>
      <c r="G11" s="12"/>
    </row>
    <row r="12" spans="1:9" x14ac:dyDescent="0.25">
      <c r="B12" s="41"/>
      <c r="C12" s="41"/>
      <c r="D12" s="41"/>
    </row>
    <row r="14" spans="1:9" x14ac:dyDescent="0.25">
      <c r="D14" s="2" t="s">
        <v>45</v>
      </c>
    </row>
    <row r="15" spans="1:9" x14ac:dyDescent="0.25">
      <c r="D15" s="2" t="s">
        <v>43</v>
      </c>
    </row>
    <row r="16" spans="1:9" x14ac:dyDescent="0.25">
      <c r="G16" s="12">
        <f>D10+28641850</f>
        <v>240731550</v>
      </c>
    </row>
    <row r="19" spans="4:4" x14ac:dyDescent="0.25">
      <c r="D19" s="2" t="s">
        <v>44</v>
      </c>
    </row>
  </sheetData>
  <mergeCells count="3">
    <mergeCell ref="B1:D2"/>
    <mergeCell ref="A1:A2"/>
    <mergeCell ref="B11:D12"/>
  </mergeCells>
  <pageMargins left="0.7" right="0.7" top="0.75" bottom="0.75" header="0.3" footer="0.3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opLeftCell="L1" zoomScale="70" zoomScaleNormal="70" workbookViewId="0">
      <selection activeCell="T14" sqref="T14"/>
    </sheetView>
  </sheetViews>
  <sheetFormatPr defaultRowHeight="15" x14ac:dyDescent="0.25"/>
  <cols>
    <col min="1" max="1" width="6.5703125" customWidth="1"/>
    <col min="2" max="2" width="24.85546875" customWidth="1"/>
    <col min="3" max="3" width="33.28515625" customWidth="1"/>
    <col min="4" max="4" width="10.85546875" style="2" customWidth="1"/>
    <col min="5" max="5" width="24.140625" style="2" customWidth="1"/>
    <col min="6" max="19" width="19.5703125" customWidth="1"/>
    <col min="20" max="20" width="14.5703125" customWidth="1"/>
    <col min="21" max="21" width="13.42578125" customWidth="1"/>
    <col min="22" max="22" width="14.140625" customWidth="1"/>
  </cols>
  <sheetData>
    <row r="1" spans="1:22" x14ac:dyDescent="0.25">
      <c r="A1" s="45"/>
      <c r="B1" s="45"/>
      <c r="C1" s="45"/>
      <c r="D1" s="17"/>
      <c r="E1" s="17"/>
      <c r="F1" s="17"/>
      <c r="G1" s="17"/>
    </row>
    <row r="2" spans="1:22" s="4" customFormat="1" ht="30" customHeight="1" x14ac:dyDescent="0.25">
      <c r="A2" s="46" t="s">
        <v>0</v>
      </c>
      <c r="B2" s="46" t="s">
        <v>1</v>
      </c>
      <c r="C2" s="46" t="s">
        <v>2</v>
      </c>
      <c r="D2" s="50" t="s">
        <v>64</v>
      </c>
      <c r="E2" s="51"/>
      <c r="F2" s="22" t="s">
        <v>46</v>
      </c>
      <c r="G2" s="22" t="s">
        <v>47</v>
      </c>
      <c r="H2" s="22" t="s">
        <v>48</v>
      </c>
      <c r="I2" s="22" t="s">
        <v>49</v>
      </c>
      <c r="J2" s="22" t="s">
        <v>50</v>
      </c>
      <c r="K2" s="23" t="s">
        <v>51</v>
      </c>
      <c r="L2" s="23" t="s">
        <v>52</v>
      </c>
      <c r="M2" s="23" t="s">
        <v>53</v>
      </c>
      <c r="N2" s="23" t="s">
        <v>54</v>
      </c>
      <c r="O2" s="23" t="s">
        <v>55</v>
      </c>
      <c r="P2" s="23" t="s">
        <v>56</v>
      </c>
      <c r="Q2" s="23" t="s">
        <v>57</v>
      </c>
      <c r="R2" s="23" t="s">
        <v>58</v>
      </c>
      <c r="S2" s="23" t="s">
        <v>61</v>
      </c>
      <c r="T2" s="47" t="s">
        <v>59</v>
      </c>
      <c r="U2" s="46" t="s">
        <v>40</v>
      </c>
      <c r="V2" s="49" t="s">
        <v>60</v>
      </c>
    </row>
    <row r="3" spans="1:22" s="4" customFormat="1" ht="32.25" customHeight="1" x14ac:dyDescent="0.25">
      <c r="A3" s="46"/>
      <c r="B3" s="46"/>
      <c r="C3" s="46"/>
      <c r="D3" s="14">
        <v>1300</v>
      </c>
      <c r="E3" s="24" t="s">
        <v>63</v>
      </c>
      <c r="F3" s="13">
        <v>1100</v>
      </c>
      <c r="G3" s="13">
        <v>1090</v>
      </c>
      <c r="H3" s="13">
        <v>883</v>
      </c>
      <c r="I3" s="13">
        <v>1043</v>
      </c>
      <c r="J3" s="13">
        <v>1356</v>
      </c>
      <c r="K3" s="18">
        <v>961</v>
      </c>
      <c r="L3" s="18">
        <v>1045</v>
      </c>
      <c r="M3" s="18">
        <v>1194</v>
      </c>
      <c r="N3" s="18">
        <v>1099</v>
      </c>
      <c r="O3" s="18">
        <v>1138</v>
      </c>
      <c r="P3" s="18">
        <v>1581</v>
      </c>
      <c r="Q3" s="18">
        <v>736</v>
      </c>
      <c r="R3" s="18">
        <v>1174</v>
      </c>
      <c r="S3" s="18">
        <v>1081</v>
      </c>
      <c r="T3" s="48"/>
      <c r="U3" s="46"/>
      <c r="V3" s="49"/>
    </row>
    <row r="4" spans="1:22" s="7" customFormat="1" x14ac:dyDescent="0.25">
      <c r="A4" s="6">
        <v>1</v>
      </c>
      <c r="B4" s="5" t="s">
        <v>6</v>
      </c>
      <c r="C4" s="5" t="s">
        <v>7</v>
      </c>
      <c r="D4" s="43">
        <f>1300/4</f>
        <v>325</v>
      </c>
      <c r="E4" s="44"/>
      <c r="F4" s="20">
        <v>357500</v>
      </c>
      <c r="G4" s="20">
        <v>354250</v>
      </c>
      <c r="H4" s="20">
        <v>286975</v>
      </c>
      <c r="I4" s="20">
        <v>338975</v>
      </c>
      <c r="J4" s="20">
        <v>440700</v>
      </c>
      <c r="K4" s="20">
        <v>312325</v>
      </c>
      <c r="L4" s="20">
        <v>339625</v>
      </c>
      <c r="M4" s="20">
        <v>388050</v>
      </c>
      <c r="N4" s="20">
        <v>357175</v>
      </c>
      <c r="O4" s="20">
        <v>369850</v>
      </c>
      <c r="P4" s="20">
        <v>513825</v>
      </c>
      <c r="Q4" s="20">
        <v>239200</v>
      </c>
      <c r="R4" s="20">
        <v>381550</v>
      </c>
      <c r="S4" s="20">
        <v>351325</v>
      </c>
      <c r="T4" s="21">
        <f>SUM(F4:S4)</f>
        <v>5031325</v>
      </c>
      <c r="U4" s="21">
        <f>T4*5%</f>
        <v>251566.25</v>
      </c>
      <c r="V4" s="21">
        <f>T4-U4</f>
        <v>4779758.75</v>
      </c>
    </row>
    <row r="5" spans="1:22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22" s="7" customFormat="1" x14ac:dyDescent="0.25">
      <c r="A6" s="6">
        <f>A4+1</f>
        <v>2</v>
      </c>
      <c r="B6" s="5" t="s">
        <v>8</v>
      </c>
      <c r="C6" s="5" t="s">
        <v>9</v>
      </c>
      <c r="D6" s="43">
        <f>1300/4</f>
        <v>325</v>
      </c>
      <c r="E6" s="44"/>
      <c r="F6" s="20">
        <v>357500</v>
      </c>
      <c r="G6" s="20">
        <v>354250</v>
      </c>
      <c r="H6" s="20">
        <v>286975</v>
      </c>
      <c r="I6" s="20">
        <v>338975</v>
      </c>
      <c r="J6" s="20">
        <v>440700</v>
      </c>
      <c r="K6" s="20">
        <v>312325</v>
      </c>
      <c r="L6" s="20">
        <v>339625</v>
      </c>
      <c r="M6" s="20">
        <v>388050</v>
      </c>
      <c r="N6" s="20">
        <v>357175</v>
      </c>
      <c r="O6" s="20">
        <v>369850</v>
      </c>
      <c r="P6" s="20">
        <v>513825</v>
      </c>
      <c r="Q6" s="20">
        <v>239200</v>
      </c>
      <c r="R6" s="20">
        <v>381550</v>
      </c>
      <c r="S6" s="20">
        <v>351325</v>
      </c>
      <c r="T6" s="21">
        <f>SUM(F6:S6)</f>
        <v>5031325</v>
      </c>
      <c r="U6" s="21">
        <f>T6*5%</f>
        <v>251566.25</v>
      </c>
      <c r="V6" s="21">
        <f>T6-U6</f>
        <v>4779758.75</v>
      </c>
    </row>
    <row r="7" spans="1:22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1:22" s="7" customFormat="1" x14ac:dyDescent="0.25">
      <c r="A8" s="36">
        <f>A6+1</f>
        <v>3</v>
      </c>
      <c r="B8" s="20" t="s">
        <v>11</v>
      </c>
      <c r="C8" s="20" t="s">
        <v>10</v>
      </c>
      <c r="D8" s="54">
        <f>1300/4</f>
        <v>325</v>
      </c>
      <c r="E8" s="55"/>
      <c r="F8" s="20">
        <v>357500</v>
      </c>
      <c r="G8" s="20">
        <v>354250</v>
      </c>
      <c r="H8" s="20">
        <v>286975</v>
      </c>
      <c r="I8" s="20">
        <v>338975</v>
      </c>
      <c r="J8" s="20">
        <v>440700</v>
      </c>
      <c r="K8" s="20">
        <v>312325</v>
      </c>
      <c r="L8" s="20">
        <v>339625</v>
      </c>
      <c r="M8" s="20">
        <v>388050</v>
      </c>
      <c r="N8" s="20">
        <v>357175</v>
      </c>
      <c r="O8" s="20">
        <v>369850</v>
      </c>
      <c r="P8" s="20">
        <v>513825</v>
      </c>
      <c r="Q8" s="20">
        <v>239200</v>
      </c>
      <c r="R8" s="20">
        <v>381550</v>
      </c>
      <c r="S8" s="20">
        <v>351325</v>
      </c>
      <c r="T8" s="21">
        <f>SUM(F8:S8)</f>
        <v>5031325</v>
      </c>
      <c r="U8" s="21">
        <f>T8*5%</f>
        <v>251566.25</v>
      </c>
      <c r="V8" s="21">
        <f>T8-U8</f>
        <v>4779758.75</v>
      </c>
    </row>
    <row r="9" spans="1:22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s="7" customFormat="1" x14ac:dyDescent="0.25">
      <c r="A10" s="36">
        <f>A8+1</f>
        <v>4</v>
      </c>
      <c r="B10" s="20" t="s">
        <v>38</v>
      </c>
      <c r="C10" s="20" t="s">
        <v>39</v>
      </c>
      <c r="D10" s="54">
        <f>1300/4</f>
        <v>325</v>
      </c>
      <c r="E10" s="55"/>
      <c r="F10" s="20">
        <v>357500</v>
      </c>
      <c r="G10" s="20">
        <v>354250</v>
      </c>
      <c r="H10" s="20">
        <v>286975</v>
      </c>
      <c r="I10" s="20">
        <v>338975</v>
      </c>
      <c r="J10" s="20">
        <v>440700</v>
      </c>
      <c r="K10" s="20">
        <v>312325</v>
      </c>
      <c r="L10" s="20">
        <v>339625</v>
      </c>
      <c r="M10" s="20">
        <v>388050</v>
      </c>
      <c r="N10" s="20">
        <v>357175</v>
      </c>
      <c r="O10" s="20">
        <v>369850</v>
      </c>
      <c r="P10" s="20">
        <v>513825</v>
      </c>
      <c r="Q10" s="20">
        <v>239200</v>
      </c>
      <c r="R10" s="20">
        <v>381550</v>
      </c>
      <c r="S10" s="20">
        <v>351325</v>
      </c>
      <c r="T10" s="21">
        <f>SUM(F10:S10)</f>
        <v>5031325</v>
      </c>
      <c r="U10" s="21">
        <f>T10*5%</f>
        <v>251566.25</v>
      </c>
      <c r="V10" s="21">
        <f>T10-U10</f>
        <v>4779758.75</v>
      </c>
    </row>
    <row r="11" spans="1:22" x14ac:dyDescent="0.25">
      <c r="A11" s="60"/>
      <c r="B11" s="60"/>
      <c r="C11" s="60"/>
      <c r="D11" s="61"/>
      <c r="E11" s="61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21">
        <f>T4+T6+T8+T10</f>
        <v>20125300</v>
      </c>
      <c r="U11" s="21">
        <f>T11*5%</f>
        <v>1006265</v>
      </c>
      <c r="V11" s="21">
        <f>T11-U11</f>
        <v>19119035</v>
      </c>
    </row>
  </sheetData>
  <mergeCells count="15">
    <mergeCell ref="A9:V9"/>
    <mergeCell ref="D8:E8"/>
    <mergeCell ref="D10:E10"/>
    <mergeCell ref="A1:C1"/>
    <mergeCell ref="A2:A3"/>
    <mergeCell ref="B2:B3"/>
    <mergeCell ref="C2:C3"/>
    <mergeCell ref="T2:T3"/>
    <mergeCell ref="U2:U3"/>
    <mergeCell ref="V2:V3"/>
    <mergeCell ref="A5:V5"/>
    <mergeCell ref="A7:V7"/>
    <mergeCell ref="D2:E2"/>
    <mergeCell ref="D4:E4"/>
    <mergeCell ref="D6:E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opLeftCell="I1" zoomScale="70" zoomScaleNormal="70" workbookViewId="0">
      <selection activeCell="I20" sqref="I20"/>
    </sheetView>
  </sheetViews>
  <sheetFormatPr defaultRowHeight="15" x14ac:dyDescent="0.25"/>
  <cols>
    <col min="1" max="1" width="6.5703125" customWidth="1"/>
    <col min="2" max="2" width="27.85546875" customWidth="1"/>
    <col min="3" max="3" width="27.5703125" customWidth="1"/>
    <col min="4" max="4" width="14.5703125" customWidth="1"/>
    <col min="5" max="5" width="18" customWidth="1"/>
    <col min="6" max="19" width="19.5703125" customWidth="1"/>
    <col min="20" max="20" width="14.5703125" customWidth="1"/>
    <col min="21" max="21" width="13.42578125" customWidth="1"/>
    <col min="22" max="22" width="14.140625" customWidth="1"/>
  </cols>
  <sheetData>
    <row r="1" spans="1:22" x14ac:dyDescent="0.25">
      <c r="A1" s="45"/>
      <c r="B1" s="45"/>
      <c r="C1" s="45"/>
      <c r="D1" s="17"/>
      <c r="E1" s="17"/>
      <c r="F1" s="17"/>
      <c r="G1" s="17"/>
    </row>
    <row r="2" spans="1:22" s="4" customFormat="1" ht="30" customHeight="1" x14ac:dyDescent="0.25">
      <c r="A2" s="46" t="s">
        <v>0</v>
      </c>
      <c r="B2" s="46" t="s">
        <v>1</v>
      </c>
      <c r="C2" s="46" t="s">
        <v>2</v>
      </c>
      <c r="D2" s="50" t="s">
        <v>65</v>
      </c>
      <c r="E2" s="51"/>
      <c r="F2" s="22" t="s">
        <v>46</v>
      </c>
      <c r="G2" s="22" t="s">
        <v>47</v>
      </c>
      <c r="H2" s="22" t="s">
        <v>48</v>
      </c>
      <c r="I2" s="22" t="s">
        <v>49</v>
      </c>
      <c r="J2" s="22" t="s">
        <v>50</v>
      </c>
      <c r="K2" s="23" t="s">
        <v>51</v>
      </c>
      <c r="L2" s="23" t="s">
        <v>52</v>
      </c>
      <c r="M2" s="23" t="s">
        <v>53</v>
      </c>
      <c r="N2" s="23" t="s">
        <v>54</v>
      </c>
      <c r="O2" s="23" t="s">
        <v>55</v>
      </c>
      <c r="P2" s="23" t="s">
        <v>56</v>
      </c>
      <c r="Q2" s="23" t="s">
        <v>57</v>
      </c>
      <c r="R2" s="23" t="s">
        <v>58</v>
      </c>
      <c r="S2" s="23" t="s">
        <v>61</v>
      </c>
      <c r="T2" s="46" t="s">
        <v>59</v>
      </c>
      <c r="U2" s="46" t="s">
        <v>40</v>
      </c>
      <c r="V2" s="49" t="s">
        <v>60</v>
      </c>
    </row>
    <row r="3" spans="1:22" s="4" customFormat="1" ht="32.25" customHeight="1" x14ac:dyDescent="0.25">
      <c r="A3" s="46"/>
      <c r="B3" s="46"/>
      <c r="C3" s="46"/>
      <c r="D3" s="14">
        <v>1000</v>
      </c>
      <c r="E3" s="24" t="s">
        <v>62</v>
      </c>
      <c r="F3" s="13">
        <v>1100</v>
      </c>
      <c r="G3" s="13">
        <v>1090</v>
      </c>
      <c r="H3" s="13">
        <v>883</v>
      </c>
      <c r="I3" s="13">
        <v>1043</v>
      </c>
      <c r="J3" s="13">
        <v>1356</v>
      </c>
      <c r="K3" s="18">
        <v>961</v>
      </c>
      <c r="L3" s="18">
        <v>1045</v>
      </c>
      <c r="M3" s="18">
        <v>1194</v>
      </c>
      <c r="N3" s="18">
        <v>1099</v>
      </c>
      <c r="O3" s="18">
        <v>1138</v>
      </c>
      <c r="P3" s="18">
        <v>1581</v>
      </c>
      <c r="Q3" s="18">
        <v>736</v>
      </c>
      <c r="R3" s="18">
        <v>1174</v>
      </c>
      <c r="S3" s="18">
        <v>1081</v>
      </c>
      <c r="T3" s="46"/>
      <c r="U3" s="46"/>
      <c r="V3" s="49"/>
    </row>
    <row r="4" spans="1:22" s="7" customFormat="1" x14ac:dyDescent="0.25">
      <c r="A4" s="6">
        <v>1</v>
      </c>
      <c r="B4" s="5" t="s">
        <v>13</v>
      </c>
      <c r="C4" s="5" t="s">
        <v>14</v>
      </c>
      <c r="D4" s="43">
        <v>500</v>
      </c>
      <c r="E4" s="44"/>
      <c r="F4" s="20">
        <v>550000</v>
      </c>
      <c r="G4" s="20">
        <v>545000</v>
      </c>
      <c r="H4" s="20">
        <v>441500</v>
      </c>
      <c r="I4" s="20">
        <v>521500</v>
      </c>
      <c r="J4" s="20">
        <v>678000</v>
      </c>
      <c r="K4" s="20">
        <v>480500</v>
      </c>
      <c r="L4" s="20">
        <v>522500</v>
      </c>
      <c r="M4" s="20">
        <v>597000</v>
      </c>
      <c r="N4" s="20">
        <v>549500</v>
      </c>
      <c r="O4" s="20">
        <v>569000</v>
      </c>
      <c r="P4" s="20">
        <v>790500</v>
      </c>
      <c r="Q4" s="20">
        <v>368000</v>
      </c>
      <c r="R4" s="20">
        <v>587000</v>
      </c>
      <c r="S4" s="20">
        <v>540500</v>
      </c>
      <c r="T4" s="21">
        <f>SUM(F4:S4)</f>
        <v>7740500</v>
      </c>
      <c r="U4" s="21">
        <f>T4*5%</f>
        <v>387025</v>
      </c>
      <c r="V4" s="21">
        <f>T4-U4</f>
        <v>7353475</v>
      </c>
    </row>
    <row r="5" spans="1:22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22" s="7" customFormat="1" x14ac:dyDescent="0.25">
      <c r="A6" s="6">
        <f>A4+1</f>
        <v>2</v>
      </c>
      <c r="B6" s="5" t="s">
        <v>15</v>
      </c>
      <c r="C6" s="5" t="s">
        <v>16</v>
      </c>
      <c r="D6" s="43">
        <v>500</v>
      </c>
      <c r="E6" s="44"/>
      <c r="F6" s="20">
        <v>550000</v>
      </c>
      <c r="G6" s="20">
        <v>545000</v>
      </c>
      <c r="H6" s="20">
        <v>441500</v>
      </c>
      <c r="I6" s="20">
        <v>521500</v>
      </c>
      <c r="J6" s="20">
        <v>678000</v>
      </c>
      <c r="K6" s="20">
        <v>480500</v>
      </c>
      <c r="L6" s="20">
        <v>522500</v>
      </c>
      <c r="M6" s="20">
        <v>597000</v>
      </c>
      <c r="N6" s="20">
        <v>549500</v>
      </c>
      <c r="O6" s="20">
        <v>569000</v>
      </c>
      <c r="P6" s="20">
        <v>790500</v>
      </c>
      <c r="Q6" s="20">
        <v>368000</v>
      </c>
      <c r="R6" s="20">
        <v>587000</v>
      </c>
      <c r="S6" s="20">
        <v>540500</v>
      </c>
      <c r="T6" s="21">
        <f>SUM(F6:S6)</f>
        <v>7740500</v>
      </c>
      <c r="U6" s="21">
        <f>T6*5%</f>
        <v>387025</v>
      </c>
      <c r="V6" s="21">
        <f>T6-U6</f>
        <v>7353475</v>
      </c>
    </row>
    <row r="7" spans="1:22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1:22" x14ac:dyDescent="0.25">
      <c r="T8" s="21">
        <f>T4+T6</f>
        <v>15481000</v>
      </c>
      <c r="U8" s="21">
        <f>T8*5%</f>
        <v>774050</v>
      </c>
      <c r="V8" s="21">
        <f>T8-U8</f>
        <v>14706950</v>
      </c>
    </row>
  </sheetData>
  <mergeCells count="12">
    <mergeCell ref="A1:C1"/>
    <mergeCell ref="A2:A3"/>
    <mergeCell ref="B2:B3"/>
    <mergeCell ref="C2:C3"/>
    <mergeCell ref="T2:T3"/>
    <mergeCell ref="V2:V3"/>
    <mergeCell ref="A5:V5"/>
    <mergeCell ref="A7:V7"/>
    <mergeCell ref="D2:E2"/>
    <mergeCell ref="D4:E4"/>
    <mergeCell ref="D6:E6"/>
    <mergeCell ref="U2:U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70" zoomScaleNormal="70" workbookViewId="0">
      <selection activeCell="A5" sqref="A5:V5"/>
    </sheetView>
  </sheetViews>
  <sheetFormatPr defaultRowHeight="15" x14ac:dyDescent="0.25"/>
  <cols>
    <col min="1" max="1" width="6.5703125" customWidth="1"/>
    <col min="2" max="2" width="24.85546875" customWidth="1"/>
    <col min="3" max="3" width="27.5703125" customWidth="1"/>
    <col min="4" max="4" width="13.7109375" customWidth="1"/>
    <col min="5" max="5" width="22" customWidth="1"/>
    <col min="6" max="19" width="19.5703125" customWidth="1"/>
    <col min="20" max="20" width="14.5703125" customWidth="1"/>
    <col min="21" max="21" width="13.42578125" customWidth="1"/>
    <col min="22" max="22" width="17.140625" customWidth="1"/>
  </cols>
  <sheetData>
    <row r="1" spans="1:22" x14ac:dyDescent="0.25">
      <c r="A1" s="45"/>
      <c r="B1" s="45"/>
      <c r="C1" s="45"/>
      <c r="D1" s="17"/>
      <c r="E1" s="17"/>
      <c r="F1" s="17"/>
      <c r="G1" s="17"/>
    </row>
    <row r="2" spans="1:22" s="4" customFormat="1" ht="30" customHeight="1" x14ac:dyDescent="0.25">
      <c r="A2" s="46" t="s">
        <v>0</v>
      </c>
      <c r="B2" s="46" t="s">
        <v>1</v>
      </c>
      <c r="C2" s="46" t="s">
        <v>2</v>
      </c>
      <c r="D2" s="50" t="s">
        <v>66</v>
      </c>
      <c r="E2" s="51"/>
      <c r="F2" s="22" t="s">
        <v>46</v>
      </c>
      <c r="G2" s="22" t="s">
        <v>47</v>
      </c>
      <c r="H2" s="22" t="s">
        <v>48</v>
      </c>
      <c r="I2" s="22" t="s">
        <v>49</v>
      </c>
      <c r="J2" s="22" t="s">
        <v>50</v>
      </c>
      <c r="K2" s="23" t="s">
        <v>51</v>
      </c>
      <c r="L2" s="23" t="s">
        <v>52</v>
      </c>
      <c r="M2" s="23" t="s">
        <v>53</v>
      </c>
      <c r="N2" s="23" t="s">
        <v>54</v>
      </c>
      <c r="O2" s="23" t="s">
        <v>55</v>
      </c>
      <c r="P2" s="23" t="s">
        <v>56</v>
      </c>
      <c r="Q2" s="23" t="s">
        <v>57</v>
      </c>
      <c r="R2" s="23" t="s">
        <v>58</v>
      </c>
      <c r="S2" s="23" t="s">
        <v>61</v>
      </c>
      <c r="T2" s="47" t="s">
        <v>59</v>
      </c>
      <c r="U2" s="46" t="s">
        <v>40</v>
      </c>
      <c r="V2" s="49" t="s">
        <v>60</v>
      </c>
    </row>
    <row r="3" spans="1:22" s="4" customFormat="1" x14ac:dyDescent="0.25">
      <c r="A3" s="46"/>
      <c r="B3" s="46"/>
      <c r="C3" s="46"/>
      <c r="D3" s="14">
        <v>3500</v>
      </c>
      <c r="E3" s="24" t="s">
        <v>67</v>
      </c>
      <c r="F3" s="13">
        <v>1100</v>
      </c>
      <c r="G3" s="13">
        <v>1090</v>
      </c>
      <c r="H3" s="13">
        <v>883</v>
      </c>
      <c r="I3" s="13">
        <v>1043</v>
      </c>
      <c r="J3" s="13">
        <v>1356</v>
      </c>
      <c r="K3" s="18">
        <v>961</v>
      </c>
      <c r="L3" s="18">
        <v>1045</v>
      </c>
      <c r="M3" s="18">
        <v>1194</v>
      </c>
      <c r="N3" s="18">
        <v>1099</v>
      </c>
      <c r="O3" s="18">
        <v>1138</v>
      </c>
      <c r="P3" s="18">
        <v>1581</v>
      </c>
      <c r="Q3" s="18">
        <v>736</v>
      </c>
      <c r="R3" s="18">
        <v>1174</v>
      </c>
      <c r="S3" s="18">
        <v>1081</v>
      </c>
      <c r="T3" s="48"/>
      <c r="U3" s="46"/>
      <c r="V3" s="49"/>
    </row>
    <row r="4" spans="1:22" s="7" customFormat="1" x14ac:dyDescent="0.25">
      <c r="A4" s="6">
        <v>1</v>
      </c>
      <c r="B4" s="5" t="s">
        <v>19</v>
      </c>
      <c r="C4" s="5" t="s">
        <v>18</v>
      </c>
      <c r="D4" s="43">
        <f>D3/4</f>
        <v>875</v>
      </c>
      <c r="E4" s="44"/>
      <c r="F4" s="20">
        <v>962500</v>
      </c>
      <c r="G4" s="20">
        <v>953750</v>
      </c>
      <c r="H4" s="20">
        <v>772625</v>
      </c>
      <c r="I4" s="20">
        <v>912625</v>
      </c>
      <c r="J4" s="20">
        <v>1186500</v>
      </c>
      <c r="K4" s="20">
        <v>840875</v>
      </c>
      <c r="L4" s="20">
        <v>914375</v>
      </c>
      <c r="M4" s="20">
        <v>1044750</v>
      </c>
      <c r="N4" s="20">
        <v>961625</v>
      </c>
      <c r="O4" s="20">
        <v>995750</v>
      </c>
      <c r="P4" s="20">
        <v>1383375</v>
      </c>
      <c r="Q4" s="20">
        <v>644000</v>
      </c>
      <c r="R4" s="20">
        <v>1027250</v>
      </c>
      <c r="S4" s="20">
        <v>945875</v>
      </c>
      <c r="T4" s="21">
        <f>SUM(F4:S4)</f>
        <v>13545875</v>
      </c>
      <c r="U4" s="21">
        <f>T4*5%</f>
        <v>677293.75</v>
      </c>
      <c r="V4" s="21">
        <f>T4-U4</f>
        <v>12868581.25</v>
      </c>
    </row>
    <row r="5" spans="1:22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22" s="7" customFormat="1" x14ac:dyDescent="0.25">
      <c r="A6" s="6">
        <f>A4+1</f>
        <v>2</v>
      </c>
      <c r="B6" s="5" t="s">
        <v>20</v>
      </c>
      <c r="C6" s="5" t="s">
        <v>18</v>
      </c>
      <c r="D6" s="43">
        <v>875</v>
      </c>
      <c r="E6" s="44"/>
      <c r="F6" s="20">
        <v>962500</v>
      </c>
      <c r="G6" s="20">
        <v>953750</v>
      </c>
      <c r="H6" s="20">
        <v>772625</v>
      </c>
      <c r="I6" s="20">
        <v>912625</v>
      </c>
      <c r="J6" s="20">
        <v>1186500</v>
      </c>
      <c r="K6" s="20">
        <v>840875</v>
      </c>
      <c r="L6" s="20">
        <v>914375</v>
      </c>
      <c r="M6" s="20">
        <v>1044750</v>
      </c>
      <c r="N6" s="20">
        <v>961625</v>
      </c>
      <c r="O6" s="20">
        <v>995750</v>
      </c>
      <c r="P6" s="20">
        <v>1383375</v>
      </c>
      <c r="Q6" s="20">
        <v>644000</v>
      </c>
      <c r="R6" s="20">
        <v>1027250</v>
      </c>
      <c r="S6" s="20">
        <v>945875</v>
      </c>
      <c r="T6" s="21">
        <f>SUM(F6:S6)</f>
        <v>13545875</v>
      </c>
      <c r="U6" s="21">
        <f>T6*5%</f>
        <v>677293.75</v>
      </c>
      <c r="V6" s="21">
        <f>T6-U6</f>
        <v>12868581.25</v>
      </c>
    </row>
    <row r="7" spans="1:22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1:22" s="7" customFormat="1" x14ac:dyDescent="0.25">
      <c r="A8" s="6">
        <f>A6+1</f>
        <v>3</v>
      </c>
      <c r="B8" s="5" t="s">
        <v>21</v>
      </c>
      <c r="C8" s="5" t="s">
        <v>18</v>
      </c>
      <c r="D8" s="43">
        <v>875</v>
      </c>
      <c r="E8" s="44"/>
      <c r="F8" s="20">
        <v>962500</v>
      </c>
      <c r="G8" s="20">
        <v>953750</v>
      </c>
      <c r="H8" s="20">
        <v>772625</v>
      </c>
      <c r="I8" s="20">
        <v>912625</v>
      </c>
      <c r="J8" s="20">
        <v>1186500</v>
      </c>
      <c r="K8" s="20">
        <v>840875</v>
      </c>
      <c r="L8" s="20">
        <v>914375</v>
      </c>
      <c r="M8" s="20">
        <v>1044750</v>
      </c>
      <c r="N8" s="20">
        <v>961625</v>
      </c>
      <c r="O8" s="20">
        <v>995750</v>
      </c>
      <c r="P8" s="20">
        <v>1383375</v>
      </c>
      <c r="Q8" s="20">
        <v>644000</v>
      </c>
      <c r="R8" s="20">
        <v>1027250</v>
      </c>
      <c r="S8" s="20">
        <v>945875</v>
      </c>
      <c r="T8" s="21">
        <f>SUM(F8:S8)</f>
        <v>13545875</v>
      </c>
      <c r="U8" s="21">
        <f>T8*5%</f>
        <v>677293.75</v>
      </c>
      <c r="V8" s="21">
        <f>T8-U8</f>
        <v>12868581.25</v>
      </c>
    </row>
    <row r="9" spans="1:22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spans="1:22" s="7" customFormat="1" x14ac:dyDescent="0.25">
      <c r="A10" s="6">
        <f>A8+1</f>
        <v>4</v>
      </c>
      <c r="B10" s="5" t="s">
        <v>22</v>
      </c>
      <c r="C10" s="5" t="s">
        <v>18</v>
      </c>
      <c r="D10" s="43">
        <v>875</v>
      </c>
      <c r="E10" s="44"/>
      <c r="F10" s="20">
        <v>962500</v>
      </c>
      <c r="G10" s="20">
        <v>953750</v>
      </c>
      <c r="H10" s="20">
        <v>772625</v>
      </c>
      <c r="I10" s="20">
        <v>912625</v>
      </c>
      <c r="J10" s="20">
        <v>1186500</v>
      </c>
      <c r="K10" s="20">
        <v>840875</v>
      </c>
      <c r="L10" s="20">
        <v>914375</v>
      </c>
      <c r="M10" s="20">
        <v>1044750</v>
      </c>
      <c r="N10" s="20">
        <v>961625</v>
      </c>
      <c r="O10" s="20">
        <v>995750</v>
      </c>
      <c r="P10" s="20">
        <v>1383375</v>
      </c>
      <c r="Q10" s="20">
        <v>644000</v>
      </c>
      <c r="R10" s="20">
        <v>1027250</v>
      </c>
      <c r="S10" s="20">
        <v>945875</v>
      </c>
      <c r="T10" s="21">
        <f>SUM(F10:S10)</f>
        <v>13545875</v>
      </c>
      <c r="U10" s="21">
        <f>T10*5%</f>
        <v>677293.75</v>
      </c>
      <c r="V10" s="21">
        <f>T10-U10</f>
        <v>12868581.25</v>
      </c>
    </row>
    <row r="11" spans="1:22" x14ac:dyDescent="0.25">
      <c r="D11" s="26"/>
      <c r="T11" s="21">
        <f>T4+T6+T8+T10</f>
        <v>54183500</v>
      </c>
      <c r="U11" s="21">
        <f>T11*5%</f>
        <v>2709175</v>
      </c>
      <c r="V11" s="21">
        <f>T11-U11</f>
        <v>51474325</v>
      </c>
    </row>
  </sheetData>
  <mergeCells count="15">
    <mergeCell ref="A1:C1"/>
    <mergeCell ref="A2:A3"/>
    <mergeCell ref="B2:B3"/>
    <mergeCell ref="C2:C3"/>
    <mergeCell ref="T2:T3"/>
    <mergeCell ref="D10:E10"/>
    <mergeCell ref="V2:V3"/>
    <mergeCell ref="A5:V5"/>
    <mergeCell ref="A7:V7"/>
    <mergeCell ref="A9:V9"/>
    <mergeCell ref="D2:E2"/>
    <mergeCell ref="D4:E4"/>
    <mergeCell ref="D6:E6"/>
    <mergeCell ref="D8:E8"/>
    <mergeCell ref="U2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opLeftCell="M1" zoomScale="70" zoomScaleNormal="70" workbookViewId="0">
      <selection activeCell="N33" sqref="N33"/>
    </sheetView>
  </sheetViews>
  <sheetFormatPr defaultRowHeight="15" x14ac:dyDescent="0.25"/>
  <cols>
    <col min="1" max="1" width="6.5703125" customWidth="1"/>
    <col min="2" max="2" width="24.85546875" customWidth="1"/>
    <col min="3" max="3" width="27.5703125" customWidth="1"/>
    <col min="4" max="4" width="13.7109375" customWidth="1"/>
    <col min="5" max="5" width="22" customWidth="1"/>
    <col min="6" max="19" width="19.5703125" customWidth="1"/>
    <col min="20" max="20" width="14.5703125" customWidth="1"/>
    <col min="21" max="21" width="13.42578125" customWidth="1"/>
    <col min="22" max="22" width="17.140625" customWidth="1"/>
  </cols>
  <sheetData>
    <row r="1" spans="1:22" x14ac:dyDescent="0.25">
      <c r="A1" s="45"/>
      <c r="B1" s="45"/>
      <c r="C1" s="45"/>
      <c r="D1" s="17"/>
      <c r="E1" s="17"/>
      <c r="F1" s="17"/>
      <c r="G1" s="17"/>
    </row>
    <row r="2" spans="1:22" s="4" customFormat="1" ht="30" customHeight="1" x14ac:dyDescent="0.25">
      <c r="A2" s="46" t="s">
        <v>0</v>
      </c>
      <c r="B2" s="46" t="s">
        <v>1</v>
      </c>
      <c r="C2" s="46" t="s">
        <v>2</v>
      </c>
      <c r="D2" s="50" t="s">
        <v>66</v>
      </c>
      <c r="E2" s="51"/>
      <c r="F2" s="22" t="s">
        <v>46</v>
      </c>
      <c r="G2" s="22" t="s">
        <v>47</v>
      </c>
      <c r="H2" s="22" t="s">
        <v>48</v>
      </c>
      <c r="I2" s="22" t="s">
        <v>49</v>
      </c>
      <c r="J2" s="22" t="s">
        <v>50</v>
      </c>
      <c r="K2" s="23" t="s">
        <v>51</v>
      </c>
      <c r="L2" s="23" t="s">
        <v>52</v>
      </c>
      <c r="M2" s="23" t="s">
        <v>53</v>
      </c>
      <c r="N2" s="23" t="s">
        <v>54</v>
      </c>
      <c r="O2" s="23" t="s">
        <v>55</v>
      </c>
      <c r="P2" s="23" t="s">
        <v>56</v>
      </c>
      <c r="Q2" s="23" t="s">
        <v>57</v>
      </c>
      <c r="R2" s="23" t="s">
        <v>58</v>
      </c>
      <c r="S2" s="23" t="s">
        <v>61</v>
      </c>
      <c r="T2" s="47" t="s">
        <v>59</v>
      </c>
      <c r="U2" s="46" t="s">
        <v>40</v>
      </c>
      <c r="V2" s="49" t="s">
        <v>60</v>
      </c>
    </row>
    <row r="3" spans="1:22" s="4" customFormat="1" x14ac:dyDescent="0.25">
      <c r="A3" s="46"/>
      <c r="B3" s="46"/>
      <c r="C3" s="46"/>
      <c r="D3" s="14">
        <v>2000</v>
      </c>
      <c r="E3" s="24" t="s">
        <v>67</v>
      </c>
      <c r="F3" s="13">
        <v>1100</v>
      </c>
      <c r="G3" s="13">
        <v>1090</v>
      </c>
      <c r="H3" s="13">
        <v>883</v>
      </c>
      <c r="I3" s="13">
        <v>1043</v>
      </c>
      <c r="J3" s="13">
        <v>1356</v>
      </c>
      <c r="K3" s="18">
        <v>961</v>
      </c>
      <c r="L3" s="18">
        <v>1045</v>
      </c>
      <c r="M3" s="18">
        <v>1194</v>
      </c>
      <c r="N3" s="18">
        <v>1099</v>
      </c>
      <c r="O3" s="18">
        <v>1138</v>
      </c>
      <c r="P3" s="18">
        <v>1581</v>
      </c>
      <c r="Q3" s="18">
        <v>736</v>
      </c>
      <c r="R3" s="18">
        <v>1174</v>
      </c>
      <c r="S3" s="18">
        <v>1081</v>
      </c>
      <c r="T3" s="48"/>
      <c r="U3" s="46"/>
      <c r="V3" s="49"/>
    </row>
    <row r="4" spans="1:22" s="7" customFormat="1" x14ac:dyDescent="0.25">
      <c r="A4" s="6">
        <v>1</v>
      </c>
      <c r="B4" s="5" t="s">
        <v>23</v>
      </c>
      <c r="C4" s="5" t="s">
        <v>24</v>
      </c>
      <c r="D4" s="52">
        <f>D3/5</f>
        <v>400</v>
      </c>
      <c r="E4" s="52"/>
      <c r="F4" s="20">
        <v>440000</v>
      </c>
      <c r="G4" s="20">
        <v>436000</v>
      </c>
      <c r="H4" s="20">
        <v>353200</v>
      </c>
      <c r="I4" s="20">
        <v>417200</v>
      </c>
      <c r="J4" s="20">
        <v>542400</v>
      </c>
      <c r="K4" s="20">
        <v>384400</v>
      </c>
      <c r="L4" s="20">
        <v>418000</v>
      </c>
      <c r="M4" s="20">
        <v>477600</v>
      </c>
      <c r="N4" s="20">
        <v>439600</v>
      </c>
      <c r="O4" s="20">
        <v>455200</v>
      </c>
      <c r="P4" s="20">
        <v>632400</v>
      </c>
      <c r="Q4" s="20">
        <v>294400</v>
      </c>
      <c r="R4" s="20">
        <v>469600</v>
      </c>
      <c r="S4" s="20">
        <v>432400</v>
      </c>
      <c r="T4" s="21">
        <f>SUM(F4:S4)</f>
        <v>6192400</v>
      </c>
      <c r="U4" s="21">
        <f>T4*5%</f>
        <v>309620</v>
      </c>
      <c r="V4" s="21">
        <f>T4-U4</f>
        <v>5882780</v>
      </c>
    </row>
    <row r="5" spans="1:22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22" s="7" customFormat="1" x14ac:dyDescent="0.25">
      <c r="A6" s="6">
        <f>A4+1</f>
        <v>2</v>
      </c>
      <c r="B6" s="5" t="s">
        <v>29</v>
      </c>
      <c r="C6" s="5" t="s">
        <v>24</v>
      </c>
      <c r="D6" s="52">
        <v>400</v>
      </c>
      <c r="E6" s="52"/>
      <c r="F6" s="20">
        <v>440000</v>
      </c>
      <c r="G6" s="20">
        <v>436000</v>
      </c>
      <c r="H6" s="20">
        <v>353200</v>
      </c>
      <c r="I6" s="20">
        <v>417200</v>
      </c>
      <c r="J6" s="20">
        <v>542400</v>
      </c>
      <c r="K6" s="20">
        <v>384400</v>
      </c>
      <c r="L6" s="20">
        <v>418000</v>
      </c>
      <c r="M6" s="20">
        <v>477600</v>
      </c>
      <c r="N6" s="20">
        <v>439600</v>
      </c>
      <c r="O6" s="20">
        <v>455200</v>
      </c>
      <c r="P6" s="20">
        <v>632400</v>
      </c>
      <c r="Q6" s="20">
        <v>294400</v>
      </c>
      <c r="R6" s="20">
        <v>469600</v>
      </c>
      <c r="S6" s="20">
        <v>432400</v>
      </c>
      <c r="T6" s="21">
        <f>SUM(F6:S6)</f>
        <v>6192400</v>
      </c>
      <c r="U6" s="21">
        <f>T6*5%</f>
        <v>309620</v>
      </c>
      <c r="V6" s="21">
        <f>T6-U6</f>
        <v>5882780</v>
      </c>
    </row>
    <row r="7" spans="1:22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1:22" s="7" customFormat="1" x14ac:dyDescent="0.25">
      <c r="A8" s="6">
        <f>A6+1</f>
        <v>3</v>
      </c>
      <c r="B8" s="5" t="s">
        <v>32</v>
      </c>
      <c r="C8" s="5" t="s">
        <v>24</v>
      </c>
      <c r="D8" s="52">
        <v>400</v>
      </c>
      <c r="E8" s="52"/>
      <c r="F8" s="20">
        <v>440000</v>
      </c>
      <c r="G8" s="20">
        <v>436000</v>
      </c>
      <c r="H8" s="20">
        <v>353200</v>
      </c>
      <c r="I8" s="20">
        <v>417200</v>
      </c>
      <c r="J8" s="20">
        <v>542400</v>
      </c>
      <c r="K8" s="20">
        <v>384400</v>
      </c>
      <c r="L8" s="20">
        <v>418000</v>
      </c>
      <c r="M8" s="20">
        <v>477600</v>
      </c>
      <c r="N8" s="20">
        <v>439600</v>
      </c>
      <c r="O8" s="20">
        <v>455200</v>
      </c>
      <c r="P8" s="20">
        <v>632400</v>
      </c>
      <c r="Q8" s="20">
        <v>294400</v>
      </c>
      <c r="R8" s="20">
        <v>469600</v>
      </c>
      <c r="S8" s="20">
        <v>432400</v>
      </c>
      <c r="T8" s="21">
        <f>SUM(F8:S8)</f>
        <v>6192400</v>
      </c>
      <c r="U8" s="21">
        <f>T8*5%</f>
        <v>309620</v>
      </c>
      <c r="V8" s="21">
        <f>T8-U8</f>
        <v>5882780</v>
      </c>
    </row>
    <row r="9" spans="1:22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spans="1:22" s="7" customFormat="1" x14ac:dyDescent="0.25">
      <c r="A10" s="6">
        <f>A8+1</f>
        <v>4</v>
      </c>
      <c r="B10" s="5" t="s">
        <v>35</v>
      </c>
      <c r="C10" s="5" t="s">
        <v>24</v>
      </c>
      <c r="D10" s="52">
        <v>400</v>
      </c>
      <c r="E10" s="52"/>
      <c r="F10" s="20">
        <v>440000</v>
      </c>
      <c r="G10" s="20">
        <v>436000</v>
      </c>
      <c r="H10" s="20">
        <v>353200</v>
      </c>
      <c r="I10" s="20">
        <v>417200</v>
      </c>
      <c r="J10" s="20">
        <v>542400</v>
      </c>
      <c r="K10" s="20">
        <v>384400</v>
      </c>
      <c r="L10" s="20">
        <v>418000</v>
      </c>
      <c r="M10" s="20">
        <v>477600</v>
      </c>
      <c r="N10" s="20">
        <v>439600</v>
      </c>
      <c r="O10" s="20">
        <v>455200</v>
      </c>
      <c r="P10" s="20">
        <v>632400</v>
      </c>
      <c r="Q10" s="20">
        <v>294400</v>
      </c>
      <c r="R10" s="20">
        <v>469600</v>
      </c>
      <c r="S10" s="20">
        <v>432400</v>
      </c>
      <c r="T10" s="21">
        <f>SUM(F10:S10)</f>
        <v>6192400</v>
      </c>
      <c r="U10" s="21">
        <f>T10*5%</f>
        <v>309620</v>
      </c>
      <c r="V10" s="21">
        <f>T10-U10</f>
        <v>5882780</v>
      </c>
    </row>
    <row r="11" spans="1:22" s="7" customForma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s="7" customFormat="1" x14ac:dyDescent="0.25">
      <c r="A12" s="6">
        <v>5</v>
      </c>
      <c r="B12" s="5" t="s">
        <v>26</v>
      </c>
      <c r="C12" s="5" t="s">
        <v>28</v>
      </c>
      <c r="D12" s="52">
        <v>400</v>
      </c>
      <c r="E12" s="52"/>
      <c r="F12" s="20">
        <v>440000</v>
      </c>
      <c r="G12" s="20">
        <v>436000</v>
      </c>
      <c r="H12" s="20">
        <v>353200</v>
      </c>
      <c r="I12" s="20">
        <v>417200</v>
      </c>
      <c r="J12" s="20">
        <v>542400</v>
      </c>
      <c r="K12" s="20">
        <v>384400</v>
      </c>
      <c r="L12" s="20">
        <v>418000</v>
      </c>
      <c r="M12" s="20">
        <v>477600</v>
      </c>
      <c r="N12" s="20">
        <v>439600</v>
      </c>
      <c r="O12" s="20">
        <v>455200</v>
      </c>
      <c r="P12" s="20">
        <v>632400</v>
      </c>
      <c r="Q12" s="20">
        <v>294400</v>
      </c>
      <c r="R12" s="20">
        <v>469600</v>
      </c>
      <c r="S12" s="20">
        <v>432400</v>
      </c>
      <c r="T12" s="21">
        <f>SUM(F12:S12)</f>
        <v>6192400</v>
      </c>
      <c r="U12" s="21">
        <f>T12*5%</f>
        <v>309620</v>
      </c>
      <c r="V12" s="21">
        <f>T12-U12</f>
        <v>5882780</v>
      </c>
    </row>
    <row r="13" spans="1:22" x14ac:dyDescent="0.25">
      <c r="D13" s="31"/>
      <c r="E13" s="32"/>
      <c r="T13" s="27">
        <f>T4+T6+T8+T10+T12</f>
        <v>30962000</v>
      </c>
      <c r="U13" s="27">
        <f>T13*5%</f>
        <v>1548100</v>
      </c>
      <c r="V13" s="27">
        <f>T13-U13</f>
        <v>29413900</v>
      </c>
    </row>
    <row r="17" spans="5:5" x14ac:dyDescent="0.25">
      <c r="E17" s="33"/>
    </row>
  </sheetData>
  <mergeCells count="17">
    <mergeCell ref="A7:V7"/>
    <mergeCell ref="A1:C1"/>
    <mergeCell ref="A2:A3"/>
    <mergeCell ref="B2:B3"/>
    <mergeCell ref="C2:C3"/>
    <mergeCell ref="D2:E2"/>
    <mergeCell ref="T2:T3"/>
    <mergeCell ref="U2:U3"/>
    <mergeCell ref="V2:V3"/>
    <mergeCell ref="D4:E4"/>
    <mergeCell ref="A5:V5"/>
    <mergeCell ref="D6:E6"/>
    <mergeCell ref="D8:E8"/>
    <mergeCell ref="A9:V9"/>
    <mergeCell ref="D10:E10"/>
    <mergeCell ref="D12:E12"/>
    <mergeCell ref="A11:V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M1" zoomScale="70" zoomScaleNormal="70" workbookViewId="0">
      <selection activeCell="V21" sqref="V21"/>
    </sheetView>
  </sheetViews>
  <sheetFormatPr defaultRowHeight="15" x14ac:dyDescent="0.25"/>
  <cols>
    <col min="1" max="1" width="6.5703125" customWidth="1"/>
    <col min="2" max="2" width="24.85546875" customWidth="1"/>
    <col min="3" max="3" width="27.5703125" customWidth="1"/>
    <col min="4" max="4" width="13.7109375" customWidth="1"/>
    <col min="5" max="5" width="22" customWidth="1"/>
    <col min="6" max="19" width="19.5703125" customWidth="1"/>
    <col min="20" max="20" width="14.5703125" customWidth="1"/>
    <col min="21" max="21" width="13.42578125" customWidth="1"/>
    <col min="22" max="22" width="17.140625" customWidth="1"/>
  </cols>
  <sheetData>
    <row r="1" spans="1:22" x14ac:dyDescent="0.25">
      <c r="A1" s="45"/>
      <c r="B1" s="45"/>
      <c r="C1" s="45"/>
      <c r="D1" s="17"/>
      <c r="E1" s="17"/>
      <c r="F1" s="17"/>
      <c r="G1" s="17"/>
    </row>
    <row r="2" spans="1:22" s="4" customFormat="1" ht="30" customHeight="1" x14ac:dyDescent="0.25">
      <c r="A2" s="46" t="s">
        <v>0</v>
      </c>
      <c r="B2" s="46" t="s">
        <v>1</v>
      </c>
      <c r="C2" s="46" t="s">
        <v>2</v>
      </c>
      <c r="D2" s="50" t="s">
        <v>66</v>
      </c>
      <c r="E2" s="51"/>
      <c r="F2" s="22" t="s">
        <v>46</v>
      </c>
      <c r="G2" s="22" t="s">
        <v>47</v>
      </c>
      <c r="H2" s="22" t="s">
        <v>48</v>
      </c>
      <c r="I2" s="22" t="s">
        <v>49</v>
      </c>
      <c r="J2" s="22" t="s">
        <v>50</v>
      </c>
      <c r="K2" s="23" t="s">
        <v>51</v>
      </c>
      <c r="L2" s="23" t="s">
        <v>52</v>
      </c>
      <c r="M2" s="23" t="s">
        <v>53</v>
      </c>
      <c r="N2" s="23" t="s">
        <v>54</v>
      </c>
      <c r="O2" s="23" t="s">
        <v>55</v>
      </c>
      <c r="P2" s="23" t="s">
        <v>56</v>
      </c>
      <c r="Q2" s="23" t="s">
        <v>57</v>
      </c>
      <c r="R2" s="23" t="s">
        <v>58</v>
      </c>
      <c r="S2" s="23" t="s">
        <v>61</v>
      </c>
      <c r="T2" s="47" t="s">
        <v>59</v>
      </c>
      <c r="U2" s="46" t="s">
        <v>40</v>
      </c>
      <c r="V2" s="49" t="s">
        <v>60</v>
      </c>
    </row>
    <row r="3" spans="1:22" s="4" customFormat="1" x14ac:dyDescent="0.25">
      <c r="A3" s="46"/>
      <c r="B3" s="46"/>
      <c r="C3" s="46"/>
      <c r="D3" s="14">
        <v>4900</v>
      </c>
      <c r="E3" s="24" t="s">
        <v>67</v>
      </c>
      <c r="F3" s="13">
        <v>1100</v>
      </c>
      <c r="G3" s="13">
        <v>1090</v>
      </c>
      <c r="H3" s="13">
        <v>883</v>
      </c>
      <c r="I3" s="13">
        <v>1043</v>
      </c>
      <c r="J3" s="13">
        <v>1356</v>
      </c>
      <c r="K3" s="18">
        <v>961</v>
      </c>
      <c r="L3" s="18">
        <v>1045</v>
      </c>
      <c r="M3" s="18">
        <v>1194</v>
      </c>
      <c r="N3" s="18">
        <v>1099</v>
      </c>
      <c r="O3" s="18">
        <v>1138</v>
      </c>
      <c r="P3" s="18">
        <v>1581</v>
      </c>
      <c r="Q3" s="18">
        <v>736</v>
      </c>
      <c r="R3" s="18">
        <v>1174</v>
      </c>
      <c r="S3" s="18">
        <v>1081</v>
      </c>
      <c r="T3" s="48"/>
      <c r="U3" s="46"/>
      <c r="V3" s="49"/>
    </row>
    <row r="4" spans="1:22" s="7" customFormat="1" x14ac:dyDescent="0.25">
      <c r="A4" s="6">
        <v>1</v>
      </c>
      <c r="B4" s="5" t="s">
        <v>25</v>
      </c>
      <c r="C4" s="5" t="s">
        <v>28</v>
      </c>
      <c r="D4" s="53">
        <f>D3/8</f>
        <v>612.5</v>
      </c>
      <c r="E4" s="53"/>
      <c r="F4" s="20">
        <v>673750</v>
      </c>
      <c r="G4" s="20">
        <v>667625</v>
      </c>
      <c r="H4" s="20">
        <v>540837.5</v>
      </c>
      <c r="I4" s="20">
        <v>638837.5</v>
      </c>
      <c r="J4" s="20">
        <v>830550</v>
      </c>
      <c r="K4" s="20">
        <v>588612.5</v>
      </c>
      <c r="L4" s="20">
        <v>640062.5</v>
      </c>
      <c r="M4" s="20">
        <v>731325</v>
      </c>
      <c r="N4" s="20">
        <v>673137.5</v>
      </c>
      <c r="O4" s="20">
        <v>697025</v>
      </c>
      <c r="P4" s="20">
        <v>968362.5</v>
      </c>
      <c r="Q4" s="20">
        <v>450800</v>
      </c>
      <c r="R4" s="20">
        <v>719075</v>
      </c>
      <c r="S4" s="20">
        <v>662112.5</v>
      </c>
      <c r="T4" s="21">
        <f>SUM(F4:S4)</f>
        <v>9482112.5</v>
      </c>
      <c r="U4" s="21">
        <f>T4*5%</f>
        <v>474105.625</v>
      </c>
      <c r="V4" s="21">
        <f>T4-U4</f>
        <v>9008006.875</v>
      </c>
    </row>
    <row r="5" spans="1:22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22" s="7" customFormat="1" ht="30" x14ac:dyDescent="0.25">
      <c r="A6" s="28">
        <f>A4+1</f>
        <v>2</v>
      </c>
      <c r="B6" s="29" t="s">
        <v>27</v>
      </c>
      <c r="C6" s="20" t="s">
        <v>28</v>
      </c>
      <c r="D6" s="54">
        <v>613</v>
      </c>
      <c r="E6" s="55"/>
      <c r="F6" s="20">
        <v>673750</v>
      </c>
      <c r="G6" s="20">
        <v>667625</v>
      </c>
      <c r="H6" s="20">
        <v>540837.5</v>
      </c>
      <c r="I6" s="20">
        <v>638837.5</v>
      </c>
      <c r="J6" s="20">
        <v>830550</v>
      </c>
      <c r="K6" s="20">
        <v>588612.5</v>
      </c>
      <c r="L6" s="20">
        <v>640062.5</v>
      </c>
      <c r="M6" s="20">
        <v>731325</v>
      </c>
      <c r="N6" s="20">
        <v>673137.5</v>
      </c>
      <c r="O6" s="20">
        <v>697025</v>
      </c>
      <c r="P6" s="20">
        <v>968362.5</v>
      </c>
      <c r="Q6" s="20">
        <v>450800</v>
      </c>
      <c r="R6" s="20">
        <v>719075</v>
      </c>
      <c r="S6" s="20">
        <v>662112.5</v>
      </c>
      <c r="T6" s="21">
        <f>SUM(F6:S6)</f>
        <v>9482112.5</v>
      </c>
      <c r="U6" s="21">
        <f>T6*5%</f>
        <v>474105.625</v>
      </c>
      <c r="V6" s="21">
        <f>T6-U6</f>
        <v>9008006.875</v>
      </c>
    </row>
    <row r="7" spans="1:22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</row>
    <row r="8" spans="1:22" s="7" customFormat="1" x14ac:dyDescent="0.25">
      <c r="A8" s="28">
        <f>A6+1</f>
        <v>3</v>
      </c>
      <c r="B8" s="20" t="s">
        <v>30</v>
      </c>
      <c r="C8" s="20" t="s">
        <v>28</v>
      </c>
      <c r="D8" s="54">
        <v>613</v>
      </c>
      <c r="E8" s="55"/>
      <c r="F8" s="20">
        <v>673750</v>
      </c>
      <c r="G8" s="20">
        <v>667625</v>
      </c>
      <c r="H8" s="20">
        <v>540837.5</v>
      </c>
      <c r="I8" s="20">
        <v>638837.5</v>
      </c>
      <c r="J8" s="20">
        <v>830550</v>
      </c>
      <c r="K8" s="20">
        <v>588612.5</v>
      </c>
      <c r="L8" s="20">
        <v>640062.5</v>
      </c>
      <c r="M8" s="20">
        <v>731325</v>
      </c>
      <c r="N8" s="20">
        <v>673137.5</v>
      </c>
      <c r="O8" s="20">
        <v>697025</v>
      </c>
      <c r="P8" s="20">
        <v>968362.5</v>
      </c>
      <c r="Q8" s="20">
        <v>450800</v>
      </c>
      <c r="R8" s="20">
        <v>719075</v>
      </c>
      <c r="S8" s="20">
        <v>662112.5</v>
      </c>
      <c r="T8" s="21">
        <f>SUM(F8:S8)</f>
        <v>9482112.5</v>
      </c>
      <c r="U8" s="21">
        <f>T8*5%</f>
        <v>474105.625</v>
      </c>
      <c r="V8" s="21">
        <f>T8-U8</f>
        <v>9008006.875</v>
      </c>
    </row>
    <row r="9" spans="1:22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s="7" customFormat="1" x14ac:dyDescent="0.25">
      <c r="A10" s="28">
        <f>A8+1</f>
        <v>4</v>
      </c>
      <c r="B10" s="20" t="s">
        <v>31</v>
      </c>
      <c r="C10" s="20" t="s">
        <v>28</v>
      </c>
      <c r="D10" s="53">
        <v>613</v>
      </c>
      <c r="E10" s="53"/>
      <c r="F10" s="20">
        <v>673750</v>
      </c>
      <c r="G10" s="20">
        <v>667625</v>
      </c>
      <c r="H10" s="20">
        <v>540837.5</v>
      </c>
      <c r="I10" s="20">
        <v>638837.5</v>
      </c>
      <c r="J10" s="20">
        <v>830550</v>
      </c>
      <c r="K10" s="20">
        <v>588612.5</v>
      </c>
      <c r="L10" s="20">
        <v>640062.5</v>
      </c>
      <c r="M10" s="20">
        <v>731325</v>
      </c>
      <c r="N10" s="20">
        <v>673137.5</v>
      </c>
      <c r="O10" s="20">
        <v>697025</v>
      </c>
      <c r="P10" s="20">
        <v>968362.5</v>
      </c>
      <c r="Q10" s="20">
        <v>450800</v>
      </c>
      <c r="R10" s="20">
        <v>719075</v>
      </c>
      <c r="S10" s="20">
        <v>662112.5</v>
      </c>
      <c r="T10" s="21">
        <f>SUM(F10:S10)</f>
        <v>9482112.5</v>
      </c>
      <c r="U10" s="21">
        <f>T10*5%</f>
        <v>474105.625</v>
      </c>
      <c r="V10" s="21">
        <f>T10-U10</f>
        <v>9008006.875</v>
      </c>
    </row>
    <row r="11" spans="1:22" s="7" customFormat="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</row>
    <row r="12" spans="1:22" s="7" customFormat="1" x14ac:dyDescent="0.25">
      <c r="A12" s="28">
        <v>5</v>
      </c>
      <c r="B12" s="20" t="s">
        <v>33</v>
      </c>
      <c r="C12" s="20" t="s">
        <v>28</v>
      </c>
      <c r="D12" s="53">
        <v>613</v>
      </c>
      <c r="E12" s="53"/>
      <c r="F12" s="20">
        <v>673750</v>
      </c>
      <c r="G12" s="20">
        <v>667625</v>
      </c>
      <c r="H12" s="20">
        <v>540837.5</v>
      </c>
      <c r="I12" s="20">
        <v>638837.5</v>
      </c>
      <c r="J12" s="20">
        <v>830550</v>
      </c>
      <c r="K12" s="20">
        <v>588612.5</v>
      </c>
      <c r="L12" s="20">
        <v>640062.5</v>
      </c>
      <c r="M12" s="20">
        <v>731325</v>
      </c>
      <c r="N12" s="20">
        <v>673137.5</v>
      </c>
      <c r="O12" s="20">
        <v>697025</v>
      </c>
      <c r="P12" s="20">
        <v>968362.5</v>
      </c>
      <c r="Q12" s="20">
        <v>450800</v>
      </c>
      <c r="R12" s="20">
        <v>719075</v>
      </c>
      <c r="S12" s="20">
        <v>662112.5</v>
      </c>
      <c r="T12" s="21">
        <f>SUM(F12:S12)</f>
        <v>9482112.5</v>
      </c>
      <c r="U12" s="21">
        <f>T12*5%</f>
        <v>474105.625</v>
      </c>
      <c r="V12" s="21">
        <f>T12-U12</f>
        <v>9008006.875</v>
      </c>
    </row>
    <row r="13" spans="1:22" x14ac:dyDescent="0.25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9"/>
    </row>
    <row r="14" spans="1:22" x14ac:dyDescent="0.25">
      <c r="A14" s="30">
        <v>6</v>
      </c>
      <c r="B14" s="20" t="s">
        <v>34</v>
      </c>
      <c r="C14" s="20" t="s">
        <v>28</v>
      </c>
      <c r="D14" s="53">
        <v>613</v>
      </c>
      <c r="E14" s="53"/>
      <c r="F14" s="34">
        <v>673750</v>
      </c>
      <c r="G14" s="34">
        <v>667625</v>
      </c>
      <c r="H14" s="34">
        <v>540837.5</v>
      </c>
      <c r="I14" s="34">
        <v>638837.5</v>
      </c>
      <c r="J14" s="34">
        <v>830550</v>
      </c>
      <c r="K14" s="34">
        <v>588612.5</v>
      </c>
      <c r="L14" s="34">
        <v>640062.5</v>
      </c>
      <c r="M14" s="34">
        <v>731325</v>
      </c>
      <c r="N14" s="34">
        <v>673137.5</v>
      </c>
      <c r="O14" s="34">
        <v>697025</v>
      </c>
      <c r="P14" s="34">
        <v>968362.5</v>
      </c>
      <c r="Q14" s="34">
        <v>450800</v>
      </c>
      <c r="R14" s="34">
        <v>719075</v>
      </c>
      <c r="S14" s="34">
        <v>662112.5</v>
      </c>
      <c r="T14" s="21">
        <f>SUM(F14:S14)</f>
        <v>9482112.5</v>
      </c>
      <c r="U14" s="21">
        <f>T14*5%</f>
        <v>474105.625</v>
      </c>
      <c r="V14" s="21">
        <f>T14-U14</f>
        <v>9008006.875</v>
      </c>
    </row>
    <row r="15" spans="1:22" x14ac:dyDescent="0.25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9"/>
    </row>
    <row r="16" spans="1:22" x14ac:dyDescent="0.25">
      <c r="A16" s="30">
        <v>7</v>
      </c>
      <c r="B16" s="20" t="s">
        <v>36</v>
      </c>
      <c r="C16" s="20" t="s">
        <v>28</v>
      </c>
      <c r="D16" s="53">
        <v>613</v>
      </c>
      <c r="E16" s="53"/>
      <c r="F16" s="34">
        <v>673750</v>
      </c>
      <c r="G16" s="34">
        <v>667625</v>
      </c>
      <c r="H16" s="34">
        <v>540837.5</v>
      </c>
      <c r="I16" s="34">
        <v>638837.5</v>
      </c>
      <c r="J16" s="34">
        <v>830550</v>
      </c>
      <c r="K16" s="34">
        <v>588612.5</v>
      </c>
      <c r="L16" s="34">
        <v>640062.5</v>
      </c>
      <c r="M16" s="34">
        <v>731325</v>
      </c>
      <c r="N16" s="34">
        <v>673137.5</v>
      </c>
      <c r="O16" s="34">
        <v>697025</v>
      </c>
      <c r="P16" s="34">
        <v>968362.5</v>
      </c>
      <c r="Q16" s="34">
        <v>450800</v>
      </c>
      <c r="R16" s="34">
        <v>719075</v>
      </c>
      <c r="S16" s="34">
        <v>662112.5</v>
      </c>
      <c r="T16" s="21">
        <f>SUM(F16:S16)</f>
        <v>9482112.5</v>
      </c>
      <c r="U16" s="21">
        <f>T16*5%</f>
        <v>474105.625</v>
      </c>
      <c r="V16" s="21">
        <f>T16-U16</f>
        <v>9008006.875</v>
      </c>
    </row>
    <row r="17" spans="1:22" x14ac:dyDescent="0.25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9"/>
    </row>
    <row r="18" spans="1:22" x14ac:dyDescent="0.25">
      <c r="A18" s="30">
        <v>8</v>
      </c>
      <c r="B18" s="20" t="s">
        <v>37</v>
      </c>
      <c r="C18" s="20" t="s">
        <v>28</v>
      </c>
      <c r="D18" s="53">
        <v>613</v>
      </c>
      <c r="E18" s="53"/>
      <c r="F18" s="34">
        <v>673750</v>
      </c>
      <c r="G18" s="34">
        <v>667625</v>
      </c>
      <c r="H18" s="34">
        <v>540837.5</v>
      </c>
      <c r="I18" s="34">
        <v>638837.5</v>
      </c>
      <c r="J18" s="34">
        <v>830550</v>
      </c>
      <c r="K18" s="34">
        <v>588612.5</v>
      </c>
      <c r="L18" s="34">
        <v>640062.5</v>
      </c>
      <c r="M18" s="34">
        <v>731325</v>
      </c>
      <c r="N18" s="34">
        <v>673137.5</v>
      </c>
      <c r="O18" s="34">
        <v>697025</v>
      </c>
      <c r="P18" s="34">
        <v>968362.5</v>
      </c>
      <c r="Q18" s="34">
        <v>450800</v>
      </c>
      <c r="R18" s="34">
        <v>719075</v>
      </c>
      <c r="S18" s="35">
        <v>662112.5</v>
      </c>
      <c r="T18" s="21">
        <f>SUM(F18:S18)</f>
        <v>9482112.5</v>
      </c>
      <c r="U18" s="21">
        <f>T18*5%</f>
        <v>474105.625</v>
      </c>
      <c r="V18" s="21">
        <f>T18-U18</f>
        <v>9008006.875</v>
      </c>
    </row>
    <row r="19" spans="1:22" x14ac:dyDescent="0.25">
      <c r="T19" s="21">
        <f>T4+T6+T8+T10+T12+T14+T16+T18</f>
        <v>75856900</v>
      </c>
      <c r="U19" s="21">
        <f>T19*5%</f>
        <v>3792845</v>
      </c>
      <c r="V19" s="21">
        <f>T19-U19</f>
        <v>72064055</v>
      </c>
    </row>
  </sheetData>
  <mergeCells count="23">
    <mergeCell ref="A7:V7"/>
    <mergeCell ref="A1:C1"/>
    <mergeCell ref="A2:A3"/>
    <mergeCell ref="B2:B3"/>
    <mergeCell ref="C2:C3"/>
    <mergeCell ref="D2:E2"/>
    <mergeCell ref="T2:T3"/>
    <mergeCell ref="U2:U3"/>
    <mergeCell ref="V2:V3"/>
    <mergeCell ref="D4:E4"/>
    <mergeCell ref="A5:V5"/>
    <mergeCell ref="D6:E6"/>
    <mergeCell ref="D16:E16"/>
    <mergeCell ref="D18:E18"/>
    <mergeCell ref="D8:E8"/>
    <mergeCell ref="A9:V9"/>
    <mergeCell ref="D10:E10"/>
    <mergeCell ref="A11:V11"/>
    <mergeCell ref="D12:E12"/>
    <mergeCell ref="D14:E14"/>
    <mergeCell ref="A13:V13"/>
    <mergeCell ref="A15:V15"/>
    <mergeCell ref="A17:V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70" zoomScaleNormal="70" workbookViewId="0">
      <selection activeCell="B31" sqref="B31"/>
    </sheetView>
  </sheetViews>
  <sheetFormatPr defaultRowHeight="15" x14ac:dyDescent="0.25"/>
  <cols>
    <col min="1" max="1" width="6.5703125" customWidth="1"/>
    <col min="2" max="2" width="24.85546875" customWidth="1"/>
    <col min="3" max="3" width="33.28515625" customWidth="1"/>
    <col min="4" max="4" width="15.7109375" style="2" customWidth="1"/>
    <col min="5" max="5" width="27.5703125" style="2" customWidth="1"/>
    <col min="6" max="19" width="19.5703125" customWidth="1"/>
    <col min="20" max="20" width="14.5703125" customWidth="1"/>
    <col min="21" max="21" width="13.42578125" customWidth="1"/>
    <col min="22" max="22" width="14.140625" customWidth="1"/>
  </cols>
  <sheetData>
    <row r="1" spans="1:22" x14ac:dyDescent="0.25">
      <c r="A1" s="45"/>
      <c r="B1" s="45"/>
      <c r="C1" s="45"/>
      <c r="D1" s="19"/>
      <c r="E1" s="19"/>
      <c r="F1" s="19"/>
      <c r="G1" s="19"/>
    </row>
    <row r="2" spans="1:22" s="4" customFormat="1" ht="30" customHeight="1" x14ac:dyDescent="0.25">
      <c r="A2" s="46" t="s">
        <v>0</v>
      </c>
      <c r="B2" s="46" t="s">
        <v>1</v>
      </c>
      <c r="C2" s="46" t="s">
        <v>2</v>
      </c>
      <c r="D2" s="50" t="s">
        <v>64</v>
      </c>
      <c r="E2" s="51"/>
      <c r="F2" s="22" t="s">
        <v>46</v>
      </c>
      <c r="G2" s="22" t="s">
        <v>47</v>
      </c>
      <c r="H2" s="22" t="s">
        <v>48</v>
      </c>
      <c r="I2" s="22" t="s">
        <v>49</v>
      </c>
      <c r="J2" s="22" t="s">
        <v>50</v>
      </c>
      <c r="K2" s="23" t="s">
        <v>51</v>
      </c>
      <c r="L2" s="23" t="s">
        <v>52</v>
      </c>
      <c r="M2" s="23" t="s">
        <v>53</v>
      </c>
      <c r="N2" s="23" t="s">
        <v>54</v>
      </c>
      <c r="O2" s="23" t="s">
        <v>55</v>
      </c>
      <c r="P2" s="23" t="s">
        <v>56</v>
      </c>
      <c r="Q2" s="23" t="s">
        <v>57</v>
      </c>
      <c r="R2" s="23" t="s">
        <v>58</v>
      </c>
      <c r="S2" s="23" t="s">
        <v>61</v>
      </c>
      <c r="T2" s="47" t="s">
        <v>59</v>
      </c>
      <c r="U2" s="46" t="s">
        <v>40</v>
      </c>
      <c r="V2" s="49" t="s">
        <v>60</v>
      </c>
    </row>
    <row r="3" spans="1:22" s="4" customFormat="1" ht="32.25" customHeight="1" x14ac:dyDescent="0.25">
      <c r="A3" s="46"/>
      <c r="B3" s="46"/>
      <c r="C3" s="46"/>
      <c r="D3" s="15">
        <v>1000</v>
      </c>
      <c r="E3" s="24" t="s">
        <v>63</v>
      </c>
      <c r="F3" s="16">
        <v>1100</v>
      </c>
      <c r="G3" s="16">
        <v>1090</v>
      </c>
      <c r="H3" s="16">
        <v>883</v>
      </c>
      <c r="I3" s="16">
        <v>1043</v>
      </c>
      <c r="J3" s="16">
        <v>1356</v>
      </c>
      <c r="K3" s="18">
        <v>961</v>
      </c>
      <c r="L3" s="18">
        <v>1045</v>
      </c>
      <c r="M3" s="18">
        <v>1194</v>
      </c>
      <c r="N3" s="18">
        <v>1099</v>
      </c>
      <c r="O3" s="18">
        <v>1138</v>
      </c>
      <c r="P3" s="18">
        <v>1581</v>
      </c>
      <c r="Q3" s="18">
        <v>736</v>
      </c>
      <c r="R3" s="18">
        <v>1174</v>
      </c>
      <c r="S3" s="18">
        <v>1081</v>
      </c>
      <c r="T3" s="48"/>
      <c r="U3" s="46"/>
      <c r="V3" s="49"/>
    </row>
    <row r="4" spans="1:22" s="7" customFormat="1" x14ac:dyDescent="0.25">
      <c r="A4" s="25">
        <v>1</v>
      </c>
      <c r="B4" s="5" t="s">
        <v>71</v>
      </c>
      <c r="C4" s="5" t="s">
        <v>78</v>
      </c>
      <c r="D4" s="43">
        <f>1000/4</f>
        <v>250</v>
      </c>
      <c r="E4" s="44"/>
      <c r="F4" s="20">
        <f>$D$4*F3</f>
        <v>275000</v>
      </c>
      <c r="G4" s="20">
        <f t="shared" ref="G4:S4" si="0">$D$4*G3</f>
        <v>272500</v>
      </c>
      <c r="H4" s="20">
        <f t="shared" si="0"/>
        <v>220750</v>
      </c>
      <c r="I4" s="20">
        <f t="shared" si="0"/>
        <v>260750</v>
      </c>
      <c r="J4" s="20">
        <f t="shared" si="0"/>
        <v>339000</v>
      </c>
      <c r="K4" s="20">
        <f t="shared" si="0"/>
        <v>240250</v>
      </c>
      <c r="L4" s="20">
        <f t="shared" si="0"/>
        <v>261250</v>
      </c>
      <c r="M4" s="20">
        <f t="shared" si="0"/>
        <v>298500</v>
      </c>
      <c r="N4" s="20">
        <f t="shared" si="0"/>
        <v>274750</v>
      </c>
      <c r="O4" s="20">
        <f t="shared" si="0"/>
        <v>284500</v>
      </c>
      <c r="P4" s="20">
        <f t="shared" si="0"/>
        <v>395250</v>
      </c>
      <c r="Q4" s="20">
        <f t="shared" si="0"/>
        <v>184000</v>
      </c>
      <c r="R4" s="20">
        <f t="shared" si="0"/>
        <v>293500</v>
      </c>
      <c r="S4" s="20">
        <f t="shared" si="0"/>
        <v>270250</v>
      </c>
      <c r="T4" s="21">
        <f>SUM(F4:S4)</f>
        <v>3870250</v>
      </c>
      <c r="U4" s="21">
        <f>T4*5%</f>
        <v>193512.5</v>
      </c>
      <c r="V4" s="21">
        <f>T4-U4</f>
        <v>3676737.5</v>
      </c>
    </row>
    <row r="5" spans="1:22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22" s="7" customFormat="1" ht="30" x14ac:dyDescent="0.25">
      <c r="A6" s="25">
        <f>A4+1</f>
        <v>2</v>
      </c>
      <c r="B6" s="5" t="s">
        <v>72</v>
      </c>
      <c r="C6" s="11" t="s">
        <v>77</v>
      </c>
      <c r="D6" s="43">
        <v>250</v>
      </c>
      <c r="E6" s="44"/>
      <c r="F6" s="20">
        <f>$D$6*F3</f>
        <v>275000</v>
      </c>
      <c r="G6" s="20">
        <f t="shared" ref="G6:S6" si="1">$D$6*G3</f>
        <v>272500</v>
      </c>
      <c r="H6" s="20">
        <f t="shared" si="1"/>
        <v>220750</v>
      </c>
      <c r="I6" s="20">
        <f t="shared" si="1"/>
        <v>260750</v>
      </c>
      <c r="J6" s="20">
        <f t="shared" si="1"/>
        <v>339000</v>
      </c>
      <c r="K6" s="20">
        <f t="shared" si="1"/>
        <v>240250</v>
      </c>
      <c r="L6" s="20">
        <f t="shared" si="1"/>
        <v>261250</v>
      </c>
      <c r="M6" s="20">
        <f t="shared" si="1"/>
        <v>298500</v>
      </c>
      <c r="N6" s="20">
        <f t="shared" si="1"/>
        <v>274750</v>
      </c>
      <c r="O6" s="20">
        <f t="shared" si="1"/>
        <v>284500</v>
      </c>
      <c r="P6" s="20">
        <f t="shared" si="1"/>
        <v>395250</v>
      </c>
      <c r="Q6" s="20">
        <f t="shared" si="1"/>
        <v>184000</v>
      </c>
      <c r="R6" s="20">
        <f t="shared" si="1"/>
        <v>293500</v>
      </c>
      <c r="S6" s="20">
        <f t="shared" si="1"/>
        <v>270250</v>
      </c>
      <c r="T6" s="21">
        <f>SUM(F6:S6)</f>
        <v>3870250</v>
      </c>
      <c r="U6" s="21">
        <f>T6*5%</f>
        <v>193512.5</v>
      </c>
      <c r="V6" s="21">
        <f>T6-U6</f>
        <v>3676737.5</v>
      </c>
    </row>
    <row r="7" spans="1:22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1:22" s="7" customFormat="1" x14ac:dyDescent="0.25">
      <c r="A8" s="25">
        <f>A6+1</f>
        <v>3</v>
      </c>
      <c r="B8" s="5" t="s">
        <v>73</v>
      </c>
      <c r="C8" s="5" t="s">
        <v>76</v>
      </c>
      <c r="D8" s="43">
        <v>250</v>
      </c>
      <c r="E8" s="44"/>
      <c r="F8" s="20">
        <f>$D$8*F3</f>
        <v>275000</v>
      </c>
      <c r="G8" s="20">
        <f t="shared" ref="G8:S8" si="2">$D$8*G3</f>
        <v>272500</v>
      </c>
      <c r="H8" s="20">
        <f t="shared" si="2"/>
        <v>220750</v>
      </c>
      <c r="I8" s="20">
        <f t="shared" si="2"/>
        <v>260750</v>
      </c>
      <c r="J8" s="20">
        <f t="shared" si="2"/>
        <v>339000</v>
      </c>
      <c r="K8" s="20">
        <f t="shared" si="2"/>
        <v>240250</v>
      </c>
      <c r="L8" s="20">
        <f t="shared" si="2"/>
        <v>261250</v>
      </c>
      <c r="M8" s="20">
        <f t="shared" si="2"/>
        <v>298500</v>
      </c>
      <c r="N8" s="20">
        <f t="shared" si="2"/>
        <v>274750</v>
      </c>
      <c r="O8" s="20">
        <f t="shared" si="2"/>
        <v>284500</v>
      </c>
      <c r="P8" s="20">
        <f t="shared" si="2"/>
        <v>395250</v>
      </c>
      <c r="Q8" s="20">
        <f t="shared" si="2"/>
        <v>184000</v>
      </c>
      <c r="R8" s="20">
        <f t="shared" si="2"/>
        <v>293500</v>
      </c>
      <c r="S8" s="20">
        <f t="shared" si="2"/>
        <v>270250</v>
      </c>
      <c r="T8" s="21">
        <f>SUM(F8:S8)</f>
        <v>3870250</v>
      </c>
      <c r="U8" s="21">
        <f>T8*5%</f>
        <v>193512.5</v>
      </c>
      <c r="V8" s="21">
        <f>T8-U8</f>
        <v>3676737.5</v>
      </c>
    </row>
    <row r="9" spans="1:22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spans="1:22" s="7" customFormat="1" x14ac:dyDescent="0.25">
      <c r="A10" s="25">
        <f>A8+1</f>
        <v>4</v>
      </c>
      <c r="B10" s="5" t="s">
        <v>74</v>
      </c>
      <c r="C10" s="5" t="s">
        <v>75</v>
      </c>
      <c r="D10" s="43">
        <v>250</v>
      </c>
      <c r="E10" s="44"/>
      <c r="F10" s="20">
        <f>$D$10*F3</f>
        <v>275000</v>
      </c>
      <c r="G10" s="20">
        <f t="shared" ref="G10:S10" si="3">$D$10*G3</f>
        <v>272500</v>
      </c>
      <c r="H10" s="20">
        <f t="shared" si="3"/>
        <v>220750</v>
      </c>
      <c r="I10" s="20">
        <f t="shared" si="3"/>
        <v>260750</v>
      </c>
      <c r="J10" s="20">
        <f t="shared" si="3"/>
        <v>339000</v>
      </c>
      <c r="K10" s="20">
        <f t="shared" si="3"/>
        <v>240250</v>
      </c>
      <c r="L10" s="20">
        <f t="shared" si="3"/>
        <v>261250</v>
      </c>
      <c r="M10" s="20">
        <f t="shared" si="3"/>
        <v>298500</v>
      </c>
      <c r="N10" s="20">
        <f t="shared" si="3"/>
        <v>274750</v>
      </c>
      <c r="O10" s="20">
        <f t="shared" si="3"/>
        <v>284500</v>
      </c>
      <c r="P10" s="20">
        <f t="shared" si="3"/>
        <v>395250</v>
      </c>
      <c r="Q10" s="20">
        <f t="shared" si="3"/>
        <v>184000</v>
      </c>
      <c r="R10" s="20">
        <f t="shared" si="3"/>
        <v>293500</v>
      </c>
      <c r="S10" s="20">
        <f t="shared" si="3"/>
        <v>270250</v>
      </c>
      <c r="T10" s="21">
        <f>SUM(F10:S10)</f>
        <v>3870250</v>
      </c>
      <c r="U10" s="21">
        <f>T10*5%</f>
        <v>193512.5</v>
      </c>
      <c r="V10" s="21">
        <f>T10-U10</f>
        <v>3676737.5</v>
      </c>
    </row>
    <row r="11" spans="1:22" x14ac:dyDescent="0.25">
      <c r="T11" s="21">
        <f>T4+T6+T8+T10</f>
        <v>15481000</v>
      </c>
      <c r="U11" s="21">
        <f>T11*5%</f>
        <v>774050</v>
      </c>
      <c r="V11" s="21">
        <f>T11-U11</f>
        <v>14706950</v>
      </c>
    </row>
  </sheetData>
  <mergeCells count="15">
    <mergeCell ref="D8:E8"/>
    <mergeCell ref="A9:V9"/>
    <mergeCell ref="D10:E10"/>
    <mergeCell ref="U2:U3"/>
    <mergeCell ref="V2:V3"/>
    <mergeCell ref="D4:E4"/>
    <mergeCell ref="A5:V5"/>
    <mergeCell ref="D6:E6"/>
    <mergeCell ref="A7:V7"/>
    <mergeCell ref="T2:T3"/>
    <mergeCell ref="A1:C1"/>
    <mergeCell ref="A2:A3"/>
    <mergeCell ref="B2:B3"/>
    <mergeCell ref="C2:C3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REKAPITULASI</vt:lpstr>
      <vt:lpstr>Teknik</vt:lpstr>
      <vt:lpstr>TI</vt:lpstr>
      <vt:lpstr>Plan</vt:lpstr>
      <vt:lpstr>ARTG</vt:lpstr>
      <vt:lpstr>STS</vt:lpstr>
      <vt:lpstr>Asmen</vt:lpstr>
      <vt:lpstr>REKAPITULASI!Print_Area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cp:lastPrinted>2021-08-02T08:31:13Z</cp:lastPrinted>
  <dcterms:created xsi:type="dcterms:W3CDTF">2021-05-16T14:16:05Z</dcterms:created>
  <dcterms:modified xsi:type="dcterms:W3CDTF">2021-09-30T08:15:03Z</dcterms:modified>
</cp:coreProperties>
</file>