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##PTP\Kinerja Operasional\"/>
    </mc:Choice>
  </mc:AlternateContent>
  <xr:revisionPtr revIDLastSave="0" documentId="8_{5F7775B0-C5FF-4518-82A5-E2CB3D2A6814}" xr6:coauthVersionLast="37" xr6:coauthVersionMax="37" xr10:uidLastSave="{00000000-0000-0000-0000-000000000000}"/>
  <bookViews>
    <workbookView xWindow="0" yWindow="0" windowWidth="19200" windowHeight="6940" xr2:uid="{2D0E97A6-4C3F-4ED6-B66E-7DFE8BD741D9}"/>
  </bookViews>
  <sheets>
    <sheet name="April 2021" sheetId="2" r:id="rId1"/>
    <sheet name="Sheet2" sheetId="4" r:id="rId2"/>
    <sheet name="Sheet1" sheetId="3" r:id="rId3"/>
    <sheet name="TPK FASE 2" sheetId="1" r:id="rId4"/>
  </sheets>
  <externalReferences>
    <externalReference r:id="rId5"/>
    <externalReference r:id="rId6"/>
  </externalReferences>
  <definedNames>
    <definedName name="_xlnm.Print_Area" localSheetId="0">'April 2021'!$A$2:$X$58</definedName>
    <definedName name="_xlnm.Print_Area" localSheetId="3">'TPK FASE 2'!$A$2:$AA$58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2" i="2" l="1"/>
  <c r="L51" i="2"/>
  <c r="M41" i="2"/>
  <c r="M42" i="2"/>
  <c r="M44" i="2"/>
  <c r="M36" i="2"/>
  <c r="M31" i="2"/>
  <c r="M30" i="2"/>
  <c r="M29" i="2"/>
  <c r="M26" i="2"/>
  <c r="M28" i="2"/>
  <c r="M27" i="2"/>
  <c r="M23" i="2"/>
  <c r="L23" i="2"/>
  <c r="M20" i="2"/>
  <c r="L37" i="2" l="1"/>
  <c r="L30" i="2"/>
  <c r="L42" i="2"/>
  <c r="L44" i="2"/>
  <c r="L41" i="2"/>
  <c r="L34" i="2"/>
  <c r="L35" i="2"/>
  <c r="L33" i="2"/>
  <c r="L32" i="2"/>
  <c r="L31" i="2"/>
  <c r="K32" i="2"/>
  <c r="K33" i="2"/>
  <c r="K34" i="2"/>
  <c r="K35" i="2"/>
  <c r="K37" i="2"/>
  <c r="L29" i="2"/>
  <c r="L26" i="2"/>
  <c r="L22" i="2"/>
  <c r="L21" i="2"/>
  <c r="L36" i="2" l="1"/>
  <c r="K30" i="2"/>
  <c r="J30" i="2"/>
  <c r="J34" i="2"/>
  <c r="S23" i="2" l="1"/>
  <c r="S20" i="2"/>
  <c r="J42" i="2" l="1"/>
  <c r="K44" i="2" l="1"/>
  <c r="K42" i="2"/>
  <c r="K28" i="2"/>
  <c r="M3" i="4" l="1"/>
  <c r="K23" i="2"/>
  <c r="K22" i="2"/>
  <c r="K21" i="2"/>
  <c r="G6" i="4" l="1"/>
  <c r="G4" i="4"/>
  <c r="D25" i="3" l="1"/>
  <c r="D20" i="3"/>
  <c r="D18" i="3"/>
  <c r="Z56" i="2" l="1"/>
  <c r="W56" i="2"/>
  <c r="V56" i="2"/>
  <c r="U56" i="2"/>
  <c r="T56" i="2"/>
  <c r="X56" i="2" s="1"/>
  <c r="S56" i="2"/>
  <c r="Z55" i="2"/>
  <c r="W55" i="2"/>
  <c r="V55" i="2"/>
  <c r="U55" i="2"/>
  <c r="T55" i="2"/>
  <c r="X55" i="2" s="1"/>
  <c r="S55" i="2"/>
  <c r="W52" i="2"/>
  <c r="T52" i="2"/>
  <c r="W51" i="2"/>
  <c r="T51" i="2"/>
  <c r="Z45" i="2"/>
  <c r="W45" i="2"/>
  <c r="V45" i="2"/>
  <c r="U45" i="2"/>
  <c r="T45" i="2"/>
  <c r="X45" i="2" s="1"/>
  <c r="S45" i="2"/>
  <c r="E45" i="2"/>
  <c r="F45" i="2" s="1"/>
  <c r="G45" i="2" s="1"/>
  <c r="H45" i="2" s="1"/>
  <c r="W44" i="2"/>
  <c r="V44" i="2"/>
  <c r="T44" i="2"/>
  <c r="J44" i="2"/>
  <c r="U44" i="2" s="1"/>
  <c r="X44" i="2" s="1"/>
  <c r="H44" i="2"/>
  <c r="G44" i="2"/>
  <c r="F44" i="2"/>
  <c r="E44" i="2"/>
  <c r="W42" i="2"/>
  <c r="V42" i="2"/>
  <c r="T42" i="2"/>
  <c r="U42" i="2"/>
  <c r="X42" i="2" s="1"/>
  <c r="E42" i="2"/>
  <c r="F42" i="2" s="1"/>
  <c r="G42" i="2" s="1"/>
  <c r="H42" i="2" s="1"/>
  <c r="W41" i="2"/>
  <c r="V41" i="2"/>
  <c r="T41" i="2"/>
  <c r="H41" i="2"/>
  <c r="G41" i="2"/>
  <c r="F41" i="2"/>
  <c r="E41" i="2"/>
  <c r="W35" i="2"/>
  <c r="T35" i="2"/>
  <c r="W34" i="2"/>
  <c r="U34" i="2"/>
  <c r="T34" i="2"/>
  <c r="X34" i="2" s="1"/>
  <c r="W33" i="2"/>
  <c r="W32" i="2" s="1"/>
  <c r="T33" i="2"/>
  <c r="H32" i="2"/>
  <c r="G32" i="2"/>
  <c r="G31" i="2" s="1"/>
  <c r="G37" i="2" s="1"/>
  <c r="F32" i="2"/>
  <c r="F31" i="2" s="1"/>
  <c r="F37" i="2" s="1"/>
  <c r="E32" i="2"/>
  <c r="H31" i="2"/>
  <c r="H37" i="2" s="1"/>
  <c r="E31" i="2"/>
  <c r="E36" i="2" s="1"/>
  <c r="W30" i="2"/>
  <c r="V30" i="2"/>
  <c r="T30" i="2"/>
  <c r="W29" i="2"/>
  <c r="V29" i="2"/>
  <c r="T29" i="2"/>
  <c r="W28" i="2"/>
  <c r="V28" i="2"/>
  <c r="T28" i="2"/>
  <c r="X28" i="2" s="1"/>
  <c r="W27" i="2"/>
  <c r="V27" i="2"/>
  <c r="T27" i="2"/>
  <c r="X27" i="2" s="1"/>
  <c r="W26" i="2"/>
  <c r="V26" i="2"/>
  <c r="T26" i="2"/>
  <c r="X26" i="2" s="1"/>
  <c r="H26" i="2"/>
  <c r="G26" i="2"/>
  <c r="F26" i="2"/>
  <c r="E26" i="2"/>
  <c r="D26" i="2"/>
  <c r="W23" i="2"/>
  <c r="V23" i="2"/>
  <c r="T23" i="2"/>
  <c r="X23" i="2" s="1"/>
  <c r="J23" i="2"/>
  <c r="U23" i="2" s="1"/>
  <c r="Z22" i="2"/>
  <c r="W22" i="2"/>
  <c r="V22" i="2"/>
  <c r="U22" i="2"/>
  <c r="T22" i="2"/>
  <c r="S22" i="2"/>
  <c r="Z21" i="2"/>
  <c r="W21" i="2"/>
  <c r="V21" i="2"/>
  <c r="U21" i="2"/>
  <c r="T21" i="2"/>
  <c r="S21" i="2"/>
  <c r="Z20" i="2"/>
  <c r="W20" i="2"/>
  <c r="V20" i="2"/>
  <c r="U20" i="2"/>
  <c r="T20" i="2"/>
  <c r="H20" i="2"/>
  <c r="G20" i="2"/>
  <c r="F20" i="2"/>
  <c r="E20" i="2"/>
  <c r="S16" i="2"/>
  <c r="Z16" i="2" s="1"/>
  <c r="S15" i="2"/>
  <c r="Z15" i="2" s="1"/>
  <c r="S14" i="2"/>
  <c r="Z14" i="2" s="1"/>
  <c r="M44" i="1"/>
  <c r="M51" i="1"/>
  <c r="M42" i="1"/>
  <c r="M35" i="1"/>
  <c r="E26" i="1"/>
  <c r="T32" i="2" l="1"/>
  <c r="T31" i="2" s="1"/>
  <c r="E37" i="2"/>
  <c r="H36" i="2"/>
  <c r="X20" i="2"/>
  <c r="W31" i="2"/>
  <c r="X29" i="2"/>
  <c r="G36" i="2"/>
  <c r="Z23" i="2"/>
  <c r="X22" i="2"/>
  <c r="X21" i="2"/>
  <c r="F36" i="2"/>
  <c r="X30" i="2"/>
  <c r="X35" i="2"/>
  <c r="X51" i="2"/>
  <c r="W37" i="2"/>
  <c r="W36" i="2"/>
  <c r="S42" i="2"/>
  <c r="Z42" i="2"/>
  <c r="S44" i="2"/>
  <c r="Z44" i="2"/>
  <c r="T36" i="2"/>
  <c r="T37" i="2"/>
  <c r="X33" i="2"/>
  <c r="X32" i="2" l="1"/>
  <c r="X31" i="2" s="1"/>
  <c r="X36" i="2" s="1"/>
  <c r="D26" i="1"/>
  <c r="X37" i="2" l="1"/>
  <c r="M23" i="1" l="1"/>
  <c r="V23" i="1" s="1"/>
  <c r="AC56" i="1"/>
  <c r="Z56" i="1"/>
  <c r="Y56" i="1"/>
  <c r="X56" i="1"/>
  <c r="W56" i="1"/>
  <c r="V56" i="1"/>
  <c r="AC55" i="1"/>
  <c r="Z55" i="1"/>
  <c r="Y55" i="1"/>
  <c r="X55" i="1"/>
  <c r="W55" i="1"/>
  <c r="V55" i="1"/>
  <c r="Z52" i="1"/>
  <c r="Y52" i="1"/>
  <c r="W52" i="1"/>
  <c r="AC51" i="1"/>
  <c r="Z51" i="1"/>
  <c r="Y51" i="1"/>
  <c r="X51" i="1"/>
  <c r="W51" i="1"/>
  <c r="V51" i="1"/>
  <c r="AC45" i="1"/>
  <c r="Z45" i="1"/>
  <c r="Y45" i="1"/>
  <c r="X45" i="1"/>
  <c r="W45" i="1"/>
  <c r="AA45" i="1" s="1"/>
  <c r="V45" i="1"/>
  <c r="E45" i="1"/>
  <c r="F45" i="1" s="1"/>
  <c r="G45" i="1" s="1"/>
  <c r="H45" i="1" s="1"/>
  <c r="AC44" i="1"/>
  <c r="Z44" i="1"/>
  <c r="Y44" i="1"/>
  <c r="X44" i="1"/>
  <c r="W44" i="1"/>
  <c r="V44" i="1"/>
  <c r="H44" i="1"/>
  <c r="G44" i="1"/>
  <c r="F44" i="1"/>
  <c r="E44" i="1"/>
  <c r="AC42" i="1"/>
  <c r="Z42" i="1"/>
  <c r="Y42" i="1"/>
  <c r="X42" i="1"/>
  <c r="W42" i="1"/>
  <c r="V42" i="1"/>
  <c r="E42" i="1"/>
  <c r="F42" i="1" s="1"/>
  <c r="G42" i="1" s="1"/>
  <c r="H42" i="1" s="1"/>
  <c r="Z41" i="1"/>
  <c r="Y41" i="1"/>
  <c r="W41" i="1"/>
  <c r="H41" i="1"/>
  <c r="G41" i="1"/>
  <c r="F41" i="1"/>
  <c r="E41" i="1"/>
  <c r="F37" i="1"/>
  <c r="AC35" i="1"/>
  <c r="Z35" i="1"/>
  <c r="Y35" i="1"/>
  <c r="X35" i="1"/>
  <c r="W35" i="1"/>
  <c r="V35" i="1"/>
  <c r="AC34" i="1"/>
  <c r="Z34" i="1"/>
  <c r="Y34" i="1"/>
  <c r="X34" i="1"/>
  <c r="W34" i="1"/>
  <c r="V34" i="1"/>
  <c r="AC33" i="1"/>
  <c r="Z33" i="1"/>
  <c r="Y33" i="1"/>
  <c r="X33" i="1"/>
  <c r="W33" i="1"/>
  <c r="V33" i="1"/>
  <c r="M32" i="1"/>
  <c r="M31" i="1" s="1"/>
  <c r="H32" i="1"/>
  <c r="G32" i="1"/>
  <c r="G31" i="1" s="1"/>
  <c r="G37" i="1" s="1"/>
  <c r="F32" i="1"/>
  <c r="E32" i="1"/>
  <c r="E31" i="1" s="1"/>
  <c r="H31" i="1"/>
  <c r="H37" i="1" s="1"/>
  <c r="F31" i="1"/>
  <c r="AC30" i="1"/>
  <c r="Z30" i="1"/>
  <c r="Y30" i="1"/>
  <c r="X30" i="1"/>
  <c r="W30" i="1"/>
  <c r="V30" i="1"/>
  <c r="AC29" i="1"/>
  <c r="Z29" i="1"/>
  <c r="Y29" i="1"/>
  <c r="X29" i="1"/>
  <c r="W29" i="1"/>
  <c r="V29" i="1"/>
  <c r="AC28" i="1"/>
  <c r="Z28" i="1"/>
  <c r="Y28" i="1"/>
  <c r="X28" i="1"/>
  <c r="W28" i="1"/>
  <c r="V28" i="1"/>
  <c r="AC27" i="1"/>
  <c r="AC26" i="1" s="1"/>
  <c r="Z27" i="1"/>
  <c r="Y27" i="1"/>
  <c r="X27" i="1"/>
  <c r="W27" i="1"/>
  <c r="AA27" i="1" s="1"/>
  <c r="V27" i="1"/>
  <c r="V26" i="1" s="1"/>
  <c r="Y26" i="1"/>
  <c r="X26" i="1"/>
  <c r="H26" i="1"/>
  <c r="H36" i="1" s="1"/>
  <c r="G26" i="1"/>
  <c r="F26" i="1"/>
  <c r="F36" i="1" s="1"/>
  <c r="AC23" i="1"/>
  <c r="Z23" i="1"/>
  <c r="Y23" i="1"/>
  <c r="X23" i="1"/>
  <c r="W23" i="1"/>
  <c r="AC22" i="1"/>
  <c r="Z22" i="1"/>
  <c r="Y22" i="1"/>
  <c r="X22" i="1"/>
  <c r="W22" i="1"/>
  <c r="V22" i="1"/>
  <c r="AC21" i="1"/>
  <c r="Z21" i="1"/>
  <c r="Y21" i="1"/>
  <c r="X21" i="1"/>
  <c r="W21" i="1"/>
  <c r="V21" i="1"/>
  <c r="AC20" i="1"/>
  <c r="Z20" i="1"/>
  <c r="Y20" i="1"/>
  <c r="X20" i="1"/>
  <c r="W20" i="1"/>
  <c r="AA20" i="1" s="1"/>
  <c r="V20" i="1"/>
  <c r="H20" i="1"/>
  <c r="G20" i="1"/>
  <c r="F20" i="1"/>
  <c r="E20" i="1"/>
  <c r="V16" i="1"/>
  <c r="AC16" i="1" s="1"/>
  <c r="V15" i="1"/>
  <c r="AC15" i="1" s="1"/>
  <c r="V14" i="1"/>
  <c r="AC14" i="1" s="1"/>
  <c r="E37" i="1" l="1"/>
  <c r="E36" i="1"/>
  <c r="AA21" i="1"/>
  <c r="AA51" i="1"/>
  <c r="G36" i="1"/>
  <c r="AA28" i="1"/>
  <c r="M52" i="1"/>
  <c r="M36" i="1"/>
  <c r="M37" i="1"/>
  <c r="M41" i="1"/>
  <c r="AC32" i="1"/>
  <c r="AC31" i="1" s="1"/>
  <c r="AC36" i="1" s="1"/>
  <c r="AA34" i="1"/>
  <c r="X32" i="1"/>
  <c r="X31" i="1" s="1"/>
  <c r="X37" i="1" s="1"/>
  <c r="AA35" i="1"/>
  <c r="AA30" i="1"/>
  <c r="AA29" i="1"/>
  <c r="AA23" i="1"/>
  <c r="AA55" i="1"/>
  <c r="AA56" i="1"/>
  <c r="Y32" i="1"/>
  <c r="Y31" i="1" s="1"/>
  <c r="Y37" i="1" s="1"/>
  <c r="AA44" i="1"/>
  <c r="AA42" i="1"/>
  <c r="AC37" i="1"/>
  <c r="AA22" i="1"/>
  <c r="V32" i="1"/>
  <c r="V31" i="1" s="1"/>
  <c r="V36" i="1" s="1"/>
  <c r="AA33" i="1"/>
  <c r="Z26" i="1"/>
  <c r="W26" i="1"/>
  <c r="Z32" i="1"/>
  <c r="Z31" i="1" s="1"/>
  <c r="Z37" i="1"/>
  <c r="W32" i="1"/>
  <c r="W31" i="1" s="1"/>
  <c r="W37" i="1" s="1"/>
  <c r="AC41" i="1" l="1"/>
  <c r="X41" i="1"/>
  <c r="AA41" i="1" s="1"/>
  <c r="V41" i="1"/>
  <c r="X52" i="1"/>
  <c r="AA52" i="1" s="1"/>
  <c r="V52" i="1"/>
  <c r="AC52" i="1"/>
  <c r="Y36" i="1"/>
  <c r="AA32" i="1"/>
  <c r="AA31" i="1" s="1"/>
  <c r="AA37" i="1" s="1"/>
  <c r="X36" i="1"/>
  <c r="V37" i="1"/>
  <c r="AA26" i="1"/>
  <c r="W36" i="1"/>
  <c r="Z36" i="1"/>
  <c r="AA36" i="1" l="1"/>
  <c r="K27" i="2" l="1"/>
  <c r="K26" i="2" s="1"/>
  <c r="J27" i="2" l="1"/>
  <c r="J28" i="2"/>
  <c r="Z28" i="2" l="1"/>
  <c r="U28" i="2"/>
  <c r="S28" i="2"/>
  <c r="S27" i="2"/>
  <c r="Z27" i="2"/>
  <c r="U27" i="2"/>
  <c r="J26" i="2"/>
  <c r="Z26" i="2" l="1"/>
  <c r="S26" i="2"/>
  <c r="D7" i="3"/>
  <c r="U26" i="2"/>
  <c r="J29" i="2"/>
  <c r="D9" i="3" l="1"/>
  <c r="S30" i="2"/>
  <c r="Z30" i="2"/>
  <c r="U30" i="2"/>
  <c r="K31" i="2"/>
  <c r="K41" i="2" s="1"/>
  <c r="K51" i="2" l="1"/>
  <c r="K29" i="2" l="1"/>
  <c r="K36" i="2" s="1"/>
  <c r="S29" i="2" l="1"/>
  <c r="U29" i="2"/>
  <c r="Z29" i="2"/>
  <c r="J31" i="2"/>
  <c r="J36" i="2" s="1"/>
  <c r="J32" i="2"/>
  <c r="J35" i="2"/>
  <c r="J41" i="2" l="1"/>
  <c r="U35" i="2"/>
  <c r="J33" i="2"/>
  <c r="J37" i="2"/>
  <c r="D11" i="3" s="1"/>
  <c r="U33" i="2" l="1"/>
  <c r="U32" i="2" s="1"/>
  <c r="U31" i="2" s="1"/>
  <c r="Y33" i="2"/>
  <c r="Z41" i="2"/>
  <c r="U41" i="2"/>
  <c r="X41" i="2" s="1"/>
  <c r="S41" i="2"/>
  <c r="D23" i="3"/>
  <c r="U37" i="2" l="1"/>
  <c r="U36" i="2"/>
  <c r="K52" i="2" l="1"/>
  <c r="J51" i="2"/>
  <c r="D14" i="3" l="1"/>
  <c r="U51" i="2"/>
  <c r="J52" i="2"/>
  <c r="D16" i="3" l="1"/>
  <c r="U52" i="2"/>
  <c r="X52" i="2" s="1"/>
  <c r="M52" i="2" l="1"/>
  <c r="M32" i="2"/>
  <c r="M35" i="2"/>
  <c r="V35" i="2" l="1"/>
  <c r="Z35" i="2"/>
  <c r="S35" i="2"/>
  <c r="V52" i="2"/>
  <c r="S52" i="2"/>
  <c r="Z52" i="2"/>
  <c r="M34" i="2" l="1"/>
  <c r="Z34" i="2" l="1"/>
  <c r="V34" i="2"/>
  <c r="S34" i="2"/>
  <c r="M37" i="2"/>
  <c r="M33" i="2"/>
  <c r="V33" i="2" l="1"/>
  <c r="S33" i="2"/>
  <c r="Z33" i="2"/>
  <c r="S32" i="2" l="1"/>
  <c r="S31" i="2" s="1"/>
  <c r="S36" i="2" s="1"/>
  <c r="Z32" i="2"/>
  <c r="Z31" i="2" s="1"/>
  <c r="Z36" i="2" s="1"/>
  <c r="V32" i="2"/>
  <c r="V31" i="2" s="1"/>
  <c r="V36" i="2" s="1"/>
  <c r="V37" i="2" l="1"/>
  <c r="S37" i="2"/>
  <c r="Z37" i="2"/>
  <c r="M51" i="2" l="1"/>
  <c r="V51" i="2" l="1"/>
  <c r="Z51" i="2"/>
  <c r="S51" i="2"/>
</calcChain>
</file>

<file path=xl/sharedStrings.xml><?xml version="1.0" encoding="utf-8"?>
<sst xmlns="http://schemas.openxmlformats.org/spreadsheetml/2006/main" count="245" uniqueCount="127">
  <si>
    <t>KINERJA OPERASIONAL TAHUN 2020</t>
  </si>
  <si>
    <t>TPK BELAWAN INTERNASIONAL</t>
  </si>
  <si>
    <t>DERMAGA</t>
  </si>
  <si>
    <t>: INTERNASIONAL</t>
  </si>
  <si>
    <t>PANJANG DERMAGA</t>
  </si>
  <si>
    <t>: 550 M</t>
  </si>
  <si>
    <t>No</t>
  </si>
  <si>
    <t xml:space="preserve"> Uraian</t>
  </si>
  <si>
    <t>Satuan</t>
  </si>
  <si>
    <t>Standar Kinerja OP</t>
  </si>
  <si>
    <t>REALISASI TAHUN 2020</t>
  </si>
  <si>
    <t xml:space="preserve">Realisasi </t>
  </si>
  <si>
    <t>TRW I</t>
  </si>
  <si>
    <t>TRW II</t>
  </si>
  <si>
    <t>TRW III</t>
  </si>
  <si>
    <t>TRW IV</t>
  </si>
  <si>
    <t>JAN</t>
  </si>
  <si>
    <t>FEB</t>
  </si>
  <si>
    <t>MAR</t>
  </si>
  <si>
    <t>APR</t>
  </si>
  <si>
    <t>MEI</t>
  </si>
  <si>
    <t>JUN</t>
  </si>
  <si>
    <t>JUL</t>
  </si>
  <si>
    <t>AGU</t>
  </si>
  <si>
    <t>SEP</t>
  </si>
  <si>
    <t>OKT</t>
  </si>
  <si>
    <t>NOV</t>
  </si>
  <si>
    <t>DES</t>
  </si>
  <si>
    <t>RERATA</t>
  </si>
  <si>
    <t>S.D TRW IV</t>
  </si>
  <si>
    <t>A.</t>
  </si>
  <si>
    <t>TRAFIK</t>
  </si>
  <si>
    <t>1. Kunjungan Kapal</t>
  </si>
  <si>
    <t>Call</t>
  </si>
  <si>
    <t>2. Jumlah Bongkar muat</t>
  </si>
  <si>
    <t>Box</t>
  </si>
  <si>
    <t>Teus</t>
  </si>
  <si>
    <t>3. Rata-rata LOA</t>
  </si>
  <si>
    <t>Meter</t>
  </si>
  <si>
    <t>A</t>
  </si>
  <si>
    <t>TRAFFIC/TRAFIK</t>
  </si>
  <si>
    <t>2. Jumlah Bongkat Muat</t>
  </si>
  <si>
    <t xml:space="preserve">Box </t>
  </si>
  <si>
    <t>3. Rata-rata Box Per Kapal</t>
  </si>
  <si>
    <t>Box/Kapal</t>
  </si>
  <si>
    <t>B</t>
  </si>
  <si>
    <t>SERVICE TIME</t>
  </si>
  <si>
    <t>1.Waiting Time (WT)</t>
  </si>
  <si>
    <t>Jam/Kapal</t>
  </si>
  <si>
    <t xml:space="preserve">    a. Pilot</t>
  </si>
  <si>
    <t xml:space="preserve">    b. Dermaga</t>
  </si>
  <si>
    <t>2.Postpone Time (PT)</t>
  </si>
  <si>
    <t>3.Approach Time (AT)</t>
  </si>
  <si>
    <t>4.Berthing Time (BT)</t>
  </si>
  <si>
    <t xml:space="preserve">   a.Berth Working Time (BWT)</t>
  </si>
  <si>
    <t xml:space="preserve">        1) Effective Time (ET)</t>
  </si>
  <si>
    <t xml:space="preserve">        2) Idle Time (IT)</t>
  </si>
  <si>
    <t xml:space="preserve">   b.Non Operating Time (NOT)</t>
  </si>
  <si>
    <t>5.Turn Round Time (TRT)</t>
  </si>
  <si>
    <t>6. ET/BT</t>
  </si>
  <si>
    <t>%</t>
  </si>
  <si>
    <t>C</t>
  </si>
  <si>
    <t>UTILIZATION</t>
  </si>
  <si>
    <t>1.Dermaga</t>
  </si>
  <si>
    <t xml:space="preserve"> a. Berth Occupancy Ratio (BOR)</t>
  </si>
  <si>
    <t xml:space="preserve"> b. Berth Through Put (BTP)</t>
  </si>
  <si>
    <t>Teus/M</t>
  </si>
  <si>
    <t>2.Lapangan Penumpukan</t>
  </si>
  <si>
    <t xml:space="preserve"> a. Yard Occupancy Ratio (YOR)</t>
  </si>
  <si>
    <t xml:space="preserve"> b. Yard Through Put (YTP)</t>
  </si>
  <si>
    <t>Teus/M2</t>
  </si>
  <si>
    <t>3.Gudang Penumpukan</t>
  </si>
  <si>
    <t xml:space="preserve"> a. Shed Occupancy Ratio (SOR)</t>
  </si>
  <si>
    <t xml:space="preserve"> b. Shed Through Put (STP)</t>
  </si>
  <si>
    <t>Ton/M2</t>
  </si>
  <si>
    <t>D</t>
  </si>
  <si>
    <t>PRODUKTIVITY</t>
  </si>
  <si>
    <t xml:space="preserve">   Lapangan</t>
  </si>
  <si>
    <t>B/C/H</t>
  </si>
  <si>
    <t>B/S/H</t>
  </si>
  <si>
    <t>E</t>
  </si>
  <si>
    <t>DWELLING TIME TERMINAL</t>
  </si>
  <si>
    <t>1. Import (Bongkar)</t>
  </si>
  <si>
    <t>Hari</t>
  </si>
  <si>
    <t>2. Ekport (Muat)</t>
  </si>
  <si>
    <t>TAHUN</t>
  </si>
  <si>
    <t>MV Mathu Bhum</t>
  </si>
  <si>
    <t xml:space="preserve">: TPK Prima </t>
  </si>
  <si>
    <t>TPK BELAWAN FASE 2</t>
  </si>
  <si>
    <t>KINERJA OPERASIONAL TAHUN 2021</t>
  </si>
  <si>
    <t>: 350 M</t>
  </si>
  <si>
    <t>TERMINAL PETIKEMAS BELAWAN FASE II</t>
  </si>
  <si>
    <t xml:space="preserve">Laporan Pencapaian Standar Kinerja Operasional Pelabuhan Belawan Fase II </t>
  </si>
  <si>
    <t>No.</t>
  </si>
  <si>
    <t>Indikator</t>
  </si>
  <si>
    <t>Standar</t>
  </si>
  <si>
    <t>I</t>
  </si>
  <si>
    <t>WT</t>
  </si>
  <si>
    <t>AT</t>
  </si>
  <si>
    <t>ET:BT</t>
  </si>
  <si>
    <t>Pelayanan Kapal</t>
  </si>
  <si>
    <t>1.5</t>
  </si>
  <si>
    <t>April</t>
  </si>
  <si>
    <t>Klarifikasi</t>
  </si>
  <si>
    <t>II</t>
  </si>
  <si>
    <t>Pelayanan Petikemas</t>
  </si>
  <si>
    <t>Receiving</t>
  </si>
  <si>
    <t>Delivery</t>
  </si>
  <si>
    <t>III</t>
  </si>
  <si>
    <t>Utilisasi</t>
  </si>
  <si>
    <t>BOR</t>
  </si>
  <si>
    <t>YOR</t>
  </si>
  <si>
    <t>Kesiapan Peralatan</t>
  </si>
  <si>
    <t>IGMT</t>
  </si>
  <si>
    <t>produksi CC-idle+not)= Efektir</t>
  </si>
  <si>
    <t>prouksi CC/efektif time CC</t>
  </si>
  <si>
    <t>A+B/2</t>
  </si>
  <si>
    <t>Kapal Sandar</t>
  </si>
  <si>
    <t>BT</t>
  </si>
  <si>
    <t>FL</t>
  </si>
  <si>
    <t>Mulai Kerja</t>
  </si>
  <si>
    <t>Selesai Kerja</t>
  </si>
  <si>
    <t>BWT</t>
  </si>
  <si>
    <t>277E</t>
  </si>
  <si>
    <t>276E</t>
  </si>
  <si>
    <t>278E</t>
  </si>
  <si>
    <t>279E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</si>
</sst>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64" formatCode="_(* #,##0.00_);_(* \(#,##0.00\);_(* &quot;-&quot;??_);_(@_)"/>
    <numFmt numFmtId="165" formatCode="#,##0.00&quot; &quot;;&quot; (&quot;#,##0.00&quot;)&quot;;&quot; -&quot;#&quot; &quot;;@&quot; &quot;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indexed="8"/>
      <name val="Calibri"/>
      <family val="2"/>
    </font>
    <font>
      <sz val="10"/>
      <color theme="1"/>
      <name val="Calibri"/>
      <family val="2"/>
      <scheme val="minor"/>
    </font>
    <font>
      <sz val="10"/>
      <color indexed="8"/>
      <name val="Calibri"/>
      <family val="2"/>
    </font>
    <font>
      <sz val="10"/>
      <name val="Arial"/>
      <family val="2"/>
    </font>
    <font>
      <sz val="10"/>
      <name val="Calibri"/>
      <family val="2"/>
    </font>
    <font>
      <sz val="10"/>
      <color indexed="8"/>
      <name val="Arial"/>
      <family val="2"/>
    </font>
    <font>
      <b/>
      <sz val="10"/>
      <color theme="3" tint="-0.499984740745262"/>
      <name val="Calibri"/>
      <family val="2"/>
    </font>
    <font>
      <b/>
      <sz val="10"/>
      <name val="Calibri"/>
      <family val="2"/>
    </font>
    <font>
      <sz val="10"/>
      <color theme="3" tint="-0.499984740745262"/>
      <name val="Calibri"/>
      <family val="2"/>
    </font>
    <font>
      <sz val="11"/>
      <color indexed="8"/>
      <name val="Arial"/>
      <family val="2"/>
    </font>
    <font>
      <sz val="10"/>
      <name val="Calibri"/>
      <family val="2"/>
      <scheme val="minor"/>
    </font>
    <font>
      <sz val="10"/>
      <color theme="3"/>
      <name val="Calibri"/>
      <family val="2"/>
      <scheme val="minor"/>
    </font>
    <font>
      <sz val="11"/>
      <color indexed="8"/>
      <name val="Calibri"/>
      <family val="2"/>
    </font>
    <font>
      <i/>
      <sz val="10"/>
      <color indexed="8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auto="1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theme="3" tint="-0.499984740745262"/>
      </right>
      <top/>
      <bottom/>
      <diagonal/>
    </border>
    <border>
      <left style="thin">
        <color theme="3" tint="-0.499984740745262"/>
      </left>
      <right style="thin">
        <color theme="3" tint="-0.499984740745262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/>
      <right style="thin">
        <color indexed="8"/>
      </right>
      <top/>
      <bottom/>
      <diagonal/>
    </border>
  </borders>
  <cellStyleXfs count="9">
    <xf numFmtId="0" fontId="0" fillId="0" borderId="0"/>
    <xf numFmtId="0" fontId="1" fillId="0" borderId="0"/>
    <xf numFmtId="0" fontId="5" fillId="0" borderId="0"/>
    <xf numFmtId="0" fontId="7" fillId="0" borderId="0"/>
    <xf numFmtId="0" fontId="5" fillId="0" borderId="0"/>
    <xf numFmtId="165" fontId="11" fillId="0" borderId="0"/>
    <xf numFmtId="0" fontId="1" fillId="0" borderId="0"/>
    <xf numFmtId="164" fontId="14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/>
  </cellStyleXfs>
  <cellXfs count="116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/>
    <xf numFmtId="0" fontId="2" fillId="0" borderId="0" xfId="1" applyFont="1" applyAlignment="1"/>
    <xf numFmtId="0" fontId="2" fillId="0" borderId="0" xfId="1" applyFont="1" applyAlignment="1">
      <alignment horizontal="left"/>
    </xf>
    <xf numFmtId="0" fontId="3" fillId="0" borderId="0" xfId="1" applyFont="1" applyAlignment="1">
      <alignment horizontal="center"/>
    </xf>
    <xf numFmtId="0" fontId="2" fillId="2" borderId="9" xfId="0" applyFont="1" applyFill="1" applyBorder="1" applyAlignment="1">
      <alignment horizontal="center" vertical="center"/>
    </xf>
    <xf numFmtId="0" fontId="2" fillId="2" borderId="9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vertical="center"/>
    </xf>
    <xf numFmtId="4" fontId="2" fillId="2" borderId="11" xfId="0" applyNumberFormat="1" applyFont="1" applyFill="1" applyBorder="1" applyAlignment="1">
      <alignment vertical="center"/>
    </xf>
    <xf numFmtId="0" fontId="3" fillId="3" borderId="11" xfId="0" applyFont="1" applyFill="1" applyBorder="1"/>
    <xf numFmtId="0" fontId="2" fillId="4" borderId="12" xfId="0" applyFont="1" applyFill="1" applyBorder="1" applyAlignment="1">
      <alignment horizontal="center" vertical="center"/>
    </xf>
    <xf numFmtId="0" fontId="2" fillId="2" borderId="5" xfId="1" applyFont="1" applyFill="1" applyBorder="1" applyAlignment="1">
      <alignment horizontal="center" vertical="center"/>
    </xf>
    <xf numFmtId="0" fontId="3" fillId="3" borderId="5" xfId="1" applyFont="1" applyFill="1" applyBorder="1"/>
    <xf numFmtId="0" fontId="2" fillId="4" borderId="6" xfId="1" applyFont="1" applyFill="1" applyBorder="1" applyAlignment="1">
      <alignment horizontal="center" vertical="center"/>
    </xf>
    <xf numFmtId="0" fontId="2" fillId="4" borderId="13" xfId="1" applyFont="1" applyFill="1" applyBorder="1" applyAlignment="1">
      <alignment horizontal="center" vertical="center"/>
    </xf>
    <xf numFmtId="0" fontId="3" fillId="0" borderId="9" xfId="1" applyFont="1" applyBorder="1" applyAlignment="1">
      <alignment vertical="center"/>
    </xf>
    <xf numFmtId="0" fontId="2" fillId="0" borderId="9" xfId="1" applyFont="1" applyBorder="1" applyAlignment="1">
      <alignment vertical="center"/>
    </xf>
    <xf numFmtId="0" fontId="3" fillId="0" borderId="9" xfId="1" applyFont="1" applyBorder="1" applyAlignment="1">
      <alignment horizontal="center" vertical="center"/>
    </xf>
    <xf numFmtId="4" fontId="3" fillId="0" borderId="9" xfId="1" applyNumberFormat="1" applyFont="1" applyBorder="1" applyAlignment="1">
      <alignment horizontal="center" vertical="center"/>
    </xf>
    <xf numFmtId="4" fontId="3" fillId="0" borderId="14" xfId="1" applyNumberFormat="1" applyFont="1" applyBorder="1" applyAlignment="1">
      <alignment horizontal="center"/>
    </xf>
    <xf numFmtId="4" fontId="4" fillId="0" borderId="10" xfId="1" applyNumberFormat="1" applyFont="1" applyBorder="1" applyAlignment="1">
      <alignment horizontal="center"/>
    </xf>
    <xf numFmtId="0" fontId="2" fillId="0" borderId="9" xfId="1" applyFont="1" applyBorder="1" applyAlignment="1">
      <alignment horizontal="center" vertical="center"/>
    </xf>
    <xf numFmtId="4" fontId="3" fillId="0" borderId="9" xfId="1" applyNumberFormat="1" applyFont="1" applyBorder="1" applyAlignment="1">
      <alignment horizontal="center"/>
    </xf>
    <xf numFmtId="4" fontId="3" fillId="0" borderId="0" xfId="1" applyNumberFormat="1" applyFont="1" applyAlignment="1">
      <alignment horizontal="center"/>
    </xf>
    <xf numFmtId="0" fontId="3" fillId="0" borderId="9" xfId="1" applyFont="1" applyBorder="1" applyAlignment="1">
      <alignment horizontal="left" vertical="center"/>
    </xf>
    <xf numFmtId="0" fontId="6" fillId="0" borderId="9" xfId="2" applyFont="1" applyFill="1" applyBorder="1" applyAlignment="1">
      <alignment vertical="center"/>
    </xf>
    <xf numFmtId="0" fontId="8" fillId="0" borderId="15" xfId="3" applyFont="1" applyBorder="1" applyAlignment="1">
      <alignment horizontal="center" vertical="center"/>
    </xf>
    <xf numFmtId="0" fontId="9" fillId="0" borderId="9" xfId="2" applyFont="1" applyFill="1" applyBorder="1" applyAlignment="1">
      <alignment vertical="center"/>
    </xf>
    <xf numFmtId="0" fontId="10" fillId="0" borderId="15" xfId="3" applyFont="1" applyBorder="1" applyAlignment="1">
      <alignment horizontal="left" vertical="center"/>
    </xf>
    <xf numFmtId="0" fontId="10" fillId="0" borderId="16" xfId="4" applyFont="1" applyFill="1" applyBorder="1" applyAlignment="1">
      <alignment vertical="center"/>
    </xf>
    <xf numFmtId="0" fontId="10" fillId="0" borderId="16" xfId="3" applyFont="1" applyBorder="1" applyAlignment="1">
      <alignment horizontal="center" vertical="center"/>
    </xf>
    <xf numFmtId="0" fontId="10" fillId="0" borderId="0" xfId="3" applyFont="1" applyBorder="1" applyAlignment="1">
      <alignment horizontal="center" vertical="center"/>
    </xf>
    <xf numFmtId="3" fontId="3" fillId="0" borderId="9" xfId="1" applyNumberFormat="1" applyFont="1" applyBorder="1" applyAlignment="1">
      <alignment horizontal="center" vertical="center"/>
    </xf>
    <xf numFmtId="3" fontId="3" fillId="0" borderId="9" xfId="1" applyNumberFormat="1" applyFont="1" applyBorder="1" applyAlignment="1">
      <alignment horizontal="center"/>
    </xf>
    <xf numFmtId="3" fontId="4" fillId="0" borderId="10" xfId="5" applyNumberFormat="1" applyFont="1" applyFill="1" applyBorder="1" applyAlignment="1" applyProtection="1">
      <alignment horizontal="center"/>
    </xf>
    <xf numFmtId="0" fontId="10" fillId="0" borderId="15" xfId="3" applyFont="1" applyBorder="1" applyAlignment="1">
      <alignment vertical="center"/>
    </xf>
    <xf numFmtId="0" fontId="10" fillId="0" borderId="17" xfId="3" applyFont="1" applyBorder="1" applyAlignment="1">
      <alignment vertical="center"/>
    </xf>
    <xf numFmtId="4" fontId="4" fillId="0" borderId="10" xfId="5" applyNumberFormat="1" applyFont="1" applyFill="1" applyBorder="1" applyAlignment="1" applyProtection="1">
      <alignment horizontal="center"/>
    </xf>
    <xf numFmtId="4" fontId="3" fillId="0" borderId="9" xfId="1" applyNumberFormat="1" applyFont="1" applyFill="1" applyBorder="1" applyAlignment="1">
      <alignment horizontal="center" vertical="center"/>
    </xf>
    <xf numFmtId="4" fontId="3" fillId="0" borderId="9" xfId="1" applyNumberFormat="1" applyFont="1" applyFill="1" applyBorder="1" applyAlignment="1">
      <alignment horizontal="center"/>
    </xf>
    <xf numFmtId="4" fontId="3" fillId="5" borderId="9" xfId="1" applyNumberFormat="1" applyFont="1" applyFill="1" applyBorder="1" applyAlignment="1">
      <alignment horizontal="center" vertical="center"/>
    </xf>
    <xf numFmtId="4" fontId="3" fillId="5" borderId="9" xfId="1" applyNumberFormat="1" applyFont="1" applyFill="1" applyBorder="1" applyAlignment="1">
      <alignment horizontal="center"/>
    </xf>
    <xf numFmtId="0" fontId="3" fillId="6" borderId="9" xfId="1" applyFont="1" applyFill="1" applyBorder="1" applyAlignment="1">
      <alignment vertical="center"/>
    </xf>
    <xf numFmtId="0" fontId="3" fillId="6" borderId="9" xfId="1" applyFont="1" applyFill="1" applyBorder="1" applyAlignment="1">
      <alignment horizontal="center" vertical="center"/>
    </xf>
    <xf numFmtId="4" fontId="3" fillId="6" borderId="9" xfId="1" applyNumberFormat="1" applyFont="1" applyFill="1" applyBorder="1" applyAlignment="1">
      <alignment horizontal="center"/>
    </xf>
    <xf numFmtId="4" fontId="4" fillId="6" borderId="10" xfId="5" applyNumberFormat="1" applyFont="1" applyFill="1" applyBorder="1" applyAlignment="1" applyProtection="1">
      <alignment horizontal="center"/>
    </xf>
    <xf numFmtId="0" fontId="3" fillId="6" borderId="0" xfId="1" applyFont="1" applyFill="1"/>
    <xf numFmtId="4" fontId="4" fillId="0" borderId="18" xfId="5" applyNumberFormat="1" applyFont="1" applyFill="1" applyBorder="1" applyAlignment="1" applyProtection="1">
      <alignment horizontal="center"/>
    </xf>
    <xf numFmtId="0" fontId="6" fillId="0" borderId="9" xfId="2" applyFont="1" applyFill="1" applyBorder="1" applyAlignment="1">
      <alignment horizontal="left" vertical="center" indent="1"/>
    </xf>
    <xf numFmtId="4" fontId="3" fillId="0" borderId="9" xfId="0" applyNumberFormat="1" applyFont="1" applyFill="1" applyBorder="1" applyAlignment="1">
      <alignment horizontal="center" vertical="center"/>
    </xf>
    <xf numFmtId="4" fontId="3" fillId="0" borderId="9" xfId="0" applyNumberFormat="1" applyFont="1" applyBorder="1" applyAlignment="1">
      <alignment horizontal="center" vertical="center"/>
    </xf>
    <xf numFmtId="0" fontId="4" fillId="0" borderId="9" xfId="6" applyFont="1" applyBorder="1" applyAlignment="1">
      <alignment vertical="center"/>
    </xf>
    <xf numFmtId="4" fontId="12" fillId="0" borderId="9" xfId="2" applyNumberFormat="1" applyFont="1" applyFill="1" applyBorder="1" applyAlignment="1">
      <alignment horizontal="center" vertical="center"/>
    </xf>
    <xf numFmtId="4" fontId="13" fillId="0" borderId="9" xfId="2" applyNumberFormat="1" applyFont="1" applyFill="1" applyBorder="1" applyAlignment="1">
      <alignment horizontal="center" vertical="center"/>
    </xf>
    <xf numFmtId="0" fontId="3" fillId="0" borderId="9" xfId="6" applyFont="1" applyBorder="1" applyAlignment="1">
      <alignment vertical="center"/>
    </xf>
    <xf numFmtId="4" fontId="12" fillId="0" borderId="9" xfId="1" applyNumberFormat="1" applyFont="1" applyFill="1" applyBorder="1" applyAlignment="1">
      <alignment horizontal="center"/>
    </xf>
    <xf numFmtId="0" fontId="3" fillId="0" borderId="11" xfId="1" applyFont="1" applyBorder="1" applyAlignment="1">
      <alignment vertical="center"/>
    </xf>
    <xf numFmtId="0" fontId="3" fillId="0" borderId="11" xfId="1" applyFont="1" applyBorder="1" applyAlignment="1">
      <alignment horizontal="center" vertical="center"/>
    </xf>
    <xf numFmtId="4" fontId="3" fillId="0" borderId="11" xfId="1" applyNumberFormat="1" applyFont="1" applyFill="1" applyBorder="1" applyAlignment="1">
      <alignment horizontal="center" vertical="center"/>
    </xf>
    <xf numFmtId="4" fontId="3" fillId="0" borderId="11" xfId="1" applyNumberFormat="1" applyFont="1" applyFill="1" applyBorder="1" applyAlignment="1">
      <alignment horizontal="center"/>
    </xf>
    <xf numFmtId="4" fontId="3" fillId="0" borderId="11" xfId="1" applyNumberFormat="1" applyFont="1" applyBorder="1" applyAlignment="1">
      <alignment horizontal="center"/>
    </xf>
    <xf numFmtId="4" fontId="4" fillId="0" borderId="19" xfId="7" applyNumberFormat="1" applyFont="1" applyFill="1" applyBorder="1" applyAlignment="1">
      <alignment horizontal="center"/>
    </xf>
    <xf numFmtId="4" fontId="4" fillId="0" borderId="19" xfId="7" applyNumberFormat="1" applyFont="1" applyBorder="1" applyAlignment="1">
      <alignment horizontal="center"/>
    </xf>
    <xf numFmtId="4" fontId="3" fillId="0" borderId="20" xfId="1" applyNumberFormat="1" applyFont="1" applyFill="1" applyBorder="1" applyAlignment="1">
      <alignment horizontal="center"/>
    </xf>
    <xf numFmtId="0" fontId="15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0" fontId="15" fillId="0" borderId="0" xfId="0" applyFont="1" applyAlignment="1"/>
    <xf numFmtId="0" fontId="15" fillId="0" borderId="0" xfId="0" applyFont="1" applyAlignment="1">
      <alignment horizontal="center"/>
    </xf>
    <xf numFmtId="0" fontId="2" fillId="0" borderId="0" xfId="0" applyFont="1" applyAlignment="1"/>
    <xf numFmtId="0" fontId="3" fillId="4" borderId="9" xfId="1" applyFont="1" applyFill="1" applyBorder="1" applyAlignment="1">
      <alignment vertical="center"/>
    </xf>
    <xf numFmtId="0" fontId="3" fillId="4" borderId="9" xfId="1" applyFont="1" applyFill="1" applyBorder="1" applyAlignment="1">
      <alignment horizontal="center" vertical="center"/>
    </xf>
    <xf numFmtId="4" fontId="3" fillId="4" borderId="9" xfId="1" applyNumberFormat="1" applyFont="1" applyFill="1" applyBorder="1" applyAlignment="1">
      <alignment horizontal="center" vertical="center"/>
    </xf>
    <xf numFmtId="4" fontId="3" fillId="4" borderId="9" xfId="1" applyNumberFormat="1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5" xfId="0" applyBorder="1"/>
    <xf numFmtId="0" fontId="0" fillId="0" borderId="5" xfId="0" applyBorder="1" applyAlignment="1">
      <alignment horizontal="center" vertical="center"/>
    </xf>
    <xf numFmtId="4" fontId="0" fillId="0" borderId="5" xfId="0" applyNumberFormat="1" applyBorder="1"/>
    <xf numFmtId="0" fontId="0" fillId="0" borderId="5" xfId="0" applyBorder="1" applyAlignment="1">
      <alignment horizontal="center"/>
    </xf>
    <xf numFmtId="9" fontId="0" fillId="0" borderId="5" xfId="0" applyNumberFormat="1" applyBorder="1" applyAlignment="1">
      <alignment horizontal="center" vertical="center"/>
    </xf>
    <xf numFmtId="20" fontId="3" fillId="0" borderId="0" xfId="1" applyNumberFormat="1" applyFont="1"/>
    <xf numFmtId="22" fontId="0" fillId="0" borderId="0" xfId="0" applyNumberFormat="1"/>
    <xf numFmtId="2" fontId="0" fillId="0" borderId="0" xfId="0" applyNumberFormat="1"/>
    <xf numFmtId="4" fontId="3" fillId="0" borderId="17" xfId="1" applyNumberFormat="1" applyFont="1" applyFill="1" applyBorder="1" applyAlignment="1">
      <alignment horizontal="center"/>
    </xf>
    <xf numFmtId="4" fontId="4" fillId="0" borderId="21" xfId="5" applyNumberFormat="1" applyFont="1" applyFill="1" applyBorder="1" applyAlignment="1" applyProtection="1">
      <alignment horizontal="center"/>
    </xf>
    <xf numFmtId="4" fontId="4" fillId="6" borderId="21" xfId="5" applyNumberFormat="1" applyFont="1" applyFill="1" applyBorder="1" applyAlignment="1" applyProtection="1">
      <alignment horizontal="center"/>
    </xf>
    <xf numFmtId="4" fontId="3" fillId="0" borderId="0" xfId="1" applyNumberFormat="1" applyFont="1" applyBorder="1" applyAlignment="1">
      <alignment horizontal="center"/>
    </xf>
    <xf numFmtId="4" fontId="3" fillId="6" borderId="0" xfId="1" applyNumberFormat="1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41" fontId="3" fillId="0" borderId="9" xfId="8" applyFont="1" applyBorder="1" applyAlignment="1">
      <alignment horizontal="center"/>
    </xf>
    <xf numFmtId="0" fontId="3" fillId="0" borderId="0" xfId="0" applyFont="1" applyAlignment="1">
      <alignment horizontal="center"/>
    </xf>
    <xf numFmtId="0" fontId="2" fillId="3" borderId="5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3" fillId="0" borderId="0" xfId="0" applyFont="1" applyAlignment="1">
      <alignment horizontal="center" wrapText="1"/>
    </xf>
    <xf numFmtId="0" fontId="2" fillId="0" borderId="0" xfId="1" applyFont="1" applyAlignment="1">
      <alignment horizontal="center"/>
    </xf>
    <xf numFmtId="0" fontId="2" fillId="2" borderId="1" xfId="1" applyFont="1" applyFill="1" applyBorder="1" applyAlignment="1">
      <alignment horizontal="center" vertical="center"/>
    </xf>
    <xf numFmtId="0" fontId="2" fillId="2" borderId="9" xfId="1" applyFont="1" applyFill="1" applyBorder="1" applyAlignment="1">
      <alignment horizontal="center" vertical="center"/>
    </xf>
    <xf numFmtId="0" fontId="2" fillId="2" borderId="11" xfId="1" applyFont="1" applyFill="1" applyBorder="1" applyAlignment="1">
      <alignment horizontal="center" vertical="center"/>
    </xf>
    <xf numFmtId="0" fontId="2" fillId="2" borderId="1" xfId="1" applyFont="1" applyFill="1" applyBorder="1" applyAlignment="1">
      <alignment horizontal="center" vertical="center" wrapText="1"/>
    </xf>
    <xf numFmtId="0" fontId="2" fillId="2" borderId="9" xfId="1" applyFont="1" applyFill="1" applyBorder="1" applyAlignment="1">
      <alignment horizontal="center" vertical="center" wrapText="1"/>
    </xf>
    <xf numFmtId="0" fontId="2" fillId="2" borderId="11" xfId="1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</cellXfs>
  <cellStyles count="9">
    <cellStyle name="Comma [0]" xfId="8" builtinId="6"/>
    <cellStyle name="Comma 3 2" xfId="7" xr:uid="{B3F97D67-824A-4A3A-A35B-C3282ABE876A}"/>
    <cellStyle name="Excel Built-in Comma" xfId="5" xr:uid="{61FC85B7-27C0-44C9-8073-585773DDD87A}"/>
    <cellStyle name="Normal" xfId="0" builtinId="0"/>
    <cellStyle name="Normal 2" xfId="3" xr:uid="{41D7F136-CB97-4445-9C79-2D5F2F6CA17F}"/>
    <cellStyle name="Normal 2 2" xfId="2" xr:uid="{457664D0-CA13-4B5F-AE98-42A1BEB3E28B}"/>
    <cellStyle name="Normal 2 2 2" xfId="4" xr:uid="{B0C5FD8D-544E-4318-838F-B30F05CF157C}"/>
    <cellStyle name="Normal 3 10" xfId="6" xr:uid="{158E3347-2FA3-4FF0-85A9-D63BDA53F042}"/>
    <cellStyle name="Normal 3 2" xfId="1" xr:uid="{1355B16B-2767-477B-9008-43A002A8388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WIN10PC\Downloads\H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SUS\Downloads\Kertas%20kerja%20Kinop%20Apri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P"/>
      <sheetName val="K"/>
      <sheetName val="276E"/>
      <sheetName val="277E"/>
      <sheetName val="Sheet1"/>
    </sheetNames>
    <sheetDataSet>
      <sheetData sheetId="0" refreshError="1"/>
      <sheetData sheetId="1">
        <row r="8">
          <cell r="L8">
            <v>0.75</v>
          </cell>
          <cell r="M8">
            <v>0</v>
          </cell>
          <cell r="O8">
            <v>0</v>
          </cell>
        </row>
        <row r="9">
          <cell r="M9">
            <v>0</v>
          </cell>
          <cell r="N9">
            <v>0</v>
          </cell>
        </row>
      </sheetData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P"/>
      <sheetName val="K"/>
      <sheetName val="279"/>
      <sheetName val="278E"/>
      <sheetName val="276E"/>
      <sheetName val="277E"/>
      <sheetName val="Sheet1"/>
    </sheetNames>
    <sheetDataSet>
      <sheetData sheetId="0"/>
      <sheetData sheetId="1">
        <row r="8">
          <cell r="L8">
            <v>0.75</v>
          </cell>
          <cell r="P8">
            <v>2.25</v>
          </cell>
          <cell r="Q8">
            <v>54</v>
          </cell>
          <cell r="R8">
            <v>50.166666666569654</v>
          </cell>
          <cell r="S8">
            <v>5.6000000002677552</v>
          </cell>
          <cell r="T8">
            <v>3.8333333334303461</v>
          </cell>
          <cell r="U8">
            <v>44.566666666301899</v>
          </cell>
          <cell r="Y8">
            <v>11.527022821975892</v>
          </cell>
          <cell r="AA8">
            <v>20.930232558180009</v>
          </cell>
          <cell r="AB8">
            <v>82.530864196855376</v>
          </cell>
        </row>
        <row r="9">
          <cell r="L9">
            <v>0.99999999994179234</v>
          </cell>
          <cell r="P9">
            <v>2.0833333333139308</v>
          </cell>
          <cell r="Q9">
            <v>36</v>
          </cell>
          <cell r="R9">
            <v>32.916666666569654</v>
          </cell>
          <cell r="S9">
            <v>0</v>
          </cell>
          <cell r="T9">
            <v>3.0833333334303461</v>
          </cell>
          <cell r="U9">
            <v>32.916666666569654</v>
          </cell>
          <cell r="Y9">
            <v>16.114124027313999</v>
          </cell>
          <cell r="AA9">
            <v>34.967088607697995</v>
          </cell>
          <cell r="AB9">
            <v>91.435185184915696</v>
          </cell>
        </row>
        <row r="10">
          <cell r="L10">
            <v>8.0000000000582077</v>
          </cell>
          <cell r="P10">
            <v>1.8333333333721384</v>
          </cell>
          <cell r="Q10">
            <v>30</v>
          </cell>
          <cell r="R10">
            <v>27.833333333255723</v>
          </cell>
          <cell r="S10">
            <v>6.5155555566307157</v>
          </cell>
          <cell r="T10">
            <v>2.1666666667442769</v>
          </cell>
          <cell r="U10">
            <v>21.317777776625007</v>
          </cell>
          <cell r="Y10">
            <v>18.382627155340678</v>
          </cell>
          <cell r="AA10">
            <v>38.802395209689031</v>
          </cell>
        </row>
        <row r="11">
          <cell r="L11">
            <v>0.99999999994179234</v>
          </cell>
          <cell r="M11">
            <v>0</v>
          </cell>
          <cell r="N11">
            <v>0</v>
          </cell>
          <cell r="P11">
            <v>1.1666666668024845</v>
          </cell>
          <cell r="Q11">
            <v>31.249999999883585</v>
          </cell>
          <cell r="R11">
            <v>28.383333333302289</v>
          </cell>
          <cell r="S11">
            <v>2.5000000000000013</v>
          </cell>
          <cell r="T11">
            <v>2.8666666665812954</v>
          </cell>
          <cell r="U11">
            <v>25.883333333302289</v>
          </cell>
          <cell r="W11">
            <v>33.416666666627862</v>
          </cell>
          <cell r="Y11">
            <v>21.019108280317116</v>
          </cell>
          <cell r="AA11">
            <v>39.177921315368749</v>
          </cell>
          <cell r="AB11">
            <v>82.82666666687588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3B448A-405A-424D-B420-D0303DF31FB2}">
  <dimension ref="A1:AB71"/>
  <sheetViews>
    <sheetView tabSelected="1" view="pageBreakPreview" zoomScale="80" zoomScaleNormal="80" zoomScaleSheetLayoutView="80" workbookViewId="0">
      <pane xSplit="9" ySplit="11" topLeftCell="K43" activePane="bottomRight" state="frozen"/>
      <selection activeCell="T52" sqref="T52"/>
      <selection pane="topRight" activeCell="T52" sqref="T52"/>
      <selection pane="bottomLeft" activeCell="T52" sqref="T52"/>
      <selection pane="bottomRight" activeCell="Q4" sqref="Q4"/>
    </sheetView>
  </sheetViews>
  <sheetFormatPr defaultColWidth="9.1796875" defaultRowHeight="13" x14ac:dyDescent="0.3"/>
  <cols>
    <col min="1" max="1" width="5" style="2" customWidth="1"/>
    <col min="2" max="2" width="30.26953125" style="2" customWidth="1"/>
    <col min="3" max="3" width="11.453125" style="2" bestFit="1" customWidth="1"/>
    <col min="4" max="4" width="11.453125" style="2" customWidth="1"/>
    <col min="5" max="8" width="9.7265625" style="2" hidden="1" customWidth="1"/>
    <col min="9" max="9" width="10.81640625" style="2" hidden="1" customWidth="1"/>
    <col min="10" max="10" width="15.54296875" style="2" bestFit="1" customWidth="1"/>
    <col min="11" max="13" width="14.08984375" style="2" bestFit="1" customWidth="1"/>
    <col min="14" max="18" width="9.7265625" style="2" customWidth="1"/>
    <col min="19" max="19" width="9.81640625" style="2" customWidth="1"/>
    <col min="20" max="23" width="9.26953125" style="2" hidden="1" customWidth="1"/>
    <col min="24" max="24" width="11.453125" style="2" hidden="1" customWidth="1"/>
    <col min="25" max="25" width="9.1796875" style="2"/>
    <col min="26" max="26" width="9.81640625" style="2" hidden="1" customWidth="1"/>
    <col min="27" max="16384" width="9.1796875" style="2"/>
  </cols>
  <sheetData>
    <row r="1" spans="1:28" x14ac:dyDescent="0.3">
      <c r="A1" s="1"/>
      <c r="B1" s="1"/>
      <c r="C1" s="1"/>
      <c r="D1" s="1"/>
      <c r="E1" s="1"/>
      <c r="F1" s="1"/>
      <c r="G1" s="1"/>
      <c r="H1" s="1"/>
      <c r="I1" s="1"/>
    </row>
    <row r="2" spans="1:28" x14ac:dyDescent="0.3">
      <c r="A2" s="100" t="s">
        <v>89</v>
      </c>
      <c r="B2" s="100"/>
      <c r="C2" s="100"/>
      <c r="D2" s="100"/>
      <c r="E2" s="100"/>
      <c r="F2" s="100"/>
      <c r="G2" s="100"/>
      <c r="H2" s="100"/>
    </row>
    <row r="3" spans="1:28" x14ac:dyDescent="0.3">
      <c r="A3" s="100" t="s">
        <v>88</v>
      </c>
      <c r="B3" s="100"/>
      <c r="C3" s="100"/>
      <c r="D3" s="100"/>
      <c r="E3" s="100"/>
      <c r="F3" s="100"/>
      <c r="G3" s="100"/>
      <c r="H3" s="100"/>
    </row>
    <row r="4" spans="1:28" x14ac:dyDescent="0.3">
      <c r="A4" s="1"/>
      <c r="B4" s="1"/>
      <c r="C4" s="1"/>
      <c r="D4" s="1"/>
      <c r="E4" s="1"/>
      <c r="F4" s="1"/>
      <c r="G4" s="1"/>
      <c r="H4" s="1"/>
      <c r="I4" s="1"/>
    </row>
    <row r="5" spans="1:28" x14ac:dyDescent="0.3">
      <c r="A5" s="3" t="s">
        <v>2</v>
      </c>
      <c r="C5" s="4" t="s">
        <v>87</v>
      </c>
      <c r="D5" s="4"/>
      <c r="E5" s="4"/>
      <c r="F5" s="4"/>
      <c r="G5" s="4"/>
      <c r="H5" s="4"/>
      <c r="I5" s="4"/>
    </row>
    <row r="6" spans="1:28" x14ac:dyDescent="0.3">
      <c r="A6" s="3" t="s">
        <v>4</v>
      </c>
      <c r="C6" s="4" t="s">
        <v>90</v>
      </c>
      <c r="D6" s="4"/>
      <c r="E6" s="4"/>
      <c r="F6" s="4"/>
      <c r="G6" s="4"/>
      <c r="H6" s="4"/>
      <c r="I6" s="4"/>
    </row>
    <row r="7" spans="1:28" x14ac:dyDescent="0.3">
      <c r="C7" s="5"/>
      <c r="D7" s="5"/>
      <c r="E7" s="5"/>
      <c r="F7" s="5"/>
      <c r="G7" s="5"/>
      <c r="H7" s="5"/>
      <c r="I7" s="5"/>
    </row>
    <row r="8" spans="1:28" x14ac:dyDescent="0.3">
      <c r="A8" s="101" t="s">
        <v>6</v>
      </c>
      <c r="B8" s="101" t="s">
        <v>7</v>
      </c>
      <c r="C8" s="101" t="s">
        <v>8</v>
      </c>
      <c r="D8" s="104" t="s">
        <v>9</v>
      </c>
      <c r="E8" s="107" t="s">
        <v>85</v>
      </c>
      <c r="F8" s="108"/>
      <c r="G8" s="108"/>
      <c r="H8" s="108"/>
      <c r="I8" s="109"/>
      <c r="J8" s="95"/>
      <c r="K8" s="95"/>
      <c r="L8" s="95"/>
      <c r="M8" s="95"/>
      <c r="N8" s="95"/>
      <c r="O8" s="95"/>
      <c r="P8" s="95"/>
      <c r="Q8" s="95"/>
      <c r="R8" s="95"/>
      <c r="S8" s="95"/>
      <c r="T8" s="96" t="s">
        <v>11</v>
      </c>
      <c r="U8" s="97"/>
      <c r="V8" s="97"/>
      <c r="W8" s="97"/>
      <c r="X8" s="98"/>
    </row>
    <row r="9" spans="1:28" x14ac:dyDescent="0.3">
      <c r="A9" s="102"/>
      <c r="B9" s="102"/>
      <c r="C9" s="102"/>
      <c r="D9" s="105"/>
      <c r="E9" s="6" t="s">
        <v>12</v>
      </c>
      <c r="F9" s="6" t="s">
        <v>13</v>
      </c>
      <c r="G9" s="6" t="s">
        <v>14</v>
      </c>
      <c r="H9" s="6" t="s">
        <v>15</v>
      </c>
      <c r="I9" s="7">
        <v>2021</v>
      </c>
      <c r="J9" s="8" t="s">
        <v>86</v>
      </c>
      <c r="K9" s="8" t="s">
        <v>86</v>
      </c>
      <c r="L9" s="8" t="s">
        <v>86</v>
      </c>
      <c r="M9" s="8" t="s">
        <v>86</v>
      </c>
      <c r="N9" s="8"/>
      <c r="O9" s="8"/>
      <c r="P9" s="8"/>
      <c r="Q9" s="8"/>
      <c r="R9" s="8"/>
      <c r="S9" s="8" t="s">
        <v>28</v>
      </c>
      <c r="T9" s="9" t="s">
        <v>12</v>
      </c>
      <c r="U9" s="9" t="s">
        <v>13</v>
      </c>
      <c r="V9" s="9" t="s">
        <v>14</v>
      </c>
      <c r="W9" s="9" t="s">
        <v>15</v>
      </c>
      <c r="X9" s="9" t="s">
        <v>29</v>
      </c>
      <c r="Z9" s="8" t="s">
        <v>28</v>
      </c>
      <c r="AB9" s="2" t="s">
        <v>117</v>
      </c>
    </row>
    <row r="10" spans="1:28" x14ac:dyDescent="0.3">
      <c r="A10" s="103"/>
      <c r="B10" s="103"/>
      <c r="C10" s="103"/>
      <c r="D10" s="106"/>
      <c r="E10" s="10"/>
      <c r="F10" s="10"/>
      <c r="G10" s="10"/>
      <c r="H10" s="10"/>
      <c r="I10" s="11"/>
      <c r="J10" s="92" t="s">
        <v>124</v>
      </c>
      <c r="K10" s="92" t="s">
        <v>123</v>
      </c>
      <c r="L10" s="92" t="s">
        <v>125</v>
      </c>
      <c r="M10" s="12" t="s">
        <v>126</v>
      </c>
      <c r="N10" s="12"/>
      <c r="O10" s="12"/>
      <c r="P10" s="12"/>
      <c r="Q10" s="12"/>
      <c r="R10" s="12"/>
      <c r="S10" s="12"/>
      <c r="T10" s="13">
        <v>2020</v>
      </c>
      <c r="U10" s="13">
        <v>2020</v>
      </c>
      <c r="V10" s="13">
        <v>2020</v>
      </c>
      <c r="W10" s="13">
        <v>2020</v>
      </c>
      <c r="X10" s="13">
        <v>2020</v>
      </c>
      <c r="Z10" s="12"/>
      <c r="AB10" s="84">
        <v>0.31944444444444448</v>
      </c>
    </row>
    <row r="11" spans="1:28" x14ac:dyDescent="0.3">
      <c r="A11" s="14">
        <v>1</v>
      </c>
      <c r="B11" s="14">
        <v>2</v>
      </c>
      <c r="C11" s="14">
        <v>3</v>
      </c>
      <c r="D11" s="14"/>
      <c r="E11" s="14">
        <v>4</v>
      </c>
      <c r="F11" s="14">
        <v>5</v>
      </c>
      <c r="G11" s="14">
        <v>6</v>
      </c>
      <c r="H11" s="14">
        <v>7</v>
      </c>
      <c r="I11" s="14">
        <v>8</v>
      </c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6">
        <v>1</v>
      </c>
      <c r="U11" s="16">
        <v>2</v>
      </c>
      <c r="V11" s="16">
        <v>3</v>
      </c>
      <c r="W11" s="16">
        <v>4</v>
      </c>
      <c r="X11" s="17">
        <v>5</v>
      </c>
      <c r="Z11" s="15"/>
    </row>
    <row r="12" spans="1:28" x14ac:dyDescent="0.3">
      <c r="A12" s="18"/>
      <c r="B12" s="19"/>
      <c r="C12" s="20"/>
      <c r="D12" s="20"/>
      <c r="E12" s="21"/>
      <c r="F12" s="21"/>
      <c r="G12" s="21"/>
      <c r="H12" s="21"/>
      <c r="I12" s="21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3"/>
      <c r="U12" s="23"/>
      <c r="V12" s="23"/>
      <c r="W12" s="23"/>
      <c r="X12" s="23"/>
      <c r="Z12" s="22"/>
    </row>
    <row r="13" spans="1:28" ht="15.75" hidden="1" customHeight="1" x14ac:dyDescent="0.3">
      <c r="A13" s="24" t="s">
        <v>30</v>
      </c>
      <c r="B13" s="19" t="s">
        <v>31</v>
      </c>
      <c r="C13" s="20"/>
      <c r="D13" s="20"/>
      <c r="E13" s="21"/>
      <c r="F13" s="21"/>
      <c r="G13" s="21"/>
      <c r="H13" s="21"/>
      <c r="I13" s="21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6"/>
      <c r="U13" s="26"/>
      <c r="V13" s="26"/>
      <c r="W13" s="26"/>
      <c r="X13" s="26"/>
      <c r="Z13" s="25"/>
    </row>
    <row r="14" spans="1:28" ht="15.75" hidden="1" customHeight="1" x14ac:dyDescent="0.3">
      <c r="A14" s="27"/>
      <c r="B14" s="28" t="s">
        <v>32</v>
      </c>
      <c r="C14" s="20" t="s">
        <v>33</v>
      </c>
      <c r="D14" s="20"/>
      <c r="E14" s="21"/>
      <c r="F14" s="21"/>
      <c r="G14" s="21"/>
      <c r="H14" s="21"/>
      <c r="I14" s="21"/>
      <c r="J14" s="25"/>
      <c r="K14" s="25"/>
      <c r="L14" s="25"/>
      <c r="M14" s="25"/>
      <c r="N14" s="25"/>
      <c r="O14" s="25"/>
      <c r="P14" s="25"/>
      <c r="Q14" s="25"/>
      <c r="R14" s="25"/>
      <c r="S14" s="25">
        <f>SUM(J14:R14)</f>
        <v>0</v>
      </c>
      <c r="T14" s="26"/>
      <c r="U14" s="26"/>
      <c r="V14" s="26"/>
      <c r="W14" s="26"/>
      <c r="X14" s="26"/>
      <c r="Z14" s="25">
        <f>SUM(N14:Y14)</f>
        <v>0</v>
      </c>
    </row>
    <row r="15" spans="1:28" ht="15.75" hidden="1" customHeight="1" x14ac:dyDescent="0.3">
      <c r="A15" s="27"/>
      <c r="B15" s="28" t="s">
        <v>34</v>
      </c>
      <c r="C15" s="20" t="s">
        <v>35</v>
      </c>
      <c r="D15" s="20"/>
      <c r="E15" s="21">
        <v>100428</v>
      </c>
      <c r="F15" s="21">
        <v>88615</v>
      </c>
      <c r="G15" s="21">
        <v>104448</v>
      </c>
      <c r="H15" s="21">
        <v>108237</v>
      </c>
      <c r="I15" s="21">
        <v>401728</v>
      </c>
      <c r="J15" s="25"/>
      <c r="K15" s="25"/>
      <c r="L15" s="25"/>
      <c r="M15" s="25"/>
      <c r="N15" s="25"/>
      <c r="O15" s="25"/>
      <c r="P15" s="25"/>
      <c r="Q15" s="25"/>
      <c r="R15" s="25"/>
      <c r="S15" s="25">
        <f>SUM(J15:R15)</f>
        <v>0</v>
      </c>
      <c r="T15" s="26"/>
      <c r="U15" s="26"/>
      <c r="V15" s="26"/>
      <c r="W15" s="26"/>
      <c r="X15" s="26"/>
      <c r="Z15" s="25">
        <f>SUM(N15:Y15)</f>
        <v>0</v>
      </c>
    </row>
    <row r="16" spans="1:28" ht="15.75" hidden="1" customHeight="1" x14ac:dyDescent="0.3">
      <c r="A16" s="27"/>
      <c r="B16" s="28"/>
      <c r="C16" s="20" t="s">
        <v>36</v>
      </c>
      <c r="D16" s="20"/>
      <c r="E16" s="21">
        <v>126851</v>
      </c>
      <c r="F16" s="21">
        <v>111958</v>
      </c>
      <c r="G16" s="21">
        <v>131927</v>
      </c>
      <c r="H16" s="21">
        <v>136680</v>
      </c>
      <c r="I16" s="21">
        <v>507416</v>
      </c>
      <c r="J16" s="25"/>
      <c r="K16" s="25"/>
      <c r="L16" s="25"/>
      <c r="M16" s="25"/>
      <c r="N16" s="25"/>
      <c r="O16" s="25"/>
      <c r="P16" s="25"/>
      <c r="Q16" s="25"/>
      <c r="R16" s="25"/>
      <c r="S16" s="25">
        <f>SUM(J16:R16)</f>
        <v>0</v>
      </c>
      <c r="T16" s="26"/>
      <c r="U16" s="26"/>
      <c r="V16" s="26"/>
      <c r="W16" s="26"/>
      <c r="X16" s="26"/>
      <c r="Z16" s="25">
        <f>SUM(N16:Y16)</f>
        <v>0</v>
      </c>
    </row>
    <row r="17" spans="1:26" ht="15.75" hidden="1" customHeight="1" x14ac:dyDescent="0.3">
      <c r="A17" s="18"/>
      <c r="B17" s="28" t="s">
        <v>37</v>
      </c>
      <c r="C17" s="20" t="s">
        <v>38</v>
      </c>
      <c r="D17" s="20"/>
      <c r="E17" s="21"/>
      <c r="F17" s="21"/>
      <c r="G17" s="21"/>
      <c r="H17" s="21"/>
      <c r="I17" s="21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6"/>
      <c r="U17" s="26"/>
      <c r="V17" s="26"/>
      <c r="W17" s="26"/>
      <c r="X17" s="26"/>
      <c r="Z17" s="25"/>
    </row>
    <row r="18" spans="1:26" ht="15.75" hidden="1" customHeight="1" x14ac:dyDescent="0.3">
      <c r="A18" s="18"/>
      <c r="B18" s="18"/>
      <c r="C18" s="20"/>
      <c r="D18" s="20"/>
      <c r="E18" s="21"/>
      <c r="F18" s="21"/>
      <c r="G18" s="21"/>
      <c r="H18" s="21"/>
      <c r="I18" s="21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6"/>
      <c r="U18" s="26"/>
      <c r="V18" s="26"/>
      <c r="W18" s="26"/>
      <c r="X18" s="26"/>
      <c r="Z18" s="25"/>
    </row>
    <row r="19" spans="1:26" x14ac:dyDescent="0.3">
      <c r="A19" s="29" t="s">
        <v>39</v>
      </c>
      <c r="B19" s="30" t="s">
        <v>40</v>
      </c>
      <c r="E19" s="21"/>
      <c r="F19" s="21"/>
      <c r="G19" s="21"/>
      <c r="H19" s="21"/>
      <c r="I19" s="21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3"/>
      <c r="U19" s="23"/>
      <c r="V19" s="23"/>
      <c r="W19" s="23"/>
      <c r="X19" s="23"/>
      <c r="Z19" s="25"/>
    </row>
    <row r="20" spans="1:26" x14ac:dyDescent="0.3">
      <c r="A20" s="31"/>
      <c r="B20" s="32" t="s">
        <v>32</v>
      </c>
      <c r="C20" s="33" t="s">
        <v>33</v>
      </c>
      <c r="D20" s="34"/>
      <c r="E20" s="35">
        <f>$I$20/4</f>
        <v>0</v>
      </c>
      <c r="F20" s="35">
        <f>$I$20/4</f>
        <v>0</v>
      </c>
      <c r="G20" s="35">
        <f>$I$20/4</f>
        <v>0</v>
      </c>
      <c r="H20" s="35">
        <f>$I$20/4</f>
        <v>0</v>
      </c>
      <c r="I20" s="35"/>
      <c r="J20" s="36">
        <v>1</v>
      </c>
      <c r="K20" s="36">
        <v>1</v>
      </c>
      <c r="L20" s="36">
        <v>1</v>
      </c>
      <c r="M20" s="36">
        <f>1</f>
        <v>1</v>
      </c>
      <c r="N20" s="36"/>
      <c r="O20" s="36"/>
      <c r="P20" s="36"/>
      <c r="Q20" s="36"/>
      <c r="R20" s="36"/>
      <c r="S20" s="36">
        <f>SUM(J20:R20)</f>
        <v>4</v>
      </c>
      <c r="T20" s="37" t="e">
        <f>SUM(#REF!)</f>
        <v>#REF!</v>
      </c>
      <c r="U20" s="37">
        <f>SUM(J20:L20)</f>
        <v>3</v>
      </c>
      <c r="V20" s="37">
        <f>SUM(M20:O20)</f>
        <v>1</v>
      </c>
      <c r="W20" s="37">
        <f>SUM(P20:R20)</f>
        <v>0</v>
      </c>
      <c r="X20" s="37" t="e">
        <f>SUM(T20:W20)</f>
        <v>#REF!</v>
      </c>
      <c r="Z20" s="36">
        <f>SUM(J20:O20)</f>
        <v>4</v>
      </c>
    </row>
    <row r="21" spans="1:26" x14ac:dyDescent="0.3">
      <c r="A21" s="38"/>
      <c r="B21" s="32" t="s">
        <v>41</v>
      </c>
      <c r="C21" s="33" t="s">
        <v>42</v>
      </c>
      <c r="D21" s="34"/>
      <c r="E21" s="21"/>
      <c r="F21" s="21"/>
      <c r="G21" s="21"/>
      <c r="H21" s="21"/>
      <c r="I21" s="21"/>
      <c r="J21" s="36">
        <v>1038</v>
      </c>
      <c r="K21" s="36">
        <f>594+545</f>
        <v>1139</v>
      </c>
      <c r="L21" s="36">
        <f>522+546</f>
        <v>1068</v>
      </c>
      <c r="M21" s="93">
        <v>1100</v>
      </c>
      <c r="N21" s="36"/>
      <c r="O21" s="36"/>
      <c r="P21" s="25"/>
      <c r="Q21" s="36"/>
      <c r="R21" s="36"/>
      <c r="S21" s="36">
        <f>SUM(J21:R21)</f>
        <v>4345</v>
      </c>
      <c r="T21" s="37" t="e">
        <f>SUM(#REF!)</f>
        <v>#REF!</v>
      </c>
      <c r="U21" s="37">
        <f>SUM(J21:L21)</f>
        <v>3245</v>
      </c>
      <c r="V21" s="37">
        <f>SUM(M21:O21)</f>
        <v>1100</v>
      </c>
      <c r="W21" s="37">
        <f>SUM(P21:R21)</f>
        <v>0</v>
      </c>
      <c r="X21" s="37" t="e">
        <f>SUM(T21:W21)</f>
        <v>#REF!</v>
      </c>
      <c r="Z21" s="36">
        <f>SUM(J21:O21)</f>
        <v>4345</v>
      </c>
    </row>
    <row r="22" spans="1:26" x14ac:dyDescent="0.3">
      <c r="A22" s="39"/>
      <c r="B22" s="32"/>
      <c r="C22" s="33" t="s">
        <v>36</v>
      </c>
      <c r="D22" s="34"/>
      <c r="E22" s="21"/>
      <c r="F22" s="21"/>
      <c r="G22" s="21"/>
      <c r="H22" s="21"/>
      <c r="I22" s="21"/>
      <c r="J22" s="36">
        <v>1429</v>
      </c>
      <c r="K22" s="36">
        <f>(268+86+(240*2)+392+(153*2))</f>
        <v>1532</v>
      </c>
      <c r="L22" s="36">
        <f>760+687</f>
        <v>1447</v>
      </c>
      <c r="M22" s="36">
        <v>1312</v>
      </c>
      <c r="N22" s="36"/>
      <c r="O22" s="36"/>
      <c r="P22" s="25"/>
      <c r="Q22" s="36"/>
      <c r="R22" s="36"/>
      <c r="S22" s="36">
        <f>SUM(J22:R22)</f>
        <v>5720</v>
      </c>
      <c r="T22" s="37" t="e">
        <f>SUM(#REF!)</f>
        <v>#REF!</v>
      </c>
      <c r="U22" s="37">
        <f>SUM(J22:L22)</f>
        <v>4408</v>
      </c>
      <c r="V22" s="37">
        <f>SUM(M22:O22)</f>
        <v>1312</v>
      </c>
      <c r="W22" s="37">
        <f>SUM(P22:R22)</f>
        <v>0</v>
      </c>
      <c r="X22" s="37" t="e">
        <f>SUM(T22:W22)</f>
        <v>#REF!</v>
      </c>
      <c r="Z22" s="36">
        <f>SUM(J22:O22)</f>
        <v>5720</v>
      </c>
    </row>
    <row r="23" spans="1:26" x14ac:dyDescent="0.3">
      <c r="A23" s="39"/>
      <c r="B23" s="32" t="s">
        <v>43</v>
      </c>
      <c r="C23" s="33" t="s">
        <v>44</v>
      </c>
      <c r="D23" s="34"/>
      <c r="E23" s="21"/>
      <c r="F23" s="21"/>
      <c r="G23" s="21"/>
      <c r="H23" s="21"/>
      <c r="I23" s="21"/>
      <c r="J23" s="36">
        <f>J21/1</f>
        <v>1038</v>
      </c>
      <c r="K23" s="36">
        <f>K21/K20</f>
        <v>1139</v>
      </c>
      <c r="L23" s="36">
        <f>L21</f>
        <v>1068</v>
      </c>
      <c r="M23" s="36">
        <f>M21</f>
        <v>1100</v>
      </c>
      <c r="N23" s="36"/>
      <c r="O23" s="36"/>
      <c r="P23" s="36"/>
      <c r="Q23" s="36"/>
      <c r="R23" s="36"/>
      <c r="S23" s="36">
        <f>AVERAGE(J23:R23)</f>
        <v>1086.25</v>
      </c>
      <c r="T23" s="37" t="e">
        <f>SUM(#REF!)</f>
        <v>#REF!</v>
      </c>
      <c r="U23" s="37">
        <f>SUM(J23:L23)</f>
        <v>3245</v>
      </c>
      <c r="V23" s="37">
        <f>SUM(M23:O23)</f>
        <v>1100</v>
      </c>
      <c r="W23" s="37">
        <f>SUM(P23:R23)</f>
        <v>0</v>
      </c>
      <c r="X23" s="37" t="e">
        <f>SUM(T23:W23)</f>
        <v>#REF!</v>
      </c>
      <c r="Z23" s="36">
        <f>SUM(J23:O23)</f>
        <v>4345</v>
      </c>
    </row>
    <row r="24" spans="1:26" x14ac:dyDescent="0.3">
      <c r="A24" s="18"/>
      <c r="B24" s="18"/>
      <c r="C24" s="20"/>
      <c r="D24" s="20"/>
      <c r="E24" s="21"/>
      <c r="F24" s="21"/>
      <c r="G24" s="21"/>
      <c r="H24" s="21"/>
      <c r="I24" s="21"/>
      <c r="J24" s="25"/>
      <c r="K24" s="36"/>
      <c r="L24" s="36"/>
      <c r="M24" s="25"/>
      <c r="P24" s="25"/>
      <c r="S24" s="25"/>
      <c r="T24" s="40"/>
      <c r="U24" s="40"/>
      <c r="V24" s="40"/>
      <c r="W24" s="40"/>
      <c r="X24" s="40"/>
      <c r="Z24" s="25"/>
    </row>
    <row r="25" spans="1:26" x14ac:dyDescent="0.3">
      <c r="A25" s="24" t="s">
        <v>45</v>
      </c>
      <c r="B25" s="19" t="s">
        <v>46</v>
      </c>
      <c r="C25" s="20"/>
      <c r="D25" s="20"/>
      <c r="E25" s="41"/>
      <c r="F25" s="41"/>
      <c r="G25" s="41"/>
      <c r="H25" s="41"/>
      <c r="I25" s="41"/>
      <c r="J25" s="42"/>
      <c r="K25" s="42"/>
      <c r="L25" s="42"/>
      <c r="M25" s="42"/>
      <c r="N25" s="42"/>
      <c r="O25" s="42"/>
      <c r="P25" s="42"/>
      <c r="Q25" s="42"/>
      <c r="R25" s="42"/>
      <c r="S25" s="25"/>
      <c r="T25" s="40"/>
      <c r="U25" s="40"/>
      <c r="V25" s="40"/>
      <c r="W25" s="40"/>
      <c r="X25" s="40"/>
      <c r="Z25" s="25"/>
    </row>
    <row r="26" spans="1:26" x14ac:dyDescent="0.3">
      <c r="A26" s="18"/>
      <c r="B26" s="74" t="s">
        <v>47</v>
      </c>
      <c r="C26" s="75" t="s">
        <v>48</v>
      </c>
      <c r="D26" s="76">
        <f>D27+D28</f>
        <v>1</v>
      </c>
      <c r="E26" s="76">
        <f>E27+E28</f>
        <v>1</v>
      </c>
      <c r="F26" s="76">
        <f t="shared" ref="F26:H26" si="0">F27+F28</f>
        <v>1</v>
      </c>
      <c r="G26" s="76">
        <f t="shared" si="0"/>
        <v>1</v>
      </c>
      <c r="H26" s="76">
        <f t="shared" si="0"/>
        <v>1</v>
      </c>
      <c r="I26" s="76"/>
      <c r="J26" s="76">
        <f>[1]K!$O$8</f>
        <v>0</v>
      </c>
      <c r="K26" s="76">
        <f>K27+K28</f>
        <v>0</v>
      </c>
      <c r="L26" s="76">
        <f>L27+L28</f>
        <v>0</v>
      </c>
      <c r="M26" s="76">
        <f>M27+M28</f>
        <v>0</v>
      </c>
      <c r="N26" s="76"/>
      <c r="O26" s="76"/>
      <c r="P26" s="76"/>
      <c r="Q26" s="76"/>
      <c r="R26" s="76"/>
      <c r="S26" s="77">
        <f>S27+S28</f>
        <v>0</v>
      </c>
      <c r="T26" s="40" t="e">
        <f>AVERAGE(#REF!)</f>
        <v>#REF!</v>
      </c>
      <c r="U26" s="40">
        <f>AVERAGE(J26:L26)</f>
        <v>0</v>
      </c>
      <c r="V26" s="40">
        <f>AVERAGE(M26:O26)</f>
        <v>0</v>
      </c>
      <c r="W26" s="40" t="e">
        <f>AVERAGE(P26:R26)</f>
        <v>#DIV/0!</v>
      </c>
      <c r="X26" s="40" t="e">
        <f t="shared" ref="X26:X30" si="1">AVERAGE(T26:W26)</f>
        <v>#REF!</v>
      </c>
      <c r="Y26" s="2" t="s">
        <v>113</v>
      </c>
      <c r="Z26" s="25">
        <f>Z27+Z28</f>
        <v>0</v>
      </c>
    </row>
    <row r="27" spans="1:26" x14ac:dyDescent="0.3">
      <c r="A27" s="18"/>
      <c r="B27" s="74" t="s">
        <v>49</v>
      </c>
      <c r="C27" s="75" t="s">
        <v>48</v>
      </c>
      <c r="D27" s="76">
        <v>0.5</v>
      </c>
      <c r="E27" s="76">
        <v>0.5</v>
      </c>
      <c r="F27" s="76">
        <v>0.5</v>
      </c>
      <c r="G27" s="76">
        <v>0.5</v>
      </c>
      <c r="H27" s="76">
        <v>0.5</v>
      </c>
      <c r="I27" s="76"/>
      <c r="J27" s="77">
        <f>[1]K!$M$8</f>
        <v>0</v>
      </c>
      <c r="K27" s="76">
        <f>[1]K!$M$9</f>
        <v>0</v>
      </c>
      <c r="L27" s="77">
        <v>0</v>
      </c>
      <c r="M27" s="77">
        <f>[2]K!$M$11</f>
        <v>0</v>
      </c>
      <c r="N27" s="77"/>
      <c r="O27" s="77"/>
      <c r="P27" s="77"/>
      <c r="Q27" s="77"/>
      <c r="R27" s="77"/>
      <c r="S27" s="77">
        <f>AVERAGE(J27:R27)</f>
        <v>0</v>
      </c>
      <c r="T27" s="40" t="e">
        <f>AVERAGE(#REF!)</f>
        <v>#REF!</v>
      </c>
      <c r="U27" s="40">
        <f>AVERAGE(J27:L27)</f>
        <v>0</v>
      </c>
      <c r="V27" s="40">
        <f>AVERAGE(M27:O27)</f>
        <v>0</v>
      </c>
      <c r="W27" s="40" t="e">
        <f>AVERAGE(P27:R27)</f>
        <v>#DIV/0!</v>
      </c>
      <c r="X27" s="40" t="e">
        <f t="shared" si="1"/>
        <v>#REF!</v>
      </c>
      <c r="Z27" s="25">
        <f>AVERAGE(J27:O27)</f>
        <v>0</v>
      </c>
    </row>
    <row r="28" spans="1:26" x14ac:dyDescent="0.3">
      <c r="A28" s="18"/>
      <c r="B28" s="74" t="s">
        <v>50</v>
      </c>
      <c r="C28" s="75" t="s">
        <v>48</v>
      </c>
      <c r="D28" s="76">
        <v>0.5</v>
      </c>
      <c r="E28" s="76">
        <v>0.5</v>
      </c>
      <c r="F28" s="76">
        <v>0.5</v>
      </c>
      <c r="G28" s="76">
        <v>0.5</v>
      </c>
      <c r="H28" s="76">
        <v>0.5</v>
      </c>
      <c r="I28" s="76"/>
      <c r="J28" s="77">
        <f>[1]K!$M$8</f>
        <v>0</v>
      </c>
      <c r="K28" s="77">
        <f>[1]K!$N$9</f>
        <v>0</v>
      </c>
      <c r="L28" s="77">
        <v>0</v>
      </c>
      <c r="M28" s="77">
        <f>[2]K!$N$11</f>
        <v>0</v>
      </c>
      <c r="N28" s="77"/>
      <c r="O28" s="77"/>
      <c r="P28" s="77"/>
      <c r="Q28" s="77"/>
      <c r="R28" s="77"/>
      <c r="S28" s="77">
        <f>AVERAGE(J28:R28)</f>
        <v>0</v>
      </c>
      <c r="T28" s="40" t="e">
        <f>AVERAGE(#REF!)</f>
        <v>#REF!</v>
      </c>
      <c r="U28" s="40">
        <f>AVERAGE(J28:L28)</f>
        <v>0</v>
      </c>
      <c r="V28" s="40">
        <f>AVERAGE(M28:O28)</f>
        <v>0</v>
      </c>
      <c r="W28" s="40" t="e">
        <f>AVERAGE(P28:R28)</f>
        <v>#DIV/0!</v>
      </c>
      <c r="X28" s="40" t="e">
        <f t="shared" si="1"/>
        <v>#REF!</v>
      </c>
      <c r="Z28" s="25">
        <f>AVERAGE(J28:O28)</f>
        <v>0</v>
      </c>
    </row>
    <row r="29" spans="1:26" x14ac:dyDescent="0.3">
      <c r="A29" s="18"/>
      <c r="B29" s="74" t="s">
        <v>51</v>
      </c>
      <c r="C29" s="75" t="s">
        <v>48</v>
      </c>
      <c r="D29" s="76"/>
      <c r="E29" s="76">
        <v>13</v>
      </c>
      <c r="F29" s="76">
        <v>13</v>
      </c>
      <c r="G29" s="76">
        <v>13</v>
      </c>
      <c r="H29" s="76">
        <v>13</v>
      </c>
      <c r="I29" s="76"/>
      <c r="J29" s="77">
        <f>[2]K!$L$8</f>
        <v>0.75</v>
      </c>
      <c r="K29" s="77">
        <f>[2]K!$L$9</f>
        <v>0.99999999994179234</v>
      </c>
      <c r="L29" s="77">
        <f>[2]K!$L$10</f>
        <v>8.0000000000582077</v>
      </c>
      <c r="M29" s="77">
        <f>[2]K!$L$11</f>
        <v>0.99999999994179234</v>
      </c>
      <c r="N29" s="77"/>
      <c r="O29" s="77"/>
      <c r="P29" s="77"/>
      <c r="Q29" s="77"/>
      <c r="R29" s="77"/>
      <c r="S29" s="77">
        <f>AVERAGE(J29:R29)</f>
        <v>2.6874999999854481</v>
      </c>
      <c r="T29" s="40" t="e">
        <f>AVERAGE(#REF!)</f>
        <v>#REF!</v>
      </c>
      <c r="U29" s="40">
        <f>AVERAGE(J29:L29)</f>
        <v>3.25</v>
      </c>
      <c r="V29" s="40">
        <f>AVERAGE(M29:O29)</f>
        <v>0.99999999994179234</v>
      </c>
      <c r="W29" s="40" t="e">
        <f>AVERAGE(P29:R29)</f>
        <v>#DIV/0!</v>
      </c>
      <c r="X29" s="40" t="e">
        <f t="shared" si="1"/>
        <v>#REF!</v>
      </c>
      <c r="Z29" s="25">
        <f>AVERAGE(J29:O29)</f>
        <v>2.6874999999854481</v>
      </c>
    </row>
    <row r="30" spans="1:26" x14ac:dyDescent="0.3">
      <c r="A30" s="18"/>
      <c r="B30" s="74" t="s">
        <v>52</v>
      </c>
      <c r="C30" s="75" t="s">
        <v>48</v>
      </c>
      <c r="D30" s="76">
        <v>1.5</v>
      </c>
      <c r="E30" s="76">
        <v>2.3000000000000003</v>
      </c>
      <c r="F30" s="76">
        <v>2.3000000000000003</v>
      </c>
      <c r="G30" s="76">
        <v>2.3000000000000003</v>
      </c>
      <c r="H30" s="76">
        <v>2.3000000000000003</v>
      </c>
      <c r="I30" s="76"/>
      <c r="J30" s="77">
        <f>[2]K!$P$8/2</f>
        <v>1.125</v>
      </c>
      <c r="K30" s="77">
        <f>[2]K!$P$9/2</f>
        <v>1.0416666666569654</v>
      </c>
      <c r="L30" s="77">
        <f>[2]K!$P$10/2</f>
        <v>0.91666666668606922</v>
      </c>
      <c r="M30" s="77">
        <f>[2]K!$P$11</f>
        <v>1.1666666668024845</v>
      </c>
      <c r="N30" s="77"/>
      <c r="O30" s="77"/>
      <c r="P30" s="77"/>
      <c r="Q30" s="77"/>
      <c r="R30" s="77"/>
      <c r="S30" s="77">
        <f>AVERAGE(J30:R30)</f>
        <v>1.0625000000363798</v>
      </c>
      <c r="T30" s="40" t="e">
        <f>AVERAGE(#REF!)</f>
        <v>#REF!</v>
      </c>
      <c r="U30" s="40">
        <f>AVERAGE(J30:L30)</f>
        <v>1.0277777777810115</v>
      </c>
      <c r="V30" s="40">
        <f>AVERAGE(M30:O30)</f>
        <v>1.1666666668024845</v>
      </c>
      <c r="W30" s="40" t="e">
        <f>AVERAGE(P30:R30)</f>
        <v>#DIV/0!</v>
      </c>
      <c r="X30" s="40" t="e">
        <f t="shared" si="1"/>
        <v>#REF!</v>
      </c>
      <c r="Z30" s="25">
        <f>AVERAGE(J30:O30)</f>
        <v>1.0625000000363798</v>
      </c>
    </row>
    <row r="31" spans="1:26" x14ac:dyDescent="0.3">
      <c r="A31" s="18"/>
      <c r="B31" s="18" t="s">
        <v>53</v>
      </c>
      <c r="C31" s="20" t="s">
        <v>48</v>
      </c>
      <c r="D31" s="21"/>
      <c r="E31" s="42">
        <f t="shared" ref="E31:H31" si="2">E32+E35</f>
        <v>23.860000000000007</v>
      </c>
      <c r="F31" s="42">
        <f t="shared" si="2"/>
        <v>23.860000000000007</v>
      </c>
      <c r="G31" s="42">
        <f t="shared" si="2"/>
        <v>23.860000000000007</v>
      </c>
      <c r="H31" s="42">
        <f t="shared" si="2"/>
        <v>23.860000000000007</v>
      </c>
      <c r="I31" s="42"/>
      <c r="J31" s="42">
        <f>[2]K!$Q$8</f>
        <v>54</v>
      </c>
      <c r="K31" s="42">
        <f>[2]K!$Q$9</f>
        <v>36</v>
      </c>
      <c r="L31" s="42">
        <f>[2]K!$Q$10</f>
        <v>30</v>
      </c>
      <c r="M31" s="42">
        <f>[2]K!$Q$11</f>
        <v>31.249999999883585</v>
      </c>
      <c r="N31" s="42"/>
      <c r="O31" s="42"/>
      <c r="P31" s="42"/>
      <c r="Q31" s="42"/>
      <c r="R31" s="42"/>
      <c r="S31" s="25">
        <f>S32+S35</f>
        <v>37.812499999970896</v>
      </c>
      <c r="T31" s="40" t="e">
        <f>T32+T35</f>
        <v>#REF!</v>
      </c>
      <c r="U31" s="40">
        <f>U32+U35</f>
        <v>40</v>
      </c>
      <c r="V31" s="40">
        <f>V32+V35</f>
        <v>31.249999999883585</v>
      </c>
      <c r="W31" s="40" t="e">
        <f t="shared" ref="W31:X31" si="3">W32+W35</f>
        <v>#DIV/0!</v>
      </c>
      <c r="X31" s="40" t="e">
        <f t="shared" si="3"/>
        <v>#REF!</v>
      </c>
      <c r="Z31" s="25">
        <f>Z32+Z35</f>
        <v>37.812499999970896</v>
      </c>
    </row>
    <row r="32" spans="1:26" x14ac:dyDescent="0.3">
      <c r="A32" s="18"/>
      <c r="B32" s="18" t="s">
        <v>54</v>
      </c>
      <c r="C32" s="20" t="s">
        <v>48</v>
      </c>
      <c r="D32" s="21"/>
      <c r="E32" s="41">
        <f t="shared" ref="E32:H32" si="4">E33+E34</f>
        <v>18.860000000000007</v>
      </c>
      <c r="F32" s="41">
        <f t="shared" si="4"/>
        <v>18.860000000000007</v>
      </c>
      <c r="G32" s="41">
        <f t="shared" si="4"/>
        <v>18.860000000000007</v>
      </c>
      <c r="H32" s="41">
        <f t="shared" si="4"/>
        <v>18.860000000000007</v>
      </c>
      <c r="I32" s="41"/>
      <c r="J32" s="42">
        <f>[2]K!$R$8</f>
        <v>50.166666666569654</v>
      </c>
      <c r="K32" s="42">
        <f>[2]K!$R$9</f>
        <v>32.916666666569654</v>
      </c>
      <c r="L32" s="42">
        <f>[2]K!$R$10</f>
        <v>27.833333333255723</v>
      </c>
      <c r="M32" s="42">
        <f>[2]K!$R$11</f>
        <v>28.383333333302289</v>
      </c>
      <c r="N32" s="42"/>
      <c r="O32" s="42"/>
      <c r="P32" s="42"/>
      <c r="Q32" s="42"/>
      <c r="R32" s="87"/>
      <c r="S32" s="90">
        <f>S33+S34</f>
        <v>34.82499999992433</v>
      </c>
      <c r="T32" s="88" t="e">
        <f>T33+T34</f>
        <v>#REF!</v>
      </c>
      <c r="U32" s="40">
        <f>U33+U34</f>
        <v>36.972222222131677</v>
      </c>
      <c r="V32" s="40">
        <f>V33+V34</f>
        <v>28.383333333302289</v>
      </c>
      <c r="W32" s="40" t="e">
        <f t="shared" ref="W32:X32" si="5">W33+W34</f>
        <v>#DIV/0!</v>
      </c>
      <c r="X32" s="40" t="e">
        <f t="shared" si="5"/>
        <v>#REF!</v>
      </c>
      <c r="Z32" s="25">
        <f>Z33+Z34</f>
        <v>34.82499999992433</v>
      </c>
    </row>
    <row r="33" spans="1:26" s="49" customFormat="1" x14ac:dyDescent="0.3">
      <c r="A33" s="45"/>
      <c r="B33" s="45" t="s">
        <v>55</v>
      </c>
      <c r="C33" s="46" t="s">
        <v>48</v>
      </c>
      <c r="D33" s="21"/>
      <c r="E33" s="41">
        <v>18.360000000000007</v>
      </c>
      <c r="F33" s="41">
        <v>18.360000000000007</v>
      </c>
      <c r="G33" s="41">
        <v>18.360000000000007</v>
      </c>
      <c r="H33" s="41">
        <v>18.360000000000007</v>
      </c>
      <c r="I33" s="41"/>
      <c r="J33" s="42">
        <f>[2]K!$U$8</f>
        <v>44.566666666301899</v>
      </c>
      <c r="K33" s="42">
        <f>[2]K!$U$9</f>
        <v>32.916666666569654</v>
      </c>
      <c r="L33" s="42">
        <f>[2]K!$U$10</f>
        <v>21.317777776625007</v>
      </c>
      <c r="M33" s="42">
        <f>[2]K!$U$11</f>
        <v>25.883333333302289</v>
      </c>
      <c r="N33" s="42"/>
      <c r="O33" s="42"/>
      <c r="P33" s="42"/>
      <c r="Q33" s="42"/>
      <c r="R33" s="87"/>
      <c r="S33" s="91">
        <f>AVERAGE(J33:R33)</f>
        <v>31.171111110699712</v>
      </c>
      <c r="T33" s="89" t="e">
        <f>AVERAGE(#REF!)</f>
        <v>#REF!</v>
      </c>
      <c r="U33" s="48">
        <f>AVERAGE(J33:L33)</f>
        <v>32.93370370316552</v>
      </c>
      <c r="V33" s="48">
        <f>AVERAGE(M33:O33)</f>
        <v>25.883333333302289</v>
      </c>
      <c r="W33" s="48" t="e">
        <f>AVERAGE(P33:R33)</f>
        <v>#DIV/0!</v>
      </c>
      <c r="X33" s="48" t="e">
        <f t="shared" ref="X33:X35" si="6">AVERAGE(T33:W33)</f>
        <v>#REF!</v>
      </c>
      <c r="Y33" s="49">
        <f>J23/J33/2*2</f>
        <v>23.290949887999158</v>
      </c>
      <c r="Z33" s="25">
        <f>AVERAGE(J33:O33)</f>
        <v>31.171111110699712</v>
      </c>
    </row>
    <row r="34" spans="1:26" x14ac:dyDescent="0.3">
      <c r="A34" s="18"/>
      <c r="B34" s="18" t="s">
        <v>56</v>
      </c>
      <c r="C34" s="20" t="s">
        <v>48</v>
      </c>
      <c r="D34" s="21"/>
      <c r="E34" s="41">
        <v>0.5</v>
      </c>
      <c r="F34" s="41">
        <v>0.5</v>
      </c>
      <c r="G34" s="41">
        <v>0.5</v>
      </c>
      <c r="H34" s="41">
        <v>0.5</v>
      </c>
      <c r="I34" s="41"/>
      <c r="J34" s="42">
        <f>[2]K!$S$8</f>
        <v>5.6000000002677552</v>
      </c>
      <c r="K34" s="42">
        <f>[2]K!$S$9</f>
        <v>0</v>
      </c>
      <c r="L34" s="42">
        <f>[2]K!$S$10</f>
        <v>6.5155555566307157</v>
      </c>
      <c r="M34" s="42">
        <f>[2]K!$S$11</f>
        <v>2.5000000000000013</v>
      </c>
      <c r="N34" s="42"/>
      <c r="O34" s="42"/>
      <c r="P34" s="42"/>
      <c r="Q34" s="42"/>
      <c r="R34" s="87"/>
      <c r="S34" s="90">
        <f>AVERAGE(J34:R34)</f>
        <v>3.6538888892246182</v>
      </c>
      <c r="T34" s="88" t="e">
        <f>AVERAGE(#REF!)</f>
        <v>#REF!</v>
      </c>
      <c r="U34" s="40">
        <f>AVERAGE(J34:L34)</f>
        <v>4.038518518966157</v>
      </c>
      <c r="V34" s="40">
        <f>AVERAGE(M34:O34)</f>
        <v>2.5000000000000013</v>
      </c>
      <c r="W34" s="40" t="e">
        <f>AVERAGE(P34:R34)</f>
        <v>#DIV/0!</v>
      </c>
      <c r="X34" s="40" t="e">
        <f t="shared" si="6"/>
        <v>#REF!</v>
      </c>
      <c r="Z34" s="25">
        <f>AVERAGE(J34:O34)</f>
        <v>3.6538888892246182</v>
      </c>
    </row>
    <row r="35" spans="1:26" x14ac:dyDescent="0.3">
      <c r="A35" s="18"/>
      <c r="B35" s="18" t="s">
        <v>57</v>
      </c>
      <c r="C35" s="20" t="s">
        <v>48</v>
      </c>
      <c r="D35" s="21"/>
      <c r="E35" s="41">
        <v>5</v>
      </c>
      <c r="F35" s="41">
        <v>5</v>
      </c>
      <c r="G35" s="41">
        <v>5</v>
      </c>
      <c r="H35" s="41">
        <v>5</v>
      </c>
      <c r="I35" s="41"/>
      <c r="J35" s="42">
        <f>[2]K!$T$8</f>
        <v>3.8333333334303461</v>
      </c>
      <c r="K35" s="42">
        <f>[2]K!$T$9</f>
        <v>3.0833333334303461</v>
      </c>
      <c r="L35" s="42">
        <f>[2]K!$T$10</f>
        <v>2.1666666667442769</v>
      </c>
      <c r="M35" s="42">
        <f>[2]K!$T$11</f>
        <v>2.8666666665812954</v>
      </c>
      <c r="N35" s="42"/>
      <c r="O35" s="42"/>
      <c r="P35" s="42"/>
      <c r="Q35" s="42"/>
      <c r="R35" s="42"/>
      <c r="S35" s="25">
        <f>AVERAGE(J35:R35)</f>
        <v>2.9875000000465661</v>
      </c>
      <c r="T35" s="40" t="e">
        <f>AVERAGE(#REF!)</f>
        <v>#REF!</v>
      </c>
      <c r="U35" s="40">
        <f>AVERAGE(J35:L35)</f>
        <v>3.027777777868323</v>
      </c>
      <c r="V35" s="40">
        <f>AVERAGE(M35:O35)</f>
        <v>2.8666666665812954</v>
      </c>
      <c r="W35" s="40" t="e">
        <f>AVERAGE(P35:R35)</f>
        <v>#DIV/0!</v>
      </c>
      <c r="X35" s="40" t="e">
        <f t="shared" si="6"/>
        <v>#REF!</v>
      </c>
      <c r="Z35" s="25">
        <f>AVERAGE(J35:O35)</f>
        <v>2.9875000000465661</v>
      </c>
    </row>
    <row r="36" spans="1:26" x14ac:dyDescent="0.3">
      <c r="A36" s="18"/>
      <c r="B36" s="18" t="s">
        <v>58</v>
      </c>
      <c r="C36" s="20" t="s">
        <v>48</v>
      </c>
      <c r="D36" s="21"/>
      <c r="E36" s="41">
        <f t="shared" ref="E36:H36" si="7">E26+E29+E30+E31</f>
        <v>40.160000000000011</v>
      </c>
      <c r="F36" s="41">
        <f t="shared" si="7"/>
        <v>40.160000000000011</v>
      </c>
      <c r="G36" s="41">
        <f t="shared" si="7"/>
        <v>40.160000000000011</v>
      </c>
      <c r="H36" s="41">
        <f t="shared" si="7"/>
        <v>40.160000000000011</v>
      </c>
      <c r="I36" s="41"/>
      <c r="J36" s="42">
        <f>J26+J29+J30+J31</f>
        <v>55.875</v>
      </c>
      <c r="K36" s="42">
        <f>K26+K29+K30+K31</f>
        <v>38.041666666598758</v>
      </c>
      <c r="L36" s="42">
        <f>L26+L29+L30+L31</f>
        <v>38.916666666744277</v>
      </c>
      <c r="M36" s="44">
        <f>[2]K!$W$11</f>
        <v>33.416666666627862</v>
      </c>
      <c r="N36" s="44"/>
      <c r="O36" s="44"/>
      <c r="P36" s="44"/>
      <c r="Q36" s="44"/>
      <c r="R36" s="44"/>
      <c r="S36" s="25">
        <f>S26+S29+S30+S31</f>
        <v>41.562499999992724</v>
      </c>
      <c r="T36" s="40" t="e">
        <f t="shared" ref="T36:U36" si="8">T26+T29+T30+T31</f>
        <v>#REF!</v>
      </c>
      <c r="U36" s="40">
        <f t="shared" si="8"/>
        <v>44.277777777781012</v>
      </c>
      <c r="V36" s="40">
        <f>V26+V29+V30+V31</f>
        <v>33.416666666627862</v>
      </c>
      <c r="W36" s="40" t="e">
        <f t="shared" ref="W36:X36" si="9">W26+W29+W30+W31</f>
        <v>#DIV/0!</v>
      </c>
      <c r="X36" s="40" t="e">
        <f t="shared" si="9"/>
        <v>#REF!</v>
      </c>
      <c r="Z36" s="25">
        <f>Z26+Z29+Z30+Z31</f>
        <v>41.562499999992724</v>
      </c>
    </row>
    <row r="37" spans="1:26" x14ac:dyDescent="0.3">
      <c r="A37" s="18"/>
      <c r="B37" s="18" t="s">
        <v>59</v>
      </c>
      <c r="C37" s="20" t="s">
        <v>60</v>
      </c>
      <c r="D37" s="21">
        <v>70</v>
      </c>
      <c r="E37" s="41">
        <f t="shared" ref="E37:H37" si="10">E33/E31*100</f>
        <v>76.948868398994136</v>
      </c>
      <c r="F37" s="41">
        <f t="shared" si="10"/>
        <v>76.948868398994136</v>
      </c>
      <c r="G37" s="41">
        <f t="shared" si="10"/>
        <v>76.948868398994136</v>
      </c>
      <c r="H37" s="41">
        <f t="shared" si="10"/>
        <v>76.948868398994136</v>
      </c>
      <c r="I37" s="41"/>
      <c r="J37" s="42">
        <f>[2]K!$AB$8</f>
        <v>82.530864196855376</v>
      </c>
      <c r="K37" s="42">
        <f>[2]K!$AB$9</f>
        <v>91.435185184915696</v>
      </c>
      <c r="L37" s="42">
        <f>[2]K!$AB$9</f>
        <v>91.435185184915696</v>
      </c>
      <c r="M37" s="44">
        <f>[2]K!$AB$11</f>
        <v>82.82666666687588</v>
      </c>
      <c r="N37" s="44"/>
      <c r="O37" s="44"/>
      <c r="P37" s="44"/>
      <c r="Q37" s="44"/>
      <c r="R37" s="44"/>
      <c r="S37" s="25">
        <f>S33/S31*100</f>
        <v>82.435996325880865</v>
      </c>
      <c r="T37" s="40" t="e">
        <f t="shared" ref="T37:U37" si="11">T33/T31*100</f>
        <v>#REF!</v>
      </c>
      <c r="U37" s="40">
        <f t="shared" si="11"/>
        <v>82.3342592579138</v>
      </c>
      <c r="V37" s="40">
        <f>V33/V31*100</f>
        <v>82.82666666687588</v>
      </c>
      <c r="W37" s="40" t="e">
        <f t="shared" ref="W37:X37" si="12">W33/W31*100</f>
        <v>#DIV/0!</v>
      </c>
      <c r="X37" s="40" t="e">
        <f t="shared" si="12"/>
        <v>#REF!</v>
      </c>
      <c r="Z37" s="25">
        <f>Z33/Z31*100</f>
        <v>82.435996325880865</v>
      </c>
    </row>
    <row r="38" spans="1:26" x14ac:dyDescent="0.3">
      <c r="A38" s="18"/>
      <c r="B38" s="18"/>
      <c r="C38" s="20"/>
      <c r="D38" s="20"/>
      <c r="E38" s="41"/>
      <c r="F38" s="41"/>
      <c r="G38" s="41"/>
      <c r="H38" s="41"/>
      <c r="I38" s="41"/>
      <c r="J38" s="42"/>
      <c r="K38" s="42"/>
      <c r="L38" s="42"/>
      <c r="M38" s="42"/>
      <c r="N38" s="42"/>
      <c r="O38" s="42"/>
      <c r="P38" s="42"/>
      <c r="Q38" s="42"/>
      <c r="R38" s="42"/>
      <c r="S38" s="25"/>
      <c r="T38" s="40"/>
      <c r="U38" s="40"/>
      <c r="V38" s="40"/>
      <c r="W38" s="40"/>
      <c r="X38" s="40"/>
      <c r="Z38" s="25"/>
    </row>
    <row r="39" spans="1:26" x14ac:dyDescent="0.3">
      <c r="A39" s="24" t="s">
        <v>61</v>
      </c>
      <c r="B39" s="19" t="s">
        <v>62</v>
      </c>
      <c r="C39" s="20"/>
      <c r="D39" s="20"/>
      <c r="E39" s="41"/>
      <c r="F39" s="41"/>
      <c r="G39" s="41"/>
      <c r="H39" s="41"/>
      <c r="I39" s="41"/>
      <c r="J39" s="42"/>
      <c r="K39" s="42"/>
      <c r="L39" s="42"/>
      <c r="M39" s="42"/>
      <c r="N39" s="42"/>
      <c r="O39" s="42"/>
      <c r="P39" s="42"/>
      <c r="Q39" s="42"/>
      <c r="R39" s="42"/>
      <c r="S39" s="25"/>
      <c r="T39" s="40"/>
      <c r="U39" s="40"/>
      <c r="V39" s="40"/>
      <c r="W39" s="50"/>
      <c r="X39" s="40"/>
      <c r="Z39" s="25"/>
    </row>
    <row r="40" spans="1:26" x14ac:dyDescent="0.3">
      <c r="A40" s="18"/>
      <c r="B40" s="28" t="s">
        <v>63</v>
      </c>
      <c r="C40" s="20"/>
      <c r="D40" s="20"/>
      <c r="E40" s="41"/>
      <c r="F40" s="41"/>
      <c r="G40" s="41"/>
      <c r="H40" s="41"/>
      <c r="I40" s="41"/>
      <c r="J40" s="42"/>
      <c r="K40" s="42"/>
      <c r="L40" s="42"/>
      <c r="M40" s="42"/>
      <c r="N40" s="42"/>
      <c r="O40" s="42"/>
      <c r="P40" s="42"/>
      <c r="Q40" s="42"/>
      <c r="R40" s="42"/>
      <c r="S40" s="25"/>
      <c r="T40" s="40"/>
      <c r="U40" s="40"/>
      <c r="V40" s="40"/>
      <c r="W40" s="40"/>
      <c r="X40" s="40"/>
      <c r="Z40" s="25"/>
    </row>
    <row r="41" spans="1:26" x14ac:dyDescent="0.3">
      <c r="A41" s="18"/>
      <c r="B41" s="51" t="s">
        <v>64</v>
      </c>
      <c r="C41" s="20" t="s">
        <v>60</v>
      </c>
      <c r="D41" s="20">
        <v>60</v>
      </c>
      <c r="E41" s="52">
        <f>I41</f>
        <v>0</v>
      </c>
      <c r="F41" s="52">
        <f>+I41</f>
        <v>0</v>
      </c>
      <c r="G41" s="52">
        <f>+I41</f>
        <v>0</v>
      </c>
      <c r="H41" s="52">
        <f>+I41</f>
        <v>0</v>
      </c>
      <c r="I41" s="52"/>
      <c r="J41" s="42">
        <f>J31/24/1*100%</f>
        <v>2.25</v>
      </c>
      <c r="K41" s="42">
        <f>K31/24/1*100%</f>
        <v>1.5</v>
      </c>
      <c r="L41" s="42">
        <f>L31/24/1*100%</f>
        <v>1.25</v>
      </c>
      <c r="M41" s="42">
        <f>M31/24/1*100%</f>
        <v>1.3020833333284827</v>
      </c>
      <c r="N41" s="42"/>
      <c r="O41" s="42"/>
      <c r="P41" s="42"/>
      <c r="Q41" s="42"/>
      <c r="R41" s="42"/>
      <c r="S41" s="25">
        <f>AVERAGE(J41:R41)</f>
        <v>1.5755208333321207</v>
      </c>
      <c r="T41" s="40" t="e">
        <f>AVERAGE(#REF!)</f>
        <v>#REF!</v>
      </c>
      <c r="U41" s="40">
        <f>AVERAGE(J41:L41)</f>
        <v>1.6666666666666667</v>
      </c>
      <c r="V41" s="40">
        <f>AVERAGE(M41:O41)</f>
        <v>1.3020833333284827</v>
      </c>
      <c r="W41" s="40" t="e">
        <f>AVERAGE(P41:R41)</f>
        <v>#DIV/0!</v>
      </c>
      <c r="X41" s="40" t="e">
        <f>AVERAGE(T41:W41)</f>
        <v>#REF!</v>
      </c>
      <c r="Z41" s="25">
        <f>AVERAGE(J41:O41)</f>
        <v>1.5755208333321207</v>
      </c>
    </row>
    <row r="42" spans="1:26" x14ac:dyDescent="0.3">
      <c r="A42" s="18"/>
      <c r="B42" s="51" t="s">
        <v>65</v>
      </c>
      <c r="C42" s="20" t="s">
        <v>66</v>
      </c>
      <c r="D42" s="20"/>
      <c r="E42" s="41">
        <f>I42/4</f>
        <v>0</v>
      </c>
      <c r="F42" s="41">
        <f>E42</f>
        <v>0</v>
      </c>
      <c r="G42" s="41">
        <f t="shared" ref="G42:H42" si="13">F42</f>
        <v>0</v>
      </c>
      <c r="H42" s="41">
        <f t="shared" si="13"/>
        <v>0</v>
      </c>
      <c r="I42" s="41"/>
      <c r="J42" s="42">
        <f>J22/250</f>
        <v>5.7160000000000002</v>
      </c>
      <c r="K42" s="42">
        <f>K22/250</f>
        <v>6.1280000000000001</v>
      </c>
      <c r="L42" s="42">
        <f>L22/250</f>
        <v>5.7880000000000003</v>
      </c>
      <c r="M42" s="42">
        <f>M22/250</f>
        <v>5.2480000000000002</v>
      </c>
      <c r="N42" s="42"/>
      <c r="O42" s="42"/>
      <c r="P42" s="42"/>
      <c r="Q42" s="42"/>
      <c r="R42" s="42"/>
      <c r="S42" s="25">
        <f>SUM(J42:R42)</f>
        <v>22.880000000000003</v>
      </c>
      <c r="T42" s="40" t="e">
        <f>SUM(#REF!)</f>
        <v>#REF!</v>
      </c>
      <c r="U42" s="40">
        <f>SUM(J42:L42)</f>
        <v>17.632000000000001</v>
      </c>
      <c r="V42" s="40">
        <f>SUM(M42:O42)</f>
        <v>5.2480000000000002</v>
      </c>
      <c r="W42" s="40">
        <f>SUM(P42:R42)</f>
        <v>0</v>
      </c>
      <c r="X42" s="40" t="e">
        <f>SUM(T42:W42)</f>
        <v>#REF!</v>
      </c>
      <c r="Z42" s="25">
        <f>SUM(J42:O42)</f>
        <v>22.880000000000003</v>
      </c>
    </row>
    <row r="43" spans="1:26" x14ac:dyDescent="0.3">
      <c r="A43" s="18"/>
      <c r="B43" s="28" t="s">
        <v>67</v>
      </c>
      <c r="C43" s="20"/>
      <c r="D43" s="20"/>
      <c r="E43" s="41"/>
      <c r="F43" s="41"/>
      <c r="G43" s="41"/>
      <c r="H43" s="41"/>
      <c r="I43" s="41"/>
      <c r="J43" s="42"/>
      <c r="K43" s="42"/>
      <c r="L43" s="42"/>
      <c r="M43" s="42"/>
      <c r="N43" s="42"/>
      <c r="O43" s="42"/>
      <c r="P43" s="42"/>
      <c r="Q43" s="42"/>
      <c r="R43" s="42"/>
      <c r="S43" s="25"/>
      <c r="T43" s="40"/>
      <c r="U43" s="40"/>
      <c r="V43" s="40"/>
      <c r="W43" s="40"/>
      <c r="X43" s="40"/>
      <c r="Z43" s="25"/>
    </row>
    <row r="44" spans="1:26" x14ac:dyDescent="0.3">
      <c r="A44" s="18"/>
      <c r="B44" s="51" t="s">
        <v>68</v>
      </c>
      <c r="C44" s="20" t="s">
        <v>60</v>
      </c>
      <c r="D44" s="20">
        <v>70</v>
      </c>
      <c r="E44" s="52">
        <f>I44</f>
        <v>0</v>
      </c>
      <c r="F44" s="52">
        <f>+I44</f>
        <v>0</v>
      </c>
      <c r="G44" s="52">
        <f>+I44</f>
        <v>0</v>
      </c>
      <c r="H44" s="52">
        <f>+I44</f>
        <v>0</v>
      </c>
      <c r="I44" s="52"/>
      <c r="J44" s="42">
        <f>J22*3/600</f>
        <v>7.1449999999999996</v>
      </c>
      <c r="K44" s="42">
        <f>K22*3/600</f>
        <v>7.66</v>
      </c>
      <c r="L44" s="42">
        <f>L22*3/600</f>
        <v>7.2350000000000003</v>
      </c>
      <c r="M44" s="42">
        <f>M22*3/600</f>
        <v>6.56</v>
      </c>
      <c r="N44" s="25"/>
      <c r="O44" s="25"/>
      <c r="P44" s="25"/>
      <c r="Q44" s="25"/>
      <c r="R44" s="25"/>
      <c r="S44" s="25">
        <f>AVERAGE(J44:R44)</f>
        <v>7.1499999999999995</v>
      </c>
      <c r="T44" s="40" t="e">
        <f>AVERAGE(#REF!)</f>
        <v>#REF!</v>
      </c>
      <c r="U44" s="40">
        <f>AVERAGE(J44:L44)</f>
        <v>7.3466666666666667</v>
      </c>
      <c r="V44" s="40">
        <f>AVERAGE(M44:O44)</f>
        <v>6.56</v>
      </c>
      <c r="W44" s="40" t="e">
        <f>AVERAGE(P44:R44)</f>
        <v>#DIV/0!</v>
      </c>
      <c r="X44" s="40" t="e">
        <f>AVERAGE(T44:W44)</f>
        <v>#REF!</v>
      </c>
      <c r="Z44" s="25">
        <f>AVERAGE(J44:O44)</f>
        <v>7.1499999999999995</v>
      </c>
    </row>
    <row r="45" spans="1:26" x14ac:dyDescent="0.3">
      <c r="A45" s="18"/>
      <c r="B45" s="51" t="s">
        <v>69</v>
      </c>
      <c r="C45" s="20" t="s">
        <v>70</v>
      </c>
      <c r="D45" s="20"/>
      <c r="E45" s="41">
        <f>I45/4</f>
        <v>0</v>
      </c>
      <c r="F45" s="41">
        <f>E45</f>
        <v>0</v>
      </c>
      <c r="G45" s="41">
        <f t="shared" ref="G45:H45" si="14">F45</f>
        <v>0</v>
      </c>
      <c r="H45" s="41">
        <f t="shared" si="14"/>
        <v>0</v>
      </c>
      <c r="I45" s="41"/>
      <c r="J45" s="25">
        <v>14.813513513513513</v>
      </c>
      <c r="K45" s="25">
        <v>14.813513513513513</v>
      </c>
      <c r="L45" s="25"/>
      <c r="M45" s="25"/>
      <c r="N45" s="25"/>
      <c r="O45" s="25"/>
      <c r="P45" s="25"/>
      <c r="Q45" s="25"/>
      <c r="R45" s="25"/>
      <c r="S45" s="25">
        <f>SUM(J45:R45)</f>
        <v>29.627027027027026</v>
      </c>
      <c r="T45" s="40" t="e">
        <f>SUM(#REF!)</f>
        <v>#REF!</v>
      </c>
      <c r="U45" s="40">
        <f>SUM(J45:L45)</f>
        <v>29.627027027027026</v>
      </c>
      <c r="V45" s="40">
        <f>SUM(M45:O45)</f>
        <v>0</v>
      </c>
      <c r="W45" s="40">
        <f>SUM(P45:R45)</f>
        <v>0</v>
      </c>
      <c r="X45" s="40" t="e">
        <f>SUM(T45:W45)</f>
        <v>#REF!</v>
      </c>
      <c r="Z45" s="25">
        <f>SUM(J45:O45)</f>
        <v>29.627027027027026</v>
      </c>
    </row>
    <row r="46" spans="1:26" x14ac:dyDescent="0.3">
      <c r="A46" s="18"/>
      <c r="B46" s="28" t="s">
        <v>71</v>
      </c>
      <c r="C46" s="20"/>
      <c r="D46" s="20"/>
      <c r="E46" s="21"/>
      <c r="F46" s="21"/>
      <c r="G46" s="21"/>
      <c r="H46" s="21"/>
      <c r="I46" s="21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40"/>
      <c r="U46" s="40"/>
      <c r="V46" s="40"/>
      <c r="W46" s="40"/>
      <c r="X46" s="40"/>
      <c r="Z46" s="25"/>
    </row>
    <row r="47" spans="1:26" x14ac:dyDescent="0.3">
      <c r="A47" s="18"/>
      <c r="B47" s="51" t="s">
        <v>72</v>
      </c>
      <c r="C47" s="20" t="s">
        <v>60</v>
      </c>
      <c r="D47" s="20">
        <v>0</v>
      </c>
      <c r="E47" s="21"/>
      <c r="F47" s="21"/>
      <c r="G47" s="21"/>
      <c r="H47" s="21"/>
      <c r="I47" s="21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40"/>
      <c r="U47" s="40"/>
      <c r="V47" s="40"/>
      <c r="W47" s="40"/>
      <c r="X47" s="40"/>
      <c r="Z47" s="25"/>
    </row>
    <row r="48" spans="1:26" x14ac:dyDescent="0.3">
      <c r="A48" s="18"/>
      <c r="B48" s="51" t="s">
        <v>73</v>
      </c>
      <c r="C48" s="20" t="s">
        <v>74</v>
      </c>
      <c r="D48" s="20">
        <v>0</v>
      </c>
      <c r="E48" s="21"/>
      <c r="F48" s="21"/>
      <c r="G48" s="21"/>
      <c r="H48" s="21"/>
      <c r="I48" s="26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40"/>
      <c r="U48" s="40"/>
      <c r="V48" s="40"/>
      <c r="W48" s="40"/>
      <c r="X48" s="40"/>
      <c r="Z48" s="25"/>
    </row>
    <row r="49" spans="1:26" x14ac:dyDescent="0.3">
      <c r="A49" s="18"/>
      <c r="B49" s="51"/>
      <c r="C49" s="20"/>
      <c r="D49" s="20"/>
      <c r="E49" s="21"/>
      <c r="F49" s="21"/>
      <c r="G49" s="21"/>
      <c r="H49" s="21"/>
      <c r="I49" s="26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40"/>
      <c r="U49" s="40"/>
      <c r="V49" s="40"/>
      <c r="W49" s="50"/>
      <c r="X49" s="40"/>
      <c r="Z49" s="25"/>
    </row>
    <row r="50" spans="1:26" x14ac:dyDescent="0.3">
      <c r="A50" s="24" t="s">
        <v>75</v>
      </c>
      <c r="B50" s="19" t="s">
        <v>76</v>
      </c>
      <c r="C50" s="20"/>
      <c r="D50" s="20"/>
      <c r="E50" s="21"/>
      <c r="F50" s="21"/>
      <c r="G50" s="21"/>
      <c r="H50" s="21"/>
      <c r="I50" s="21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40"/>
      <c r="U50" s="40"/>
      <c r="V50" s="40"/>
      <c r="W50" s="50"/>
      <c r="X50" s="40"/>
      <c r="Z50" s="25"/>
    </row>
    <row r="51" spans="1:26" x14ac:dyDescent="0.3">
      <c r="A51" s="18"/>
      <c r="B51" s="18" t="s">
        <v>77</v>
      </c>
      <c r="C51" s="20" t="s">
        <v>78</v>
      </c>
      <c r="D51" s="20">
        <v>22</v>
      </c>
      <c r="E51" s="53">
        <v>23</v>
      </c>
      <c r="F51" s="53">
        <v>23</v>
      </c>
      <c r="G51" s="53">
        <v>23</v>
      </c>
      <c r="H51" s="53">
        <v>23</v>
      </c>
      <c r="I51" s="21"/>
      <c r="J51" s="25">
        <f>[2]K!$Y$8</f>
        <v>11.527022821975892</v>
      </c>
      <c r="K51" s="25">
        <f>[2]K!$Y$9</f>
        <v>16.114124027313999</v>
      </c>
      <c r="L51" s="25">
        <f>[2]K!$Y$10</f>
        <v>18.382627155340678</v>
      </c>
      <c r="M51" s="25">
        <f>[2]K!$Y$11</f>
        <v>21.019108280317116</v>
      </c>
      <c r="N51" s="25"/>
      <c r="O51" s="25"/>
      <c r="P51" s="25"/>
      <c r="Q51" s="25"/>
      <c r="R51" s="25"/>
      <c r="S51" s="25">
        <f>AVERAGE(J51:R51)</f>
        <v>16.76072057123692</v>
      </c>
      <c r="T51" s="40" t="e">
        <f>AVERAGE(#REF!)</f>
        <v>#REF!</v>
      </c>
      <c r="U51" s="40">
        <f>AVERAGE(J51:L51)</f>
        <v>15.341258001543522</v>
      </c>
      <c r="V51" s="40">
        <f>AVERAGE(M51:O51)</f>
        <v>21.019108280317116</v>
      </c>
      <c r="W51" s="40" t="e">
        <f>AVERAGE(P51:R51)</f>
        <v>#DIV/0!</v>
      </c>
      <c r="X51" s="40" t="e">
        <f>AVERAGE(T51:W51)</f>
        <v>#REF!</v>
      </c>
      <c r="Y51" s="2" t="s">
        <v>114</v>
      </c>
      <c r="Z51" s="25">
        <f>AVERAGE(J51:O51)</f>
        <v>16.76072057123692</v>
      </c>
    </row>
    <row r="52" spans="1:26" x14ac:dyDescent="0.3">
      <c r="A52" s="18"/>
      <c r="B52" s="18"/>
      <c r="C52" s="20" t="s">
        <v>79</v>
      </c>
      <c r="D52" s="20">
        <v>32</v>
      </c>
      <c r="E52" s="21">
        <v>50</v>
      </c>
      <c r="F52" s="21">
        <v>50</v>
      </c>
      <c r="G52" s="21">
        <v>50</v>
      </c>
      <c r="H52" s="21">
        <v>50</v>
      </c>
      <c r="I52" s="21"/>
      <c r="J52" s="25">
        <f>[2]K!$AA$8</f>
        <v>20.930232558180009</v>
      </c>
      <c r="K52" s="25">
        <f>[2]K!$AA$9</f>
        <v>34.967088607697995</v>
      </c>
      <c r="L52" s="25">
        <f>[2]K!$AA$10</f>
        <v>38.802395209689031</v>
      </c>
      <c r="M52" s="25">
        <f>[2]K!$AA$11</f>
        <v>39.177921315368749</v>
      </c>
      <c r="N52" s="25"/>
      <c r="O52" s="25"/>
      <c r="P52" s="25"/>
      <c r="Q52" s="25"/>
      <c r="R52" s="25"/>
      <c r="S52" s="25">
        <f>AVERAGE(J52:R52)</f>
        <v>33.469409422733946</v>
      </c>
      <c r="T52" s="40" t="e">
        <f>AVERAGE(#REF!)</f>
        <v>#REF!</v>
      </c>
      <c r="U52" s="40">
        <f>AVERAGE(J52:L52)</f>
        <v>31.566572125189012</v>
      </c>
      <c r="V52" s="40">
        <f>AVERAGE(M52:O52)</f>
        <v>39.177921315368749</v>
      </c>
      <c r="W52" s="40" t="e">
        <f>AVERAGE(P52:R52)</f>
        <v>#DIV/0!</v>
      </c>
      <c r="X52" s="40" t="e">
        <f>AVERAGE(T52:W52)</f>
        <v>#REF!</v>
      </c>
      <c r="Y52" s="2" t="s">
        <v>115</v>
      </c>
      <c r="Z52" s="25">
        <f>AVERAGE(J52:O52)</f>
        <v>33.469409422733946</v>
      </c>
    </row>
    <row r="53" spans="1:26" x14ac:dyDescent="0.3">
      <c r="A53" s="18"/>
      <c r="B53" s="18"/>
      <c r="C53" s="20"/>
      <c r="D53" s="20"/>
      <c r="E53" s="41"/>
      <c r="F53" s="41"/>
      <c r="G53" s="41"/>
      <c r="H53" s="41"/>
      <c r="I53" s="52"/>
      <c r="J53" s="42"/>
      <c r="K53" s="42"/>
      <c r="L53" s="42"/>
      <c r="M53" s="42"/>
      <c r="N53" s="42"/>
      <c r="O53" s="42"/>
      <c r="P53" s="42"/>
      <c r="Q53" s="42"/>
      <c r="R53" s="25"/>
      <c r="S53" s="25"/>
      <c r="T53" s="40"/>
      <c r="U53" s="40"/>
      <c r="V53" s="40"/>
      <c r="W53" s="40"/>
      <c r="X53" s="40"/>
      <c r="Y53" s="2" t="s">
        <v>116</v>
      </c>
      <c r="Z53" s="25"/>
    </row>
    <row r="54" spans="1:26" x14ac:dyDescent="0.3">
      <c r="A54" s="24" t="s">
        <v>80</v>
      </c>
      <c r="B54" s="19" t="s">
        <v>81</v>
      </c>
      <c r="C54" s="20"/>
      <c r="D54" s="20"/>
      <c r="E54" s="41"/>
      <c r="F54" s="41"/>
      <c r="G54" s="41"/>
      <c r="H54" s="41"/>
      <c r="I54" s="41"/>
      <c r="J54" s="42"/>
      <c r="K54" s="42"/>
      <c r="L54" s="42"/>
      <c r="M54" s="42"/>
      <c r="N54" s="42"/>
      <c r="O54" s="42"/>
      <c r="P54" s="42"/>
      <c r="Q54" s="42"/>
      <c r="R54" s="25"/>
      <c r="S54" s="42"/>
      <c r="T54" s="40"/>
      <c r="U54" s="40"/>
      <c r="V54" s="40"/>
      <c r="W54" s="50"/>
      <c r="X54" s="40"/>
      <c r="Z54" s="42"/>
    </row>
    <row r="55" spans="1:26" x14ac:dyDescent="0.3">
      <c r="A55" s="24"/>
      <c r="B55" s="54" t="s">
        <v>82</v>
      </c>
      <c r="C55" s="20" t="s">
        <v>83</v>
      </c>
      <c r="D55" s="20">
        <v>5</v>
      </c>
      <c r="E55" s="52">
        <v>3</v>
      </c>
      <c r="F55" s="52">
        <v>3</v>
      </c>
      <c r="G55" s="52">
        <v>3</v>
      </c>
      <c r="H55" s="52">
        <v>3</v>
      </c>
      <c r="I55" s="41"/>
      <c r="J55" s="55">
        <v>0</v>
      </c>
      <c r="K55" s="55">
        <v>0</v>
      </c>
      <c r="L55" s="55"/>
      <c r="M55" s="41"/>
      <c r="N55" s="41"/>
      <c r="O55" s="41"/>
      <c r="P55" s="55"/>
      <c r="Q55" s="55"/>
      <c r="R55" s="56"/>
      <c r="S55" s="42">
        <f>AVERAGE(J55:R55)</f>
        <v>0</v>
      </c>
      <c r="T55" s="40" t="e">
        <f>AVERAGE(#REF!)</f>
        <v>#REF!</v>
      </c>
      <c r="U55" s="40">
        <f>AVERAGE(J55:L55)</f>
        <v>0</v>
      </c>
      <c r="V55" s="40" t="e">
        <f>AVERAGE(M55:O55)</f>
        <v>#DIV/0!</v>
      </c>
      <c r="W55" s="40" t="e">
        <f>AVERAGE(P55:R55)</f>
        <v>#DIV/0!</v>
      </c>
      <c r="X55" s="40" t="e">
        <f>AVERAGE(T55:W55)</f>
        <v>#REF!</v>
      </c>
      <c r="Z55" s="25">
        <f>AVERAGE(J55:O55)</f>
        <v>0</v>
      </c>
    </row>
    <row r="56" spans="1:26" x14ac:dyDescent="0.3">
      <c r="A56" s="24"/>
      <c r="B56" s="57" t="s">
        <v>84</v>
      </c>
      <c r="C56" s="20" t="s">
        <v>83</v>
      </c>
      <c r="D56" s="20">
        <v>1</v>
      </c>
      <c r="E56" s="52">
        <v>1.8</v>
      </c>
      <c r="F56" s="52">
        <v>1.8</v>
      </c>
      <c r="G56" s="52">
        <v>1.8</v>
      </c>
      <c r="H56" s="52">
        <v>1.8</v>
      </c>
      <c r="I56" s="52"/>
      <c r="J56" s="42">
        <v>0</v>
      </c>
      <c r="K56" s="42">
        <v>0</v>
      </c>
      <c r="L56" s="58"/>
      <c r="M56" s="52"/>
      <c r="N56" s="52"/>
      <c r="O56" s="52"/>
      <c r="P56" s="42"/>
      <c r="Q56" s="42"/>
      <c r="R56" s="25"/>
      <c r="S56" s="42">
        <f>AVERAGE(J56:R56)</f>
        <v>0</v>
      </c>
      <c r="T56" s="40" t="e">
        <f>AVERAGE(#REF!)</f>
        <v>#REF!</v>
      </c>
      <c r="U56" s="40">
        <f>AVERAGE(J56:L56)</f>
        <v>0</v>
      </c>
      <c r="V56" s="40" t="e">
        <f>AVERAGE(M56:O56)</f>
        <v>#DIV/0!</v>
      </c>
      <c r="W56" s="40" t="e">
        <f>AVERAGE(P56:R56)</f>
        <v>#DIV/0!</v>
      </c>
      <c r="X56" s="40" t="e">
        <f>AVERAGE(T56:W56)</f>
        <v>#REF!</v>
      </c>
      <c r="Z56" s="25">
        <f>AVERAGE(J56:O56)</f>
        <v>0</v>
      </c>
    </row>
    <row r="57" spans="1:26" x14ac:dyDescent="0.3">
      <c r="A57" s="59"/>
      <c r="B57" s="59"/>
      <c r="C57" s="60"/>
      <c r="D57" s="60"/>
      <c r="E57" s="61"/>
      <c r="F57" s="61"/>
      <c r="G57" s="61"/>
      <c r="H57" s="61"/>
      <c r="I57" s="61"/>
      <c r="J57" s="62"/>
      <c r="K57" s="62"/>
      <c r="L57" s="62"/>
      <c r="M57" s="62"/>
      <c r="N57" s="62"/>
      <c r="O57" s="62"/>
      <c r="P57" s="62"/>
      <c r="Q57" s="62"/>
      <c r="R57" s="63"/>
      <c r="S57" s="62"/>
      <c r="T57" s="64"/>
      <c r="U57" s="64"/>
      <c r="V57" s="64"/>
      <c r="W57" s="64"/>
      <c r="X57" s="65"/>
      <c r="Z57" s="66"/>
    </row>
    <row r="59" spans="1:26" ht="15" customHeight="1" x14ac:dyDescent="0.3">
      <c r="A59" s="67"/>
      <c r="B59" s="67"/>
      <c r="C59" s="67"/>
      <c r="D59" s="67"/>
      <c r="E59" s="67"/>
      <c r="F59" s="99"/>
      <c r="G59" s="99"/>
      <c r="H59" s="99"/>
      <c r="I59" s="68"/>
    </row>
    <row r="60" spans="1:26" x14ac:dyDescent="0.3">
      <c r="A60" s="94"/>
      <c r="B60" s="94"/>
      <c r="C60" s="94"/>
      <c r="D60" s="69"/>
      <c r="E60" s="69"/>
      <c r="F60" s="69"/>
      <c r="G60" s="94"/>
      <c r="H60" s="94"/>
      <c r="I60" s="94"/>
    </row>
    <row r="61" spans="1:26" x14ac:dyDescent="0.3">
      <c r="A61" s="94"/>
      <c r="B61" s="94"/>
      <c r="C61" s="94"/>
      <c r="D61" s="69"/>
      <c r="E61" s="69"/>
      <c r="F61" s="70"/>
      <c r="G61" s="94"/>
      <c r="H61" s="94"/>
      <c r="I61" s="94"/>
    </row>
    <row r="62" spans="1:26" x14ac:dyDescent="0.3">
      <c r="A62" s="71"/>
      <c r="B62" s="72"/>
      <c r="C62" s="70"/>
      <c r="D62" s="70"/>
      <c r="E62" s="70"/>
      <c r="F62" s="70"/>
      <c r="G62" s="70"/>
      <c r="H62" s="70"/>
      <c r="I62" s="69"/>
    </row>
    <row r="63" spans="1:26" x14ac:dyDescent="0.3">
      <c r="A63" s="71"/>
      <c r="B63" s="72"/>
      <c r="C63" s="70"/>
      <c r="D63" s="70"/>
      <c r="E63" s="70"/>
      <c r="F63" s="70"/>
      <c r="G63" s="70"/>
      <c r="H63" s="70"/>
      <c r="I63" s="70"/>
    </row>
    <row r="64" spans="1:26" x14ac:dyDescent="0.3">
      <c r="A64" s="71"/>
      <c r="B64" s="72"/>
      <c r="C64" s="69"/>
      <c r="D64" s="69"/>
      <c r="E64" s="69"/>
      <c r="F64" s="69"/>
      <c r="G64" s="70"/>
      <c r="H64" s="69"/>
      <c r="I64" s="69"/>
    </row>
    <row r="65" spans="1:9" x14ac:dyDescent="0.3">
      <c r="A65" s="94"/>
      <c r="B65" s="94"/>
      <c r="C65" s="94"/>
      <c r="D65" s="69"/>
      <c r="E65" s="69"/>
      <c r="F65" s="70"/>
      <c r="G65" s="94"/>
      <c r="H65" s="94"/>
      <c r="I65" s="94"/>
    </row>
    <row r="66" spans="1:9" x14ac:dyDescent="0.3">
      <c r="A66" s="71"/>
      <c r="B66" s="72"/>
      <c r="C66" s="94"/>
      <c r="D66" s="94"/>
      <c r="E66" s="94"/>
      <c r="F66" s="94"/>
      <c r="G66" s="94"/>
      <c r="H66" s="94"/>
      <c r="I66" s="94"/>
    </row>
    <row r="67" spans="1:9" x14ac:dyDescent="0.3">
      <c r="A67" s="71"/>
      <c r="B67" s="72"/>
      <c r="C67" s="94"/>
      <c r="D67" s="94"/>
      <c r="E67" s="94"/>
      <c r="F67" s="94"/>
      <c r="G67" s="94"/>
      <c r="H67" s="70"/>
      <c r="I67" s="70"/>
    </row>
    <row r="68" spans="1:9" x14ac:dyDescent="0.3">
      <c r="A68" s="71"/>
      <c r="B68" s="72"/>
      <c r="C68" s="71"/>
      <c r="D68" s="71"/>
      <c r="E68" s="71"/>
      <c r="F68" s="70"/>
      <c r="G68" s="70"/>
      <c r="H68" s="70"/>
      <c r="I68" s="70"/>
    </row>
    <row r="69" spans="1:9" x14ac:dyDescent="0.3">
      <c r="A69" s="71"/>
      <c r="B69" s="72"/>
      <c r="C69" s="71"/>
      <c r="D69" s="71"/>
      <c r="E69" s="71"/>
      <c r="F69" s="73"/>
      <c r="G69" s="73"/>
      <c r="H69" s="73"/>
      <c r="I69" s="73"/>
    </row>
    <row r="70" spans="1:9" x14ac:dyDescent="0.3">
      <c r="A70" s="71"/>
      <c r="B70" s="72"/>
      <c r="C70" s="71"/>
      <c r="D70" s="71"/>
      <c r="E70" s="71"/>
      <c r="F70" s="73"/>
      <c r="G70" s="73"/>
      <c r="H70" s="73"/>
      <c r="I70" s="73"/>
    </row>
    <row r="71" spans="1:9" x14ac:dyDescent="0.3">
      <c r="A71" s="71"/>
      <c r="B71" s="72"/>
      <c r="C71" s="94"/>
      <c r="D71" s="94"/>
      <c r="E71" s="94"/>
      <c r="F71" s="94"/>
      <c r="G71" s="94"/>
      <c r="H71" s="70"/>
      <c r="I71" s="70"/>
    </row>
  </sheetData>
  <mergeCells count="20">
    <mergeCell ref="A2:H2"/>
    <mergeCell ref="A3:H3"/>
    <mergeCell ref="A8:A10"/>
    <mergeCell ref="B8:B10"/>
    <mergeCell ref="C8:C10"/>
    <mergeCell ref="D8:D10"/>
    <mergeCell ref="E8:I8"/>
    <mergeCell ref="C71:G71"/>
    <mergeCell ref="J8:S8"/>
    <mergeCell ref="T8:X8"/>
    <mergeCell ref="F59:H59"/>
    <mergeCell ref="A60:C60"/>
    <mergeCell ref="G60:I60"/>
    <mergeCell ref="A61:C61"/>
    <mergeCell ref="G61:I61"/>
    <mergeCell ref="A65:C65"/>
    <mergeCell ref="G65:I65"/>
    <mergeCell ref="C66:G66"/>
    <mergeCell ref="H66:I66"/>
    <mergeCell ref="C67:G67"/>
  </mergeCells>
  <printOptions horizontalCentered="1" verticalCentered="1"/>
  <pageMargins left="0" right="0" top="0.75" bottom="0.75" header="0.3" footer="0.3"/>
  <pageSetup paperSize="9" scale="110" fitToWidth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4B83E-8726-4A52-BEFA-1EAF0348FDBE}">
  <dimension ref="F2:M6"/>
  <sheetViews>
    <sheetView workbookViewId="0">
      <selection activeCell="J5" sqref="J5"/>
    </sheetView>
  </sheetViews>
  <sheetFormatPr defaultRowHeight="14.5" x14ac:dyDescent="0.35"/>
  <cols>
    <col min="7" max="7" width="15.54296875" bestFit="1" customWidth="1"/>
    <col min="10" max="10" width="11.08984375" bestFit="1" customWidth="1"/>
    <col min="11" max="11" width="15.54296875" bestFit="1" customWidth="1"/>
    <col min="13" max="13" width="9.26953125" bestFit="1" customWidth="1"/>
  </cols>
  <sheetData>
    <row r="2" spans="6:13" x14ac:dyDescent="0.35">
      <c r="G2" s="85">
        <v>44287.291666666664</v>
      </c>
      <c r="J2" t="s">
        <v>119</v>
      </c>
      <c r="K2" s="85">
        <v>44304.25</v>
      </c>
    </row>
    <row r="3" spans="6:13" x14ac:dyDescent="0.35">
      <c r="G3" s="85">
        <v>44289.458333333336</v>
      </c>
      <c r="J3" t="s">
        <v>120</v>
      </c>
      <c r="K3" s="85">
        <v>44304.284722222219</v>
      </c>
      <c r="L3" s="110" t="s">
        <v>122</v>
      </c>
      <c r="M3" s="111">
        <f>(K4-K3)*24</f>
        <v>32.583333333372138</v>
      </c>
    </row>
    <row r="4" spans="6:13" x14ac:dyDescent="0.35">
      <c r="F4" t="s">
        <v>118</v>
      </c>
      <c r="G4">
        <f>(G3-G2)*24</f>
        <v>52.000000000116415</v>
      </c>
      <c r="J4" t="s">
        <v>121</v>
      </c>
      <c r="K4" s="85">
        <v>44305.642361111109</v>
      </c>
      <c r="L4" s="110"/>
      <c r="M4" s="111"/>
    </row>
    <row r="5" spans="6:13" x14ac:dyDescent="0.35">
      <c r="G5">
        <v>1038</v>
      </c>
    </row>
    <row r="6" spans="6:13" x14ac:dyDescent="0.35">
      <c r="G6" s="86">
        <f>G5/G4</f>
        <v>19.961538461493774</v>
      </c>
    </row>
  </sheetData>
  <mergeCells count="2">
    <mergeCell ref="L3:L4"/>
    <mergeCell ref="M3:M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66918-8723-4331-83B6-5C6EA971811C}">
  <dimension ref="A1:E27"/>
  <sheetViews>
    <sheetView workbookViewId="0">
      <selection activeCell="D9" sqref="D9"/>
    </sheetView>
  </sheetViews>
  <sheetFormatPr defaultRowHeight="14.5" x14ac:dyDescent="0.35"/>
  <cols>
    <col min="1" max="1" width="3.7265625" bestFit="1" customWidth="1"/>
    <col min="2" max="2" width="27.453125" customWidth="1"/>
    <col min="3" max="3" width="8.7265625" style="78" customWidth="1"/>
    <col min="5" max="5" width="17.36328125" customWidth="1"/>
  </cols>
  <sheetData>
    <row r="1" spans="1:5" x14ac:dyDescent="0.35">
      <c r="A1" s="115" t="s">
        <v>91</v>
      </c>
      <c r="B1" s="115"/>
      <c r="C1" s="115"/>
      <c r="D1" s="115"/>
      <c r="E1" s="115"/>
    </row>
    <row r="2" spans="1:5" x14ac:dyDescent="0.35">
      <c r="A2" s="115" t="s">
        <v>92</v>
      </c>
      <c r="B2" s="115"/>
      <c r="C2" s="115"/>
      <c r="D2" s="115"/>
      <c r="E2" s="115"/>
    </row>
    <row r="5" spans="1:5" x14ac:dyDescent="0.35">
      <c r="A5" s="79" t="s">
        <v>93</v>
      </c>
      <c r="B5" s="79" t="s">
        <v>94</v>
      </c>
      <c r="C5" s="80" t="s">
        <v>95</v>
      </c>
      <c r="D5" s="80" t="s">
        <v>102</v>
      </c>
      <c r="E5" s="82" t="s">
        <v>103</v>
      </c>
    </row>
    <row r="6" spans="1:5" x14ac:dyDescent="0.35">
      <c r="A6" s="79" t="s">
        <v>96</v>
      </c>
      <c r="B6" s="112" t="s">
        <v>100</v>
      </c>
      <c r="C6" s="113"/>
      <c r="D6" s="114"/>
      <c r="E6" s="79"/>
    </row>
    <row r="7" spans="1:5" x14ac:dyDescent="0.35">
      <c r="A7" s="79">
        <v>1</v>
      </c>
      <c r="B7" s="79" t="s">
        <v>97</v>
      </c>
      <c r="C7" s="80">
        <v>1</v>
      </c>
      <c r="D7" s="81">
        <f>'April 2021'!J26</f>
        <v>0</v>
      </c>
      <c r="E7" s="79"/>
    </row>
    <row r="8" spans="1:5" x14ac:dyDescent="0.35">
      <c r="A8" s="79"/>
      <c r="B8" s="79"/>
      <c r="C8" s="80"/>
      <c r="D8" s="79"/>
      <c r="E8" s="79"/>
    </row>
    <row r="9" spans="1:5" x14ac:dyDescent="0.35">
      <c r="A9" s="79">
        <v>2</v>
      </c>
      <c r="B9" s="79" t="s">
        <v>98</v>
      </c>
      <c r="C9" s="80" t="s">
        <v>101</v>
      </c>
      <c r="D9" s="81">
        <f>'April 2021'!J30</f>
        <v>1.125</v>
      </c>
      <c r="E9" s="79"/>
    </row>
    <row r="10" spans="1:5" x14ac:dyDescent="0.35">
      <c r="A10" s="79"/>
      <c r="B10" s="79"/>
      <c r="C10" s="80"/>
      <c r="D10" s="79"/>
      <c r="E10" s="79"/>
    </row>
    <row r="11" spans="1:5" x14ac:dyDescent="0.35">
      <c r="A11" s="79">
        <v>3</v>
      </c>
      <c r="B11" s="79" t="s">
        <v>99</v>
      </c>
      <c r="C11" s="80">
        <v>70</v>
      </c>
      <c r="D11" s="81">
        <f>'April 2021'!J37</f>
        <v>82.530864196855376</v>
      </c>
      <c r="E11" s="79"/>
    </row>
    <row r="12" spans="1:5" x14ac:dyDescent="0.35">
      <c r="A12" s="79"/>
      <c r="B12" s="79"/>
      <c r="C12" s="80"/>
      <c r="D12" s="79"/>
      <c r="E12" s="79"/>
    </row>
    <row r="13" spans="1:5" x14ac:dyDescent="0.35">
      <c r="A13" s="79" t="s">
        <v>104</v>
      </c>
      <c r="B13" s="79" t="s">
        <v>105</v>
      </c>
      <c r="C13" s="80"/>
      <c r="D13" s="79"/>
      <c r="E13" s="79"/>
    </row>
    <row r="14" spans="1:5" x14ac:dyDescent="0.35">
      <c r="A14" s="79">
        <v>1</v>
      </c>
      <c r="B14" s="79" t="s">
        <v>78</v>
      </c>
      <c r="C14" s="80">
        <v>22</v>
      </c>
      <c r="D14" s="81">
        <f>'April 2021'!J51</f>
        <v>11.527022821975892</v>
      </c>
      <c r="E14" s="79"/>
    </row>
    <row r="15" spans="1:5" x14ac:dyDescent="0.35">
      <c r="A15" s="79"/>
      <c r="B15" s="79"/>
      <c r="C15" s="80"/>
      <c r="D15" s="79"/>
      <c r="E15" s="79"/>
    </row>
    <row r="16" spans="1:5" x14ac:dyDescent="0.35">
      <c r="A16" s="79">
        <v>2</v>
      </c>
      <c r="B16" s="79" t="s">
        <v>79</v>
      </c>
      <c r="C16" s="80">
        <v>32</v>
      </c>
      <c r="D16" s="81">
        <f>'April 2021'!J52</f>
        <v>20.930232558180009</v>
      </c>
      <c r="E16" s="79"/>
    </row>
    <row r="17" spans="1:5" x14ac:dyDescent="0.35">
      <c r="A17" s="79"/>
      <c r="B17" s="79"/>
      <c r="C17" s="80"/>
      <c r="D17" s="79"/>
      <c r="E17" s="79"/>
    </row>
    <row r="18" spans="1:5" x14ac:dyDescent="0.35">
      <c r="A18" s="79">
        <v>3</v>
      </c>
      <c r="B18" s="79" t="s">
        <v>106</v>
      </c>
      <c r="C18" s="80">
        <v>0</v>
      </c>
      <c r="D18" s="81">
        <f>'April 2021'!J56</f>
        <v>0</v>
      </c>
      <c r="E18" s="79"/>
    </row>
    <row r="19" spans="1:5" x14ac:dyDescent="0.35">
      <c r="A19" s="79"/>
      <c r="B19" s="79"/>
      <c r="C19" s="80"/>
      <c r="D19" s="79"/>
      <c r="E19" s="79"/>
    </row>
    <row r="20" spans="1:5" x14ac:dyDescent="0.35">
      <c r="A20" s="79">
        <v>4</v>
      </c>
      <c r="B20" s="79" t="s">
        <v>107</v>
      </c>
      <c r="C20" s="80">
        <v>0</v>
      </c>
      <c r="D20" s="81">
        <f>'April 2021'!J55</f>
        <v>0</v>
      </c>
      <c r="E20" s="79"/>
    </row>
    <row r="21" spans="1:5" x14ac:dyDescent="0.35">
      <c r="A21" s="79"/>
      <c r="B21" s="79"/>
      <c r="C21" s="80"/>
      <c r="D21" s="79"/>
      <c r="E21" s="79"/>
    </row>
    <row r="22" spans="1:5" x14ac:dyDescent="0.35">
      <c r="A22" s="79" t="s">
        <v>108</v>
      </c>
      <c r="B22" s="79" t="s">
        <v>109</v>
      </c>
      <c r="C22" s="80"/>
      <c r="D22" s="79"/>
      <c r="E22" s="79"/>
    </row>
    <row r="23" spans="1:5" x14ac:dyDescent="0.35">
      <c r="A23" s="79">
        <v>1</v>
      </c>
      <c r="B23" s="79" t="s">
        <v>110</v>
      </c>
      <c r="C23" s="83">
        <v>0.6</v>
      </c>
      <c r="D23" s="81">
        <f>'April 2021'!J41</f>
        <v>2.25</v>
      </c>
      <c r="E23" s="79"/>
    </row>
    <row r="24" spans="1:5" x14ac:dyDescent="0.35">
      <c r="A24" s="79"/>
      <c r="B24" s="79"/>
      <c r="C24" s="80"/>
      <c r="D24" s="79"/>
      <c r="E24" s="79"/>
    </row>
    <row r="25" spans="1:5" x14ac:dyDescent="0.35">
      <c r="A25" s="79">
        <v>2</v>
      </c>
      <c r="B25" s="79" t="s">
        <v>111</v>
      </c>
      <c r="C25" s="83">
        <v>0.7</v>
      </c>
      <c r="D25" s="81">
        <f>'April 2021'!J44</f>
        <v>7.1449999999999996</v>
      </c>
      <c r="E25" s="79"/>
    </row>
    <row r="26" spans="1:5" x14ac:dyDescent="0.35">
      <c r="A26" s="79"/>
      <c r="B26" s="79"/>
      <c r="C26" s="80"/>
      <c r="D26" s="79"/>
      <c r="E26" s="79"/>
    </row>
    <row r="27" spans="1:5" x14ac:dyDescent="0.35">
      <c r="A27" s="79">
        <v>3</v>
      </c>
      <c r="B27" s="79" t="s">
        <v>112</v>
      </c>
      <c r="C27" s="83">
        <v>0.8</v>
      </c>
      <c r="D27" s="79">
        <v>80</v>
      </c>
      <c r="E27" s="79"/>
    </row>
  </sheetData>
  <mergeCells count="3">
    <mergeCell ref="B6:D6"/>
    <mergeCell ref="A1:E1"/>
    <mergeCell ref="A2:E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B47D7-A9FF-41AD-921B-6371AA7152F0}">
  <dimension ref="A1:AC71"/>
  <sheetViews>
    <sheetView view="pageBreakPreview" zoomScale="80" zoomScaleNormal="80" zoomScaleSheetLayoutView="80" workbookViewId="0">
      <pane xSplit="9" ySplit="11" topLeftCell="J12" activePane="bottomRight" state="frozen"/>
      <selection activeCell="T52" sqref="T52"/>
      <selection pane="topRight" activeCell="T52" sqref="T52"/>
      <selection pane="bottomLeft" activeCell="T52" sqref="T52"/>
      <selection pane="bottomRight" activeCell="O25" sqref="O25"/>
    </sheetView>
  </sheetViews>
  <sheetFormatPr defaultColWidth="9.1796875" defaultRowHeight="13" x14ac:dyDescent="0.3"/>
  <cols>
    <col min="1" max="1" width="5" style="2" customWidth="1"/>
    <col min="2" max="2" width="30.26953125" style="2" customWidth="1"/>
    <col min="3" max="3" width="11.453125" style="2" bestFit="1" customWidth="1"/>
    <col min="4" max="4" width="11.453125" style="2" customWidth="1"/>
    <col min="5" max="8" width="9.7265625" style="2" hidden="1" customWidth="1"/>
    <col min="9" max="9" width="10.81640625" style="2" hidden="1" customWidth="1"/>
    <col min="10" max="21" width="9.7265625" style="2" customWidth="1"/>
    <col min="22" max="22" width="9.81640625" style="2" customWidth="1"/>
    <col min="23" max="26" width="9.26953125" style="2" customWidth="1"/>
    <col min="27" max="27" width="11.453125" style="2" customWidth="1"/>
    <col min="28" max="28" width="9.1796875" style="2"/>
    <col min="29" max="29" width="9.81640625" style="2" hidden="1" customWidth="1"/>
    <col min="30" max="16384" width="9.1796875" style="2"/>
  </cols>
  <sheetData>
    <row r="1" spans="1:29" x14ac:dyDescent="0.3">
      <c r="A1" s="1"/>
      <c r="B1" s="1"/>
      <c r="C1" s="1"/>
      <c r="D1" s="1"/>
      <c r="E1" s="1"/>
      <c r="F1" s="1"/>
      <c r="G1" s="1"/>
      <c r="H1" s="1"/>
      <c r="I1" s="1"/>
    </row>
    <row r="2" spans="1:29" x14ac:dyDescent="0.3">
      <c r="A2" s="100" t="s">
        <v>0</v>
      </c>
      <c r="B2" s="100"/>
      <c r="C2" s="100"/>
      <c r="D2" s="100"/>
      <c r="E2" s="100"/>
      <c r="F2" s="100"/>
      <c r="G2" s="100"/>
      <c r="H2" s="100"/>
    </row>
    <row r="3" spans="1:29" x14ac:dyDescent="0.3">
      <c r="A3" s="100" t="s">
        <v>1</v>
      </c>
      <c r="B3" s="100"/>
      <c r="C3" s="100"/>
      <c r="D3" s="100"/>
      <c r="E3" s="100"/>
      <c r="F3" s="100"/>
      <c r="G3" s="100"/>
      <c r="H3" s="100"/>
    </row>
    <row r="4" spans="1:29" x14ac:dyDescent="0.3">
      <c r="A4" s="1"/>
      <c r="B4" s="1"/>
      <c r="C4" s="1"/>
      <c r="D4" s="1"/>
      <c r="E4" s="1"/>
      <c r="F4" s="1"/>
      <c r="G4" s="1"/>
      <c r="H4" s="1"/>
      <c r="I4" s="1"/>
    </row>
    <row r="5" spans="1:29" x14ac:dyDescent="0.3">
      <c r="A5" s="3" t="s">
        <v>2</v>
      </c>
      <c r="C5" s="4" t="s">
        <v>3</v>
      </c>
      <c r="D5" s="4"/>
      <c r="E5" s="4"/>
      <c r="F5" s="4"/>
      <c r="G5" s="4"/>
      <c r="H5" s="4"/>
      <c r="I5" s="4"/>
    </row>
    <row r="6" spans="1:29" x14ac:dyDescent="0.3">
      <c r="A6" s="3" t="s">
        <v>4</v>
      </c>
      <c r="C6" s="4" t="s">
        <v>5</v>
      </c>
      <c r="D6" s="4"/>
      <c r="E6" s="4"/>
      <c r="F6" s="4"/>
      <c r="G6" s="4"/>
      <c r="H6" s="4"/>
      <c r="I6" s="4"/>
    </row>
    <row r="7" spans="1:29" x14ac:dyDescent="0.3">
      <c r="C7" s="5"/>
      <c r="D7" s="5"/>
      <c r="E7" s="5"/>
      <c r="F7" s="5"/>
      <c r="G7" s="5"/>
      <c r="H7" s="5"/>
      <c r="I7" s="5"/>
    </row>
    <row r="8" spans="1:29" x14ac:dyDescent="0.3">
      <c r="A8" s="101" t="s">
        <v>6</v>
      </c>
      <c r="B8" s="101" t="s">
        <v>7</v>
      </c>
      <c r="C8" s="101" t="s">
        <v>8</v>
      </c>
      <c r="D8" s="104" t="s">
        <v>9</v>
      </c>
      <c r="E8" s="107" t="s">
        <v>85</v>
      </c>
      <c r="F8" s="108"/>
      <c r="G8" s="108"/>
      <c r="H8" s="108"/>
      <c r="I8" s="109"/>
      <c r="J8" s="95" t="s">
        <v>10</v>
      </c>
      <c r="K8" s="95"/>
      <c r="L8" s="95"/>
      <c r="M8" s="95"/>
      <c r="N8" s="95"/>
      <c r="O8" s="95"/>
      <c r="P8" s="95"/>
      <c r="Q8" s="95"/>
      <c r="R8" s="95"/>
      <c r="S8" s="95"/>
      <c r="T8" s="95"/>
      <c r="U8" s="95"/>
      <c r="V8" s="95"/>
      <c r="W8" s="96" t="s">
        <v>11</v>
      </c>
      <c r="X8" s="97"/>
      <c r="Y8" s="97"/>
      <c r="Z8" s="97"/>
      <c r="AA8" s="98"/>
    </row>
    <row r="9" spans="1:29" x14ac:dyDescent="0.3">
      <c r="A9" s="102"/>
      <c r="B9" s="102"/>
      <c r="C9" s="102"/>
      <c r="D9" s="105"/>
      <c r="E9" s="6" t="s">
        <v>12</v>
      </c>
      <c r="F9" s="6" t="s">
        <v>13</v>
      </c>
      <c r="G9" s="6" t="s">
        <v>14</v>
      </c>
      <c r="H9" s="6" t="s">
        <v>15</v>
      </c>
      <c r="I9" s="7">
        <v>2021</v>
      </c>
      <c r="J9" s="8" t="s">
        <v>16</v>
      </c>
      <c r="K9" s="8" t="s">
        <v>17</v>
      </c>
      <c r="L9" s="8" t="s">
        <v>18</v>
      </c>
      <c r="M9" s="8" t="s">
        <v>19</v>
      </c>
      <c r="N9" s="8" t="s">
        <v>20</v>
      </c>
      <c r="O9" s="8" t="s">
        <v>21</v>
      </c>
      <c r="P9" s="8" t="s">
        <v>22</v>
      </c>
      <c r="Q9" s="8" t="s">
        <v>23</v>
      </c>
      <c r="R9" s="8" t="s">
        <v>24</v>
      </c>
      <c r="S9" s="8" t="s">
        <v>25</v>
      </c>
      <c r="T9" s="8" t="s">
        <v>26</v>
      </c>
      <c r="U9" s="8" t="s">
        <v>27</v>
      </c>
      <c r="V9" s="8" t="s">
        <v>28</v>
      </c>
      <c r="W9" s="9" t="s">
        <v>12</v>
      </c>
      <c r="X9" s="9" t="s">
        <v>13</v>
      </c>
      <c r="Y9" s="9" t="s">
        <v>14</v>
      </c>
      <c r="Z9" s="9" t="s">
        <v>15</v>
      </c>
      <c r="AA9" s="9" t="s">
        <v>29</v>
      </c>
      <c r="AC9" s="8" t="s">
        <v>28</v>
      </c>
    </row>
    <row r="10" spans="1:29" x14ac:dyDescent="0.3">
      <c r="A10" s="103"/>
      <c r="B10" s="103"/>
      <c r="C10" s="103"/>
      <c r="D10" s="106"/>
      <c r="E10" s="10"/>
      <c r="F10" s="10"/>
      <c r="G10" s="10"/>
      <c r="H10" s="10"/>
      <c r="I10" s="11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3">
        <v>2020</v>
      </c>
      <c r="X10" s="13">
        <v>2020</v>
      </c>
      <c r="Y10" s="13">
        <v>2020</v>
      </c>
      <c r="Z10" s="13">
        <v>2020</v>
      </c>
      <c r="AA10" s="13">
        <v>2020</v>
      </c>
      <c r="AC10" s="12"/>
    </row>
    <row r="11" spans="1:29" x14ac:dyDescent="0.3">
      <c r="A11" s="14">
        <v>1</v>
      </c>
      <c r="B11" s="14">
        <v>2</v>
      </c>
      <c r="C11" s="14">
        <v>3</v>
      </c>
      <c r="D11" s="14"/>
      <c r="E11" s="14">
        <v>4</v>
      </c>
      <c r="F11" s="14">
        <v>5</v>
      </c>
      <c r="G11" s="14">
        <v>6</v>
      </c>
      <c r="H11" s="14">
        <v>7</v>
      </c>
      <c r="I11" s="14">
        <v>8</v>
      </c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6">
        <v>1</v>
      </c>
      <c r="X11" s="16">
        <v>2</v>
      </c>
      <c r="Y11" s="16">
        <v>3</v>
      </c>
      <c r="Z11" s="16">
        <v>4</v>
      </c>
      <c r="AA11" s="17">
        <v>5</v>
      </c>
      <c r="AC11" s="15"/>
    </row>
    <row r="12" spans="1:29" x14ac:dyDescent="0.3">
      <c r="A12" s="18"/>
      <c r="B12" s="19"/>
      <c r="C12" s="20"/>
      <c r="D12" s="20"/>
      <c r="E12" s="21"/>
      <c r="F12" s="21"/>
      <c r="G12" s="21"/>
      <c r="H12" s="21"/>
      <c r="I12" s="21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3"/>
      <c r="X12" s="23"/>
      <c r="Y12" s="23"/>
      <c r="Z12" s="23"/>
      <c r="AA12" s="23"/>
      <c r="AC12" s="22"/>
    </row>
    <row r="13" spans="1:29" ht="15.75" hidden="1" customHeight="1" x14ac:dyDescent="0.3">
      <c r="A13" s="24" t="s">
        <v>30</v>
      </c>
      <c r="B13" s="19" t="s">
        <v>31</v>
      </c>
      <c r="C13" s="20"/>
      <c r="D13" s="20"/>
      <c r="E13" s="21"/>
      <c r="F13" s="21"/>
      <c r="G13" s="21"/>
      <c r="H13" s="21"/>
      <c r="I13" s="21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6"/>
      <c r="X13" s="26"/>
      <c r="Y13" s="26"/>
      <c r="Z13" s="26"/>
      <c r="AA13" s="26"/>
      <c r="AC13" s="25"/>
    </row>
    <row r="14" spans="1:29" ht="15.75" hidden="1" customHeight="1" x14ac:dyDescent="0.3">
      <c r="A14" s="27"/>
      <c r="B14" s="28" t="s">
        <v>32</v>
      </c>
      <c r="C14" s="20" t="s">
        <v>33</v>
      </c>
      <c r="D14" s="20"/>
      <c r="E14" s="21"/>
      <c r="F14" s="21"/>
      <c r="G14" s="21"/>
      <c r="H14" s="21"/>
      <c r="I14" s="21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>
        <f>SUM(J14:U14)</f>
        <v>0</v>
      </c>
      <c r="W14" s="26"/>
      <c r="X14" s="26"/>
      <c r="Y14" s="26"/>
      <c r="Z14" s="26"/>
      <c r="AA14" s="26"/>
      <c r="AC14" s="25">
        <f>SUM(Q14:AB14)</f>
        <v>0</v>
      </c>
    </row>
    <row r="15" spans="1:29" ht="15.75" hidden="1" customHeight="1" x14ac:dyDescent="0.3">
      <c r="A15" s="27"/>
      <c r="B15" s="28" t="s">
        <v>34</v>
      </c>
      <c r="C15" s="20" t="s">
        <v>35</v>
      </c>
      <c r="D15" s="20"/>
      <c r="E15" s="21">
        <v>100428</v>
      </c>
      <c r="F15" s="21">
        <v>88615</v>
      </c>
      <c r="G15" s="21">
        <v>104448</v>
      </c>
      <c r="H15" s="21">
        <v>108237</v>
      </c>
      <c r="I15" s="21">
        <v>401728</v>
      </c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>
        <f>SUM(J15:U15)</f>
        <v>0</v>
      </c>
      <c r="W15" s="26"/>
      <c r="X15" s="26"/>
      <c r="Y15" s="26"/>
      <c r="Z15" s="26"/>
      <c r="AA15" s="26"/>
      <c r="AC15" s="25">
        <f>SUM(Q15:AB15)</f>
        <v>0</v>
      </c>
    </row>
    <row r="16" spans="1:29" ht="15.75" hidden="1" customHeight="1" x14ac:dyDescent="0.3">
      <c r="A16" s="27"/>
      <c r="B16" s="28"/>
      <c r="C16" s="20" t="s">
        <v>36</v>
      </c>
      <c r="D16" s="20"/>
      <c r="E16" s="21">
        <v>126851</v>
      </c>
      <c r="F16" s="21">
        <v>111958</v>
      </c>
      <c r="G16" s="21">
        <v>131927</v>
      </c>
      <c r="H16" s="21">
        <v>136680</v>
      </c>
      <c r="I16" s="21">
        <v>507416</v>
      </c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>
        <f>SUM(J16:U16)</f>
        <v>0</v>
      </c>
      <c r="W16" s="26"/>
      <c r="X16" s="26"/>
      <c r="Y16" s="26"/>
      <c r="Z16" s="26"/>
      <c r="AA16" s="26"/>
      <c r="AC16" s="25">
        <f>SUM(Q16:AB16)</f>
        <v>0</v>
      </c>
    </row>
    <row r="17" spans="1:29" ht="15.75" hidden="1" customHeight="1" x14ac:dyDescent="0.3">
      <c r="A17" s="18"/>
      <c r="B17" s="28" t="s">
        <v>37</v>
      </c>
      <c r="C17" s="20" t="s">
        <v>38</v>
      </c>
      <c r="D17" s="20"/>
      <c r="E17" s="21"/>
      <c r="F17" s="21"/>
      <c r="G17" s="21"/>
      <c r="H17" s="21"/>
      <c r="I17" s="21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6"/>
      <c r="X17" s="26"/>
      <c r="Y17" s="26"/>
      <c r="Z17" s="26"/>
      <c r="AA17" s="26"/>
      <c r="AC17" s="25"/>
    </row>
    <row r="18" spans="1:29" ht="15.75" hidden="1" customHeight="1" x14ac:dyDescent="0.3">
      <c r="A18" s="18"/>
      <c r="B18" s="18"/>
      <c r="C18" s="20"/>
      <c r="D18" s="20"/>
      <c r="E18" s="21"/>
      <c r="F18" s="21"/>
      <c r="G18" s="21"/>
      <c r="H18" s="21"/>
      <c r="I18" s="21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6"/>
      <c r="X18" s="26"/>
      <c r="Y18" s="26"/>
      <c r="Z18" s="26"/>
      <c r="AA18" s="26"/>
      <c r="AC18" s="25"/>
    </row>
    <row r="19" spans="1:29" x14ac:dyDescent="0.3">
      <c r="A19" s="29" t="s">
        <v>39</v>
      </c>
      <c r="B19" s="30" t="s">
        <v>40</v>
      </c>
      <c r="E19" s="21"/>
      <c r="F19" s="21"/>
      <c r="G19" s="21"/>
      <c r="H19" s="21"/>
      <c r="I19" s="21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3"/>
      <c r="X19" s="23"/>
      <c r="Y19" s="23"/>
      <c r="Z19" s="23"/>
      <c r="AA19" s="23"/>
      <c r="AC19" s="25"/>
    </row>
    <row r="20" spans="1:29" x14ac:dyDescent="0.3">
      <c r="A20" s="31"/>
      <c r="B20" s="32" t="s">
        <v>32</v>
      </c>
      <c r="C20" s="33" t="s">
        <v>33</v>
      </c>
      <c r="D20" s="34"/>
      <c r="E20" s="35">
        <f>$I$20/4</f>
        <v>0</v>
      </c>
      <c r="F20" s="35">
        <f>$I$20/4</f>
        <v>0</v>
      </c>
      <c r="G20" s="35">
        <f>$I$20/4</f>
        <v>0</v>
      </c>
      <c r="H20" s="35">
        <f>$I$20/4</f>
        <v>0</v>
      </c>
      <c r="I20" s="35"/>
      <c r="J20" s="36">
        <v>0</v>
      </c>
      <c r="K20" s="36">
        <v>0</v>
      </c>
      <c r="L20" s="36">
        <v>0</v>
      </c>
      <c r="M20" s="36">
        <v>1</v>
      </c>
      <c r="N20" s="36"/>
      <c r="O20" s="36"/>
      <c r="P20" s="36"/>
      <c r="Q20" s="36"/>
      <c r="R20" s="36"/>
      <c r="S20" s="36"/>
      <c r="T20" s="36"/>
      <c r="U20" s="36"/>
      <c r="V20" s="36">
        <f>SUM(J20:U20)</f>
        <v>1</v>
      </c>
      <c r="W20" s="37">
        <f>SUM(J20:L20)</f>
        <v>0</v>
      </c>
      <c r="X20" s="37">
        <f>SUM(M20:O20)</f>
        <v>1</v>
      </c>
      <c r="Y20" s="37">
        <f>SUM(P20:R20)</f>
        <v>0</v>
      </c>
      <c r="Z20" s="37">
        <f>SUM(S20:U20)</f>
        <v>0</v>
      </c>
      <c r="AA20" s="37">
        <f>SUM(W20:Z20)</f>
        <v>1</v>
      </c>
      <c r="AC20" s="36">
        <f>SUM(J20:R20)</f>
        <v>1</v>
      </c>
    </row>
    <row r="21" spans="1:29" x14ac:dyDescent="0.3">
      <c r="A21" s="38"/>
      <c r="B21" s="32" t="s">
        <v>41</v>
      </c>
      <c r="C21" s="33" t="s">
        <v>42</v>
      </c>
      <c r="D21" s="34"/>
      <c r="E21" s="21"/>
      <c r="F21" s="21"/>
      <c r="G21" s="21"/>
      <c r="H21" s="21"/>
      <c r="I21" s="21"/>
      <c r="J21" s="36">
        <v>0</v>
      </c>
      <c r="K21" s="36">
        <v>0</v>
      </c>
      <c r="L21" s="36">
        <v>0</v>
      </c>
      <c r="M21" s="36">
        <v>1038</v>
      </c>
      <c r="N21" s="36"/>
      <c r="O21" s="36"/>
      <c r="P21" s="36"/>
      <c r="Q21" s="36"/>
      <c r="R21" s="36"/>
      <c r="S21" s="25"/>
      <c r="T21" s="36"/>
      <c r="U21" s="36"/>
      <c r="V21" s="36">
        <f>SUM(J21:U21)</f>
        <v>1038</v>
      </c>
      <c r="W21" s="37">
        <f>SUM(J21:L21)</f>
        <v>0</v>
      </c>
      <c r="X21" s="37">
        <f>SUM(M21:O21)</f>
        <v>1038</v>
      </c>
      <c r="Y21" s="37">
        <f>SUM(P21:R21)</f>
        <v>0</v>
      </c>
      <c r="Z21" s="37">
        <f>SUM(S21:U21)</f>
        <v>0</v>
      </c>
      <c r="AA21" s="37">
        <f>SUM(W21:Z21)</f>
        <v>1038</v>
      </c>
      <c r="AC21" s="36">
        <f>SUM(J21:R21)</f>
        <v>1038</v>
      </c>
    </row>
    <row r="22" spans="1:29" x14ac:dyDescent="0.3">
      <c r="A22" s="39"/>
      <c r="B22" s="32"/>
      <c r="C22" s="33" t="s">
        <v>36</v>
      </c>
      <c r="D22" s="34"/>
      <c r="E22" s="21"/>
      <c r="F22" s="21"/>
      <c r="G22" s="21"/>
      <c r="H22" s="21"/>
      <c r="I22" s="21"/>
      <c r="J22" s="36">
        <v>0</v>
      </c>
      <c r="K22" s="36">
        <v>0</v>
      </c>
      <c r="L22" s="36">
        <v>0</v>
      </c>
      <c r="M22" s="36">
        <v>1429</v>
      </c>
      <c r="N22" s="36"/>
      <c r="O22" s="36"/>
      <c r="P22" s="36"/>
      <c r="Q22" s="36"/>
      <c r="R22" s="36"/>
      <c r="S22" s="25"/>
      <c r="T22" s="36"/>
      <c r="U22" s="36"/>
      <c r="V22" s="36">
        <f>SUM(J22:U22)</f>
        <v>1429</v>
      </c>
      <c r="W22" s="37">
        <f>SUM(J22:L22)</f>
        <v>0</v>
      </c>
      <c r="X22" s="37">
        <f>SUM(M22:O22)</f>
        <v>1429</v>
      </c>
      <c r="Y22" s="37">
        <f>SUM(P22:R22)</f>
        <v>0</v>
      </c>
      <c r="Z22" s="37">
        <f>SUM(S22:U22)</f>
        <v>0</v>
      </c>
      <c r="AA22" s="37">
        <f>SUM(W22:Z22)</f>
        <v>1429</v>
      </c>
      <c r="AC22" s="36">
        <f>SUM(J22:R22)</f>
        <v>1429</v>
      </c>
    </row>
    <row r="23" spans="1:29" x14ac:dyDescent="0.3">
      <c r="A23" s="39"/>
      <c r="B23" s="32" t="s">
        <v>43</v>
      </c>
      <c r="C23" s="33" t="s">
        <v>44</v>
      </c>
      <c r="D23" s="34"/>
      <c r="E23" s="21"/>
      <c r="F23" s="21"/>
      <c r="G23" s="21"/>
      <c r="H23" s="21"/>
      <c r="I23" s="21"/>
      <c r="J23" s="25">
        <v>0</v>
      </c>
      <c r="K23" s="25">
        <v>0</v>
      </c>
      <c r="L23" s="25">
        <v>0</v>
      </c>
      <c r="M23" s="36">
        <f>M21/1</f>
        <v>1038</v>
      </c>
      <c r="N23" s="36"/>
      <c r="O23" s="36"/>
      <c r="P23" s="25"/>
      <c r="Q23" s="36"/>
      <c r="R23" s="36"/>
      <c r="S23" s="36"/>
      <c r="T23" s="36"/>
      <c r="U23" s="36"/>
      <c r="V23" s="36">
        <f>AVERAGE(J23:U23)</f>
        <v>259.5</v>
      </c>
      <c r="W23" s="37">
        <f>SUM(J23:L23)</f>
        <v>0</v>
      </c>
      <c r="X23" s="37">
        <f>SUM(M23:O23)</f>
        <v>1038</v>
      </c>
      <c r="Y23" s="37">
        <f>SUM(P23:R23)</f>
        <v>0</v>
      </c>
      <c r="Z23" s="37">
        <f>SUM(S23:U23)</f>
        <v>0</v>
      </c>
      <c r="AA23" s="37">
        <f>SUM(W23:Z23)</f>
        <v>1038</v>
      </c>
      <c r="AC23" s="36">
        <f>SUM(J23:R23)</f>
        <v>1038</v>
      </c>
    </row>
    <row r="24" spans="1:29" x14ac:dyDescent="0.3">
      <c r="A24" s="18"/>
      <c r="B24" s="18"/>
      <c r="C24" s="20"/>
      <c r="D24" s="20"/>
      <c r="E24" s="21"/>
      <c r="F24" s="21"/>
      <c r="G24" s="21"/>
      <c r="H24" s="21"/>
      <c r="I24" s="21"/>
      <c r="J24" s="25"/>
      <c r="K24" s="25"/>
      <c r="L24" s="25"/>
      <c r="M24" s="25"/>
      <c r="N24" s="36"/>
      <c r="O24" s="36"/>
      <c r="P24" s="25"/>
      <c r="S24" s="25"/>
      <c r="V24" s="25"/>
      <c r="W24" s="40"/>
      <c r="X24" s="40"/>
      <c r="Y24" s="40"/>
      <c r="Z24" s="40"/>
      <c r="AA24" s="40"/>
      <c r="AC24" s="25"/>
    </row>
    <row r="25" spans="1:29" x14ac:dyDescent="0.3">
      <c r="A25" s="24" t="s">
        <v>45</v>
      </c>
      <c r="B25" s="19" t="s">
        <v>46</v>
      </c>
      <c r="C25" s="20"/>
      <c r="D25" s="20"/>
      <c r="E25" s="41"/>
      <c r="F25" s="41"/>
      <c r="G25" s="41"/>
      <c r="H25" s="41"/>
      <c r="I25" s="41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25"/>
      <c r="W25" s="40"/>
      <c r="X25" s="40"/>
      <c r="Y25" s="40"/>
      <c r="Z25" s="40"/>
      <c r="AA25" s="40"/>
      <c r="AC25" s="25"/>
    </row>
    <row r="26" spans="1:29" x14ac:dyDescent="0.3">
      <c r="A26" s="18"/>
      <c r="B26" s="74" t="s">
        <v>47</v>
      </c>
      <c r="C26" s="75" t="s">
        <v>48</v>
      </c>
      <c r="D26" s="76">
        <f>D27+D28</f>
        <v>1</v>
      </c>
      <c r="E26" s="76">
        <f>E27+E28</f>
        <v>1</v>
      </c>
      <c r="F26" s="76">
        <f t="shared" ref="F26:H26" si="0">F27+F28</f>
        <v>1</v>
      </c>
      <c r="G26" s="76">
        <f t="shared" si="0"/>
        <v>1</v>
      </c>
      <c r="H26" s="76">
        <f t="shared" si="0"/>
        <v>1</v>
      </c>
      <c r="I26" s="76"/>
      <c r="J26" s="76">
        <v>0</v>
      </c>
      <c r="K26" s="76">
        <v>0</v>
      </c>
      <c r="L26" s="76">
        <v>0</v>
      </c>
      <c r="M26" s="76">
        <v>0.3</v>
      </c>
      <c r="N26" s="43"/>
      <c r="O26" s="43"/>
      <c r="P26" s="43"/>
      <c r="Q26" s="43"/>
      <c r="R26" s="43"/>
      <c r="S26" s="43"/>
      <c r="T26" s="43"/>
      <c r="U26" s="43"/>
      <c r="V26" s="25">
        <f>V27+V28</f>
        <v>7.4999999999999997E-2</v>
      </c>
      <c r="W26" s="40">
        <f>AVERAGE(J26:L26)</f>
        <v>0</v>
      </c>
      <c r="X26" s="40">
        <f>AVERAGE(M26:O26)</f>
        <v>0.3</v>
      </c>
      <c r="Y26" s="40" t="e">
        <f>AVERAGE(P26:R26)</f>
        <v>#DIV/0!</v>
      </c>
      <c r="Z26" s="40" t="e">
        <f>AVERAGE(S26:U26)</f>
        <v>#DIV/0!</v>
      </c>
      <c r="AA26" s="40" t="e">
        <f t="shared" ref="AA26:AA30" si="1">AVERAGE(W26:Z26)</f>
        <v>#DIV/0!</v>
      </c>
      <c r="AC26" s="25">
        <f>AC27+AC28</f>
        <v>7.4999999999999997E-2</v>
      </c>
    </row>
    <row r="27" spans="1:29" x14ac:dyDescent="0.3">
      <c r="A27" s="18"/>
      <c r="B27" s="74" t="s">
        <v>49</v>
      </c>
      <c r="C27" s="75" t="s">
        <v>48</v>
      </c>
      <c r="D27" s="76">
        <v>0.5</v>
      </c>
      <c r="E27" s="76">
        <v>0.5</v>
      </c>
      <c r="F27" s="76">
        <v>0.5</v>
      </c>
      <c r="G27" s="76">
        <v>0.5</v>
      </c>
      <c r="H27" s="76">
        <v>0.5</v>
      </c>
      <c r="I27" s="76"/>
      <c r="J27" s="77">
        <v>0</v>
      </c>
      <c r="K27" s="77">
        <v>0</v>
      </c>
      <c r="L27" s="77">
        <v>0</v>
      </c>
      <c r="M27" s="77">
        <v>0</v>
      </c>
      <c r="N27" s="42"/>
      <c r="O27" s="42"/>
      <c r="P27" s="42"/>
      <c r="Q27" s="42"/>
      <c r="R27" s="42"/>
      <c r="S27" s="42"/>
      <c r="T27" s="42"/>
      <c r="U27" s="42"/>
      <c r="V27" s="25">
        <f t="shared" ref="V27:V35" si="2">AVERAGE(J27:U27)</f>
        <v>0</v>
      </c>
      <c r="W27" s="40">
        <f>AVERAGE(J27:L27)</f>
        <v>0</v>
      </c>
      <c r="X27" s="40">
        <f>AVERAGE(M27:O27)</f>
        <v>0</v>
      </c>
      <c r="Y27" s="40" t="e">
        <f>AVERAGE(P27:R27)</f>
        <v>#DIV/0!</v>
      </c>
      <c r="Z27" s="40" t="e">
        <f>AVERAGE(S27:U27)</f>
        <v>#DIV/0!</v>
      </c>
      <c r="AA27" s="40" t="e">
        <f t="shared" si="1"/>
        <v>#DIV/0!</v>
      </c>
      <c r="AC27" s="25">
        <f>AVERAGE(J27:R27)</f>
        <v>0</v>
      </c>
    </row>
    <row r="28" spans="1:29" x14ac:dyDescent="0.3">
      <c r="A28" s="18"/>
      <c r="B28" s="74" t="s">
        <v>50</v>
      </c>
      <c r="C28" s="75" t="s">
        <v>48</v>
      </c>
      <c r="D28" s="76">
        <v>0.5</v>
      </c>
      <c r="E28" s="76">
        <v>0.5</v>
      </c>
      <c r="F28" s="76">
        <v>0.5</v>
      </c>
      <c r="G28" s="76">
        <v>0.5</v>
      </c>
      <c r="H28" s="76">
        <v>0.5</v>
      </c>
      <c r="I28" s="76"/>
      <c r="J28" s="77">
        <v>0</v>
      </c>
      <c r="K28" s="77">
        <v>0</v>
      </c>
      <c r="L28" s="77">
        <v>0</v>
      </c>
      <c r="M28" s="77">
        <v>0.3</v>
      </c>
      <c r="N28" s="42"/>
      <c r="O28" s="42"/>
      <c r="P28" s="42"/>
      <c r="Q28" s="42"/>
      <c r="R28" s="42"/>
      <c r="S28" s="42"/>
      <c r="T28" s="42"/>
      <c r="U28" s="42"/>
      <c r="V28" s="25">
        <f t="shared" si="2"/>
        <v>7.4999999999999997E-2</v>
      </c>
      <c r="W28" s="40">
        <f>AVERAGE(J28:L28)</f>
        <v>0</v>
      </c>
      <c r="X28" s="40">
        <f>AVERAGE(M28:O28)</f>
        <v>0.3</v>
      </c>
      <c r="Y28" s="40" t="e">
        <f>AVERAGE(P28:R28)</f>
        <v>#DIV/0!</v>
      </c>
      <c r="Z28" s="40" t="e">
        <f>AVERAGE(S28:U28)</f>
        <v>#DIV/0!</v>
      </c>
      <c r="AA28" s="40" t="e">
        <f t="shared" si="1"/>
        <v>#DIV/0!</v>
      </c>
      <c r="AC28" s="25">
        <f>AVERAGE(J28:R28)</f>
        <v>7.4999999999999997E-2</v>
      </c>
    </row>
    <row r="29" spans="1:29" x14ac:dyDescent="0.3">
      <c r="A29" s="18"/>
      <c r="B29" s="74" t="s">
        <v>51</v>
      </c>
      <c r="C29" s="75" t="s">
        <v>48</v>
      </c>
      <c r="D29" s="76"/>
      <c r="E29" s="76">
        <v>13</v>
      </c>
      <c r="F29" s="76">
        <v>13</v>
      </c>
      <c r="G29" s="76">
        <v>13</v>
      </c>
      <c r="H29" s="76">
        <v>13</v>
      </c>
      <c r="I29" s="76"/>
      <c r="J29" s="77">
        <v>0</v>
      </c>
      <c r="K29" s="77">
        <v>0</v>
      </c>
      <c r="L29" s="77">
        <v>0</v>
      </c>
      <c r="M29" s="77">
        <v>0.3</v>
      </c>
      <c r="N29" s="42"/>
      <c r="O29" s="42"/>
      <c r="P29" s="42"/>
      <c r="Q29" s="42"/>
      <c r="R29" s="42"/>
      <c r="S29" s="42"/>
      <c r="T29" s="42"/>
      <c r="U29" s="42"/>
      <c r="V29" s="25">
        <f t="shared" si="2"/>
        <v>7.4999999999999997E-2</v>
      </c>
      <c r="W29" s="40">
        <f>AVERAGE(J29:L29)</f>
        <v>0</v>
      </c>
      <c r="X29" s="40">
        <f>AVERAGE(M29:O29)</f>
        <v>0.3</v>
      </c>
      <c r="Y29" s="40" t="e">
        <f>AVERAGE(P29:R29)</f>
        <v>#DIV/0!</v>
      </c>
      <c r="Z29" s="40" t="e">
        <f>AVERAGE(S29:U29)</f>
        <v>#DIV/0!</v>
      </c>
      <c r="AA29" s="40" t="e">
        <f t="shared" si="1"/>
        <v>#DIV/0!</v>
      </c>
      <c r="AC29" s="25">
        <f>AVERAGE(J29:R29)</f>
        <v>7.4999999999999997E-2</v>
      </c>
    </row>
    <row r="30" spans="1:29" x14ac:dyDescent="0.3">
      <c r="A30" s="18"/>
      <c r="B30" s="74" t="s">
        <v>52</v>
      </c>
      <c r="C30" s="75" t="s">
        <v>48</v>
      </c>
      <c r="D30" s="76">
        <v>1.5</v>
      </c>
      <c r="E30" s="76">
        <v>2.3000000000000003</v>
      </c>
      <c r="F30" s="76">
        <v>2.3000000000000003</v>
      </c>
      <c r="G30" s="76">
        <v>2.3000000000000003</v>
      </c>
      <c r="H30" s="76">
        <v>2.3000000000000003</v>
      </c>
      <c r="I30" s="76"/>
      <c r="J30" s="77">
        <v>0</v>
      </c>
      <c r="K30" s="77">
        <v>0</v>
      </c>
      <c r="L30" s="77">
        <v>0</v>
      </c>
      <c r="M30" s="77">
        <v>3</v>
      </c>
      <c r="N30" s="42"/>
      <c r="O30" s="42"/>
      <c r="P30" s="42"/>
      <c r="Q30" s="42"/>
      <c r="R30" s="42"/>
      <c r="S30" s="42"/>
      <c r="T30" s="42"/>
      <c r="U30" s="42"/>
      <c r="V30" s="25">
        <f>AVERAGE(J30:U30)</f>
        <v>0.75</v>
      </c>
      <c r="W30" s="40">
        <f>AVERAGE(J30:L30)</f>
        <v>0</v>
      </c>
      <c r="X30" s="40">
        <f>AVERAGE(M30:O30)</f>
        <v>3</v>
      </c>
      <c r="Y30" s="40" t="e">
        <f>AVERAGE(P30:R30)</f>
        <v>#DIV/0!</v>
      </c>
      <c r="Z30" s="40" t="e">
        <f>AVERAGE(S30:U30)</f>
        <v>#DIV/0!</v>
      </c>
      <c r="AA30" s="40" t="e">
        <f t="shared" si="1"/>
        <v>#DIV/0!</v>
      </c>
      <c r="AC30" s="25">
        <f>AVERAGE(J30:R30)</f>
        <v>0.75</v>
      </c>
    </row>
    <row r="31" spans="1:29" x14ac:dyDescent="0.3">
      <c r="A31" s="18"/>
      <c r="B31" s="18" t="s">
        <v>53</v>
      </c>
      <c r="C31" s="20" t="s">
        <v>48</v>
      </c>
      <c r="D31" s="21"/>
      <c r="E31" s="42">
        <f t="shared" ref="E31:H31" si="3">E32+E35</f>
        <v>23.860000000000007</v>
      </c>
      <c r="F31" s="42">
        <f t="shared" si="3"/>
        <v>23.860000000000007</v>
      </c>
      <c r="G31" s="42">
        <f t="shared" si="3"/>
        <v>23.860000000000007</v>
      </c>
      <c r="H31" s="42">
        <f t="shared" si="3"/>
        <v>23.860000000000007</v>
      </c>
      <c r="I31" s="42"/>
      <c r="J31" s="44">
        <v>0</v>
      </c>
      <c r="K31" s="44">
        <v>0</v>
      </c>
      <c r="L31" s="44">
        <v>0</v>
      </c>
      <c r="M31" s="44">
        <f>M32+M35</f>
        <v>60</v>
      </c>
      <c r="N31" s="44"/>
      <c r="O31" s="44"/>
      <c r="P31" s="44"/>
      <c r="Q31" s="44"/>
      <c r="R31" s="44"/>
      <c r="S31" s="44"/>
      <c r="T31" s="44"/>
      <c r="U31" s="44"/>
      <c r="V31" s="25">
        <f>V32+V35</f>
        <v>15</v>
      </c>
      <c r="W31" s="40">
        <f>W32+W35</f>
        <v>0</v>
      </c>
      <c r="X31" s="40">
        <f>X32+X35</f>
        <v>60</v>
      </c>
      <c r="Y31" s="40" t="e">
        <f>Y32+Y35</f>
        <v>#DIV/0!</v>
      </c>
      <c r="Z31" s="40" t="e">
        <f t="shared" ref="Z31:AA31" si="4">Z32+Z35</f>
        <v>#DIV/0!</v>
      </c>
      <c r="AA31" s="40" t="e">
        <f t="shared" si="4"/>
        <v>#DIV/0!</v>
      </c>
      <c r="AC31" s="25">
        <f>AC32+AC35</f>
        <v>15</v>
      </c>
    </row>
    <row r="32" spans="1:29" x14ac:dyDescent="0.3">
      <c r="A32" s="18"/>
      <c r="B32" s="18" t="s">
        <v>54</v>
      </c>
      <c r="C32" s="20" t="s">
        <v>48</v>
      </c>
      <c r="D32" s="21"/>
      <c r="E32" s="41">
        <f t="shared" ref="E32:H32" si="5">E33+E34</f>
        <v>18.860000000000007</v>
      </c>
      <c r="F32" s="41">
        <f t="shared" si="5"/>
        <v>18.860000000000007</v>
      </c>
      <c r="G32" s="41">
        <f t="shared" si="5"/>
        <v>18.860000000000007</v>
      </c>
      <c r="H32" s="41">
        <f t="shared" si="5"/>
        <v>18.860000000000007</v>
      </c>
      <c r="I32" s="41"/>
      <c r="J32" s="44">
        <v>0</v>
      </c>
      <c r="K32" s="44">
        <v>0</v>
      </c>
      <c r="L32" s="44">
        <v>0</v>
      </c>
      <c r="M32" s="44">
        <f t="shared" ref="M32" si="6">M33+M34</f>
        <v>53</v>
      </c>
      <c r="N32" s="44"/>
      <c r="O32" s="44"/>
      <c r="P32" s="44"/>
      <c r="Q32" s="44"/>
      <c r="R32" s="44"/>
      <c r="S32" s="44"/>
      <c r="T32" s="44"/>
      <c r="U32" s="44"/>
      <c r="V32" s="25">
        <f>V33+V34</f>
        <v>13.25</v>
      </c>
      <c r="W32" s="40">
        <f>W33+W34</f>
        <v>0</v>
      </c>
      <c r="X32" s="40">
        <f>X33+X34</f>
        <v>53</v>
      </c>
      <c r="Y32" s="40" t="e">
        <f>Y33+Y34</f>
        <v>#DIV/0!</v>
      </c>
      <c r="Z32" s="40" t="e">
        <f t="shared" ref="Z32:AA32" si="7">Z33+Z34</f>
        <v>#DIV/0!</v>
      </c>
      <c r="AA32" s="40" t="e">
        <f t="shared" si="7"/>
        <v>#DIV/0!</v>
      </c>
      <c r="AC32" s="25">
        <f>AC33+AC34</f>
        <v>13.25</v>
      </c>
    </row>
    <row r="33" spans="1:29" s="49" customFormat="1" x14ac:dyDescent="0.3">
      <c r="A33" s="45"/>
      <c r="B33" s="45" t="s">
        <v>55</v>
      </c>
      <c r="C33" s="46" t="s">
        <v>48</v>
      </c>
      <c r="D33" s="21"/>
      <c r="E33" s="41">
        <v>18.360000000000007</v>
      </c>
      <c r="F33" s="41">
        <v>18.360000000000007</v>
      </c>
      <c r="G33" s="41">
        <v>18.360000000000007</v>
      </c>
      <c r="H33" s="41">
        <v>18.360000000000007</v>
      </c>
      <c r="I33" s="41"/>
      <c r="J33" s="42">
        <v>0</v>
      </c>
      <c r="K33" s="42">
        <v>0</v>
      </c>
      <c r="L33" s="42">
        <v>0</v>
      </c>
      <c r="M33" s="42">
        <v>50</v>
      </c>
      <c r="N33" s="42"/>
      <c r="O33" s="42"/>
      <c r="P33" s="42"/>
      <c r="Q33" s="42"/>
      <c r="R33" s="42"/>
      <c r="S33" s="42"/>
      <c r="T33" s="42"/>
      <c r="U33" s="42"/>
      <c r="V33" s="47">
        <f t="shared" si="2"/>
        <v>12.5</v>
      </c>
      <c r="W33" s="48">
        <f>AVERAGE(J33:L33)</f>
        <v>0</v>
      </c>
      <c r="X33" s="48">
        <f>AVERAGE(M33:O33)</f>
        <v>50</v>
      </c>
      <c r="Y33" s="48" t="e">
        <f>AVERAGE(P33:R33)</f>
        <v>#DIV/0!</v>
      </c>
      <c r="Z33" s="48" t="e">
        <f>AVERAGE(S33:U33)</f>
        <v>#DIV/0!</v>
      </c>
      <c r="AA33" s="48" t="e">
        <f t="shared" ref="AA33:AA35" si="8">AVERAGE(W33:Z33)</f>
        <v>#DIV/0!</v>
      </c>
      <c r="AC33" s="25">
        <f>AVERAGE(J33:R33)</f>
        <v>12.5</v>
      </c>
    </row>
    <row r="34" spans="1:29" x14ac:dyDescent="0.3">
      <c r="A34" s="18"/>
      <c r="B34" s="18" t="s">
        <v>56</v>
      </c>
      <c r="C34" s="20" t="s">
        <v>48</v>
      </c>
      <c r="D34" s="21"/>
      <c r="E34" s="41">
        <v>0.5</v>
      </c>
      <c r="F34" s="41">
        <v>0.5</v>
      </c>
      <c r="G34" s="41">
        <v>0.5</v>
      </c>
      <c r="H34" s="41">
        <v>0.5</v>
      </c>
      <c r="I34" s="41"/>
      <c r="J34" s="42">
        <v>0</v>
      </c>
      <c r="K34" s="42">
        <v>0</v>
      </c>
      <c r="L34" s="42">
        <v>0</v>
      </c>
      <c r="M34" s="42">
        <v>3</v>
      </c>
      <c r="N34" s="42"/>
      <c r="O34" s="42"/>
      <c r="P34" s="42"/>
      <c r="Q34" s="42"/>
      <c r="R34" s="42"/>
      <c r="S34" s="42"/>
      <c r="T34" s="42"/>
      <c r="U34" s="42"/>
      <c r="V34" s="25">
        <f t="shared" si="2"/>
        <v>0.75</v>
      </c>
      <c r="W34" s="40">
        <f>AVERAGE(J34:L34)</f>
        <v>0</v>
      </c>
      <c r="X34" s="40">
        <f>AVERAGE(M34:O34)</f>
        <v>3</v>
      </c>
      <c r="Y34" s="40" t="e">
        <f>AVERAGE(P34:R34)</f>
        <v>#DIV/0!</v>
      </c>
      <c r="Z34" s="40" t="e">
        <f>AVERAGE(S34:U34)</f>
        <v>#DIV/0!</v>
      </c>
      <c r="AA34" s="40" t="e">
        <f t="shared" si="8"/>
        <v>#DIV/0!</v>
      </c>
      <c r="AC34" s="25">
        <f>AVERAGE(J34:R34)</f>
        <v>0.75</v>
      </c>
    </row>
    <row r="35" spans="1:29" x14ac:dyDescent="0.3">
      <c r="A35" s="18"/>
      <c r="B35" s="18" t="s">
        <v>57</v>
      </c>
      <c r="C35" s="20" t="s">
        <v>48</v>
      </c>
      <c r="D35" s="21"/>
      <c r="E35" s="41">
        <v>5</v>
      </c>
      <c r="F35" s="41">
        <v>5</v>
      </c>
      <c r="G35" s="41">
        <v>5</v>
      </c>
      <c r="H35" s="41">
        <v>5</v>
      </c>
      <c r="I35" s="41"/>
      <c r="J35" s="42">
        <v>0</v>
      </c>
      <c r="K35" s="42">
        <v>0</v>
      </c>
      <c r="L35" s="42">
        <v>0</v>
      </c>
      <c r="M35" s="42">
        <f>6+1</f>
        <v>7</v>
      </c>
      <c r="N35" s="42"/>
      <c r="O35" s="42"/>
      <c r="P35" s="42"/>
      <c r="Q35" s="42"/>
      <c r="R35" s="42"/>
      <c r="S35" s="42"/>
      <c r="T35" s="42"/>
      <c r="U35" s="42"/>
      <c r="V35" s="25">
        <f t="shared" si="2"/>
        <v>1.75</v>
      </c>
      <c r="W35" s="40">
        <f>AVERAGE(J35:L35)</f>
        <v>0</v>
      </c>
      <c r="X35" s="40">
        <f>AVERAGE(M35:O35)</f>
        <v>7</v>
      </c>
      <c r="Y35" s="40" t="e">
        <f>AVERAGE(P35:R35)</f>
        <v>#DIV/0!</v>
      </c>
      <c r="Z35" s="40" t="e">
        <f>AVERAGE(S35:U35)</f>
        <v>#DIV/0!</v>
      </c>
      <c r="AA35" s="40" t="e">
        <f t="shared" si="8"/>
        <v>#DIV/0!</v>
      </c>
      <c r="AC35" s="25">
        <f>AVERAGE(J35:R35)</f>
        <v>1.75</v>
      </c>
    </row>
    <row r="36" spans="1:29" x14ac:dyDescent="0.3">
      <c r="A36" s="18"/>
      <c r="B36" s="18" t="s">
        <v>58</v>
      </c>
      <c r="C36" s="20" t="s">
        <v>48</v>
      </c>
      <c r="D36" s="21"/>
      <c r="E36" s="41">
        <f t="shared" ref="E36:H36" si="9">E26+E29+E30+E31</f>
        <v>40.160000000000011</v>
      </c>
      <c r="F36" s="41">
        <f t="shared" si="9"/>
        <v>40.160000000000011</v>
      </c>
      <c r="G36" s="41">
        <f t="shared" si="9"/>
        <v>40.160000000000011</v>
      </c>
      <c r="H36" s="41">
        <f t="shared" si="9"/>
        <v>40.160000000000011</v>
      </c>
      <c r="I36" s="41"/>
      <c r="J36" s="44">
        <v>0</v>
      </c>
      <c r="K36" s="44">
        <v>0</v>
      </c>
      <c r="L36" s="44">
        <v>0</v>
      </c>
      <c r="M36" s="44">
        <f>M26+M29+M30+M31</f>
        <v>63.6</v>
      </c>
      <c r="N36" s="44"/>
      <c r="O36" s="44"/>
      <c r="P36" s="44"/>
      <c r="Q36" s="44"/>
      <c r="R36" s="44"/>
      <c r="S36" s="44"/>
      <c r="T36" s="44"/>
      <c r="U36" s="44"/>
      <c r="V36" s="25">
        <f>V26+V29+V30+V31</f>
        <v>15.9</v>
      </c>
      <c r="W36" s="40">
        <f t="shared" ref="W36:X36" si="10">W26+W29+W30+W31</f>
        <v>0</v>
      </c>
      <c r="X36" s="40">
        <f t="shared" si="10"/>
        <v>63.6</v>
      </c>
      <c r="Y36" s="40" t="e">
        <f>Y26+Y29+Y30+Y31</f>
        <v>#DIV/0!</v>
      </c>
      <c r="Z36" s="40" t="e">
        <f t="shared" ref="Z36:AA36" si="11">Z26+Z29+Z30+Z31</f>
        <v>#DIV/0!</v>
      </c>
      <c r="AA36" s="40" t="e">
        <f t="shared" si="11"/>
        <v>#DIV/0!</v>
      </c>
      <c r="AC36" s="25">
        <f>AC26+AC29+AC30+AC31</f>
        <v>15.9</v>
      </c>
    </row>
    <row r="37" spans="1:29" x14ac:dyDescent="0.3">
      <c r="A37" s="18"/>
      <c r="B37" s="18" t="s">
        <v>59</v>
      </c>
      <c r="C37" s="20" t="s">
        <v>60</v>
      </c>
      <c r="D37" s="21">
        <v>70</v>
      </c>
      <c r="E37" s="41">
        <f t="shared" ref="E37:H37" si="12">E33/E31*100</f>
        <v>76.948868398994136</v>
      </c>
      <c r="F37" s="41">
        <f t="shared" si="12"/>
        <v>76.948868398994136</v>
      </c>
      <c r="G37" s="41">
        <f t="shared" si="12"/>
        <v>76.948868398994136</v>
      </c>
      <c r="H37" s="41">
        <f t="shared" si="12"/>
        <v>76.948868398994136</v>
      </c>
      <c r="I37" s="41"/>
      <c r="J37" s="44">
        <v>0</v>
      </c>
      <c r="K37" s="44">
        <v>0</v>
      </c>
      <c r="L37" s="44">
        <v>0</v>
      </c>
      <c r="M37" s="44">
        <f>M33/M31*100</f>
        <v>83.333333333333343</v>
      </c>
      <c r="N37" s="44"/>
      <c r="O37" s="44"/>
      <c r="P37" s="44"/>
      <c r="Q37" s="44"/>
      <c r="R37" s="44"/>
      <c r="S37" s="44"/>
      <c r="T37" s="44"/>
      <c r="U37" s="44"/>
      <c r="V37" s="25">
        <f>V33/V31*100</f>
        <v>83.333333333333343</v>
      </c>
      <c r="W37" s="40" t="e">
        <f t="shared" ref="W37:X37" si="13">W33/W31*100</f>
        <v>#DIV/0!</v>
      </c>
      <c r="X37" s="40">
        <f t="shared" si="13"/>
        <v>83.333333333333343</v>
      </c>
      <c r="Y37" s="40" t="e">
        <f>Y33/Y31*100</f>
        <v>#DIV/0!</v>
      </c>
      <c r="Z37" s="40" t="e">
        <f t="shared" ref="Z37:AA37" si="14">Z33/Z31*100</f>
        <v>#DIV/0!</v>
      </c>
      <c r="AA37" s="40" t="e">
        <f t="shared" si="14"/>
        <v>#DIV/0!</v>
      </c>
      <c r="AC37" s="25">
        <f>AC33/AC31*100</f>
        <v>83.333333333333343</v>
      </c>
    </row>
    <row r="38" spans="1:29" x14ac:dyDescent="0.3">
      <c r="A38" s="18"/>
      <c r="B38" s="18"/>
      <c r="C38" s="20"/>
      <c r="D38" s="20"/>
      <c r="E38" s="41"/>
      <c r="F38" s="41"/>
      <c r="G38" s="41"/>
      <c r="H38" s="41"/>
      <c r="I38" s="41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25"/>
      <c r="W38" s="40"/>
      <c r="X38" s="40"/>
      <c r="Y38" s="40"/>
      <c r="Z38" s="40"/>
      <c r="AA38" s="40"/>
      <c r="AC38" s="25"/>
    </row>
    <row r="39" spans="1:29" x14ac:dyDescent="0.3">
      <c r="A39" s="24" t="s">
        <v>61</v>
      </c>
      <c r="B39" s="19" t="s">
        <v>62</v>
      </c>
      <c r="C39" s="20"/>
      <c r="D39" s="20"/>
      <c r="E39" s="41"/>
      <c r="F39" s="41"/>
      <c r="G39" s="41"/>
      <c r="H39" s="41"/>
      <c r="I39" s="41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25"/>
      <c r="W39" s="40"/>
      <c r="X39" s="40"/>
      <c r="Y39" s="40"/>
      <c r="Z39" s="50"/>
      <c r="AA39" s="40"/>
      <c r="AC39" s="25"/>
    </row>
    <row r="40" spans="1:29" x14ac:dyDescent="0.3">
      <c r="A40" s="18"/>
      <c r="B40" s="28" t="s">
        <v>63</v>
      </c>
      <c r="C40" s="20"/>
      <c r="D40" s="20"/>
      <c r="E40" s="41"/>
      <c r="F40" s="41"/>
      <c r="G40" s="41"/>
      <c r="H40" s="41"/>
      <c r="I40" s="41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25"/>
      <c r="W40" s="40"/>
      <c r="X40" s="40"/>
      <c r="Y40" s="40"/>
      <c r="Z40" s="40"/>
      <c r="AA40" s="40"/>
      <c r="AC40" s="25"/>
    </row>
    <row r="41" spans="1:29" x14ac:dyDescent="0.3">
      <c r="A41" s="18"/>
      <c r="B41" s="51" t="s">
        <v>64</v>
      </c>
      <c r="C41" s="20" t="s">
        <v>60</v>
      </c>
      <c r="D41" s="20">
        <v>60</v>
      </c>
      <c r="E41" s="52">
        <f>I41</f>
        <v>0</v>
      </c>
      <c r="F41" s="52">
        <f>+I41</f>
        <v>0</v>
      </c>
      <c r="G41" s="52">
        <f>+I41</f>
        <v>0</v>
      </c>
      <c r="H41" s="52">
        <f>+I41</f>
        <v>0</v>
      </c>
      <c r="I41" s="52"/>
      <c r="J41" s="42">
        <v>0</v>
      </c>
      <c r="K41" s="42">
        <v>0</v>
      </c>
      <c r="L41" s="42">
        <v>0</v>
      </c>
      <c r="M41" s="42">
        <f>M31/24/1*100%</f>
        <v>2.5</v>
      </c>
      <c r="N41" s="42"/>
      <c r="O41" s="42"/>
      <c r="P41" s="42"/>
      <c r="Q41" s="42"/>
      <c r="R41" s="42"/>
      <c r="S41" s="42"/>
      <c r="T41" s="42"/>
      <c r="U41" s="42"/>
      <c r="V41" s="25">
        <f>AVERAGE(J41:U41)</f>
        <v>0.625</v>
      </c>
      <c r="W41" s="40">
        <f>AVERAGE(J41:L41)</f>
        <v>0</v>
      </c>
      <c r="X41" s="40">
        <f>AVERAGE(M41:O41)</f>
        <v>2.5</v>
      </c>
      <c r="Y41" s="40" t="e">
        <f>AVERAGE(P41:R41)</f>
        <v>#DIV/0!</v>
      </c>
      <c r="Z41" s="40" t="e">
        <f>AVERAGE(S41:U41)</f>
        <v>#DIV/0!</v>
      </c>
      <c r="AA41" s="40" t="e">
        <f>AVERAGE(W41:Z41)</f>
        <v>#DIV/0!</v>
      </c>
      <c r="AC41" s="25">
        <f>AVERAGE(J41:R41)</f>
        <v>0.625</v>
      </c>
    </row>
    <row r="42" spans="1:29" x14ac:dyDescent="0.3">
      <c r="A42" s="18"/>
      <c r="B42" s="51" t="s">
        <v>65</v>
      </c>
      <c r="C42" s="20" t="s">
        <v>66</v>
      </c>
      <c r="D42" s="20"/>
      <c r="E42" s="41">
        <f>I42/4</f>
        <v>0</v>
      </c>
      <c r="F42" s="41">
        <f>E42</f>
        <v>0</v>
      </c>
      <c r="G42" s="41">
        <f t="shared" ref="G42:H42" si="15">F42</f>
        <v>0</v>
      </c>
      <c r="H42" s="41">
        <f t="shared" si="15"/>
        <v>0</v>
      </c>
      <c r="I42" s="41"/>
      <c r="J42" s="42">
        <v>0</v>
      </c>
      <c r="K42" s="42">
        <v>0</v>
      </c>
      <c r="L42" s="42">
        <v>0</v>
      </c>
      <c r="M42" s="42">
        <f>M22/250</f>
        <v>5.7160000000000002</v>
      </c>
      <c r="N42" s="42"/>
      <c r="O42" s="42"/>
      <c r="P42" s="42"/>
      <c r="Q42" s="42"/>
      <c r="R42" s="42"/>
      <c r="S42" s="42"/>
      <c r="T42" s="42"/>
      <c r="U42" s="42"/>
      <c r="V42" s="25">
        <f>SUM(J42:U42)</f>
        <v>5.7160000000000002</v>
      </c>
      <c r="W42" s="40">
        <f>SUM(J42:L42)</f>
        <v>0</v>
      </c>
      <c r="X42" s="40">
        <f>SUM(M42:O42)</f>
        <v>5.7160000000000002</v>
      </c>
      <c r="Y42" s="40">
        <f>SUM(P42:R42)</f>
        <v>0</v>
      </c>
      <c r="Z42" s="40">
        <f>SUM(S42:U42)</f>
        <v>0</v>
      </c>
      <c r="AA42" s="40">
        <f>SUM(W42:Z42)</f>
        <v>5.7160000000000002</v>
      </c>
      <c r="AC42" s="25">
        <f>SUM(J42:R42)</f>
        <v>5.7160000000000002</v>
      </c>
    </row>
    <row r="43" spans="1:29" x14ac:dyDescent="0.3">
      <c r="A43" s="18"/>
      <c r="B43" s="28" t="s">
        <v>67</v>
      </c>
      <c r="C43" s="20"/>
      <c r="D43" s="20"/>
      <c r="E43" s="41"/>
      <c r="F43" s="41"/>
      <c r="G43" s="41"/>
      <c r="H43" s="41"/>
      <c r="I43" s="41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25"/>
      <c r="W43" s="40"/>
      <c r="X43" s="40"/>
      <c r="Y43" s="40"/>
      <c r="Z43" s="40"/>
      <c r="AA43" s="40"/>
      <c r="AC43" s="25"/>
    </row>
    <row r="44" spans="1:29" x14ac:dyDescent="0.3">
      <c r="A44" s="18"/>
      <c r="B44" s="51" t="s">
        <v>68</v>
      </c>
      <c r="C44" s="20" t="s">
        <v>60</v>
      </c>
      <c r="D44" s="20">
        <v>70</v>
      </c>
      <c r="E44" s="52">
        <f>I44</f>
        <v>0</v>
      </c>
      <c r="F44" s="52">
        <f>+I44</f>
        <v>0</v>
      </c>
      <c r="G44" s="52">
        <f>+I44</f>
        <v>0</v>
      </c>
      <c r="H44" s="52">
        <f>+I44</f>
        <v>0</v>
      </c>
      <c r="I44" s="52"/>
      <c r="J44" s="25">
        <v>0</v>
      </c>
      <c r="K44" s="25">
        <v>0</v>
      </c>
      <c r="L44" s="25">
        <v>0</v>
      </c>
      <c r="M44" s="42">
        <f>M22*3/600</f>
        <v>7.1449999999999996</v>
      </c>
      <c r="N44" s="25"/>
      <c r="O44" s="25"/>
      <c r="P44" s="25"/>
      <c r="Q44" s="25"/>
      <c r="R44" s="25"/>
      <c r="S44" s="25"/>
      <c r="T44" s="25"/>
      <c r="U44" s="25"/>
      <c r="V44" s="25">
        <f>AVERAGE(J44:U44)</f>
        <v>1.7862499999999999</v>
      </c>
      <c r="W44" s="40">
        <f>AVERAGE(J44:L44)</f>
        <v>0</v>
      </c>
      <c r="X44" s="40">
        <f>AVERAGE(M44:O44)</f>
        <v>7.1449999999999996</v>
      </c>
      <c r="Y44" s="40" t="e">
        <f>AVERAGE(P44:R44)</f>
        <v>#DIV/0!</v>
      </c>
      <c r="Z44" s="40" t="e">
        <f>AVERAGE(S44:U44)</f>
        <v>#DIV/0!</v>
      </c>
      <c r="AA44" s="40" t="e">
        <f>AVERAGE(W44:Z44)</f>
        <v>#DIV/0!</v>
      </c>
      <c r="AC44" s="25">
        <f>AVERAGE(J44:R44)</f>
        <v>1.7862499999999999</v>
      </c>
    </row>
    <row r="45" spans="1:29" x14ac:dyDescent="0.3">
      <c r="A45" s="18"/>
      <c r="B45" s="51" t="s">
        <v>69</v>
      </c>
      <c r="C45" s="20" t="s">
        <v>70</v>
      </c>
      <c r="D45" s="20"/>
      <c r="E45" s="41">
        <f>I45/4</f>
        <v>0</v>
      </c>
      <c r="F45" s="41">
        <f>E45</f>
        <v>0</v>
      </c>
      <c r="G45" s="41">
        <f t="shared" ref="G45:H45" si="16">F45</f>
        <v>0</v>
      </c>
      <c r="H45" s="41">
        <f t="shared" si="16"/>
        <v>0</v>
      </c>
      <c r="I45" s="41"/>
      <c r="J45" s="25">
        <v>0</v>
      </c>
      <c r="K45" s="25">
        <v>0</v>
      </c>
      <c r="L45" s="25">
        <v>0</v>
      </c>
      <c r="M45" s="25">
        <v>14.813513513513513</v>
      </c>
      <c r="N45" s="25"/>
      <c r="O45" s="25"/>
      <c r="P45" s="25"/>
      <c r="Q45" s="25"/>
      <c r="R45" s="25"/>
      <c r="S45" s="25"/>
      <c r="T45" s="25"/>
      <c r="U45" s="25"/>
      <c r="V45" s="25">
        <f>SUM(J45:U45)</f>
        <v>14.813513513513513</v>
      </c>
      <c r="W45" s="40">
        <f>SUM(J45:L45)</f>
        <v>0</v>
      </c>
      <c r="X45" s="40">
        <f>SUM(M45:O45)</f>
        <v>14.813513513513513</v>
      </c>
      <c r="Y45" s="40">
        <f>SUM(P45:R45)</f>
        <v>0</v>
      </c>
      <c r="Z45" s="40">
        <f>SUM(S45:U45)</f>
        <v>0</v>
      </c>
      <c r="AA45" s="40">
        <f>SUM(W45:Z45)</f>
        <v>14.813513513513513</v>
      </c>
      <c r="AC45" s="25">
        <f>SUM(J45:R45)</f>
        <v>14.813513513513513</v>
      </c>
    </row>
    <row r="46" spans="1:29" x14ac:dyDescent="0.3">
      <c r="A46" s="18"/>
      <c r="B46" s="28" t="s">
        <v>71</v>
      </c>
      <c r="C46" s="20"/>
      <c r="D46" s="20"/>
      <c r="E46" s="21"/>
      <c r="F46" s="21"/>
      <c r="G46" s="21"/>
      <c r="H46" s="21"/>
      <c r="I46" s="21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40"/>
      <c r="X46" s="40"/>
      <c r="Y46" s="40"/>
      <c r="Z46" s="40"/>
      <c r="AA46" s="40"/>
      <c r="AC46" s="25"/>
    </row>
    <row r="47" spans="1:29" x14ac:dyDescent="0.3">
      <c r="A47" s="18"/>
      <c r="B47" s="51" t="s">
        <v>72</v>
      </c>
      <c r="C47" s="20" t="s">
        <v>60</v>
      </c>
      <c r="D47" s="20">
        <v>0</v>
      </c>
      <c r="E47" s="21"/>
      <c r="F47" s="21"/>
      <c r="G47" s="21"/>
      <c r="H47" s="21"/>
      <c r="I47" s="21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40"/>
      <c r="X47" s="40"/>
      <c r="Y47" s="40"/>
      <c r="Z47" s="40"/>
      <c r="AA47" s="40"/>
      <c r="AC47" s="25"/>
    </row>
    <row r="48" spans="1:29" x14ac:dyDescent="0.3">
      <c r="A48" s="18"/>
      <c r="B48" s="51" t="s">
        <v>73</v>
      </c>
      <c r="C48" s="20" t="s">
        <v>74</v>
      </c>
      <c r="D48" s="20">
        <v>0</v>
      </c>
      <c r="E48" s="21"/>
      <c r="F48" s="21"/>
      <c r="G48" s="21"/>
      <c r="H48" s="21"/>
      <c r="I48" s="26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40"/>
      <c r="X48" s="40"/>
      <c r="Y48" s="40"/>
      <c r="Z48" s="40"/>
      <c r="AA48" s="40"/>
      <c r="AC48" s="25"/>
    </row>
    <row r="49" spans="1:29" x14ac:dyDescent="0.3">
      <c r="A49" s="18"/>
      <c r="B49" s="51"/>
      <c r="C49" s="20"/>
      <c r="D49" s="20"/>
      <c r="E49" s="21"/>
      <c r="F49" s="21"/>
      <c r="G49" s="21"/>
      <c r="H49" s="21"/>
      <c r="I49" s="26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40"/>
      <c r="X49" s="40"/>
      <c r="Y49" s="40"/>
      <c r="Z49" s="50"/>
      <c r="AA49" s="40"/>
      <c r="AC49" s="25"/>
    </row>
    <row r="50" spans="1:29" x14ac:dyDescent="0.3">
      <c r="A50" s="24" t="s">
        <v>75</v>
      </c>
      <c r="B50" s="19" t="s">
        <v>76</v>
      </c>
      <c r="C50" s="20"/>
      <c r="D50" s="20"/>
      <c r="E50" s="21"/>
      <c r="F50" s="21"/>
      <c r="G50" s="21"/>
      <c r="H50" s="21"/>
      <c r="I50" s="21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40"/>
      <c r="X50" s="40"/>
      <c r="Y50" s="40"/>
      <c r="Z50" s="50"/>
      <c r="AA50" s="40"/>
      <c r="AC50" s="25"/>
    </row>
    <row r="51" spans="1:29" x14ac:dyDescent="0.3">
      <c r="A51" s="18"/>
      <c r="B51" s="18" t="s">
        <v>77</v>
      </c>
      <c r="C51" s="20" t="s">
        <v>78</v>
      </c>
      <c r="D51" s="20">
        <v>22</v>
      </c>
      <c r="E51" s="53">
        <v>23</v>
      </c>
      <c r="F51" s="53">
        <v>23</v>
      </c>
      <c r="G51" s="53">
        <v>23</v>
      </c>
      <c r="H51" s="53">
        <v>23</v>
      </c>
      <c r="I51" s="21"/>
      <c r="J51" s="25">
        <v>0</v>
      </c>
      <c r="K51" s="25">
        <v>0</v>
      </c>
      <c r="L51" s="25">
        <v>0</v>
      </c>
      <c r="M51" s="25">
        <f>M21/M33*2</f>
        <v>41.52</v>
      </c>
      <c r="N51" s="25"/>
      <c r="O51" s="25"/>
      <c r="P51" s="25"/>
      <c r="Q51" s="25"/>
      <c r="R51" s="25"/>
      <c r="S51" s="25"/>
      <c r="T51" s="25"/>
      <c r="U51" s="25"/>
      <c r="V51" s="25">
        <f>AVERAGE(J51:U51)</f>
        <v>10.38</v>
      </c>
      <c r="W51" s="40">
        <f>AVERAGE(J51:L51)</f>
        <v>0</v>
      </c>
      <c r="X51" s="40">
        <f>AVERAGE(M51:O51)</f>
        <v>41.52</v>
      </c>
      <c r="Y51" s="40" t="e">
        <f>AVERAGE(P51:R51)</f>
        <v>#DIV/0!</v>
      </c>
      <c r="Z51" s="40" t="e">
        <f>AVERAGE(S51:U51)</f>
        <v>#DIV/0!</v>
      </c>
      <c r="AA51" s="40" t="e">
        <f>AVERAGE(W51:Z51)</f>
        <v>#DIV/0!</v>
      </c>
      <c r="AC51" s="25">
        <f t="shared" ref="AC51:AC52" si="17">AVERAGE(J51:R51)</f>
        <v>10.38</v>
      </c>
    </row>
    <row r="52" spans="1:29" x14ac:dyDescent="0.3">
      <c r="A52" s="18"/>
      <c r="B52" s="18"/>
      <c r="C52" s="20" t="s">
        <v>79</v>
      </c>
      <c r="D52" s="20">
        <v>32</v>
      </c>
      <c r="E52" s="21">
        <v>50</v>
      </c>
      <c r="F52" s="21">
        <v>50</v>
      </c>
      <c r="G52" s="21">
        <v>50</v>
      </c>
      <c r="H52" s="21">
        <v>50</v>
      </c>
      <c r="I52" s="21"/>
      <c r="J52" s="25">
        <v>0</v>
      </c>
      <c r="K52" s="25">
        <v>0</v>
      </c>
      <c r="L52" s="25">
        <v>0</v>
      </c>
      <c r="M52" s="25">
        <f>M21/M31</f>
        <v>17.3</v>
      </c>
      <c r="N52" s="25"/>
      <c r="O52" s="25"/>
      <c r="P52" s="25"/>
      <c r="Q52" s="25"/>
      <c r="R52" s="25"/>
      <c r="S52" s="25"/>
      <c r="T52" s="25"/>
      <c r="U52" s="25"/>
      <c r="V52" s="25">
        <f>AVERAGE(J52:U52)</f>
        <v>4.3250000000000002</v>
      </c>
      <c r="W52" s="40">
        <f>AVERAGE(J52:L52)</f>
        <v>0</v>
      </c>
      <c r="X52" s="40">
        <f>AVERAGE(M52:O52)</f>
        <v>17.3</v>
      </c>
      <c r="Y52" s="40" t="e">
        <f>AVERAGE(P52:R52)</f>
        <v>#DIV/0!</v>
      </c>
      <c r="Z52" s="40" t="e">
        <f>AVERAGE(S52:U52)</f>
        <v>#DIV/0!</v>
      </c>
      <c r="AA52" s="40" t="e">
        <f>AVERAGE(W52:Z52)</f>
        <v>#DIV/0!</v>
      </c>
      <c r="AC52" s="25">
        <f t="shared" si="17"/>
        <v>4.3250000000000002</v>
      </c>
    </row>
    <row r="53" spans="1:29" x14ac:dyDescent="0.3">
      <c r="A53" s="18"/>
      <c r="B53" s="18"/>
      <c r="C53" s="20"/>
      <c r="D53" s="20"/>
      <c r="E53" s="41"/>
      <c r="F53" s="41"/>
      <c r="G53" s="41"/>
      <c r="H53" s="41"/>
      <c r="I53" s="5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25"/>
      <c r="V53" s="25"/>
      <c r="W53" s="40"/>
      <c r="X53" s="40"/>
      <c r="Y53" s="40"/>
      <c r="Z53" s="40"/>
      <c r="AA53" s="40"/>
      <c r="AC53" s="25"/>
    </row>
    <row r="54" spans="1:29" x14ac:dyDescent="0.3">
      <c r="A54" s="24" t="s">
        <v>80</v>
      </c>
      <c r="B54" s="19" t="s">
        <v>81</v>
      </c>
      <c r="C54" s="20"/>
      <c r="D54" s="20"/>
      <c r="E54" s="41"/>
      <c r="F54" s="41"/>
      <c r="G54" s="41"/>
      <c r="H54" s="41"/>
      <c r="I54" s="41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25"/>
      <c r="V54" s="42"/>
      <c r="W54" s="40"/>
      <c r="X54" s="40"/>
      <c r="Y54" s="40"/>
      <c r="Z54" s="50"/>
      <c r="AA54" s="40"/>
      <c r="AC54" s="42"/>
    </row>
    <row r="55" spans="1:29" x14ac:dyDescent="0.3">
      <c r="A55" s="24"/>
      <c r="B55" s="54" t="s">
        <v>82</v>
      </c>
      <c r="C55" s="20" t="s">
        <v>83</v>
      </c>
      <c r="D55" s="20">
        <v>3</v>
      </c>
      <c r="E55" s="52">
        <v>3</v>
      </c>
      <c r="F55" s="52">
        <v>3</v>
      </c>
      <c r="G55" s="52">
        <v>3</v>
      </c>
      <c r="H55" s="52">
        <v>3</v>
      </c>
      <c r="I55" s="41"/>
      <c r="J55" s="55">
        <v>0</v>
      </c>
      <c r="K55" s="55">
        <v>0</v>
      </c>
      <c r="L55" s="55">
        <v>0</v>
      </c>
      <c r="M55" s="56">
        <v>3.06</v>
      </c>
      <c r="N55" s="55"/>
      <c r="O55" s="55"/>
      <c r="P55" s="41"/>
      <c r="Q55" s="41"/>
      <c r="R55" s="41"/>
      <c r="S55" s="55"/>
      <c r="T55" s="55"/>
      <c r="U55" s="56"/>
      <c r="V55" s="42">
        <f t="shared" ref="V55:V56" si="18">AVERAGE(J55:U55)</f>
        <v>0.76500000000000001</v>
      </c>
      <c r="W55" s="40">
        <f>AVERAGE(J55:L55)</f>
        <v>0</v>
      </c>
      <c r="X55" s="40">
        <f>AVERAGE(M55:O55)</f>
        <v>3.06</v>
      </c>
      <c r="Y55" s="40" t="e">
        <f>AVERAGE(P55:R55)</f>
        <v>#DIV/0!</v>
      </c>
      <c r="Z55" s="40" t="e">
        <f>AVERAGE(S55:U55)</f>
        <v>#DIV/0!</v>
      </c>
      <c r="AA55" s="40" t="e">
        <f>AVERAGE(W55:Z55)</f>
        <v>#DIV/0!</v>
      </c>
      <c r="AC55" s="25">
        <f t="shared" ref="AC55:AC56" si="19">AVERAGE(J55:R55)</f>
        <v>0.76500000000000001</v>
      </c>
    </row>
    <row r="56" spans="1:29" x14ac:dyDescent="0.3">
      <c r="A56" s="24"/>
      <c r="B56" s="57" t="s">
        <v>84</v>
      </c>
      <c r="C56" s="20" t="s">
        <v>83</v>
      </c>
      <c r="D56" s="20">
        <v>1</v>
      </c>
      <c r="E56" s="52">
        <v>1.8</v>
      </c>
      <c r="F56" s="52">
        <v>1.8</v>
      </c>
      <c r="G56" s="52">
        <v>1.8</v>
      </c>
      <c r="H56" s="52">
        <v>1.8</v>
      </c>
      <c r="I56" s="52"/>
      <c r="J56" s="42">
        <v>0</v>
      </c>
      <c r="K56" s="42">
        <v>0</v>
      </c>
      <c r="L56" s="42">
        <v>0</v>
      </c>
      <c r="M56" s="42">
        <v>1.46</v>
      </c>
      <c r="N56" s="58"/>
      <c r="O56" s="58"/>
      <c r="P56" s="52"/>
      <c r="Q56" s="52"/>
      <c r="R56" s="52"/>
      <c r="S56" s="42"/>
      <c r="T56" s="42"/>
      <c r="U56" s="25"/>
      <c r="V56" s="42">
        <f t="shared" si="18"/>
        <v>0.36499999999999999</v>
      </c>
      <c r="W56" s="40">
        <f>AVERAGE(J56:L56)</f>
        <v>0</v>
      </c>
      <c r="X56" s="40">
        <f>AVERAGE(M56:O56)</f>
        <v>1.46</v>
      </c>
      <c r="Y56" s="40" t="e">
        <f>AVERAGE(P56:R56)</f>
        <v>#DIV/0!</v>
      </c>
      <c r="Z56" s="40" t="e">
        <f>AVERAGE(S56:U56)</f>
        <v>#DIV/0!</v>
      </c>
      <c r="AA56" s="40" t="e">
        <f>AVERAGE(W56:Z56)</f>
        <v>#DIV/0!</v>
      </c>
      <c r="AC56" s="25">
        <f t="shared" si="19"/>
        <v>0.36499999999999999</v>
      </c>
    </row>
    <row r="57" spans="1:29" x14ac:dyDescent="0.3">
      <c r="A57" s="59"/>
      <c r="B57" s="59"/>
      <c r="C57" s="60"/>
      <c r="D57" s="60"/>
      <c r="E57" s="61"/>
      <c r="F57" s="61"/>
      <c r="G57" s="61"/>
      <c r="H57" s="61"/>
      <c r="I57" s="61"/>
      <c r="J57" s="62"/>
      <c r="K57" s="62"/>
      <c r="L57" s="62"/>
      <c r="M57" s="62"/>
      <c r="N57" s="62"/>
      <c r="O57" s="62"/>
      <c r="P57" s="62"/>
      <c r="Q57" s="62"/>
      <c r="R57" s="62"/>
      <c r="S57" s="62"/>
      <c r="T57" s="62"/>
      <c r="U57" s="63"/>
      <c r="V57" s="62"/>
      <c r="W57" s="64"/>
      <c r="X57" s="64"/>
      <c r="Y57" s="64"/>
      <c r="Z57" s="64"/>
      <c r="AA57" s="65"/>
      <c r="AC57" s="66"/>
    </row>
    <row r="59" spans="1:29" ht="15" customHeight="1" x14ac:dyDescent="0.3">
      <c r="A59" s="67"/>
      <c r="B59" s="67"/>
      <c r="C59" s="67"/>
      <c r="D59" s="67"/>
      <c r="E59" s="67"/>
      <c r="F59" s="99"/>
      <c r="G59" s="99"/>
      <c r="H59" s="99"/>
      <c r="I59" s="68"/>
      <c r="J59" s="68"/>
    </row>
    <row r="60" spans="1:29" x14ac:dyDescent="0.3">
      <c r="A60" s="94"/>
      <c r="B60" s="94"/>
      <c r="C60" s="94"/>
      <c r="D60" s="69"/>
      <c r="E60" s="69"/>
      <c r="F60" s="69"/>
      <c r="G60" s="94"/>
      <c r="H60" s="94"/>
      <c r="I60" s="94"/>
      <c r="J60" s="70"/>
    </row>
    <row r="61" spans="1:29" x14ac:dyDescent="0.3">
      <c r="A61" s="94"/>
      <c r="B61" s="94"/>
      <c r="C61" s="94"/>
      <c r="D61" s="69"/>
      <c r="E61" s="69"/>
      <c r="F61" s="70"/>
      <c r="G61" s="94"/>
      <c r="H61" s="94"/>
      <c r="I61" s="94"/>
      <c r="J61" s="70"/>
    </row>
    <row r="62" spans="1:29" x14ac:dyDescent="0.3">
      <c r="A62" s="71"/>
      <c r="B62" s="72"/>
      <c r="C62" s="70"/>
      <c r="D62" s="70"/>
      <c r="E62" s="70"/>
      <c r="F62" s="70"/>
      <c r="G62" s="70"/>
      <c r="H62" s="70"/>
      <c r="I62" s="69"/>
      <c r="J62" s="69"/>
    </row>
    <row r="63" spans="1:29" x14ac:dyDescent="0.3">
      <c r="A63" s="71"/>
      <c r="B63" s="72"/>
      <c r="C63" s="70"/>
      <c r="D63" s="70"/>
      <c r="E63" s="70"/>
      <c r="F63" s="70"/>
      <c r="G63" s="70"/>
      <c r="H63" s="70"/>
      <c r="I63" s="70"/>
      <c r="J63" s="70"/>
    </row>
    <row r="64" spans="1:29" x14ac:dyDescent="0.3">
      <c r="A64" s="71"/>
      <c r="B64" s="72"/>
      <c r="C64" s="69"/>
      <c r="D64" s="69"/>
      <c r="E64" s="69"/>
      <c r="F64" s="69"/>
      <c r="G64" s="70"/>
      <c r="H64" s="69"/>
      <c r="I64" s="69"/>
      <c r="J64" s="69"/>
    </row>
    <row r="65" spans="1:10" x14ac:dyDescent="0.3">
      <c r="A65" s="94"/>
      <c r="B65" s="94"/>
      <c r="C65" s="94"/>
      <c r="D65" s="69"/>
      <c r="E65" s="69"/>
      <c r="F65" s="70"/>
      <c r="G65" s="94"/>
      <c r="H65" s="94"/>
      <c r="I65" s="94"/>
      <c r="J65" s="70"/>
    </row>
    <row r="66" spans="1:10" x14ac:dyDescent="0.3">
      <c r="A66" s="71"/>
      <c r="B66" s="72"/>
      <c r="C66" s="94"/>
      <c r="D66" s="94"/>
      <c r="E66" s="94"/>
      <c r="F66" s="94"/>
      <c r="G66" s="94"/>
      <c r="H66" s="94"/>
      <c r="I66" s="94"/>
      <c r="J66" s="94"/>
    </row>
    <row r="67" spans="1:10" x14ac:dyDescent="0.3">
      <c r="A67" s="71"/>
      <c r="B67" s="72"/>
      <c r="C67" s="94"/>
      <c r="D67" s="94"/>
      <c r="E67" s="94"/>
      <c r="F67" s="94"/>
      <c r="G67" s="94"/>
      <c r="H67" s="70"/>
      <c r="I67" s="70"/>
      <c r="J67" s="70"/>
    </row>
    <row r="68" spans="1:10" x14ac:dyDescent="0.3">
      <c r="A68" s="71"/>
      <c r="B68" s="72"/>
      <c r="C68" s="71"/>
      <c r="D68" s="71"/>
      <c r="E68" s="71"/>
      <c r="F68" s="70"/>
      <c r="G68" s="70"/>
      <c r="H68" s="70"/>
      <c r="I68" s="70"/>
      <c r="J68" s="70"/>
    </row>
    <row r="69" spans="1:10" x14ac:dyDescent="0.3">
      <c r="A69" s="71"/>
      <c r="B69" s="72"/>
      <c r="C69" s="71"/>
      <c r="D69" s="71"/>
      <c r="E69" s="71"/>
      <c r="F69" s="73"/>
      <c r="G69" s="73"/>
      <c r="H69" s="73"/>
      <c r="I69" s="73"/>
      <c r="J69" s="73"/>
    </row>
    <row r="70" spans="1:10" x14ac:dyDescent="0.3">
      <c r="A70" s="71"/>
      <c r="B70" s="72"/>
      <c r="C70" s="71"/>
      <c r="D70" s="71"/>
      <c r="E70" s="71"/>
      <c r="F70" s="73"/>
      <c r="G70" s="73"/>
      <c r="H70" s="73"/>
      <c r="I70" s="73"/>
      <c r="J70" s="73"/>
    </row>
    <row r="71" spans="1:10" x14ac:dyDescent="0.3">
      <c r="A71" s="71"/>
      <c r="B71" s="72"/>
      <c r="C71" s="94"/>
      <c r="D71" s="94"/>
      <c r="E71" s="94"/>
      <c r="F71" s="94"/>
      <c r="G71" s="94"/>
      <c r="H71" s="70"/>
      <c r="I71" s="70"/>
      <c r="J71" s="70"/>
    </row>
  </sheetData>
  <mergeCells count="20">
    <mergeCell ref="A2:H2"/>
    <mergeCell ref="A3:H3"/>
    <mergeCell ref="A8:A10"/>
    <mergeCell ref="B8:B10"/>
    <mergeCell ref="C8:C10"/>
    <mergeCell ref="D8:D10"/>
    <mergeCell ref="E8:I8"/>
    <mergeCell ref="C71:G71"/>
    <mergeCell ref="J8:V8"/>
    <mergeCell ref="W8:AA8"/>
    <mergeCell ref="F59:H59"/>
    <mergeCell ref="A60:C60"/>
    <mergeCell ref="G60:I60"/>
    <mergeCell ref="A61:C61"/>
    <mergeCell ref="G61:I61"/>
    <mergeCell ref="A65:C65"/>
    <mergeCell ref="G65:I65"/>
    <mergeCell ref="C66:G66"/>
    <mergeCell ref="H66:J66"/>
    <mergeCell ref="C67:G67"/>
  </mergeCells>
  <printOptions horizontalCentered="1" verticalCentered="1"/>
  <pageMargins left="0.6692913385826772" right="0.23622047244094491" top="0.74803149606299213" bottom="0.74803149606299213" header="0.31496062992125984" footer="0.31496062992125984"/>
  <pageSetup paperSize="9" scale="47" fitToWidth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April 2021</vt:lpstr>
      <vt:lpstr>Sheet2</vt:lpstr>
      <vt:lpstr>Sheet1</vt:lpstr>
      <vt:lpstr>TPK FASE 2</vt:lpstr>
      <vt:lpstr>'April 2021'!Print_Area</vt:lpstr>
      <vt:lpstr>'TPK FASE 2'!Print_Area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PTP</dc:creator>
  <cp:lastModifiedBy>ASUS</cp:lastModifiedBy>
  <cp:lastPrinted>2021-04-05T01:49:11Z</cp:lastPrinted>
  <dcterms:created xsi:type="dcterms:W3CDTF">2021-04-04T10:13:33Z</dcterms:created>
  <dcterms:modified xsi:type="dcterms:W3CDTF">2021-06-03T02:04:28Z</dcterms:modified>
</cp:coreProperties>
</file>