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Lembur\"/>
    </mc:Choice>
  </mc:AlternateContent>
  <xr:revisionPtr revIDLastSave="0" documentId="13_ncr:1_{40EDED13-621B-4403-AD16-E38649BD01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KAPITULASI" sheetId="10" r:id="rId1"/>
    <sheet name="Planner" sheetId="14" r:id="rId2"/>
    <sheet name="Operator" sheetId="15" r:id="rId3"/>
    <sheet name="Petugas Operasi" sheetId="17" r:id="rId4"/>
    <sheet name="Operator TT" sheetId="18" r:id="rId5"/>
  </sheets>
  <definedNames>
    <definedName name="_xlnm.Print_Area" localSheetId="4">'Operator TT'!$A$1:$V$46</definedName>
    <definedName name="_xlnm.Print_Area" localSheetId="0">REKAPITULASI!$A$1:$C$17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0" i="15" l="1"/>
  <c r="I30" i="18"/>
  <c r="J30" i="18"/>
  <c r="K30" i="18"/>
  <c r="L30" i="18"/>
  <c r="M30" i="18"/>
  <c r="N30" i="18"/>
  <c r="O30" i="18"/>
  <c r="P30" i="18"/>
  <c r="Q30" i="18"/>
  <c r="R30" i="18"/>
  <c r="S30" i="18"/>
  <c r="V16" i="17"/>
  <c r="U16" i="17"/>
  <c r="T16" i="17"/>
  <c r="U50" i="15"/>
  <c r="V50" i="15" s="1"/>
  <c r="V12" i="14"/>
  <c r="U12" i="14"/>
  <c r="T12" i="14"/>
  <c r="U5" i="18"/>
  <c r="U7" i="18"/>
  <c r="U9" i="18"/>
  <c r="U11" i="18"/>
  <c r="U13" i="18"/>
  <c r="U15" i="18"/>
  <c r="U17" i="18"/>
  <c r="U19" i="18"/>
  <c r="U21" i="18"/>
  <c r="U5" i="17"/>
  <c r="J20" i="18"/>
  <c r="J18" i="18"/>
  <c r="J16" i="18"/>
  <c r="J14" i="18"/>
  <c r="J12" i="18"/>
  <c r="J10" i="18"/>
  <c r="J8" i="18"/>
  <c r="J6" i="18"/>
  <c r="J4" i="18"/>
  <c r="J6" i="17"/>
  <c r="K6" i="17" s="1"/>
  <c r="I6" i="17"/>
  <c r="J4" i="17"/>
  <c r="K4" i="17" s="1"/>
  <c r="I4" i="17"/>
  <c r="J10" i="17"/>
  <c r="K10" i="17" s="1"/>
  <c r="I10" i="17"/>
  <c r="J8" i="17"/>
  <c r="K8" i="17" s="1"/>
  <c r="I8" i="17"/>
  <c r="J36" i="18"/>
  <c r="I36" i="18"/>
  <c r="J34" i="18"/>
  <c r="I34" i="18"/>
  <c r="J32" i="18"/>
  <c r="I32" i="18"/>
  <c r="J28" i="18"/>
  <c r="I28" i="18"/>
  <c r="J26" i="18"/>
  <c r="I26" i="18"/>
  <c r="J24" i="18"/>
  <c r="I24" i="18"/>
  <c r="J22" i="18"/>
  <c r="K22" i="18" s="1"/>
  <c r="I22" i="18"/>
  <c r="I20" i="18"/>
  <c r="I18" i="18"/>
  <c r="I16" i="18"/>
  <c r="I14" i="18"/>
  <c r="I12" i="18"/>
  <c r="I10" i="18"/>
  <c r="I8" i="18"/>
  <c r="I6" i="18"/>
  <c r="K4" i="18"/>
  <c r="I4" i="18"/>
  <c r="J4" i="15"/>
  <c r="K18" i="15" s="1"/>
  <c r="K14" i="15"/>
  <c r="J46" i="15"/>
  <c r="J44" i="15"/>
  <c r="J42" i="15"/>
  <c r="J40" i="15"/>
  <c r="J28" i="15"/>
  <c r="J26" i="15"/>
  <c r="J24" i="15"/>
  <c r="J22" i="15"/>
  <c r="K48" i="15" s="1"/>
  <c r="J20" i="15"/>
  <c r="J18" i="15"/>
  <c r="J16" i="15"/>
  <c r="J14" i="15"/>
  <c r="J12" i="15"/>
  <c r="J10" i="15"/>
  <c r="I46" i="15"/>
  <c r="I44" i="15"/>
  <c r="I42" i="15"/>
  <c r="I40" i="15"/>
  <c r="J38" i="15"/>
  <c r="I38" i="15"/>
  <c r="I20" i="15"/>
  <c r="I18" i="15"/>
  <c r="J36" i="15"/>
  <c r="I48" i="15"/>
  <c r="I36" i="15"/>
  <c r="J8" i="15"/>
  <c r="J6" i="15"/>
  <c r="K32" i="15" l="1"/>
  <c r="K44" i="15"/>
  <c r="K12" i="15"/>
  <c r="K20" i="15"/>
  <c r="K30" i="15"/>
  <c r="L22" i="18"/>
  <c r="N26" i="18"/>
  <c r="M24" i="18"/>
  <c r="O28" i="18"/>
  <c r="K28" i="18"/>
  <c r="K34" i="18"/>
  <c r="K36" i="18"/>
  <c r="S20" i="18"/>
  <c r="Q16" i="18"/>
  <c r="R20" i="18"/>
  <c r="Q18" i="18"/>
  <c r="P16" i="18"/>
  <c r="O14" i="18"/>
  <c r="N12" i="18"/>
  <c r="M10" i="18"/>
  <c r="L8" i="18"/>
  <c r="S6" i="18"/>
  <c r="Q20" i="18"/>
  <c r="P18" i="18"/>
  <c r="O16" i="18"/>
  <c r="N14" i="18"/>
  <c r="M12" i="18"/>
  <c r="L10" i="18"/>
  <c r="S8" i="18"/>
  <c r="R6" i="18"/>
  <c r="Q4" i="18"/>
  <c r="M16" i="18"/>
  <c r="L14" i="18"/>
  <c r="S12" i="18"/>
  <c r="R10" i="18"/>
  <c r="Q8" i="18"/>
  <c r="P6" i="18"/>
  <c r="O4" i="18"/>
  <c r="N20" i="18"/>
  <c r="M18" i="18"/>
  <c r="R12" i="18"/>
  <c r="Q10" i="18"/>
  <c r="P8" i="18"/>
  <c r="O6" i="18"/>
  <c r="N4" i="18"/>
  <c r="P14" i="18"/>
  <c r="N10" i="18"/>
  <c r="L6" i="18"/>
  <c r="R4" i="18"/>
  <c r="P20" i="18"/>
  <c r="O18" i="18"/>
  <c r="N16" i="18"/>
  <c r="M14" i="18"/>
  <c r="L12" i="18"/>
  <c r="S10" i="18"/>
  <c r="R8" i="18"/>
  <c r="Q6" i="18"/>
  <c r="P4" i="18"/>
  <c r="O20" i="18"/>
  <c r="N18" i="18"/>
  <c r="L16" i="18"/>
  <c r="S14" i="18"/>
  <c r="O12" i="18"/>
  <c r="S4" i="18"/>
  <c r="M20" i="18"/>
  <c r="L18" i="18"/>
  <c r="S16" i="18"/>
  <c r="R14" i="18"/>
  <c r="Q12" i="18"/>
  <c r="P10" i="18"/>
  <c r="O8" i="18"/>
  <c r="N6" i="18"/>
  <c r="M4" i="18"/>
  <c r="L20" i="18"/>
  <c r="S18" i="18"/>
  <c r="R16" i="18"/>
  <c r="Q14" i="18"/>
  <c r="P12" i="18"/>
  <c r="O10" i="18"/>
  <c r="N8" i="18"/>
  <c r="M6" i="18"/>
  <c r="L4" i="18"/>
  <c r="R18" i="18"/>
  <c r="M8" i="18"/>
  <c r="K18" i="18"/>
  <c r="M22" i="18"/>
  <c r="N24" i="18"/>
  <c r="O26" i="18"/>
  <c r="P28" i="18"/>
  <c r="R32" i="18"/>
  <c r="S34" i="18"/>
  <c r="L36" i="18"/>
  <c r="K16" i="18"/>
  <c r="N22" i="18"/>
  <c r="O24" i="18"/>
  <c r="P26" i="18"/>
  <c r="Q28" i="18"/>
  <c r="K32" i="18"/>
  <c r="S32" i="18"/>
  <c r="L34" i="18"/>
  <c r="M36" i="18"/>
  <c r="K20" i="18"/>
  <c r="O22" i="18"/>
  <c r="Q26" i="18"/>
  <c r="R28" i="18"/>
  <c r="L32" i="18"/>
  <c r="M34" i="18"/>
  <c r="K12" i="18"/>
  <c r="S28" i="18"/>
  <c r="N34" i="18"/>
  <c r="O36" i="18"/>
  <c r="K10" i="18"/>
  <c r="Q22" i="18"/>
  <c r="R24" i="18"/>
  <c r="K26" i="18"/>
  <c r="S26" i="18"/>
  <c r="L28" i="18"/>
  <c r="N32" i="18"/>
  <c r="O34" i="18"/>
  <c r="P36" i="18"/>
  <c r="K14" i="18"/>
  <c r="P24" i="18"/>
  <c r="N36" i="18"/>
  <c r="P22" i="18"/>
  <c r="Q24" i="18"/>
  <c r="R26" i="18"/>
  <c r="M32" i="18"/>
  <c r="K8" i="18"/>
  <c r="R22" i="18"/>
  <c r="K24" i="18"/>
  <c r="S24" i="18"/>
  <c r="L26" i="18"/>
  <c r="M28" i="18"/>
  <c r="O32" i="18"/>
  <c r="P34" i="18"/>
  <c r="Q36" i="18"/>
  <c r="K6" i="18"/>
  <c r="S22" i="18"/>
  <c r="L24" i="18"/>
  <c r="M26" i="18"/>
  <c r="N28" i="18"/>
  <c r="P32" i="18"/>
  <c r="Q34" i="18"/>
  <c r="R36" i="18"/>
  <c r="Q32" i="18"/>
  <c r="R34" i="18"/>
  <c r="S36" i="18"/>
  <c r="K34" i="15"/>
  <c r="K22" i="15"/>
  <c r="K36" i="15"/>
  <c r="K24" i="15"/>
  <c r="K38" i="15"/>
  <c r="K26" i="15"/>
  <c r="K40" i="15"/>
  <c r="K28" i="15"/>
  <c r="K42" i="15"/>
  <c r="K46" i="15"/>
  <c r="K16" i="15"/>
  <c r="K10" i="15"/>
  <c r="T20" i="18" l="1"/>
  <c r="T21" i="18" s="1"/>
  <c r="V21" i="18" s="1"/>
  <c r="T18" i="18"/>
  <c r="T19" i="18" s="1"/>
  <c r="T30" i="18"/>
  <c r="T31" i="18" s="1"/>
  <c r="T38" i="18" s="1"/>
  <c r="C7" i="10" s="1"/>
  <c r="T24" i="18"/>
  <c r="T25" i="18" s="1"/>
  <c r="T22" i="18"/>
  <c r="T23" i="18" s="1"/>
  <c r="U23" i="18"/>
  <c r="V23" i="18" s="1"/>
  <c r="T26" i="18"/>
  <c r="T27" i="18" s="1"/>
  <c r="T12" i="18"/>
  <c r="T13" i="18" s="1"/>
  <c r="U25" i="18"/>
  <c r="V25" i="18" s="1"/>
  <c r="T34" i="18"/>
  <c r="T35" i="18" s="1"/>
  <c r="T36" i="18"/>
  <c r="T37" i="18" s="1"/>
  <c r="T16" i="18"/>
  <c r="T17" i="18" s="1"/>
  <c r="T8" i="18"/>
  <c r="T9" i="18" s="1"/>
  <c r="T32" i="18"/>
  <c r="T33" i="18" s="1"/>
  <c r="T10" i="18"/>
  <c r="T11" i="18" s="1"/>
  <c r="T4" i="18"/>
  <c r="T5" i="18" s="1"/>
  <c r="T14" i="18"/>
  <c r="T15" i="18" s="1"/>
  <c r="T6" i="18"/>
  <c r="T7" i="18" s="1"/>
  <c r="T28" i="18"/>
  <c r="T29" i="18" s="1"/>
  <c r="S48" i="15"/>
  <c r="L46" i="15"/>
  <c r="M44" i="15"/>
  <c r="N42" i="15"/>
  <c r="O40" i="15"/>
  <c r="O38" i="15"/>
  <c r="O36" i="15"/>
  <c r="O34" i="15"/>
  <c r="O32" i="15"/>
  <c r="O30" i="15"/>
  <c r="O28" i="15"/>
  <c r="O26" i="15"/>
  <c r="O24" i="15"/>
  <c r="O22" i="15"/>
  <c r="M34" i="15"/>
  <c r="M28" i="15"/>
  <c r="R48" i="15"/>
  <c r="S46" i="15"/>
  <c r="L44" i="15"/>
  <c r="M42" i="15"/>
  <c r="N40" i="15"/>
  <c r="N38" i="15"/>
  <c r="N36" i="15"/>
  <c r="N34" i="15"/>
  <c r="N32" i="15"/>
  <c r="N30" i="15"/>
  <c r="N28" i="15"/>
  <c r="N26" i="15"/>
  <c r="N24" i="15"/>
  <c r="N22" i="15"/>
  <c r="M40" i="15"/>
  <c r="M32" i="15"/>
  <c r="P48" i="15"/>
  <c r="Q46" i="15"/>
  <c r="R44" i="15"/>
  <c r="S42" i="15"/>
  <c r="L40" i="15"/>
  <c r="L38" i="15"/>
  <c r="L36" i="15"/>
  <c r="L34" i="15"/>
  <c r="L32" i="15"/>
  <c r="L30" i="15"/>
  <c r="L28" i="15"/>
  <c r="L26" i="15"/>
  <c r="L24" i="15"/>
  <c r="L22" i="15"/>
  <c r="S44" i="15"/>
  <c r="M38" i="15"/>
  <c r="M36" i="15"/>
  <c r="O48" i="15"/>
  <c r="P46" i="15"/>
  <c r="Q44" i="15"/>
  <c r="R42" i="15"/>
  <c r="S40" i="15"/>
  <c r="S38" i="15"/>
  <c r="S36" i="15"/>
  <c r="S34" i="15"/>
  <c r="S32" i="15"/>
  <c r="S30" i="15"/>
  <c r="S28" i="15"/>
  <c r="S26" i="15"/>
  <c r="S24" i="15"/>
  <c r="S22" i="15"/>
  <c r="L42" i="15"/>
  <c r="M30" i="15"/>
  <c r="N48" i="15"/>
  <c r="O46" i="15"/>
  <c r="P44" i="15"/>
  <c r="Q42" i="15"/>
  <c r="R40" i="15"/>
  <c r="R38" i="15"/>
  <c r="R36" i="15"/>
  <c r="R34" i="15"/>
  <c r="R32" i="15"/>
  <c r="R30" i="15"/>
  <c r="R28" i="15"/>
  <c r="R26" i="15"/>
  <c r="R24" i="15"/>
  <c r="R22" i="15"/>
  <c r="Q48" i="15"/>
  <c r="M22" i="15"/>
  <c r="M48" i="15"/>
  <c r="N46" i="15"/>
  <c r="O44" i="15"/>
  <c r="P42" i="15"/>
  <c r="Q40" i="15"/>
  <c r="Q38" i="15"/>
  <c r="Q36" i="15"/>
  <c r="Q34" i="15"/>
  <c r="Q32" i="15"/>
  <c r="Q30" i="15"/>
  <c r="Q28" i="15"/>
  <c r="Q26" i="15"/>
  <c r="Q24" i="15"/>
  <c r="Q22" i="15"/>
  <c r="R46" i="15"/>
  <c r="M26" i="15"/>
  <c r="L48" i="15"/>
  <c r="M46" i="15"/>
  <c r="N44" i="15"/>
  <c r="O42" i="15"/>
  <c r="P40" i="15"/>
  <c r="P38" i="15"/>
  <c r="P36" i="15"/>
  <c r="P34" i="15"/>
  <c r="P32" i="15"/>
  <c r="P30" i="15"/>
  <c r="P28" i="15"/>
  <c r="P26" i="15"/>
  <c r="P24" i="15"/>
  <c r="P22" i="15"/>
  <c r="M24" i="15"/>
  <c r="K4" i="15"/>
  <c r="J8" i="14"/>
  <c r="J6" i="14"/>
  <c r="J4" i="14"/>
  <c r="I16" i="15"/>
  <c r="I14" i="15"/>
  <c r="I26" i="15"/>
  <c r="I24" i="15"/>
  <c r="I22" i="15"/>
  <c r="I8" i="15"/>
  <c r="I34" i="15"/>
  <c r="I28" i="15"/>
  <c r="I32" i="15"/>
  <c r="I30" i="15"/>
  <c r="U31" i="18" l="1"/>
  <c r="V31" i="18" s="1"/>
  <c r="U38" i="18"/>
  <c r="T42" i="15"/>
  <c r="T43" i="15" s="1"/>
  <c r="U43" i="15" s="1"/>
  <c r="V43" i="15" s="1"/>
  <c r="T38" i="15"/>
  <c r="T39" i="15" s="1"/>
  <c r="U39" i="15" s="1"/>
  <c r="V39" i="15" s="1"/>
  <c r="V19" i="18"/>
  <c r="V15" i="18"/>
  <c r="U37" i="18"/>
  <c r="V37" i="18" s="1"/>
  <c r="U27" i="18"/>
  <c r="V27" i="18" s="1"/>
  <c r="U35" i="18"/>
  <c r="V35" i="18"/>
  <c r="U29" i="18"/>
  <c r="V29" i="18" s="1"/>
  <c r="V11" i="18"/>
  <c r="V5" i="18"/>
  <c r="U33" i="18"/>
  <c r="V33" i="18" s="1"/>
  <c r="V7" i="18"/>
  <c r="V9" i="18"/>
  <c r="V13" i="18"/>
  <c r="V17" i="18"/>
  <c r="T26" i="15"/>
  <c r="T27" i="15" s="1"/>
  <c r="T40" i="15"/>
  <c r="T41" i="15" s="1"/>
  <c r="T28" i="15"/>
  <c r="T29" i="15" s="1"/>
  <c r="T24" i="15"/>
  <c r="T25" i="15" s="1"/>
  <c r="T44" i="15"/>
  <c r="T45" i="15" s="1"/>
  <c r="U45" i="15" s="1"/>
  <c r="V45" i="15" s="1"/>
  <c r="T46" i="15"/>
  <c r="T47" i="15" s="1"/>
  <c r="U47" i="15" s="1"/>
  <c r="V47" i="15" s="1"/>
  <c r="O12" i="15"/>
  <c r="M10" i="15"/>
  <c r="N20" i="15"/>
  <c r="N18" i="15"/>
  <c r="N16" i="15"/>
  <c r="N14" i="15"/>
  <c r="N12" i="15"/>
  <c r="N10" i="15"/>
  <c r="M14" i="15"/>
  <c r="L20" i="15"/>
  <c r="L18" i="15"/>
  <c r="L16" i="15"/>
  <c r="L14" i="15"/>
  <c r="L12" i="15"/>
  <c r="L10" i="15"/>
  <c r="O16" i="15"/>
  <c r="O10" i="15"/>
  <c r="M12" i="15"/>
  <c r="S20" i="15"/>
  <c r="S18" i="15"/>
  <c r="S16" i="15"/>
  <c r="S14" i="15"/>
  <c r="S12" i="15"/>
  <c r="S10" i="15"/>
  <c r="Q18" i="15"/>
  <c r="O18" i="15"/>
  <c r="M18" i="15"/>
  <c r="R20" i="15"/>
  <c r="R18" i="15"/>
  <c r="R16" i="15"/>
  <c r="R14" i="15"/>
  <c r="R12" i="15"/>
  <c r="R10" i="15"/>
  <c r="Q12" i="15"/>
  <c r="O20" i="15"/>
  <c r="O14" i="15"/>
  <c r="Q20" i="15"/>
  <c r="Q16" i="15"/>
  <c r="Q14" i="15"/>
  <c r="Q10" i="15"/>
  <c r="M20" i="15"/>
  <c r="P20" i="15"/>
  <c r="P18" i="15"/>
  <c r="P16" i="15"/>
  <c r="P14" i="15"/>
  <c r="P12" i="15"/>
  <c r="P10" i="15"/>
  <c r="M16" i="15"/>
  <c r="T48" i="15"/>
  <c r="T49" i="15" s="1"/>
  <c r="U49" i="15" s="1"/>
  <c r="V49" i="15" s="1"/>
  <c r="T22" i="15"/>
  <c r="T23" i="15" s="1"/>
  <c r="T36" i="15"/>
  <c r="T37" i="15" s="1"/>
  <c r="U37" i="15" s="1"/>
  <c r="V37" i="15" s="1"/>
  <c r="I12" i="15"/>
  <c r="I10" i="15"/>
  <c r="I4" i="15"/>
  <c r="V38" i="18" l="1"/>
  <c r="T18" i="15"/>
  <c r="T19" i="15" s="1"/>
  <c r="U19" i="15" s="1"/>
  <c r="V19" i="15" s="1"/>
  <c r="T20" i="15"/>
  <c r="T21" i="15" s="1"/>
  <c r="U21" i="15" s="1"/>
  <c r="V21" i="15" s="1"/>
  <c r="U27" i="15"/>
  <c r="V27" i="15" s="1"/>
  <c r="T10" i="15"/>
  <c r="T11" i="15" s="1"/>
  <c r="U23" i="15"/>
  <c r="V23" i="15" s="1"/>
  <c r="T12" i="15"/>
  <c r="T13" i="15" s="1"/>
  <c r="U13" i="15" s="1"/>
  <c r="V13" i="15" s="1"/>
  <c r="U25" i="15"/>
  <c r="V25" i="15" s="1"/>
  <c r="T14" i="15"/>
  <c r="T15" i="15" s="1"/>
  <c r="U15" i="15" s="1"/>
  <c r="V15" i="15" s="1"/>
  <c r="U29" i="15"/>
  <c r="V29" i="15" s="1"/>
  <c r="T16" i="15"/>
  <c r="T17" i="15" s="1"/>
  <c r="U17" i="15" s="1"/>
  <c r="V17" i="15" s="1"/>
  <c r="U41" i="15"/>
  <c r="V41" i="15"/>
  <c r="J14" i="17"/>
  <c r="K14" i="17" s="1"/>
  <c r="I14" i="17"/>
  <c r="J12" i="17"/>
  <c r="K12" i="17" s="1"/>
  <c r="I12" i="17"/>
  <c r="M6" i="17" l="1"/>
  <c r="L4" i="17"/>
  <c r="S6" i="17"/>
  <c r="R4" i="17"/>
  <c r="R6" i="17"/>
  <c r="Q4" i="17"/>
  <c r="L6" i="17"/>
  <c r="S4" i="17"/>
  <c r="Q6" i="17"/>
  <c r="P4" i="17"/>
  <c r="P6" i="17"/>
  <c r="O4" i="17"/>
  <c r="O6" i="17"/>
  <c r="N4" i="17"/>
  <c r="N6" i="17"/>
  <c r="M4" i="17"/>
  <c r="M10" i="17"/>
  <c r="L8" i="17"/>
  <c r="R8" i="17"/>
  <c r="R10" i="17"/>
  <c r="N10" i="17"/>
  <c r="M8" i="17"/>
  <c r="L10" i="17"/>
  <c r="T10" i="17" s="1"/>
  <c r="T11" i="17" s="1"/>
  <c r="S8" i="17"/>
  <c r="S10" i="17"/>
  <c r="Q8" i="17"/>
  <c r="Q10" i="17"/>
  <c r="P8" i="17"/>
  <c r="P10" i="17"/>
  <c r="O8" i="17"/>
  <c r="O10" i="17"/>
  <c r="N8" i="17"/>
  <c r="U11" i="15"/>
  <c r="V11" i="15" s="1"/>
  <c r="P14" i="17"/>
  <c r="L14" i="17"/>
  <c r="O12" i="17"/>
  <c r="S12" i="17"/>
  <c r="Q14" i="17"/>
  <c r="N12" i="17"/>
  <c r="R12" i="17"/>
  <c r="S14" i="17"/>
  <c r="O14" i="17"/>
  <c r="P12" i="17"/>
  <c r="L12" i="17"/>
  <c r="M14" i="17"/>
  <c r="R14" i="17"/>
  <c r="N14" i="17"/>
  <c r="M12" i="17"/>
  <c r="Q12" i="17"/>
  <c r="J48" i="15"/>
  <c r="J34" i="15"/>
  <c r="J32" i="15"/>
  <c r="K8" i="15"/>
  <c r="J10" i="14"/>
  <c r="K10" i="14" s="1"/>
  <c r="I10" i="14"/>
  <c r="T6" i="17" l="1"/>
  <c r="T7" i="17" s="1"/>
  <c r="T4" i="17"/>
  <c r="T5" i="17" s="1"/>
  <c r="U11" i="17"/>
  <c r="V11" i="17" s="1"/>
  <c r="T8" i="17"/>
  <c r="T9" i="17" s="1"/>
  <c r="R10" i="14"/>
  <c r="S10" i="14"/>
  <c r="L10" i="14"/>
  <c r="M10" i="14"/>
  <c r="N10" i="14"/>
  <c r="O10" i="14"/>
  <c r="P10" i="14"/>
  <c r="Q10" i="14"/>
  <c r="T12" i="17"/>
  <c r="T13" i="17" s="1"/>
  <c r="T14" i="17"/>
  <c r="T15" i="17" s="1"/>
  <c r="U15" i="17" s="1"/>
  <c r="V15" i="17" s="1"/>
  <c r="K8" i="14"/>
  <c r="I8" i="14"/>
  <c r="I4" i="14"/>
  <c r="V5" i="17" l="1"/>
  <c r="U7" i="17"/>
  <c r="V7" i="17" s="1"/>
  <c r="U9" i="17"/>
  <c r="V9" i="17" s="1"/>
  <c r="C6" i="10"/>
  <c r="C8" i="10" s="1"/>
  <c r="U13" i="17"/>
  <c r="V13" i="17" s="1"/>
  <c r="T10" i="14" l="1"/>
  <c r="T11" i="14" s="1"/>
  <c r="U11" i="14" s="1"/>
  <c r="V11" i="14" s="1"/>
  <c r="J30" i="15" l="1"/>
  <c r="T34" i="15" l="1"/>
  <c r="T35" i="15" s="1"/>
  <c r="U35" i="15" s="1"/>
  <c r="V35" i="15" s="1"/>
  <c r="T30" i="15"/>
  <c r="T31" i="15" s="1"/>
  <c r="U31" i="15" s="1"/>
  <c r="V31" i="15" s="1"/>
  <c r="T32" i="15"/>
  <c r="T33" i="15" s="1"/>
  <c r="U33" i="15" s="1"/>
  <c r="V33" i="15" s="1"/>
  <c r="I6" i="14" l="1"/>
  <c r="K6" i="14" l="1"/>
  <c r="Q6" i="14" l="1"/>
  <c r="S8" i="14"/>
  <c r="O8" i="14"/>
  <c r="R8" i="14"/>
  <c r="N8" i="14"/>
  <c r="M8" i="14"/>
  <c r="P8" i="14"/>
  <c r="L8" i="14"/>
  <c r="Q8" i="14"/>
  <c r="O6" i="14"/>
  <c r="P6" i="14"/>
  <c r="L6" i="14"/>
  <c r="S6" i="14"/>
  <c r="M6" i="14"/>
  <c r="R6" i="14"/>
  <c r="N6" i="14"/>
  <c r="T8" i="14" l="1"/>
  <c r="T9" i="14" s="1"/>
  <c r="U9" i="14" s="1"/>
  <c r="V9" i="14" s="1"/>
  <c r="K6" i="15" l="1"/>
  <c r="I6" i="15"/>
  <c r="K4" i="14"/>
  <c r="S8" i="15" l="1"/>
  <c r="O8" i="15"/>
  <c r="R8" i="15"/>
  <c r="N8" i="15"/>
  <c r="Q8" i="15"/>
  <c r="M8" i="15"/>
  <c r="P8" i="15"/>
  <c r="L8" i="15"/>
  <c r="R6" i="15"/>
  <c r="Q6" i="15"/>
  <c r="S6" i="15"/>
  <c r="P6" i="15"/>
  <c r="L6" i="15"/>
  <c r="O4" i="15"/>
  <c r="R4" i="15"/>
  <c r="P4" i="15"/>
  <c r="L4" i="15"/>
  <c r="Q4" i="15"/>
  <c r="S4" i="15"/>
  <c r="M4" i="14"/>
  <c r="L4" i="14"/>
  <c r="N6" i="15"/>
  <c r="M6" i="15"/>
  <c r="O6" i="15"/>
  <c r="M4" i="15"/>
  <c r="N4" i="15"/>
  <c r="R4" i="14"/>
  <c r="O4" i="14"/>
  <c r="S4" i="14"/>
  <c r="P4" i="14"/>
  <c r="Q4" i="14"/>
  <c r="N4" i="14"/>
  <c r="T8" i="15" l="1"/>
  <c r="T9" i="15" s="1"/>
  <c r="U9" i="15" s="1"/>
  <c r="V9" i="15" s="1"/>
  <c r="T4" i="14"/>
  <c r="T5" i="14" s="1"/>
  <c r="T6" i="15"/>
  <c r="T6" i="14"/>
  <c r="T4" i="15"/>
  <c r="T7" i="15" l="1"/>
  <c r="U7" i="15" s="1"/>
  <c r="V7" i="15" s="1"/>
  <c r="T5" i="15"/>
  <c r="T7" i="14"/>
  <c r="C4" i="10" l="1"/>
  <c r="U7" i="14"/>
  <c r="C5" i="10"/>
  <c r="U5" i="15"/>
  <c r="U5" i="14"/>
  <c r="V5" i="15" l="1"/>
  <c r="V5" i="14"/>
  <c r="V7" i="14"/>
</calcChain>
</file>

<file path=xl/sharedStrings.xml><?xml version="1.0" encoding="utf-8"?>
<sst xmlns="http://schemas.openxmlformats.org/spreadsheetml/2006/main" count="330" uniqueCount="99">
  <si>
    <t>No</t>
  </si>
  <si>
    <t>Nama</t>
  </si>
  <si>
    <t>Tanggal</t>
  </si>
  <si>
    <t>Hari</t>
  </si>
  <si>
    <t>Keterangan</t>
  </si>
  <si>
    <t>Jumlah Jam Lembur</t>
  </si>
  <si>
    <t>Upah Dasar Lembur</t>
  </si>
  <si>
    <t>Jabatan</t>
  </si>
  <si>
    <t>Waktu Lembur</t>
  </si>
  <si>
    <t>Jam Masuk</t>
  </si>
  <si>
    <t>Jam Keluar</t>
  </si>
  <si>
    <t>Upah Lembur Per Jam</t>
  </si>
  <si>
    <t>Jam ke - 1</t>
  </si>
  <si>
    <t>Jam ke - 2</t>
  </si>
  <si>
    <t>Jam ke - 3</t>
  </si>
  <si>
    <t>Jam ke - 4</t>
  </si>
  <si>
    <t>TOTAL KESELURUHAN</t>
  </si>
  <si>
    <t>Hari Libur</t>
  </si>
  <si>
    <t>Jam ke - 5</t>
  </si>
  <si>
    <t>Jam ke - 6</t>
  </si>
  <si>
    <t>Jam ke - 7</t>
  </si>
  <si>
    <t>Jam ke - 8</t>
  </si>
  <si>
    <r>
      <t xml:space="preserve">Lembur Pada Hari Kerja
</t>
    </r>
    <r>
      <rPr>
        <b/>
        <sz val="11"/>
        <color rgb="FFFF0000"/>
        <rFont val="Calibri"/>
        <family val="2"/>
        <scheme val="minor"/>
      </rPr>
      <t>Lembur Pada Hari Libur</t>
    </r>
  </si>
  <si>
    <t>Jumlah</t>
  </si>
  <si>
    <t>Total</t>
  </si>
  <si>
    <t xml:space="preserve"> </t>
  </si>
  <si>
    <t>Operator</t>
  </si>
  <si>
    <t>Planner</t>
  </si>
  <si>
    <t>Firmansyah Alam</t>
  </si>
  <si>
    <t>Operator ARTG</t>
  </si>
  <si>
    <t>Pph 5%</t>
  </si>
  <si>
    <t>Total Bersih</t>
  </si>
  <si>
    <t>MANAJER UMUM</t>
  </si>
  <si>
    <t>HOTMA TAMBUNAN</t>
  </si>
  <si>
    <t>In</t>
  </si>
  <si>
    <t>Out</t>
  </si>
  <si>
    <t>Nico Charolus Barus</t>
  </si>
  <si>
    <t>Muhammad Arifin Noer</t>
  </si>
  <si>
    <t>Dwiki Putra Adi</t>
  </si>
  <si>
    <t>Petugas Operasi</t>
  </si>
  <si>
    <t>Magang Petugas Operasi</t>
  </si>
  <si>
    <t>Pph</t>
  </si>
  <si>
    <t>Septi Harum Lestari</t>
  </si>
  <si>
    <t>Muhammad Fikri</t>
  </si>
  <si>
    <t>Anas Dary Arinto</t>
  </si>
  <si>
    <t>Muhammad Rendi Rezeki</t>
  </si>
  <si>
    <t>Ahmad Nur Syahputra</t>
  </si>
  <si>
    <t>REKAPITULASI BIAYA LEMBUR ISRA MI'RAJ TAHUN 2022
28 FEBRUARI 2022</t>
  </si>
  <si>
    <t>LEMBUR ISRA MI'RAJ TAHUN 2022 
28 FEBRUARI 2022</t>
  </si>
  <si>
    <t>Senin</t>
  </si>
  <si>
    <t>Magang Planner</t>
  </si>
  <si>
    <t>Dimas Akbar Ramadhan</t>
  </si>
  <si>
    <t>Parningotan Manurung</t>
  </si>
  <si>
    <t>Operator STS</t>
  </si>
  <si>
    <t>Nanda Prawira Barus</t>
  </si>
  <si>
    <t>Magang ARTG</t>
  </si>
  <si>
    <t xml:space="preserve">Iqbal </t>
  </si>
  <si>
    <t>M. Irsan Prabowo</t>
  </si>
  <si>
    <t>Magang STS</t>
  </si>
  <si>
    <t>Mhd. Arya Nugraha</t>
  </si>
  <si>
    <t>M. Sarjono Triwidodo</t>
  </si>
  <si>
    <t>Zakaria M. Zain</t>
  </si>
  <si>
    <t>Afrianto Tamba</t>
  </si>
  <si>
    <t>Aditya Nugroho</t>
  </si>
  <si>
    <t>Chandra Syahputra</t>
  </si>
  <si>
    <t>Muhammad Zulham Jeri</t>
  </si>
  <si>
    <t>Rezqy Agusta Sangkong</t>
  </si>
  <si>
    <t>Alwi Majid</t>
  </si>
  <si>
    <t>Ade Aprianto</t>
  </si>
  <si>
    <t>Joes Rinaldi</t>
  </si>
  <si>
    <t>Muhammad Izhar Siregar</t>
  </si>
  <si>
    <t>Ahmad</t>
  </si>
  <si>
    <t>Derman Penghituan Siahaan</t>
  </si>
  <si>
    <t>Ari Tata Pratama</t>
  </si>
  <si>
    <t>Riko Andri Pratama</t>
  </si>
  <si>
    <t>M. Nasir Lubis</t>
  </si>
  <si>
    <t>Rizky Ahmad Zaini</t>
  </si>
  <si>
    <t>Ikhsan Halomoan</t>
  </si>
  <si>
    <t>Andiko Satrio Purbowo</t>
  </si>
  <si>
    <t>Andrico Sinaga</t>
  </si>
  <si>
    <t>Ardiansyah Tri Prasetyo</t>
  </si>
  <si>
    <t>Muchsin</t>
  </si>
  <si>
    <t>M Alliudin</t>
  </si>
  <si>
    <t>M. Yogi Nasution</t>
  </si>
  <si>
    <t>Ansyari Afif</t>
  </si>
  <si>
    <t>Helmi Irawan</t>
  </si>
  <si>
    <t>Khoiruddin Dalimunte</t>
  </si>
  <si>
    <t>Lasido Olbraet</t>
  </si>
  <si>
    <t>M. Rizal Ramadhan</t>
  </si>
  <si>
    <t>Ridwan Zulhendra Simarmata</t>
  </si>
  <si>
    <t>Abdul Hakim</t>
  </si>
  <si>
    <t>Muhatir Hamdani</t>
  </si>
  <si>
    <t>Dedi Suhada</t>
  </si>
  <si>
    <t>Muhammad Wira Ananda</t>
  </si>
  <si>
    <t>M. Ballyan</t>
  </si>
  <si>
    <t>Magang Operator TT</t>
  </si>
  <si>
    <t>Operator Terminal Tractor</t>
  </si>
  <si>
    <t>Medan, 28 Maret 2022</t>
  </si>
  <si>
    <t>Terbilang : Empat Belas Juta Empat Ratus Dua Puluh Satu Ribu Sembilan Ratus Delapan Puluh Delapan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</si>
</sst>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h:mm;@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164" fontId="3" fillId="2" borderId="5" xfId="1" applyNumberFormat="1" applyFont="1" applyFill="1" applyBorder="1"/>
    <xf numFmtId="0" fontId="0" fillId="0" borderId="1" xfId="0" applyFont="1" applyBorder="1"/>
    <xf numFmtId="3" fontId="2" fillId="0" borderId="1" xfId="1" applyNumberFormat="1" applyFont="1" applyBorder="1"/>
    <xf numFmtId="164" fontId="3" fillId="2" borderId="3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1" applyNumberFormat="1" applyFont="1" applyFill="1" applyBorder="1"/>
    <xf numFmtId="15" fontId="2" fillId="0" borderId="1" xfId="0" applyNumberFormat="1" applyFont="1" applyBorder="1"/>
    <xf numFmtId="164" fontId="2" fillId="0" borderId="1" xfId="1" applyNumberFormat="1" applyFont="1" applyBorder="1"/>
    <xf numFmtId="164" fontId="3" fillId="2" borderId="1" xfId="0" applyNumberFormat="1" applyFont="1" applyFill="1" applyBorder="1"/>
    <xf numFmtId="164" fontId="0" fillId="0" borderId="6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0" fontId="0" fillId="0" borderId="0" xfId="0" applyFont="1" applyBorder="1"/>
    <xf numFmtId="15" fontId="2" fillId="0" borderId="0" xfId="0" applyNumberFormat="1" applyFont="1" applyBorder="1"/>
    <xf numFmtId="0" fontId="2" fillId="0" borderId="0" xfId="0" applyFont="1" applyBorder="1"/>
    <xf numFmtId="15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3" fontId="0" fillId="0" borderId="0" xfId="0" applyNumberFormat="1"/>
    <xf numFmtId="167" fontId="3" fillId="2" borderId="1" xfId="1" applyNumberFormat="1" applyFont="1" applyFill="1" applyBorder="1"/>
    <xf numFmtId="0" fontId="0" fillId="0" borderId="1" xfId="0" applyBorder="1" applyAlignment="1"/>
    <xf numFmtId="167" fontId="3" fillId="2" borderId="5" xfId="1" applyNumberFormat="1" applyFont="1" applyFill="1" applyBorder="1"/>
    <xf numFmtId="0" fontId="0" fillId="0" borderId="2" xfId="0" applyBorder="1" applyAlignment="1">
      <alignment horizontal="left"/>
    </xf>
    <xf numFmtId="166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0" xfId="0" applyFill="1"/>
    <xf numFmtId="16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7" fontId="2" fillId="0" borderId="1" xfId="0" applyNumberFormat="1" applyFont="1" applyBorder="1" applyAlignment="1">
      <alignment horizontal="center"/>
    </xf>
    <xf numFmtId="167" fontId="3" fillId="3" borderId="1" xfId="1" applyNumberFormat="1" applyFont="1" applyFill="1" applyBorder="1"/>
    <xf numFmtId="164" fontId="3" fillId="3" borderId="1" xfId="1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view="pageBreakPreview" zoomScale="115" zoomScaleNormal="100" zoomScaleSheetLayoutView="115" workbookViewId="0">
      <selection activeCell="D26" sqref="D26"/>
    </sheetView>
  </sheetViews>
  <sheetFormatPr defaultRowHeight="15" x14ac:dyDescent="0.25"/>
  <cols>
    <col min="1" max="1" width="6.42578125" style="2" customWidth="1"/>
    <col min="2" max="2" width="32.140625" customWidth="1"/>
    <col min="3" max="3" width="35.140625" style="2" customWidth="1"/>
  </cols>
  <sheetData>
    <row r="1" spans="1:8" x14ac:dyDescent="0.25">
      <c r="A1" s="60" t="s">
        <v>47</v>
      </c>
      <c r="B1" s="60"/>
      <c r="C1" s="60"/>
    </row>
    <row r="2" spans="1:8" ht="15" customHeight="1" x14ac:dyDescent="0.25">
      <c r="A2" s="61"/>
      <c r="B2" s="61"/>
      <c r="C2" s="61"/>
    </row>
    <row r="3" spans="1:8" x14ac:dyDescent="0.25">
      <c r="A3" s="3" t="s">
        <v>0</v>
      </c>
      <c r="B3" s="1" t="s">
        <v>1</v>
      </c>
      <c r="C3" s="3" t="s">
        <v>23</v>
      </c>
    </row>
    <row r="4" spans="1:8" x14ac:dyDescent="0.25">
      <c r="A4" s="3">
        <v>1</v>
      </c>
      <c r="B4" s="1" t="s">
        <v>26</v>
      </c>
      <c r="C4" s="15">
        <f>Operator!T50</f>
        <v>6836143.8150289031</v>
      </c>
    </row>
    <row r="5" spans="1:8" x14ac:dyDescent="0.25">
      <c r="A5" s="3">
        <v>2</v>
      </c>
      <c r="B5" s="1" t="s">
        <v>27</v>
      </c>
      <c r="C5" s="15">
        <f>Planner!T12</f>
        <v>1470236.7630057803</v>
      </c>
    </row>
    <row r="6" spans="1:8" x14ac:dyDescent="0.25">
      <c r="A6" s="32">
        <v>3</v>
      </c>
      <c r="B6" s="1" t="s">
        <v>39</v>
      </c>
      <c r="C6" s="15">
        <f>'Petugas Operasi'!T16</f>
        <v>1595375.722543353</v>
      </c>
    </row>
    <row r="7" spans="1:8" x14ac:dyDescent="0.25">
      <c r="A7" s="46">
        <v>4</v>
      </c>
      <c r="B7" s="1" t="s">
        <v>96</v>
      </c>
      <c r="C7" s="15">
        <f>'Operator TT'!T38</f>
        <v>4520231.2138728332</v>
      </c>
    </row>
    <row r="8" spans="1:8" x14ac:dyDescent="0.25">
      <c r="A8" s="3"/>
      <c r="B8" s="16" t="s">
        <v>24</v>
      </c>
      <c r="C8" s="17">
        <f>SUM(C4:C7)</f>
        <v>14421987.514450869</v>
      </c>
      <c r="H8" t="s">
        <v>25</v>
      </c>
    </row>
    <row r="9" spans="1:8" ht="15" customHeight="1" x14ac:dyDescent="0.25">
      <c r="A9" s="62" t="s">
        <v>98</v>
      </c>
      <c r="B9" s="62"/>
      <c r="C9" s="62"/>
    </row>
    <row r="10" spans="1:8" x14ac:dyDescent="0.25">
      <c r="A10" s="63"/>
      <c r="B10" s="63"/>
      <c r="C10" s="63"/>
    </row>
    <row r="11" spans="1:8" x14ac:dyDescent="0.25">
      <c r="A11" s="39"/>
      <c r="B11" s="39"/>
      <c r="C11" s="39"/>
    </row>
    <row r="12" spans="1:8" x14ac:dyDescent="0.25">
      <c r="C12" s="2" t="s">
        <v>97</v>
      </c>
    </row>
    <row r="13" spans="1:8" x14ac:dyDescent="0.25">
      <c r="C13" s="2" t="s">
        <v>32</v>
      </c>
    </row>
    <row r="17" spans="3:3" x14ac:dyDescent="0.25">
      <c r="C17" s="2" t="s">
        <v>33</v>
      </c>
    </row>
  </sheetData>
  <mergeCells count="2">
    <mergeCell ref="A1:C2"/>
    <mergeCell ref="A9:C10"/>
  </mergeCells>
  <pageMargins left="0.7" right="0.7" top="0.75" bottom="0.75" header="0.3" footer="0.3"/>
  <pageSetup paperSize="9"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"/>
  <sheetViews>
    <sheetView view="pageBreakPreview" zoomScale="60" zoomScaleNormal="85" workbookViewId="0">
      <selection activeCell="T12" sqref="T12"/>
    </sheetView>
  </sheetViews>
  <sheetFormatPr defaultRowHeight="15" x14ac:dyDescent="0.25"/>
  <cols>
    <col min="1" max="1" width="6.5703125" customWidth="1"/>
    <col min="2" max="2" width="26.85546875" customWidth="1"/>
    <col min="3" max="3" width="19" customWidth="1"/>
    <col min="4" max="4" width="16.140625" customWidth="1"/>
    <col min="5" max="5" width="13.42578125" customWidth="1"/>
    <col min="6" max="6" width="12.140625" customWidth="1"/>
    <col min="7" max="8" width="14.7109375" customWidth="1"/>
    <col min="9" max="9" width="11.28515625" customWidth="1"/>
    <col min="10" max="10" width="14.28515625" customWidth="1"/>
    <col min="11" max="11" width="13" customWidth="1"/>
    <col min="12" max="14" width="11.140625" bestFit="1" customWidth="1"/>
    <col min="15" max="15" width="11.5703125" customWidth="1"/>
    <col min="16" max="19" width="14.5703125" customWidth="1"/>
    <col min="20" max="22" width="14.42578125" customWidth="1"/>
  </cols>
  <sheetData>
    <row r="1" spans="1:22" ht="54" customHeight="1" x14ac:dyDescent="0.25">
      <c r="A1" s="67" t="s">
        <v>48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s="4" customFormat="1" ht="30" customHeight="1" x14ac:dyDescent="0.25">
      <c r="A2" s="69" t="s">
        <v>0</v>
      </c>
      <c r="B2" s="69" t="s">
        <v>1</v>
      </c>
      <c r="C2" s="69" t="s">
        <v>7</v>
      </c>
      <c r="D2" s="69" t="s">
        <v>2</v>
      </c>
      <c r="E2" s="69" t="s">
        <v>3</v>
      </c>
      <c r="F2" s="70" t="s">
        <v>4</v>
      </c>
      <c r="G2" s="69" t="s">
        <v>8</v>
      </c>
      <c r="H2" s="69"/>
      <c r="I2" s="72" t="s">
        <v>5</v>
      </c>
      <c r="J2" s="72" t="s">
        <v>6</v>
      </c>
      <c r="K2" s="72" t="s">
        <v>11</v>
      </c>
      <c r="L2" s="74" t="s">
        <v>22</v>
      </c>
      <c r="M2" s="75"/>
      <c r="N2" s="75"/>
      <c r="O2" s="75"/>
      <c r="P2" s="75"/>
      <c r="Q2" s="75"/>
      <c r="R2" s="75"/>
      <c r="S2" s="75"/>
      <c r="T2" s="74" t="s">
        <v>16</v>
      </c>
      <c r="U2" s="72" t="s">
        <v>30</v>
      </c>
      <c r="V2" s="72" t="s">
        <v>31</v>
      </c>
    </row>
    <row r="3" spans="1:22" s="4" customFormat="1" x14ac:dyDescent="0.25">
      <c r="A3" s="69"/>
      <c r="B3" s="69"/>
      <c r="C3" s="69"/>
      <c r="D3" s="69"/>
      <c r="E3" s="69"/>
      <c r="F3" s="71"/>
      <c r="G3" s="5" t="s">
        <v>9</v>
      </c>
      <c r="H3" s="5" t="s">
        <v>10</v>
      </c>
      <c r="I3" s="73"/>
      <c r="J3" s="73"/>
      <c r="K3" s="73"/>
      <c r="L3" s="5" t="s">
        <v>12</v>
      </c>
      <c r="M3" s="5" t="s">
        <v>13</v>
      </c>
      <c r="N3" s="5" t="s">
        <v>14</v>
      </c>
      <c r="O3" s="5" t="s">
        <v>15</v>
      </c>
      <c r="P3" s="5" t="s">
        <v>18</v>
      </c>
      <c r="Q3" s="5" t="s">
        <v>19</v>
      </c>
      <c r="R3" s="5" t="s">
        <v>20</v>
      </c>
      <c r="S3" s="5" t="s">
        <v>21</v>
      </c>
      <c r="T3" s="74"/>
      <c r="U3" s="73"/>
      <c r="V3" s="73"/>
    </row>
    <row r="4" spans="1:22" s="14" customFormat="1" ht="28.5" customHeight="1" x14ac:dyDescent="0.25">
      <c r="A4" s="13">
        <v>1</v>
      </c>
      <c r="B4" s="10" t="s">
        <v>77</v>
      </c>
      <c r="C4" s="10" t="s">
        <v>27</v>
      </c>
      <c r="D4" s="19">
        <v>44620</v>
      </c>
      <c r="E4" s="6" t="s">
        <v>49</v>
      </c>
      <c r="F4" s="6" t="s">
        <v>17</v>
      </c>
      <c r="G4" s="7">
        <v>0.66666666666666663</v>
      </c>
      <c r="H4" s="7">
        <v>1</v>
      </c>
      <c r="I4" s="8">
        <f>H4-G4</f>
        <v>0.33333333333333337</v>
      </c>
      <c r="J4" s="22">
        <f>3370645+485000+485000</f>
        <v>4340645</v>
      </c>
      <c r="K4" s="11">
        <f>1/173*$J$4</f>
        <v>25090.433526011559</v>
      </c>
      <c r="L4" s="11">
        <f>2*$K$4</f>
        <v>50180.867052023117</v>
      </c>
      <c r="M4" s="11">
        <f>2*$K$4</f>
        <v>50180.867052023117</v>
      </c>
      <c r="N4" s="11">
        <f t="shared" ref="N4:S4" si="0">2*$K$4</f>
        <v>50180.867052023117</v>
      </c>
      <c r="O4" s="11">
        <f t="shared" si="0"/>
        <v>50180.867052023117</v>
      </c>
      <c r="P4" s="11">
        <f t="shared" si="0"/>
        <v>50180.867052023117</v>
      </c>
      <c r="Q4" s="11">
        <f t="shared" si="0"/>
        <v>50180.867052023117</v>
      </c>
      <c r="R4" s="11">
        <f t="shared" si="0"/>
        <v>50180.867052023117</v>
      </c>
      <c r="S4" s="11">
        <f t="shared" si="0"/>
        <v>50180.867052023117</v>
      </c>
      <c r="T4" s="20">
        <f>SUM(L4:S4)</f>
        <v>401446.93641618494</v>
      </c>
      <c r="U4" s="20"/>
      <c r="V4" s="20"/>
    </row>
    <row r="5" spans="1:22" x14ac:dyDescent="0.25">
      <c r="A5" s="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18">
        <f>SUM(T4:T4)</f>
        <v>401446.93641618494</v>
      </c>
      <c r="U5" s="18">
        <f>T5*5%</f>
        <v>20072.346820809249</v>
      </c>
      <c r="V5" s="18">
        <f>T5-U5</f>
        <v>381374.5895953757</v>
      </c>
    </row>
    <row r="6" spans="1:22" s="14" customFormat="1" ht="28.5" customHeight="1" x14ac:dyDescent="0.25">
      <c r="A6" s="48">
        <v>2</v>
      </c>
      <c r="B6" s="10" t="s">
        <v>36</v>
      </c>
      <c r="C6" s="10" t="s">
        <v>27</v>
      </c>
      <c r="D6" s="19">
        <v>44620</v>
      </c>
      <c r="E6" s="6" t="s">
        <v>49</v>
      </c>
      <c r="F6" s="6" t="s">
        <v>17</v>
      </c>
      <c r="G6" s="7">
        <v>0</v>
      </c>
      <c r="H6" s="7">
        <v>0.33333333333333331</v>
      </c>
      <c r="I6" s="8">
        <f>H6-G6</f>
        <v>0.33333333333333331</v>
      </c>
      <c r="J6" s="22">
        <f>3370645+485000+485000</f>
        <v>4340645</v>
      </c>
      <c r="K6" s="11">
        <f>1/173*J6</f>
        <v>25090.433526011559</v>
      </c>
      <c r="L6" s="11">
        <f t="shared" ref="L6:S8" si="1">2*$K$6</f>
        <v>50180.867052023117</v>
      </c>
      <c r="M6" s="11">
        <f t="shared" si="1"/>
        <v>50180.867052023117</v>
      </c>
      <c r="N6" s="11">
        <f t="shared" si="1"/>
        <v>50180.867052023117</v>
      </c>
      <c r="O6" s="11">
        <f t="shared" si="1"/>
        <v>50180.867052023117</v>
      </c>
      <c r="P6" s="11">
        <f t="shared" si="1"/>
        <v>50180.867052023117</v>
      </c>
      <c r="Q6" s="11">
        <f t="shared" si="1"/>
        <v>50180.867052023117</v>
      </c>
      <c r="R6" s="11">
        <f t="shared" si="1"/>
        <v>50180.867052023117</v>
      </c>
      <c r="S6" s="11">
        <f t="shared" si="1"/>
        <v>50180.867052023117</v>
      </c>
      <c r="T6" s="20">
        <f>SUM(L6:S6)</f>
        <v>401446.93641618494</v>
      </c>
      <c r="U6" s="20"/>
      <c r="V6" s="20"/>
    </row>
    <row r="7" spans="1:22" x14ac:dyDescent="0.25">
      <c r="A7" s="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18">
        <f>SUM(T6:T6)</f>
        <v>401446.93641618494</v>
      </c>
      <c r="U7" s="18">
        <f>T7*5%</f>
        <v>20072.346820809249</v>
      </c>
      <c r="V7" s="18">
        <f>T7-U7</f>
        <v>381374.5895953757</v>
      </c>
    </row>
    <row r="8" spans="1:22" s="14" customFormat="1" ht="28.5" customHeight="1" x14ac:dyDescent="0.25">
      <c r="A8" s="48">
        <v>3</v>
      </c>
      <c r="B8" s="10" t="s">
        <v>28</v>
      </c>
      <c r="C8" s="10" t="s">
        <v>27</v>
      </c>
      <c r="D8" s="19">
        <v>44620</v>
      </c>
      <c r="E8" s="6" t="s">
        <v>49</v>
      </c>
      <c r="F8" s="6" t="s">
        <v>17</v>
      </c>
      <c r="G8" s="7">
        <v>0.33333333333333331</v>
      </c>
      <c r="H8" s="7">
        <v>0.66666666666666663</v>
      </c>
      <c r="I8" s="8">
        <f>H8-G8</f>
        <v>0.33333333333333331</v>
      </c>
      <c r="J8" s="22">
        <f>3370645+485000+485000</f>
        <v>4340645</v>
      </c>
      <c r="K8" s="11">
        <f>1/173*J8</f>
        <v>25090.433526011559</v>
      </c>
      <c r="L8" s="11">
        <f t="shared" si="1"/>
        <v>50180.867052023117</v>
      </c>
      <c r="M8" s="11">
        <f t="shared" si="1"/>
        <v>50180.867052023117</v>
      </c>
      <c r="N8" s="11">
        <f t="shared" si="1"/>
        <v>50180.867052023117</v>
      </c>
      <c r="O8" s="11">
        <f t="shared" si="1"/>
        <v>50180.867052023117</v>
      </c>
      <c r="P8" s="11">
        <f t="shared" si="1"/>
        <v>50180.867052023117</v>
      </c>
      <c r="Q8" s="11">
        <f t="shared" si="1"/>
        <v>50180.867052023117</v>
      </c>
      <c r="R8" s="11">
        <f t="shared" si="1"/>
        <v>50180.867052023117</v>
      </c>
      <c r="S8" s="11">
        <f t="shared" si="1"/>
        <v>50180.867052023117</v>
      </c>
      <c r="T8" s="20">
        <f>SUM(L8:S8)</f>
        <v>401446.93641618494</v>
      </c>
      <c r="U8" s="20"/>
      <c r="V8" s="20"/>
    </row>
    <row r="9" spans="1:22" x14ac:dyDescent="0.25">
      <c r="A9" s="3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18">
        <f>SUM(T8:T8)</f>
        <v>401446.93641618494</v>
      </c>
      <c r="U9" s="18">
        <f>T9*5%</f>
        <v>20072.346820809249</v>
      </c>
      <c r="V9" s="18">
        <f>T9-U9</f>
        <v>381374.5895953757</v>
      </c>
    </row>
    <row r="10" spans="1:22" s="14" customFormat="1" ht="28.5" customHeight="1" x14ac:dyDescent="0.25">
      <c r="A10" s="48">
        <v>4</v>
      </c>
      <c r="B10" s="10" t="s">
        <v>42</v>
      </c>
      <c r="C10" s="10" t="s">
        <v>50</v>
      </c>
      <c r="D10" s="19">
        <v>44620</v>
      </c>
      <c r="E10" s="6" t="s">
        <v>49</v>
      </c>
      <c r="F10" s="6" t="s">
        <v>17</v>
      </c>
      <c r="G10" s="7">
        <v>0</v>
      </c>
      <c r="H10" s="7">
        <v>0.33333333333333331</v>
      </c>
      <c r="I10" s="8">
        <f>H10-G10</f>
        <v>0.33333333333333331</v>
      </c>
      <c r="J10" s="22">
        <f>25*115000</f>
        <v>2875000</v>
      </c>
      <c r="K10" s="11">
        <f>1/173*J10</f>
        <v>16618.497109826589</v>
      </c>
      <c r="L10" s="11">
        <f>2*$K$10</f>
        <v>33236.994219653177</v>
      </c>
      <c r="M10" s="11">
        <f t="shared" ref="M10:S10" si="2">2*$K$10</f>
        <v>33236.994219653177</v>
      </c>
      <c r="N10" s="11">
        <f t="shared" si="2"/>
        <v>33236.994219653177</v>
      </c>
      <c r="O10" s="11">
        <f t="shared" si="2"/>
        <v>33236.994219653177</v>
      </c>
      <c r="P10" s="11">
        <f t="shared" si="2"/>
        <v>33236.994219653177</v>
      </c>
      <c r="Q10" s="11">
        <f t="shared" si="2"/>
        <v>33236.994219653177</v>
      </c>
      <c r="R10" s="11">
        <f t="shared" si="2"/>
        <v>33236.994219653177</v>
      </c>
      <c r="S10" s="11">
        <f t="shared" si="2"/>
        <v>33236.994219653177</v>
      </c>
      <c r="T10" s="20">
        <f>SUM(L10:S10)</f>
        <v>265895.95375722548</v>
      </c>
      <c r="U10" s="20"/>
      <c r="V10" s="20"/>
    </row>
    <row r="11" spans="1:22" x14ac:dyDescent="0.25">
      <c r="A11" s="40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8">
        <f>SUM(T10:T10)</f>
        <v>265895.95375722548</v>
      </c>
      <c r="U11" s="34">
        <f>T11*50%*6%</f>
        <v>7976.8786127167641</v>
      </c>
      <c r="V11" s="18">
        <f>T11-U11</f>
        <v>257919.07514450871</v>
      </c>
    </row>
    <row r="12" spans="1:22" x14ac:dyDescent="0.25">
      <c r="A12" s="65" t="s">
        <v>16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21">
        <f>T5+T7+T9+T11</f>
        <v>1470236.7630057803</v>
      </c>
      <c r="U12" s="21">
        <f>U5+U7+U9+U11</f>
        <v>68193.919075144513</v>
      </c>
      <c r="V12" s="21">
        <f>V5+V7+V9+V11</f>
        <v>1402042.8439306358</v>
      </c>
    </row>
    <row r="14" spans="1:22" ht="15.75" x14ac:dyDescent="0.25">
      <c r="T14" s="64" t="s">
        <v>97</v>
      </c>
      <c r="U14" s="64"/>
      <c r="V14" s="64"/>
    </row>
    <row r="15" spans="1:22" ht="15.75" x14ac:dyDescent="0.25">
      <c r="T15" s="64" t="s">
        <v>32</v>
      </c>
      <c r="U15" s="64"/>
      <c r="V15" s="64"/>
    </row>
    <row r="16" spans="1:22" ht="15.75" x14ac:dyDescent="0.25">
      <c r="R16" s="30"/>
      <c r="T16" s="23"/>
      <c r="U16" s="24"/>
      <c r="V16" s="24"/>
    </row>
    <row r="17" spans="9:22" ht="21" customHeight="1" x14ac:dyDescent="0.25">
      <c r="I17" s="38"/>
      <c r="T17" s="23"/>
      <c r="U17" s="24"/>
      <c r="V17" s="24"/>
    </row>
    <row r="18" spans="9:22" ht="15.75" x14ac:dyDescent="0.25">
      <c r="T18" s="23"/>
      <c r="U18" s="24"/>
      <c r="V18" s="24"/>
    </row>
    <row r="19" spans="9:22" ht="24" customHeight="1" x14ac:dyDescent="0.25">
      <c r="T19" s="64" t="s">
        <v>33</v>
      </c>
      <c r="U19" s="64"/>
      <c r="V19" s="64"/>
    </row>
  </sheetData>
  <mergeCells count="23">
    <mergeCell ref="A1:V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S2"/>
    <mergeCell ref="T2:T3"/>
    <mergeCell ref="U2:U3"/>
    <mergeCell ref="V2:V3"/>
    <mergeCell ref="T19:V19"/>
    <mergeCell ref="A12:S12"/>
    <mergeCell ref="B7:S7"/>
    <mergeCell ref="B5:S5"/>
    <mergeCell ref="T14:V14"/>
    <mergeCell ref="B9:S9"/>
    <mergeCell ref="T15:V15"/>
    <mergeCell ref="B11:S11"/>
  </mergeCells>
  <pageMargins left="0" right="0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view="pageBreakPreview" zoomScale="85" zoomScaleNormal="85" zoomScaleSheetLayoutView="85" workbookViewId="0">
      <selection activeCell="T50" sqref="T50"/>
    </sheetView>
  </sheetViews>
  <sheetFormatPr defaultRowHeight="15" x14ac:dyDescent="0.25"/>
  <cols>
    <col min="1" max="1" width="6.5703125" customWidth="1"/>
    <col min="2" max="2" width="28.5703125" style="54" customWidth="1"/>
    <col min="3" max="3" width="17.5703125" bestFit="1" customWidth="1"/>
    <col min="4" max="4" width="11.7109375" customWidth="1"/>
    <col min="5" max="5" width="9.5703125" customWidth="1"/>
    <col min="6" max="6" width="12.140625" customWidth="1"/>
    <col min="7" max="7" width="7.85546875" customWidth="1"/>
    <col min="8" max="8" width="8.5703125" customWidth="1"/>
    <col min="9" max="9" width="11.28515625" customWidth="1"/>
    <col min="10" max="10" width="12.85546875" customWidth="1"/>
    <col min="11" max="11" width="11.42578125" customWidth="1"/>
    <col min="12" max="12" width="11.5703125" bestFit="1" customWidth="1"/>
    <col min="13" max="14" width="11.140625" bestFit="1" customWidth="1"/>
    <col min="15" max="15" width="11.5703125" customWidth="1"/>
    <col min="16" max="19" width="14.5703125" customWidth="1"/>
    <col min="20" max="20" width="20.7109375" customWidth="1"/>
    <col min="21" max="21" width="10.140625" customWidth="1"/>
    <col min="22" max="22" width="12.28515625" customWidth="1"/>
  </cols>
  <sheetData>
    <row r="1" spans="1:22" ht="54.75" customHeight="1" x14ac:dyDescent="0.25">
      <c r="A1" s="67" t="s">
        <v>48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s="4" customFormat="1" ht="30" customHeight="1" x14ac:dyDescent="0.25">
      <c r="A2" s="69" t="s">
        <v>0</v>
      </c>
      <c r="B2" s="76" t="s">
        <v>1</v>
      </c>
      <c r="C2" s="69" t="s">
        <v>7</v>
      </c>
      <c r="D2" s="69" t="s">
        <v>2</v>
      </c>
      <c r="E2" s="69" t="s">
        <v>3</v>
      </c>
      <c r="F2" s="70" t="s">
        <v>4</v>
      </c>
      <c r="G2" s="69" t="s">
        <v>8</v>
      </c>
      <c r="H2" s="69"/>
      <c r="I2" s="72" t="s">
        <v>5</v>
      </c>
      <c r="J2" s="72" t="s">
        <v>6</v>
      </c>
      <c r="K2" s="72" t="s">
        <v>11</v>
      </c>
      <c r="L2" s="74" t="s">
        <v>22</v>
      </c>
      <c r="M2" s="75"/>
      <c r="N2" s="75"/>
      <c r="O2" s="75"/>
      <c r="P2" s="75"/>
      <c r="Q2" s="75"/>
      <c r="R2" s="75"/>
      <c r="S2" s="75"/>
      <c r="T2" s="74" t="s">
        <v>16</v>
      </c>
      <c r="U2" s="72" t="s">
        <v>41</v>
      </c>
      <c r="V2" s="72" t="s">
        <v>31</v>
      </c>
    </row>
    <row r="3" spans="1:22" s="4" customFormat="1" x14ac:dyDescent="0.25">
      <c r="A3" s="69"/>
      <c r="B3" s="76"/>
      <c r="C3" s="69"/>
      <c r="D3" s="69"/>
      <c r="E3" s="69"/>
      <c r="F3" s="71"/>
      <c r="G3" s="5" t="s">
        <v>34</v>
      </c>
      <c r="H3" s="5" t="s">
        <v>35</v>
      </c>
      <c r="I3" s="73"/>
      <c r="J3" s="73"/>
      <c r="K3" s="73"/>
      <c r="L3" s="5" t="s">
        <v>12</v>
      </c>
      <c r="M3" s="5" t="s">
        <v>13</v>
      </c>
      <c r="N3" s="5" t="s">
        <v>14</v>
      </c>
      <c r="O3" s="5" t="s">
        <v>15</v>
      </c>
      <c r="P3" s="5" t="s">
        <v>18</v>
      </c>
      <c r="Q3" s="5" t="s">
        <v>19</v>
      </c>
      <c r="R3" s="5" t="s">
        <v>20</v>
      </c>
      <c r="S3" s="5" t="s">
        <v>21</v>
      </c>
      <c r="T3" s="74"/>
      <c r="U3" s="73"/>
      <c r="V3" s="73"/>
    </row>
    <row r="4" spans="1:22" s="14" customFormat="1" x14ac:dyDescent="0.25">
      <c r="A4" s="52">
        <v>1</v>
      </c>
      <c r="B4" s="53" t="s">
        <v>37</v>
      </c>
      <c r="C4" s="10" t="s">
        <v>29</v>
      </c>
      <c r="D4" s="19">
        <v>44620</v>
      </c>
      <c r="E4" s="6" t="s">
        <v>49</v>
      </c>
      <c r="F4" s="6" t="s">
        <v>17</v>
      </c>
      <c r="G4" s="7">
        <v>0</v>
      </c>
      <c r="H4" s="7">
        <v>0.33333333333333331</v>
      </c>
      <c r="I4" s="8">
        <f>H4-G4</f>
        <v>0.33333333333333331</v>
      </c>
      <c r="J4" s="55">
        <f>3370645+185000+185000</f>
        <v>3740645</v>
      </c>
      <c r="K4" s="11">
        <f>1/173*$J$4</f>
        <v>21622.225433526011</v>
      </c>
      <c r="L4" s="11">
        <f>2*$K$4</f>
        <v>43244.450867052023</v>
      </c>
      <c r="M4" s="11">
        <f>2*$K$4</f>
        <v>43244.450867052023</v>
      </c>
      <c r="N4" s="11">
        <f t="shared" ref="N4:S4" si="0">2*$K$4</f>
        <v>43244.450867052023</v>
      </c>
      <c r="O4" s="11">
        <f t="shared" si="0"/>
        <v>43244.450867052023</v>
      </c>
      <c r="P4" s="11">
        <f t="shared" si="0"/>
        <v>43244.450867052023</v>
      </c>
      <c r="Q4" s="11">
        <f t="shared" si="0"/>
        <v>43244.450867052023</v>
      </c>
      <c r="R4" s="11">
        <f t="shared" si="0"/>
        <v>43244.450867052023</v>
      </c>
      <c r="S4" s="11">
        <f t="shared" si="0"/>
        <v>43244.450867052023</v>
      </c>
      <c r="T4" s="20">
        <f>SUM(L4:S4)</f>
        <v>345955.60693641618</v>
      </c>
      <c r="U4" s="20"/>
      <c r="V4" s="20"/>
    </row>
    <row r="5" spans="1:22" s="14" customFormat="1" x14ac:dyDescent="0.25">
      <c r="A5" s="52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8">
        <f>SUM(T4:T4)</f>
        <v>345955.60693641618</v>
      </c>
      <c r="U5" s="18">
        <f>T5*5%</f>
        <v>17297.780346820811</v>
      </c>
      <c r="V5" s="18">
        <f>T5-U5</f>
        <v>328657.82658959535</v>
      </c>
    </row>
    <row r="6" spans="1:22" s="14" customFormat="1" x14ac:dyDescent="0.25">
      <c r="A6" s="52">
        <v>2</v>
      </c>
      <c r="B6" s="53" t="s">
        <v>63</v>
      </c>
      <c r="C6" s="10" t="s">
        <v>29</v>
      </c>
      <c r="D6" s="19">
        <v>44620</v>
      </c>
      <c r="E6" s="6" t="s">
        <v>49</v>
      </c>
      <c r="F6" s="6" t="s">
        <v>17</v>
      </c>
      <c r="G6" s="7">
        <v>0.66666666666666663</v>
      </c>
      <c r="H6" s="7">
        <v>1</v>
      </c>
      <c r="I6" s="8">
        <f>H6-G6</f>
        <v>0.33333333333333337</v>
      </c>
      <c r="J6" s="55">
        <f>3370645+185000+185000</f>
        <v>3740645</v>
      </c>
      <c r="K6" s="11">
        <f>1/173*$J$4</f>
        <v>21622.225433526011</v>
      </c>
      <c r="L6" s="11">
        <f>2*$K$4</f>
        <v>43244.450867052023</v>
      </c>
      <c r="M6" s="11">
        <f>2*$K$4</f>
        <v>43244.450867052023</v>
      </c>
      <c r="N6" s="11">
        <f t="shared" ref="N6:O20" si="1">2*$K$4</f>
        <v>43244.450867052023</v>
      </c>
      <c r="O6" s="11">
        <f t="shared" si="1"/>
        <v>43244.450867052023</v>
      </c>
      <c r="P6" s="11">
        <f>2*$K$4</f>
        <v>43244.450867052023</v>
      </c>
      <c r="Q6" s="11">
        <f>2*$K$4</f>
        <v>43244.450867052023</v>
      </c>
      <c r="R6" s="11">
        <f>2*$K$4</f>
        <v>43244.450867052023</v>
      </c>
      <c r="S6" s="11">
        <f>2*$K$4</f>
        <v>43244.450867052023</v>
      </c>
      <c r="T6" s="20">
        <f>SUM(L6:S6)</f>
        <v>345955.60693641618</v>
      </c>
      <c r="U6" s="20"/>
      <c r="V6" s="20"/>
    </row>
    <row r="7" spans="1:22" x14ac:dyDescent="0.25">
      <c r="A7" s="51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18">
        <f>SUM(T6:T6)</f>
        <v>345955.60693641618</v>
      </c>
      <c r="U7" s="18">
        <f>T7*5%</f>
        <v>17297.780346820811</v>
      </c>
      <c r="V7" s="18">
        <f>T7-U7</f>
        <v>328657.82658959535</v>
      </c>
    </row>
    <row r="8" spans="1:22" s="14" customFormat="1" x14ac:dyDescent="0.25">
      <c r="A8" s="52">
        <v>3</v>
      </c>
      <c r="B8" s="53" t="s">
        <v>43</v>
      </c>
      <c r="C8" s="10" t="s">
        <v>29</v>
      </c>
      <c r="D8" s="19">
        <v>44620</v>
      </c>
      <c r="E8" s="6" t="s">
        <v>49</v>
      </c>
      <c r="F8" s="6" t="s">
        <v>17</v>
      </c>
      <c r="G8" s="7">
        <v>0.33333333333333331</v>
      </c>
      <c r="H8" s="7">
        <v>0.66666666666666663</v>
      </c>
      <c r="I8" s="8">
        <f>H8-G8</f>
        <v>0.33333333333333331</v>
      </c>
      <c r="J8" s="55">
        <f>3370645+185000+185000</f>
        <v>3740645</v>
      </c>
      <c r="K8" s="11">
        <f>1/173*$J$4</f>
        <v>21622.225433526011</v>
      </c>
      <c r="L8" s="11">
        <f>2*$K$4</f>
        <v>43244.450867052023</v>
      </c>
      <c r="M8" s="11">
        <f>2*$K$4</f>
        <v>43244.450867052023</v>
      </c>
      <c r="N8" s="11">
        <f t="shared" si="1"/>
        <v>43244.450867052023</v>
      </c>
      <c r="O8" s="11">
        <f t="shared" si="1"/>
        <v>43244.450867052023</v>
      </c>
      <c r="P8" s="11">
        <f>2*$K$4</f>
        <v>43244.450867052023</v>
      </c>
      <c r="Q8" s="11">
        <f>2*$K$4</f>
        <v>43244.450867052023</v>
      </c>
      <c r="R8" s="11">
        <f>2*$K$4</f>
        <v>43244.450867052023</v>
      </c>
      <c r="S8" s="11">
        <f>2*$K$4</f>
        <v>43244.450867052023</v>
      </c>
      <c r="T8" s="20">
        <f>SUM(L8:S8)</f>
        <v>345955.60693641618</v>
      </c>
      <c r="U8" s="20"/>
      <c r="V8" s="20"/>
    </row>
    <row r="9" spans="1:22" x14ac:dyDescent="0.25">
      <c r="A9" s="51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18">
        <f>SUM(T8:T8)</f>
        <v>345955.60693641618</v>
      </c>
      <c r="U9" s="18">
        <f>T9*5%</f>
        <v>17297.780346820811</v>
      </c>
      <c r="V9" s="18">
        <f>T9-U9</f>
        <v>328657.82658959535</v>
      </c>
    </row>
    <row r="10" spans="1:22" x14ac:dyDescent="0.25">
      <c r="A10" s="51">
        <v>4</v>
      </c>
      <c r="B10" s="56" t="s">
        <v>52</v>
      </c>
      <c r="C10" s="49" t="s">
        <v>53</v>
      </c>
      <c r="D10" s="19">
        <v>44620</v>
      </c>
      <c r="E10" s="6" t="s">
        <v>49</v>
      </c>
      <c r="F10" s="6" t="s">
        <v>17</v>
      </c>
      <c r="G10" s="7">
        <v>0</v>
      </c>
      <c r="H10" s="7">
        <v>0.33333333333333331</v>
      </c>
      <c r="I10" s="8">
        <f>H10-G10</f>
        <v>0.33333333333333331</v>
      </c>
      <c r="J10" s="55">
        <f>3370645+185000+185000</f>
        <v>3740645</v>
      </c>
      <c r="K10" s="11">
        <f>1/173*$J$4</f>
        <v>21622.225433526011</v>
      </c>
      <c r="L10" s="11">
        <f>2*$K$4</f>
        <v>43244.450867052023</v>
      </c>
      <c r="M10" s="11">
        <f>2*$K$4</f>
        <v>43244.450867052023</v>
      </c>
      <c r="N10" s="11">
        <f t="shared" si="1"/>
        <v>43244.450867052023</v>
      </c>
      <c r="O10" s="11">
        <f t="shared" si="1"/>
        <v>43244.450867052023</v>
      </c>
      <c r="P10" s="11">
        <f>2*$K$4</f>
        <v>43244.450867052023</v>
      </c>
      <c r="Q10" s="11">
        <f>2*$K$4</f>
        <v>43244.450867052023</v>
      </c>
      <c r="R10" s="11">
        <f>2*$K$4</f>
        <v>43244.450867052023</v>
      </c>
      <c r="S10" s="11">
        <f>2*$K$4</f>
        <v>43244.450867052023</v>
      </c>
      <c r="T10" s="20">
        <f>SUM(L10:S10)</f>
        <v>345955.60693641618</v>
      </c>
      <c r="U10" s="20"/>
      <c r="V10" s="20"/>
    </row>
    <row r="11" spans="1:22" x14ac:dyDescent="0.25">
      <c r="A11" s="51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8">
        <f>SUM(T10:T10)</f>
        <v>345955.60693641618</v>
      </c>
      <c r="U11" s="18">
        <f>T11*5%</f>
        <v>17297.780346820811</v>
      </c>
      <c r="V11" s="18">
        <f>T11-U11</f>
        <v>328657.82658959535</v>
      </c>
    </row>
    <row r="12" spans="1:22" x14ac:dyDescent="0.25">
      <c r="A12" s="51">
        <v>5</v>
      </c>
      <c r="B12" s="56" t="s">
        <v>51</v>
      </c>
      <c r="C12" s="49" t="s">
        <v>53</v>
      </c>
      <c r="D12" s="19">
        <v>44620</v>
      </c>
      <c r="E12" s="6" t="s">
        <v>49</v>
      </c>
      <c r="F12" s="6" t="s">
        <v>17</v>
      </c>
      <c r="G12" s="7">
        <v>0</v>
      </c>
      <c r="H12" s="7">
        <v>0.33333333333333331</v>
      </c>
      <c r="I12" s="8">
        <f>H12-G12</f>
        <v>0.33333333333333331</v>
      </c>
      <c r="J12" s="55">
        <f>3370645+185000+185000</f>
        <v>3740645</v>
      </c>
      <c r="K12" s="11">
        <f>1/173*$J$4</f>
        <v>21622.225433526011</v>
      </c>
      <c r="L12" s="11">
        <f>2*$K$4</f>
        <v>43244.450867052023</v>
      </c>
      <c r="M12" s="11">
        <f>2*$K$4</f>
        <v>43244.450867052023</v>
      </c>
      <c r="N12" s="11">
        <f t="shared" si="1"/>
        <v>43244.450867052023</v>
      </c>
      <c r="O12" s="11">
        <f t="shared" si="1"/>
        <v>43244.450867052023</v>
      </c>
      <c r="P12" s="11">
        <f>2*$K$4</f>
        <v>43244.450867052023</v>
      </c>
      <c r="Q12" s="11">
        <f>2*$K$4</f>
        <v>43244.450867052023</v>
      </c>
      <c r="R12" s="11">
        <f>2*$K$4</f>
        <v>43244.450867052023</v>
      </c>
      <c r="S12" s="11">
        <f>2*$K$4</f>
        <v>43244.450867052023</v>
      </c>
      <c r="T12" s="20">
        <f>SUM(L12:S12)</f>
        <v>345955.60693641618</v>
      </c>
      <c r="U12" s="20"/>
      <c r="V12" s="20"/>
    </row>
    <row r="13" spans="1:22" x14ac:dyDescent="0.25">
      <c r="A13" s="51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18">
        <f>SUM(T12:T12)</f>
        <v>345955.60693641618</v>
      </c>
      <c r="U13" s="18">
        <f>T13*5%</f>
        <v>17297.780346820811</v>
      </c>
      <c r="V13" s="18">
        <f>T13-U13</f>
        <v>328657.82658959535</v>
      </c>
    </row>
    <row r="14" spans="1:22" x14ac:dyDescent="0.25">
      <c r="A14" s="51">
        <v>6</v>
      </c>
      <c r="B14" s="56" t="s">
        <v>59</v>
      </c>
      <c r="C14" s="49" t="s">
        <v>53</v>
      </c>
      <c r="D14" s="19">
        <v>44620</v>
      </c>
      <c r="E14" s="6" t="s">
        <v>49</v>
      </c>
      <c r="F14" s="6" t="s">
        <v>17</v>
      </c>
      <c r="G14" s="7">
        <v>0.33333333333333331</v>
      </c>
      <c r="H14" s="7">
        <v>0.66666666666666663</v>
      </c>
      <c r="I14" s="8">
        <f>H14-G14</f>
        <v>0.33333333333333331</v>
      </c>
      <c r="J14" s="55">
        <f>3370645+185000+185000</f>
        <v>3740645</v>
      </c>
      <c r="K14" s="11">
        <f>1/173*$J$4</f>
        <v>21622.225433526011</v>
      </c>
      <c r="L14" s="11">
        <f>2*$K$4</f>
        <v>43244.450867052023</v>
      </c>
      <c r="M14" s="11">
        <f>2*$K$4</f>
        <v>43244.450867052023</v>
      </c>
      <c r="N14" s="11">
        <f t="shared" si="1"/>
        <v>43244.450867052023</v>
      </c>
      <c r="O14" s="11">
        <f t="shared" si="1"/>
        <v>43244.450867052023</v>
      </c>
      <c r="P14" s="11">
        <f>2*$K$4</f>
        <v>43244.450867052023</v>
      </c>
      <c r="Q14" s="11">
        <f>2*$K$4</f>
        <v>43244.450867052023</v>
      </c>
      <c r="R14" s="11">
        <f>2*$K$4</f>
        <v>43244.450867052023</v>
      </c>
      <c r="S14" s="11">
        <f>2*$K$4</f>
        <v>43244.450867052023</v>
      </c>
      <c r="T14" s="20">
        <f>SUM(L14:S14)</f>
        <v>345955.60693641618</v>
      </c>
      <c r="U14" s="20"/>
      <c r="V14" s="20"/>
    </row>
    <row r="15" spans="1:22" x14ac:dyDescent="0.25">
      <c r="A15" s="51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18">
        <f>SUM(T14:T14)</f>
        <v>345955.60693641618</v>
      </c>
      <c r="U15" s="18">
        <f>T15*5%</f>
        <v>17297.780346820811</v>
      </c>
      <c r="V15" s="18">
        <f>T15-U15</f>
        <v>328657.82658959535</v>
      </c>
    </row>
    <row r="16" spans="1:22" x14ac:dyDescent="0.25">
      <c r="A16" s="51">
        <v>7</v>
      </c>
      <c r="B16" s="56" t="s">
        <v>60</v>
      </c>
      <c r="C16" s="49" t="s">
        <v>53</v>
      </c>
      <c r="D16" s="19">
        <v>44620</v>
      </c>
      <c r="E16" s="6" t="s">
        <v>49</v>
      </c>
      <c r="F16" s="6" t="s">
        <v>17</v>
      </c>
      <c r="G16" s="7">
        <v>0.33333333333333331</v>
      </c>
      <c r="H16" s="7">
        <v>0.66666666666666663</v>
      </c>
      <c r="I16" s="8">
        <f>H16-G16</f>
        <v>0.33333333333333331</v>
      </c>
      <c r="J16" s="55">
        <f>3370645+185000+185000</f>
        <v>3740645</v>
      </c>
      <c r="K16" s="11">
        <f>1/173*$J$4</f>
        <v>21622.225433526011</v>
      </c>
      <c r="L16" s="11">
        <f>2*$K$4</f>
        <v>43244.450867052023</v>
      </c>
      <c r="M16" s="11">
        <f>2*$K$4</f>
        <v>43244.450867052023</v>
      </c>
      <c r="N16" s="11">
        <f t="shared" si="1"/>
        <v>43244.450867052023</v>
      </c>
      <c r="O16" s="11">
        <f t="shared" si="1"/>
        <v>43244.450867052023</v>
      </c>
      <c r="P16" s="11">
        <f>2*$K$4</f>
        <v>43244.450867052023</v>
      </c>
      <c r="Q16" s="11">
        <f>2*$K$4</f>
        <v>43244.450867052023</v>
      </c>
      <c r="R16" s="11">
        <f>2*$K$4</f>
        <v>43244.450867052023</v>
      </c>
      <c r="S16" s="11">
        <f>2*$K$4</f>
        <v>43244.450867052023</v>
      </c>
      <c r="T16" s="20">
        <f>SUM(L16:S16)</f>
        <v>345955.60693641618</v>
      </c>
      <c r="U16" s="20"/>
      <c r="V16" s="20"/>
    </row>
    <row r="17" spans="1:22" x14ac:dyDescent="0.25">
      <c r="A17" s="5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8">
        <f>SUM(T16:T16)</f>
        <v>345955.60693641618</v>
      </c>
      <c r="U17" s="18">
        <f>T17*5%</f>
        <v>17297.780346820811</v>
      </c>
      <c r="V17" s="18">
        <f>T17-U17</f>
        <v>328657.82658959535</v>
      </c>
    </row>
    <row r="18" spans="1:22" x14ac:dyDescent="0.25">
      <c r="A18" s="51">
        <v>8</v>
      </c>
      <c r="B18" s="56" t="s">
        <v>64</v>
      </c>
      <c r="C18" s="49" t="s">
        <v>53</v>
      </c>
      <c r="D18" s="19">
        <v>44620</v>
      </c>
      <c r="E18" s="6" t="s">
        <v>49</v>
      </c>
      <c r="F18" s="6" t="s">
        <v>17</v>
      </c>
      <c r="G18" s="7">
        <v>0.66666666666666663</v>
      </c>
      <c r="H18" s="7">
        <v>1</v>
      </c>
      <c r="I18" s="8">
        <f>H18-G18</f>
        <v>0.33333333333333337</v>
      </c>
      <c r="J18" s="55">
        <f>3370645+185000+185000</f>
        <v>3740645</v>
      </c>
      <c r="K18" s="11">
        <f>1/173*$J$4</f>
        <v>21622.225433526011</v>
      </c>
      <c r="L18" s="11">
        <f>2*$K$4</f>
        <v>43244.450867052023</v>
      </c>
      <c r="M18" s="11">
        <f>2*$K$4</f>
        <v>43244.450867052023</v>
      </c>
      <c r="N18" s="11">
        <f t="shared" si="1"/>
        <v>43244.450867052023</v>
      </c>
      <c r="O18" s="11">
        <f t="shared" si="1"/>
        <v>43244.450867052023</v>
      </c>
      <c r="P18" s="11">
        <f>2*$K$4</f>
        <v>43244.450867052023</v>
      </c>
      <c r="Q18" s="11">
        <f>2*$K$4</f>
        <v>43244.450867052023</v>
      </c>
      <c r="R18" s="11">
        <f>2*$K$4</f>
        <v>43244.450867052023</v>
      </c>
      <c r="S18" s="11">
        <f>2*$K$4</f>
        <v>43244.450867052023</v>
      </c>
      <c r="T18" s="20">
        <f>SUM(L18:S18)</f>
        <v>345955.60693641618</v>
      </c>
      <c r="U18" s="20"/>
      <c r="V18" s="20"/>
    </row>
    <row r="19" spans="1:22" x14ac:dyDescent="0.25">
      <c r="A19" s="51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18">
        <f>SUM(T18:T18)</f>
        <v>345955.60693641618</v>
      </c>
      <c r="U19" s="18">
        <f>T19*5%</f>
        <v>17297.780346820811</v>
      </c>
      <c r="V19" s="18">
        <f>T19-U19</f>
        <v>328657.82658959535</v>
      </c>
    </row>
    <row r="20" spans="1:22" x14ac:dyDescent="0.25">
      <c r="A20" s="51">
        <v>9</v>
      </c>
      <c r="B20" s="56" t="s">
        <v>65</v>
      </c>
      <c r="C20" s="49" t="s">
        <v>53</v>
      </c>
      <c r="D20" s="19">
        <v>44620</v>
      </c>
      <c r="E20" s="6" t="s">
        <v>49</v>
      </c>
      <c r="F20" s="6" t="s">
        <v>17</v>
      </c>
      <c r="G20" s="7">
        <v>0.66666666666666663</v>
      </c>
      <c r="H20" s="7">
        <v>1</v>
      </c>
      <c r="I20" s="8">
        <f>H20-G20</f>
        <v>0.33333333333333337</v>
      </c>
      <c r="J20" s="55">
        <f>3370645+185000+185000</f>
        <v>3740645</v>
      </c>
      <c r="K20" s="11">
        <f>1/173*$J$4</f>
        <v>21622.225433526011</v>
      </c>
      <c r="L20" s="11">
        <f>2*$K$4</f>
        <v>43244.450867052023</v>
      </c>
      <c r="M20" s="11">
        <f>2*$K$4</f>
        <v>43244.450867052023</v>
      </c>
      <c r="N20" s="11">
        <f t="shared" si="1"/>
        <v>43244.450867052023</v>
      </c>
      <c r="O20" s="11">
        <f t="shared" si="1"/>
        <v>43244.450867052023</v>
      </c>
      <c r="P20" s="11">
        <f>2*$K$4</f>
        <v>43244.450867052023</v>
      </c>
      <c r="Q20" s="11">
        <f>2*$K$4</f>
        <v>43244.450867052023</v>
      </c>
      <c r="R20" s="11">
        <f>2*$K$4</f>
        <v>43244.450867052023</v>
      </c>
      <c r="S20" s="11">
        <f>2*$K$4</f>
        <v>43244.450867052023</v>
      </c>
      <c r="T20" s="20">
        <f>SUM(L20:S20)</f>
        <v>345955.60693641618</v>
      </c>
      <c r="U20" s="20"/>
      <c r="V20" s="20"/>
    </row>
    <row r="21" spans="1:22" x14ac:dyDescent="0.25">
      <c r="A21" s="51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8">
        <f>SUM(T20:T20)</f>
        <v>345955.60693641618</v>
      </c>
      <c r="U21" s="18">
        <f>T21*5%</f>
        <v>17297.780346820811</v>
      </c>
      <c r="V21" s="18">
        <f>T21-U21</f>
        <v>328657.82658959535</v>
      </c>
    </row>
    <row r="22" spans="1:22" x14ac:dyDescent="0.25">
      <c r="A22" s="51">
        <v>10</v>
      </c>
      <c r="B22" s="56" t="s">
        <v>44</v>
      </c>
      <c r="C22" s="49" t="s">
        <v>55</v>
      </c>
      <c r="D22" s="19">
        <v>44620</v>
      </c>
      <c r="E22" s="6" t="s">
        <v>49</v>
      </c>
      <c r="F22" s="6" t="s">
        <v>17</v>
      </c>
      <c r="G22" s="7">
        <v>0.33333333333333331</v>
      </c>
      <c r="H22" s="7">
        <v>0.66666666666666663</v>
      </c>
      <c r="I22" s="8">
        <f>H22-G22</f>
        <v>0.33333333333333331</v>
      </c>
      <c r="J22" s="55">
        <f>25*115000</f>
        <v>2875000</v>
      </c>
      <c r="K22" s="57">
        <f>1/173*$J$22</f>
        <v>16618.497109826589</v>
      </c>
      <c r="L22" s="57">
        <f>$K$22*2</f>
        <v>33236.994219653177</v>
      </c>
      <c r="M22" s="57">
        <f t="shared" ref="M22:S48" si="2">$K$22*2</f>
        <v>33236.994219653177</v>
      </c>
      <c r="N22" s="57">
        <f t="shared" si="2"/>
        <v>33236.994219653177</v>
      </c>
      <c r="O22" s="57">
        <f t="shared" si="2"/>
        <v>33236.994219653177</v>
      </c>
      <c r="P22" s="57">
        <f t="shared" si="2"/>
        <v>33236.994219653177</v>
      </c>
      <c r="Q22" s="57">
        <f t="shared" si="2"/>
        <v>33236.994219653177</v>
      </c>
      <c r="R22" s="57">
        <f t="shared" si="2"/>
        <v>33236.994219653177</v>
      </c>
      <c r="S22" s="57">
        <f t="shared" si="2"/>
        <v>33236.994219653177</v>
      </c>
      <c r="T22" s="20">
        <f>SUM(L22:S22)</f>
        <v>265895.95375722548</v>
      </c>
      <c r="U22" s="20"/>
      <c r="V22" s="20"/>
    </row>
    <row r="23" spans="1:22" x14ac:dyDescent="0.25">
      <c r="A23" s="51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18">
        <f>SUM(T22:T22)</f>
        <v>265895.95375722548</v>
      </c>
      <c r="U23" s="34">
        <f>T23*50%*6%</f>
        <v>7976.8786127167641</v>
      </c>
      <c r="V23" s="18">
        <f>T23-U23</f>
        <v>257919.07514450871</v>
      </c>
    </row>
    <row r="24" spans="1:22" x14ac:dyDescent="0.25">
      <c r="A24" s="51">
        <v>11</v>
      </c>
      <c r="B24" s="56" t="s">
        <v>45</v>
      </c>
      <c r="C24" s="49" t="s">
        <v>55</v>
      </c>
      <c r="D24" s="19">
        <v>44620</v>
      </c>
      <c r="E24" s="6" t="s">
        <v>49</v>
      </c>
      <c r="F24" s="6" t="s">
        <v>17</v>
      </c>
      <c r="G24" s="7">
        <v>0.33333333333333331</v>
      </c>
      <c r="H24" s="7">
        <v>0.66666666666666663</v>
      </c>
      <c r="I24" s="8">
        <f>H24-G24</f>
        <v>0.33333333333333331</v>
      </c>
      <c r="J24" s="55">
        <f>25*115000</f>
        <v>2875000</v>
      </c>
      <c r="K24" s="57">
        <f>1/173*$J$22</f>
        <v>16618.497109826589</v>
      </c>
      <c r="L24" s="57">
        <f>$K$22*2</f>
        <v>33236.994219653177</v>
      </c>
      <c r="M24" s="57">
        <f t="shared" si="2"/>
        <v>33236.994219653177</v>
      </c>
      <c r="N24" s="57">
        <f t="shared" si="2"/>
        <v>33236.994219653177</v>
      </c>
      <c r="O24" s="57">
        <f t="shared" si="2"/>
        <v>33236.994219653177</v>
      </c>
      <c r="P24" s="57">
        <f t="shared" si="2"/>
        <v>33236.994219653177</v>
      </c>
      <c r="Q24" s="57">
        <f t="shared" si="2"/>
        <v>33236.994219653177</v>
      </c>
      <c r="R24" s="57">
        <f t="shared" si="2"/>
        <v>33236.994219653177</v>
      </c>
      <c r="S24" s="57">
        <f t="shared" si="2"/>
        <v>33236.994219653177</v>
      </c>
      <c r="T24" s="20">
        <f>SUM(L24:S24)</f>
        <v>265895.95375722548</v>
      </c>
      <c r="U24" s="20"/>
      <c r="V24" s="20"/>
    </row>
    <row r="25" spans="1:22" x14ac:dyDescent="0.25">
      <c r="A25" s="51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8">
        <f>SUM(T24:T24)</f>
        <v>265895.95375722548</v>
      </c>
      <c r="U25" s="34">
        <f>T25*50%*6%</f>
        <v>7976.8786127167641</v>
      </c>
      <c r="V25" s="18">
        <f>T25-U25</f>
        <v>257919.07514450871</v>
      </c>
    </row>
    <row r="26" spans="1:22" x14ac:dyDescent="0.25">
      <c r="A26" s="51">
        <v>12</v>
      </c>
      <c r="B26" s="56" t="s">
        <v>46</v>
      </c>
      <c r="C26" s="49" t="s">
        <v>55</v>
      </c>
      <c r="D26" s="19">
        <v>44620</v>
      </c>
      <c r="E26" s="6" t="s">
        <v>49</v>
      </c>
      <c r="F26" s="6" t="s">
        <v>17</v>
      </c>
      <c r="G26" s="7">
        <v>0.33333333333333331</v>
      </c>
      <c r="H26" s="7">
        <v>0.66666666666666663</v>
      </c>
      <c r="I26" s="8">
        <f>H26-G26</f>
        <v>0.33333333333333331</v>
      </c>
      <c r="J26" s="55">
        <f>25*115000</f>
        <v>2875000</v>
      </c>
      <c r="K26" s="57">
        <f>1/173*$J$22</f>
        <v>16618.497109826589</v>
      </c>
      <c r="L26" s="57">
        <f>$K$22*2</f>
        <v>33236.994219653177</v>
      </c>
      <c r="M26" s="57">
        <f t="shared" si="2"/>
        <v>33236.994219653177</v>
      </c>
      <c r="N26" s="57">
        <f t="shared" si="2"/>
        <v>33236.994219653177</v>
      </c>
      <c r="O26" s="57">
        <f t="shared" si="2"/>
        <v>33236.994219653177</v>
      </c>
      <c r="P26" s="57">
        <f t="shared" si="2"/>
        <v>33236.994219653177</v>
      </c>
      <c r="Q26" s="57">
        <f t="shared" si="2"/>
        <v>33236.994219653177</v>
      </c>
      <c r="R26" s="57">
        <f t="shared" si="2"/>
        <v>33236.994219653177</v>
      </c>
      <c r="S26" s="57">
        <f t="shared" si="2"/>
        <v>33236.994219653177</v>
      </c>
      <c r="T26" s="20">
        <f>SUM(L26:S26)</f>
        <v>265895.95375722548</v>
      </c>
      <c r="U26" s="20"/>
      <c r="V26" s="20"/>
    </row>
    <row r="27" spans="1:22" x14ac:dyDescent="0.25">
      <c r="A27" s="51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18">
        <f>SUM(T26:T26)</f>
        <v>265895.95375722548</v>
      </c>
      <c r="U27" s="34">
        <f>T27*50%*6%</f>
        <v>7976.8786127167641</v>
      </c>
      <c r="V27" s="18">
        <f>T27-U27</f>
        <v>257919.07514450871</v>
      </c>
    </row>
    <row r="28" spans="1:22" x14ac:dyDescent="0.25">
      <c r="A28" s="51">
        <v>13</v>
      </c>
      <c r="B28" s="56" t="s">
        <v>54</v>
      </c>
      <c r="C28" s="49" t="s">
        <v>55</v>
      </c>
      <c r="D28" s="19">
        <v>44620</v>
      </c>
      <c r="E28" s="6" t="s">
        <v>49</v>
      </c>
      <c r="F28" s="6" t="s">
        <v>17</v>
      </c>
      <c r="G28" s="7">
        <v>0</v>
      </c>
      <c r="H28" s="7">
        <v>0.33333333333333331</v>
      </c>
      <c r="I28" s="8">
        <f>H28-G28</f>
        <v>0.33333333333333331</v>
      </c>
      <c r="J28" s="55">
        <f>25*115000</f>
        <v>2875000</v>
      </c>
      <c r="K28" s="57">
        <f>1/173*$J$22</f>
        <v>16618.497109826589</v>
      </c>
      <c r="L28" s="57">
        <f>$K$22*2</f>
        <v>33236.994219653177</v>
      </c>
      <c r="M28" s="57">
        <f t="shared" si="2"/>
        <v>33236.994219653177</v>
      </c>
      <c r="N28" s="57">
        <f t="shared" si="2"/>
        <v>33236.994219653177</v>
      </c>
      <c r="O28" s="57">
        <f t="shared" si="2"/>
        <v>33236.994219653177</v>
      </c>
      <c r="P28" s="57">
        <f t="shared" si="2"/>
        <v>33236.994219653177</v>
      </c>
      <c r="Q28" s="57">
        <f t="shared" si="2"/>
        <v>33236.994219653177</v>
      </c>
      <c r="R28" s="57">
        <f t="shared" si="2"/>
        <v>33236.994219653177</v>
      </c>
      <c r="S28" s="57">
        <f t="shared" si="2"/>
        <v>33236.994219653177</v>
      </c>
      <c r="T28" s="20">
        <f>SUM(L28:S28)</f>
        <v>265895.95375722548</v>
      </c>
      <c r="U28" s="20"/>
      <c r="V28" s="20"/>
    </row>
    <row r="29" spans="1:22" x14ac:dyDescent="0.25">
      <c r="A29" s="51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18">
        <f>SUM(T28:T28)</f>
        <v>265895.95375722548</v>
      </c>
      <c r="U29" s="34">
        <f>T29*50%*6%</f>
        <v>7976.8786127167641</v>
      </c>
      <c r="V29" s="18">
        <f>T29-U29</f>
        <v>257919.07514450871</v>
      </c>
    </row>
    <row r="30" spans="1:22" x14ac:dyDescent="0.25">
      <c r="A30" s="51">
        <v>14</v>
      </c>
      <c r="B30" s="56" t="s">
        <v>38</v>
      </c>
      <c r="C30" s="49" t="s">
        <v>55</v>
      </c>
      <c r="D30" s="19">
        <v>44620</v>
      </c>
      <c r="E30" s="6" t="s">
        <v>49</v>
      </c>
      <c r="F30" s="6" t="s">
        <v>17</v>
      </c>
      <c r="G30" s="7">
        <v>0</v>
      </c>
      <c r="H30" s="7">
        <v>0.33333333333333331</v>
      </c>
      <c r="I30" s="8">
        <f>H30-G30</f>
        <v>0.33333333333333331</v>
      </c>
      <c r="J30" s="55">
        <f>25*115000</f>
        <v>2875000</v>
      </c>
      <c r="K30" s="57">
        <f>1/173*$J$22</f>
        <v>16618.497109826589</v>
      </c>
      <c r="L30" s="57">
        <f>$K$22*2</f>
        <v>33236.994219653177</v>
      </c>
      <c r="M30" s="57">
        <f t="shared" si="2"/>
        <v>33236.994219653177</v>
      </c>
      <c r="N30" s="57">
        <f t="shared" si="2"/>
        <v>33236.994219653177</v>
      </c>
      <c r="O30" s="57">
        <f t="shared" si="2"/>
        <v>33236.994219653177</v>
      </c>
      <c r="P30" s="57">
        <f t="shared" si="2"/>
        <v>33236.994219653177</v>
      </c>
      <c r="Q30" s="57">
        <f t="shared" si="2"/>
        <v>33236.994219653177</v>
      </c>
      <c r="R30" s="57">
        <f t="shared" si="2"/>
        <v>33236.994219653177</v>
      </c>
      <c r="S30" s="57">
        <f t="shared" si="2"/>
        <v>33236.994219653177</v>
      </c>
      <c r="T30" s="20">
        <f>SUM(L30:S30)</f>
        <v>265895.95375722548</v>
      </c>
      <c r="U30" s="58"/>
      <c r="V30" s="59"/>
    </row>
    <row r="31" spans="1:22" x14ac:dyDescent="0.25">
      <c r="A31" s="51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18">
        <f>SUM(T30:T30)</f>
        <v>265895.95375722548</v>
      </c>
      <c r="U31" s="34">
        <f>T31*50%*6%</f>
        <v>7976.8786127167641</v>
      </c>
      <c r="V31" s="18">
        <f>T31-U31</f>
        <v>257919.07514450871</v>
      </c>
    </row>
    <row r="32" spans="1:22" x14ac:dyDescent="0.25">
      <c r="A32" s="51">
        <v>15</v>
      </c>
      <c r="B32" s="56" t="s">
        <v>56</v>
      </c>
      <c r="C32" s="35" t="s">
        <v>58</v>
      </c>
      <c r="D32" s="19">
        <v>44620</v>
      </c>
      <c r="E32" s="6" t="s">
        <v>49</v>
      </c>
      <c r="F32" s="6" t="s">
        <v>17</v>
      </c>
      <c r="G32" s="7">
        <v>0</v>
      </c>
      <c r="H32" s="7">
        <v>0.33333333333333331</v>
      </c>
      <c r="I32" s="8">
        <f>H32-G32</f>
        <v>0.33333333333333331</v>
      </c>
      <c r="J32" s="55">
        <f>25*115000</f>
        <v>2875000</v>
      </c>
      <c r="K32" s="57">
        <f>1/173*$J$22</f>
        <v>16618.497109826589</v>
      </c>
      <c r="L32" s="57">
        <f>$K$22*2</f>
        <v>33236.994219653177</v>
      </c>
      <c r="M32" s="57">
        <f t="shared" si="2"/>
        <v>33236.994219653177</v>
      </c>
      <c r="N32" s="57">
        <f t="shared" si="2"/>
        <v>33236.994219653177</v>
      </c>
      <c r="O32" s="57">
        <f t="shared" si="2"/>
        <v>33236.994219653177</v>
      </c>
      <c r="P32" s="57">
        <f t="shared" si="2"/>
        <v>33236.994219653177</v>
      </c>
      <c r="Q32" s="57">
        <f t="shared" si="2"/>
        <v>33236.994219653177</v>
      </c>
      <c r="R32" s="57">
        <f t="shared" si="2"/>
        <v>33236.994219653177</v>
      </c>
      <c r="S32" s="57">
        <f t="shared" si="2"/>
        <v>33236.994219653177</v>
      </c>
      <c r="T32" s="20">
        <f>SUM(L32:S32)</f>
        <v>265895.95375722548</v>
      </c>
      <c r="U32" s="58"/>
      <c r="V32" s="59"/>
    </row>
    <row r="33" spans="1:22" x14ac:dyDescent="0.25">
      <c r="A33" s="51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18">
        <f>SUM(T32:T32)</f>
        <v>265895.95375722548</v>
      </c>
      <c r="U33" s="34">
        <f>T33*50%*6%</f>
        <v>7976.8786127167641</v>
      </c>
      <c r="V33" s="18">
        <f>T33-U33</f>
        <v>257919.07514450871</v>
      </c>
    </row>
    <row r="34" spans="1:22" x14ac:dyDescent="0.25">
      <c r="A34" s="51">
        <v>16</v>
      </c>
      <c r="B34" s="56" t="s">
        <v>57</v>
      </c>
      <c r="C34" s="35" t="s">
        <v>58</v>
      </c>
      <c r="D34" s="19">
        <v>44620</v>
      </c>
      <c r="E34" s="6" t="s">
        <v>49</v>
      </c>
      <c r="F34" s="6" t="s">
        <v>17</v>
      </c>
      <c r="G34" s="7">
        <v>0</v>
      </c>
      <c r="H34" s="7">
        <v>0.33333333333333331</v>
      </c>
      <c r="I34" s="8">
        <f>H34-G34</f>
        <v>0.33333333333333331</v>
      </c>
      <c r="J34" s="55">
        <f>25*115000</f>
        <v>2875000</v>
      </c>
      <c r="K34" s="57">
        <f>1/173*$J$22</f>
        <v>16618.497109826589</v>
      </c>
      <c r="L34" s="57">
        <f>$K$22*2</f>
        <v>33236.994219653177</v>
      </c>
      <c r="M34" s="57">
        <f t="shared" si="2"/>
        <v>33236.994219653177</v>
      </c>
      <c r="N34" s="57">
        <f t="shared" si="2"/>
        <v>33236.994219653177</v>
      </c>
      <c r="O34" s="57">
        <f t="shared" si="2"/>
        <v>33236.994219653177</v>
      </c>
      <c r="P34" s="57">
        <f t="shared" si="2"/>
        <v>33236.994219653177</v>
      </c>
      <c r="Q34" s="57">
        <f t="shared" si="2"/>
        <v>33236.994219653177</v>
      </c>
      <c r="R34" s="57">
        <f t="shared" si="2"/>
        <v>33236.994219653177</v>
      </c>
      <c r="S34" s="57">
        <f t="shared" si="2"/>
        <v>33236.994219653177</v>
      </c>
      <c r="T34" s="20">
        <f>SUM(L34:S34)</f>
        <v>265895.95375722548</v>
      </c>
      <c r="U34" s="58"/>
      <c r="V34" s="59"/>
    </row>
    <row r="35" spans="1:22" x14ac:dyDescent="0.25">
      <c r="A35" s="51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18">
        <f>SUM(T34:T34)</f>
        <v>265895.95375722548</v>
      </c>
      <c r="U35" s="34">
        <f>T35*50%*6%</f>
        <v>7976.8786127167641</v>
      </c>
      <c r="V35" s="18">
        <f>T35-U35</f>
        <v>257919.07514450871</v>
      </c>
    </row>
    <row r="36" spans="1:22" x14ac:dyDescent="0.25">
      <c r="A36" s="51">
        <v>17</v>
      </c>
      <c r="B36" s="56" t="s">
        <v>61</v>
      </c>
      <c r="C36" s="35" t="s">
        <v>58</v>
      </c>
      <c r="D36" s="19">
        <v>44620</v>
      </c>
      <c r="E36" s="6" t="s">
        <v>49</v>
      </c>
      <c r="F36" s="6" t="s">
        <v>17</v>
      </c>
      <c r="G36" s="7">
        <v>0.33333333333333331</v>
      </c>
      <c r="H36" s="7">
        <v>0.66666666666666663</v>
      </c>
      <c r="I36" s="8">
        <f>H36-G36</f>
        <v>0.33333333333333331</v>
      </c>
      <c r="J36" s="55">
        <f>25*115000</f>
        <v>2875000</v>
      </c>
      <c r="K36" s="57">
        <f>1/173*$J$22</f>
        <v>16618.497109826589</v>
      </c>
      <c r="L36" s="57">
        <f>$K$22*2</f>
        <v>33236.994219653177</v>
      </c>
      <c r="M36" s="57">
        <f t="shared" si="2"/>
        <v>33236.994219653177</v>
      </c>
      <c r="N36" s="57">
        <f t="shared" si="2"/>
        <v>33236.994219653177</v>
      </c>
      <c r="O36" s="57">
        <f t="shared" si="2"/>
        <v>33236.994219653177</v>
      </c>
      <c r="P36" s="57">
        <f t="shared" si="2"/>
        <v>33236.994219653177</v>
      </c>
      <c r="Q36" s="57">
        <f t="shared" si="2"/>
        <v>33236.994219653177</v>
      </c>
      <c r="R36" s="57">
        <f t="shared" si="2"/>
        <v>33236.994219653177</v>
      </c>
      <c r="S36" s="57">
        <f t="shared" si="2"/>
        <v>33236.994219653177</v>
      </c>
      <c r="T36" s="20">
        <f>SUM(L36:S36)</f>
        <v>265895.95375722548</v>
      </c>
      <c r="U36" s="58"/>
      <c r="V36" s="59"/>
    </row>
    <row r="37" spans="1:22" x14ac:dyDescent="0.25">
      <c r="A37" s="51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18">
        <f>SUM(T36:T36)</f>
        <v>265895.95375722548</v>
      </c>
      <c r="U37" s="34">
        <f>T37*50%*6%</f>
        <v>7976.8786127167641</v>
      </c>
      <c r="V37" s="18">
        <f>T37-U37</f>
        <v>257919.07514450871</v>
      </c>
    </row>
    <row r="38" spans="1:22" x14ac:dyDescent="0.25">
      <c r="A38" s="51">
        <v>18</v>
      </c>
      <c r="B38" s="56" t="s">
        <v>62</v>
      </c>
      <c r="C38" s="35" t="s">
        <v>58</v>
      </c>
      <c r="D38" s="19">
        <v>44620</v>
      </c>
      <c r="E38" s="6" t="s">
        <v>49</v>
      </c>
      <c r="F38" s="6" t="s">
        <v>17</v>
      </c>
      <c r="G38" s="7">
        <v>0.33333333333333331</v>
      </c>
      <c r="H38" s="7">
        <v>0.66666666666666663</v>
      </c>
      <c r="I38" s="8">
        <f>H38-G38</f>
        <v>0.33333333333333331</v>
      </c>
      <c r="J38" s="55">
        <f>25*115000</f>
        <v>2875000</v>
      </c>
      <c r="K38" s="57">
        <f>1/173*$J$22</f>
        <v>16618.497109826589</v>
      </c>
      <c r="L38" s="57">
        <f>$K$22*2</f>
        <v>33236.994219653177</v>
      </c>
      <c r="M38" s="57">
        <f t="shared" si="2"/>
        <v>33236.994219653177</v>
      </c>
      <c r="N38" s="57">
        <f t="shared" si="2"/>
        <v>33236.994219653177</v>
      </c>
      <c r="O38" s="57">
        <f t="shared" si="2"/>
        <v>33236.994219653177</v>
      </c>
      <c r="P38" s="57">
        <f t="shared" si="2"/>
        <v>33236.994219653177</v>
      </c>
      <c r="Q38" s="57">
        <f t="shared" si="2"/>
        <v>33236.994219653177</v>
      </c>
      <c r="R38" s="57">
        <f t="shared" si="2"/>
        <v>33236.994219653177</v>
      </c>
      <c r="S38" s="57">
        <f t="shared" si="2"/>
        <v>33236.994219653177</v>
      </c>
      <c r="T38" s="20">
        <f>SUM(L38:S38)</f>
        <v>265895.95375722548</v>
      </c>
      <c r="U38" s="58"/>
      <c r="V38" s="59"/>
    </row>
    <row r="39" spans="1:22" x14ac:dyDescent="0.25">
      <c r="A39" s="51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18">
        <f>SUM(T38:T38)</f>
        <v>265895.95375722548</v>
      </c>
      <c r="U39" s="34">
        <f>T39*50%*6%</f>
        <v>7976.8786127167641</v>
      </c>
      <c r="V39" s="18">
        <f>T39-U39</f>
        <v>257919.07514450871</v>
      </c>
    </row>
    <row r="40" spans="1:22" x14ac:dyDescent="0.25">
      <c r="A40" s="51">
        <v>19</v>
      </c>
      <c r="B40" s="56" t="s">
        <v>66</v>
      </c>
      <c r="C40" s="49" t="s">
        <v>55</v>
      </c>
      <c r="D40" s="19">
        <v>44620</v>
      </c>
      <c r="E40" s="6" t="s">
        <v>49</v>
      </c>
      <c r="F40" s="6" t="s">
        <v>17</v>
      </c>
      <c r="G40" s="7">
        <v>0.66666666666666663</v>
      </c>
      <c r="H40" s="7">
        <v>1</v>
      </c>
      <c r="I40" s="8">
        <f>H40-G40</f>
        <v>0.33333333333333337</v>
      </c>
      <c r="J40" s="55">
        <f>25*115000</f>
        <v>2875000</v>
      </c>
      <c r="K40" s="57">
        <f>1/173*$J$22</f>
        <v>16618.497109826589</v>
      </c>
      <c r="L40" s="57">
        <f>$K$22*2</f>
        <v>33236.994219653177</v>
      </c>
      <c r="M40" s="57">
        <f t="shared" si="2"/>
        <v>33236.994219653177</v>
      </c>
      <c r="N40" s="57">
        <f t="shared" si="2"/>
        <v>33236.994219653177</v>
      </c>
      <c r="O40" s="57">
        <f t="shared" si="2"/>
        <v>33236.994219653177</v>
      </c>
      <c r="P40" s="57">
        <f t="shared" si="2"/>
        <v>33236.994219653177</v>
      </c>
      <c r="Q40" s="57">
        <f t="shared" si="2"/>
        <v>33236.994219653177</v>
      </c>
      <c r="R40" s="57">
        <f t="shared" si="2"/>
        <v>33236.994219653177</v>
      </c>
      <c r="S40" s="57">
        <f t="shared" si="2"/>
        <v>33236.994219653177</v>
      </c>
      <c r="T40" s="20">
        <f>SUM(L40:S40)</f>
        <v>265895.95375722548</v>
      </c>
      <c r="U40" s="58"/>
      <c r="V40" s="59"/>
    </row>
    <row r="41" spans="1:22" x14ac:dyDescent="0.25">
      <c r="A41" s="51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18">
        <f>SUM(T40:T40)</f>
        <v>265895.95375722548</v>
      </c>
      <c r="U41" s="34">
        <f>T41*50%*6%</f>
        <v>7976.8786127167641</v>
      </c>
      <c r="V41" s="18">
        <f>T41-U41</f>
        <v>257919.07514450871</v>
      </c>
    </row>
    <row r="42" spans="1:22" x14ac:dyDescent="0.25">
      <c r="A42" s="51">
        <v>20</v>
      </c>
      <c r="B42" s="56" t="s">
        <v>67</v>
      </c>
      <c r="C42" s="49" t="s">
        <v>55</v>
      </c>
      <c r="D42" s="19">
        <v>44620</v>
      </c>
      <c r="E42" s="6" t="s">
        <v>49</v>
      </c>
      <c r="F42" s="6" t="s">
        <v>17</v>
      </c>
      <c r="G42" s="7">
        <v>0.66666666666666663</v>
      </c>
      <c r="H42" s="7">
        <v>1</v>
      </c>
      <c r="I42" s="8">
        <f>H42-G42</f>
        <v>0.33333333333333337</v>
      </c>
      <c r="J42" s="55">
        <f>25*115000</f>
        <v>2875000</v>
      </c>
      <c r="K42" s="57">
        <f>1/173*$J$22</f>
        <v>16618.497109826589</v>
      </c>
      <c r="L42" s="57">
        <f>$K$22*2</f>
        <v>33236.994219653177</v>
      </c>
      <c r="M42" s="57">
        <f t="shared" si="2"/>
        <v>33236.994219653177</v>
      </c>
      <c r="N42" s="57">
        <f t="shared" si="2"/>
        <v>33236.994219653177</v>
      </c>
      <c r="O42" s="57">
        <f t="shared" si="2"/>
        <v>33236.994219653177</v>
      </c>
      <c r="P42" s="57">
        <f t="shared" si="2"/>
        <v>33236.994219653177</v>
      </c>
      <c r="Q42" s="57">
        <f t="shared" si="2"/>
        <v>33236.994219653177</v>
      </c>
      <c r="R42" s="57">
        <f t="shared" si="2"/>
        <v>33236.994219653177</v>
      </c>
      <c r="S42" s="57">
        <f t="shared" si="2"/>
        <v>33236.994219653177</v>
      </c>
      <c r="T42" s="20">
        <f>SUM(L42:S42)</f>
        <v>265895.95375722548</v>
      </c>
      <c r="U42" s="58"/>
      <c r="V42" s="59"/>
    </row>
    <row r="43" spans="1:22" x14ac:dyDescent="0.25">
      <c r="A43" s="51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8">
        <f>SUM(T42:T42)</f>
        <v>265895.95375722548</v>
      </c>
      <c r="U43" s="34">
        <f>T43*50%*6%</f>
        <v>7976.8786127167641</v>
      </c>
      <c r="V43" s="18">
        <f>T43-U43</f>
        <v>257919.07514450871</v>
      </c>
    </row>
    <row r="44" spans="1:22" x14ac:dyDescent="0.25">
      <c r="A44" s="51">
        <v>21</v>
      </c>
      <c r="B44" s="56" t="s">
        <v>68</v>
      </c>
      <c r="C44" s="49" t="s">
        <v>55</v>
      </c>
      <c r="D44" s="19">
        <v>44620</v>
      </c>
      <c r="E44" s="6" t="s">
        <v>49</v>
      </c>
      <c r="F44" s="6" t="s">
        <v>17</v>
      </c>
      <c r="G44" s="7">
        <v>0.66666666666666663</v>
      </c>
      <c r="H44" s="7">
        <v>1</v>
      </c>
      <c r="I44" s="8">
        <f>H44-G44</f>
        <v>0.33333333333333337</v>
      </c>
      <c r="J44" s="55">
        <f>25*115000</f>
        <v>2875000</v>
      </c>
      <c r="K44" s="57">
        <f>1/173*$J$22</f>
        <v>16618.497109826589</v>
      </c>
      <c r="L44" s="57">
        <f>$K$22*2</f>
        <v>33236.994219653177</v>
      </c>
      <c r="M44" s="57">
        <f t="shared" si="2"/>
        <v>33236.994219653177</v>
      </c>
      <c r="N44" s="57">
        <f t="shared" si="2"/>
        <v>33236.994219653177</v>
      </c>
      <c r="O44" s="57">
        <f t="shared" si="2"/>
        <v>33236.994219653177</v>
      </c>
      <c r="P44" s="57">
        <f t="shared" si="2"/>
        <v>33236.994219653177</v>
      </c>
      <c r="Q44" s="57">
        <f t="shared" si="2"/>
        <v>33236.994219653177</v>
      </c>
      <c r="R44" s="57">
        <f t="shared" si="2"/>
        <v>33236.994219653177</v>
      </c>
      <c r="S44" s="57">
        <f t="shared" si="2"/>
        <v>33236.994219653177</v>
      </c>
      <c r="T44" s="20">
        <f>SUM(L44:S44)</f>
        <v>265895.95375722548</v>
      </c>
      <c r="U44" s="58"/>
      <c r="V44" s="59"/>
    </row>
    <row r="45" spans="1:22" x14ac:dyDescent="0.25">
      <c r="A45" s="51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18">
        <f>SUM(T44:T44)</f>
        <v>265895.95375722548</v>
      </c>
      <c r="U45" s="34">
        <f>T45*50%*6%</f>
        <v>7976.8786127167641</v>
      </c>
      <c r="V45" s="18">
        <f>T45-U45</f>
        <v>257919.07514450871</v>
      </c>
    </row>
    <row r="46" spans="1:22" x14ac:dyDescent="0.25">
      <c r="A46" s="51">
        <v>22</v>
      </c>
      <c r="B46" s="56" t="s">
        <v>69</v>
      </c>
      <c r="C46" s="35" t="s">
        <v>58</v>
      </c>
      <c r="D46" s="19">
        <v>44620</v>
      </c>
      <c r="E46" s="6" t="s">
        <v>49</v>
      </c>
      <c r="F46" s="6" t="s">
        <v>17</v>
      </c>
      <c r="G46" s="7">
        <v>0.66666666666666663</v>
      </c>
      <c r="H46" s="7">
        <v>1</v>
      </c>
      <c r="I46" s="8">
        <f>H46-G46</f>
        <v>0.33333333333333337</v>
      </c>
      <c r="J46" s="55">
        <f>25*115000</f>
        <v>2875000</v>
      </c>
      <c r="K46" s="57">
        <f>1/173*$J$22</f>
        <v>16618.497109826589</v>
      </c>
      <c r="L46" s="57">
        <f>$K$22*2</f>
        <v>33236.994219653177</v>
      </c>
      <c r="M46" s="57">
        <f t="shared" si="2"/>
        <v>33236.994219653177</v>
      </c>
      <c r="N46" s="57">
        <f t="shared" si="2"/>
        <v>33236.994219653177</v>
      </c>
      <c r="O46" s="57">
        <f t="shared" si="2"/>
        <v>33236.994219653177</v>
      </c>
      <c r="P46" s="57">
        <f t="shared" si="2"/>
        <v>33236.994219653177</v>
      </c>
      <c r="Q46" s="57">
        <f t="shared" si="2"/>
        <v>33236.994219653177</v>
      </c>
      <c r="R46" s="57">
        <f t="shared" si="2"/>
        <v>33236.994219653177</v>
      </c>
      <c r="S46" s="57">
        <f t="shared" si="2"/>
        <v>33236.994219653177</v>
      </c>
      <c r="T46" s="20">
        <f>SUM(L46:S46)</f>
        <v>265895.95375722548</v>
      </c>
      <c r="U46" s="58"/>
      <c r="V46" s="59"/>
    </row>
    <row r="47" spans="1:22" x14ac:dyDescent="0.25">
      <c r="A47" s="51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8">
        <f>SUM(T46:T46)</f>
        <v>265895.95375722548</v>
      </c>
      <c r="U47" s="34">
        <f>T47*50%*6%</f>
        <v>7976.8786127167641</v>
      </c>
      <c r="V47" s="18">
        <f>T47-U47</f>
        <v>257919.07514450871</v>
      </c>
    </row>
    <row r="48" spans="1:22" x14ac:dyDescent="0.25">
      <c r="A48" s="51">
        <v>23</v>
      </c>
      <c r="B48" s="56" t="s">
        <v>70</v>
      </c>
      <c r="C48" s="35" t="s">
        <v>58</v>
      </c>
      <c r="D48" s="19">
        <v>44620</v>
      </c>
      <c r="E48" s="6" t="s">
        <v>49</v>
      </c>
      <c r="F48" s="6" t="s">
        <v>17</v>
      </c>
      <c r="G48" s="7">
        <v>0.33333333333333331</v>
      </c>
      <c r="H48" s="7">
        <v>0.66666666666666663</v>
      </c>
      <c r="I48" s="8">
        <f>H48-G48</f>
        <v>0.33333333333333331</v>
      </c>
      <c r="J48" s="55">
        <f>25*115000</f>
        <v>2875000</v>
      </c>
      <c r="K48" s="57">
        <f>1/173*$J$22</f>
        <v>16618.497109826589</v>
      </c>
      <c r="L48" s="57">
        <f>$K$22*2</f>
        <v>33236.994219653177</v>
      </c>
      <c r="M48" s="57">
        <f t="shared" si="2"/>
        <v>33236.994219653177</v>
      </c>
      <c r="N48" s="57">
        <f t="shared" si="2"/>
        <v>33236.994219653177</v>
      </c>
      <c r="O48" s="57">
        <f t="shared" si="2"/>
        <v>33236.994219653177</v>
      </c>
      <c r="P48" s="57">
        <f t="shared" si="2"/>
        <v>33236.994219653177</v>
      </c>
      <c r="Q48" s="57">
        <f t="shared" si="2"/>
        <v>33236.994219653177</v>
      </c>
      <c r="R48" s="57">
        <f t="shared" si="2"/>
        <v>33236.994219653177</v>
      </c>
      <c r="S48" s="57">
        <f t="shared" si="2"/>
        <v>33236.994219653177</v>
      </c>
      <c r="T48" s="20">
        <f>SUM(L48:S48)</f>
        <v>265895.95375722548</v>
      </c>
      <c r="U48" s="58"/>
      <c r="V48" s="59"/>
    </row>
    <row r="49" spans="1:22" x14ac:dyDescent="0.25">
      <c r="A49" s="40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9">
        <f>SUM(T48:T48)</f>
        <v>265895.95375722548</v>
      </c>
      <c r="U49" s="36">
        <f>T49*50%*6%</f>
        <v>7976.8786127167641</v>
      </c>
      <c r="V49" s="9">
        <f>T49-U49</f>
        <v>257919.07514450871</v>
      </c>
    </row>
    <row r="50" spans="1:22" x14ac:dyDescent="0.25">
      <c r="A50" s="65" t="s">
        <v>16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12">
        <f>T5+T7+T9+T11+T13+T15+T17+T19+T21+T23+T25+T27+T29+T31+T33+T35+T37+T39+T41+T43+T45+T47+T49</f>
        <v>6836143.8150289031</v>
      </c>
      <c r="U50" s="12">
        <f>SUM(U5:U49)</f>
        <v>267356.32369942206</v>
      </c>
      <c r="V50" s="12">
        <f>T50-U50</f>
        <v>6568787.4913294809</v>
      </c>
    </row>
    <row r="51" spans="1:22" x14ac:dyDescent="0.25">
      <c r="T51" s="30"/>
      <c r="U51" s="31"/>
    </row>
    <row r="52" spans="1:22" ht="15.75" x14ac:dyDescent="0.25">
      <c r="S52" s="31"/>
      <c r="T52" s="64" t="s">
        <v>97</v>
      </c>
      <c r="U52" s="64"/>
      <c r="V52" s="64"/>
    </row>
    <row r="53" spans="1:22" ht="15.75" x14ac:dyDescent="0.25">
      <c r="T53" s="64" t="s">
        <v>32</v>
      </c>
      <c r="U53" s="64"/>
      <c r="V53" s="64"/>
    </row>
    <row r="54" spans="1:22" ht="15.75" x14ac:dyDescent="0.25">
      <c r="T54" s="23"/>
      <c r="U54" s="24"/>
      <c r="V54" s="24"/>
    </row>
    <row r="55" spans="1:22" ht="15.75" x14ac:dyDescent="0.25">
      <c r="T55" s="23"/>
      <c r="U55" s="24"/>
      <c r="V55" s="24"/>
    </row>
    <row r="56" spans="1:22" ht="34.5" customHeight="1" x14ac:dyDescent="0.25">
      <c r="C56" s="25"/>
      <c r="D56" s="26"/>
      <c r="E56" s="33"/>
      <c r="T56" s="23"/>
      <c r="U56" s="24"/>
      <c r="V56" s="24"/>
    </row>
    <row r="57" spans="1:22" ht="15.75" x14ac:dyDescent="0.25">
      <c r="C57" s="25"/>
      <c r="D57" s="26"/>
      <c r="T57" s="64" t="s">
        <v>33</v>
      </c>
      <c r="U57" s="64"/>
      <c r="V57" s="64"/>
    </row>
    <row r="58" spans="1:22" x14ac:dyDescent="0.25">
      <c r="C58" s="27"/>
      <c r="D58" s="28"/>
    </row>
    <row r="59" spans="1:22" x14ac:dyDescent="0.25">
      <c r="C59" s="29"/>
      <c r="D59" s="25"/>
    </row>
    <row r="60" spans="1:22" x14ac:dyDescent="0.25">
      <c r="C60" s="29"/>
      <c r="D60" s="26"/>
    </row>
  </sheetData>
  <mergeCells count="42">
    <mergeCell ref="B5:S5"/>
    <mergeCell ref="T52:V52"/>
    <mergeCell ref="T53:V53"/>
    <mergeCell ref="B7:S7"/>
    <mergeCell ref="A50:S50"/>
    <mergeCell ref="B9:S9"/>
    <mergeCell ref="B11:S11"/>
    <mergeCell ref="B13:S13"/>
    <mergeCell ref="B15:S15"/>
    <mergeCell ref="B17:S17"/>
    <mergeCell ref="B19:S19"/>
    <mergeCell ref="B21:S21"/>
    <mergeCell ref="B23:S23"/>
    <mergeCell ref="B25:S25"/>
    <mergeCell ref="B27:S27"/>
    <mergeCell ref="B29:S29"/>
    <mergeCell ref="T57:V57"/>
    <mergeCell ref="A1:V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S2"/>
    <mergeCell ref="T2:T3"/>
    <mergeCell ref="U2:U3"/>
    <mergeCell ref="V2:V3"/>
    <mergeCell ref="B31:S31"/>
    <mergeCell ref="B33:S33"/>
    <mergeCell ref="B35:S35"/>
    <mergeCell ref="B37:S37"/>
    <mergeCell ref="B39:S39"/>
    <mergeCell ref="B41:S41"/>
    <mergeCell ref="B43:S43"/>
    <mergeCell ref="B45:S45"/>
    <mergeCell ref="B47:S47"/>
    <mergeCell ref="B49:S49"/>
  </mergeCells>
  <pageMargins left="0" right="0" top="0.75" bottom="0.75" header="0.3" footer="0.3"/>
  <pageSetup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6"/>
  <sheetViews>
    <sheetView view="pageBreakPreview" zoomScale="85" zoomScaleNormal="85" zoomScaleSheetLayoutView="85" workbookViewId="0">
      <selection activeCell="I10" sqref="I10"/>
    </sheetView>
  </sheetViews>
  <sheetFormatPr defaultRowHeight="15" x14ac:dyDescent="0.25"/>
  <cols>
    <col min="1" max="1" width="6.5703125" customWidth="1"/>
    <col min="2" max="2" width="28.5703125" customWidth="1"/>
    <col min="3" max="3" width="17.5703125" customWidth="1"/>
    <col min="4" max="4" width="11.7109375" customWidth="1"/>
    <col min="5" max="5" width="9.5703125" customWidth="1"/>
    <col min="6" max="6" width="12.140625" customWidth="1"/>
    <col min="7" max="7" width="7.85546875" customWidth="1"/>
    <col min="8" max="8" width="8.5703125" customWidth="1"/>
    <col min="9" max="9" width="11.28515625" customWidth="1"/>
    <col min="10" max="10" width="12.85546875" customWidth="1"/>
    <col min="11" max="11" width="11.42578125" customWidth="1"/>
    <col min="12" max="14" width="11.140625" bestFit="1" customWidth="1"/>
    <col min="15" max="15" width="11.5703125" customWidth="1"/>
    <col min="16" max="19" width="14.5703125" customWidth="1"/>
    <col min="20" max="20" width="20.7109375" customWidth="1"/>
    <col min="21" max="21" width="10.140625" customWidth="1"/>
    <col min="22" max="22" width="12.28515625" customWidth="1"/>
  </cols>
  <sheetData>
    <row r="1" spans="1:22" ht="55.5" customHeight="1" x14ac:dyDescent="0.25">
      <c r="A1" s="67" t="s">
        <v>48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s="4" customFormat="1" ht="30" customHeight="1" x14ac:dyDescent="0.25">
      <c r="A2" s="69" t="s">
        <v>0</v>
      </c>
      <c r="B2" s="69" t="s">
        <v>1</v>
      </c>
      <c r="C2" s="69" t="s">
        <v>7</v>
      </c>
      <c r="D2" s="69" t="s">
        <v>2</v>
      </c>
      <c r="E2" s="69" t="s">
        <v>3</v>
      </c>
      <c r="F2" s="70" t="s">
        <v>4</v>
      </c>
      <c r="G2" s="69" t="s">
        <v>8</v>
      </c>
      <c r="H2" s="69"/>
      <c r="I2" s="72" t="s">
        <v>5</v>
      </c>
      <c r="J2" s="72" t="s">
        <v>6</v>
      </c>
      <c r="K2" s="72" t="s">
        <v>11</v>
      </c>
      <c r="L2" s="74" t="s">
        <v>22</v>
      </c>
      <c r="M2" s="75"/>
      <c r="N2" s="75"/>
      <c r="O2" s="75"/>
      <c r="P2" s="75"/>
      <c r="Q2" s="75"/>
      <c r="R2" s="75"/>
      <c r="S2" s="75"/>
      <c r="T2" s="74" t="s">
        <v>16</v>
      </c>
      <c r="U2" s="72" t="s">
        <v>41</v>
      </c>
      <c r="V2" s="72" t="s">
        <v>31</v>
      </c>
    </row>
    <row r="3" spans="1:22" s="4" customFormat="1" x14ac:dyDescent="0.25">
      <c r="A3" s="69"/>
      <c r="B3" s="69"/>
      <c r="C3" s="69"/>
      <c r="D3" s="69"/>
      <c r="E3" s="69"/>
      <c r="F3" s="71"/>
      <c r="G3" s="43" t="s">
        <v>34</v>
      </c>
      <c r="H3" s="43" t="s">
        <v>35</v>
      </c>
      <c r="I3" s="73"/>
      <c r="J3" s="73"/>
      <c r="K3" s="73"/>
      <c r="L3" s="43" t="s">
        <v>12</v>
      </c>
      <c r="M3" s="43" t="s">
        <v>13</v>
      </c>
      <c r="N3" s="43" t="s">
        <v>14</v>
      </c>
      <c r="O3" s="43" t="s">
        <v>15</v>
      </c>
      <c r="P3" s="43" t="s">
        <v>18</v>
      </c>
      <c r="Q3" s="43" t="s">
        <v>19</v>
      </c>
      <c r="R3" s="43" t="s">
        <v>20</v>
      </c>
      <c r="S3" s="43" t="s">
        <v>21</v>
      </c>
      <c r="T3" s="74"/>
      <c r="U3" s="73"/>
      <c r="V3" s="73"/>
    </row>
    <row r="4" spans="1:22" ht="30" x14ac:dyDescent="0.25">
      <c r="A4" s="46">
        <v>1</v>
      </c>
      <c r="B4" s="37" t="s">
        <v>71</v>
      </c>
      <c r="C4" s="44" t="s">
        <v>40</v>
      </c>
      <c r="D4" s="19">
        <v>44620</v>
      </c>
      <c r="E4" s="6" t="s">
        <v>49</v>
      </c>
      <c r="F4" s="6" t="s">
        <v>17</v>
      </c>
      <c r="G4" s="7">
        <v>0</v>
      </c>
      <c r="H4" s="7">
        <v>0.33333333333333331</v>
      </c>
      <c r="I4" s="8">
        <f>H4-G4</f>
        <v>0.33333333333333331</v>
      </c>
      <c r="J4" s="22">
        <f>25*115000</f>
        <v>2875000</v>
      </c>
      <c r="K4" s="11">
        <f>1/173*J4</f>
        <v>16618.497109826589</v>
      </c>
      <c r="L4" s="11">
        <f>2*$K$12</f>
        <v>33236.994219653177</v>
      </c>
      <c r="M4" s="11">
        <f t="shared" ref="M4:S4" si="0">2*$K$12</f>
        <v>33236.994219653177</v>
      </c>
      <c r="N4" s="11">
        <f t="shared" si="0"/>
        <v>33236.994219653177</v>
      </c>
      <c r="O4" s="11">
        <f t="shared" si="0"/>
        <v>33236.994219653177</v>
      </c>
      <c r="P4" s="11">
        <f t="shared" si="0"/>
        <v>33236.994219653177</v>
      </c>
      <c r="Q4" s="11">
        <f t="shared" si="0"/>
        <v>33236.994219653177</v>
      </c>
      <c r="R4" s="11">
        <f t="shared" si="0"/>
        <v>33236.994219653177</v>
      </c>
      <c r="S4" s="11">
        <f t="shared" si="0"/>
        <v>33236.994219653177</v>
      </c>
      <c r="T4" s="20">
        <f>SUM(L4:S4)</f>
        <v>265895.95375722548</v>
      </c>
      <c r="U4" s="58"/>
      <c r="V4" s="59"/>
    </row>
    <row r="5" spans="1:22" x14ac:dyDescent="0.25">
      <c r="A5" s="46"/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18">
        <f>SUM(T4:T4)</f>
        <v>265895.95375722548</v>
      </c>
      <c r="U5" s="34">
        <f>T5*50%*6%</f>
        <v>7976.8786127167641</v>
      </c>
      <c r="V5" s="18">
        <f>T5-U5</f>
        <v>257919.07514450871</v>
      </c>
    </row>
    <row r="6" spans="1:22" ht="30" x14ac:dyDescent="0.25">
      <c r="A6" s="46">
        <v>2</v>
      </c>
      <c r="B6" s="37" t="s">
        <v>72</v>
      </c>
      <c r="C6" s="44" t="s">
        <v>40</v>
      </c>
      <c r="D6" s="19">
        <v>44620</v>
      </c>
      <c r="E6" s="6" t="s">
        <v>49</v>
      </c>
      <c r="F6" s="6" t="s">
        <v>17</v>
      </c>
      <c r="G6" s="7">
        <v>0</v>
      </c>
      <c r="H6" s="7">
        <v>0.33333333333333331</v>
      </c>
      <c r="I6" s="8">
        <f>H6-G6</f>
        <v>0.33333333333333331</v>
      </c>
      <c r="J6" s="22">
        <f>25*115000</f>
        <v>2875000</v>
      </c>
      <c r="K6" s="11">
        <f>1/173*J6</f>
        <v>16618.497109826589</v>
      </c>
      <c r="L6" s="11">
        <f t="shared" ref="L6:S6" si="1">2*$K$12</f>
        <v>33236.994219653177</v>
      </c>
      <c r="M6" s="11">
        <f t="shared" si="1"/>
        <v>33236.994219653177</v>
      </c>
      <c r="N6" s="11">
        <f t="shared" si="1"/>
        <v>33236.994219653177</v>
      </c>
      <c r="O6" s="11">
        <f t="shared" si="1"/>
        <v>33236.994219653177</v>
      </c>
      <c r="P6" s="11">
        <f t="shared" si="1"/>
        <v>33236.994219653177</v>
      </c>
      <c r="Q6" s="11">
        <f t="shared" si="1"/>
        <v>33236.994219653177</v>
      </c>
      <c r="R6" s="11">
        <f t="shared" si="1"/>
        <v>33236.994219653177</v>
      </c>
      <c r="S6" s="11">
        <f t="shared" si="1"/>
        <v>33236.994219653177</v>
      </c>
      <c r="T6" s="20">
        <f>SUM(L6:S6)</f>
        <v>265895.95375722548</v>
      </c>
      <c r="U6" s="58"/>
      <c r="V6" s="59"/>
    </row>
    <row r="7" spans="1:22" x14ac:dyDescent="0.25">
      <c r="A7" s="46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  <c r="T7" s="18">
        <f>SUM(T6:T6)</f>
        <v>265895.95375722548</v>
      </c>
      <c r="U7" s="34">
        <f>T7*50%*6%</f>
        <v>7976.8786127167641</v>
      </c>
      <c r="V7" s="18">
        <f>T7-U7</f>
        <v>257919.07514450871</v>
      </c>
    </row>
    <row r="8" spans="1:22" ht="30" x14ac:dyDescent="0.25">
      <c r="A8" s="46">
        <v>3</v>
      </c>
      <c r="B8" s="37" t="s">
        <v>73</v>
      </c>
      <c r="C8" s="44" t="s">
        <v>40</v>
      </c>
      <c r="D8" s="19">
        <v>44620</v>
      </c>
      <c r="E8" s="6" t="s">
        <v>49</v>
      </c>
      <c r="F8" s="6" t="s">
        <v>17</v>
      </c>
      <c r="G8" s="7">
        <v>0.66666666666666663</v>
      </c>
      <c r="H8" s="7">
        <v>1</v>
      </c>
      <c r="I8" s="8">
        <f>H8-G8</f>
        <v>0.33333333333333337</v>
      </c>
      <c r="J8" s="22">
        <f>25*115000</f>
        <v>2875000</v>
      </c>
      <c r="K8" s="11">
        <f>1/173*J8</f>
        <v>16618.497109826589</v>
      </c>
      <c r="L8" s="11">
        <f>2*$K$12</f>
        <v>33236.994219653177</v>
      </c>
      <c r="M8" s="11">
        <f t="shared" ref="M8:S8" si="2">2*$K$12</f>
        <v>33236.994219653177</v>
      </c>
      <c r="N8" s="11">
        <f t="shared" si="2"/>
        <v>33236.994219653177</v>
      </c>
      <c r="O8" s="11">
        <f t="shared" si="2"/>
        <v>33236.994219653177</v>
      </c>
      <c r="P8" s="11">
        <f t="shared" si="2"/>
        <v>33236.994219653177</v>
      </c>
      <c r="Q8" s="11">
        <f t="shared" si="2"/>
        <v>33236.994219653177</v>
      </c>
      <c r="R8" s="11">
        <f t="shared" si="2"/>
        <v>33236.994219653177</v>
      </c>
      <c r="S8" s="11">
        <f t="shared" si="2"/>
        <v>33236.994219653177</v>
      </c>
      <c r="T8" s="20">
        <f>SUM(L8:S8)</f>
        <v>265895.95375722548</v>
      </c>
      <c r="U8" s="58"/>
      <c r="V8" s="59"/>
    </row>
    <row r="9" spans="1:22" x14ac:dyDescent="0.25">
      <c r="A9" s="46"/>
      <c r="B9" s="78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18">
        <f>SUM(T8:T8)</f>
        <v>265895.95375722548</v>
      </c>
      <c r="U9" s="34">
        <f>T9*50%*6%</f>
        <v>7976.8786127167641</v>
      </c>
      <c r="V9" s="18">
        <f>T9-U9</f>
        <v>257919.07514450871</v>
      </c>
    </row>
    <row r="10" spans="1:22" ht="30" x14ac:dyDescent="0.25">
      <c r="A10" s="46">
        <v>4</v>
      </c>
      <c r="B10" s="37" t="s">
        <v>74</v>
      </c>
      <c r="C10" s="44" t="s">
        <v>40</v>
      </c>
      <c r="D10" s="19">
        <v>44620</v>
      </c>
      <c r="E10" s="6" t="s">
        <v>49</v>
      </c>
      <c r="F10" s="6" t="s">
        <v>17</v>
      </c>
      <c r="G10" s="7">
        <v>0.66666666666666663</v>
      </c>
      <c r="H10" s="7">
        <v>1</v>
      </c>
      <c r="I10" s="8">
        <f>H10-G10</f>
        <v>0.33333333333333337</v>
      </c>
      <c r="J10" s="22">
        <f>25*115000</f>
        <v>2875000</v>
      </c>
      <c r="K10" s="11">
        <f>1/173*J10</f>
        <v>16618.497109826589</v>
      </c>
      <c r="L10" s="11">
        <f t="shared" ref="L10:S10" si="3">2*$K$12</f>
        <v>33236.994219653177</v>
      </c>
      <c r="M10" s="11">
        <f t="shared" si="3"/>
        <v>33236.994219653177</v>
      </c>
      <c r="N10" s="11">
        <f t="shared" si="3"/>
        <v>33236.994219653177</v>
      </c>
      <c r="O10" s="11">
        <f t="shared" si="3"/>
        <v>33236.994219653177</v>
      </c>
      <c r="P10" s="11">
        <f t="shared" si="3"/>
        <v>33236.994219653177</v>
      </c>
      <c r="Q10" s="11">
        <f t="shared" si="3"/>
        <v>33236.994219653177</v>
      </c>
      <c r="R10" s="11">
        <f t="shared" si="3"/>
        <v>33236.994219653177</v>
      </c>
      <c r="S10" s="11">
        <f t="shared" si="3"/>
        <v>33236.994219653177</v>
      </c>
      <c r="T10" s="20">
        <f>SUM(L10:S10)</f>
        <v>265895.95375722548</v>
      </c>
      <c r="U10" s="58"/>
      <c r="V10" s="59"/>
    </row>
    <row r="11" spans="1:22" x14ac:dyDescent="0.25">
      <c r="A11" s="46"/>
      <c r="B11" s="78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80"/>
      <c r="T11" s="18">
        <f>SUM(T10:T10)</f>
        <v>265895.95375722548</v>
      </c>
      <c r="U11" s="34">
        <f>T11*50%*6%</f>
        <v>7976.8786127167641</v>
      </c>
      <c r="V11" s="18">
        <f>T11-U11</f>
        <v>257919.07514450871</v>
      </c>
    </row>
    <row r="12" spans="1:22" ht="30" x14ac:dyDescent="0.25">
      <c r="A12" s="42">
        <v>5</v>
      </c>
      <c r="B12" s="37" t="s">
        <v>75</v>
      </c>
      <c r="C12" s="44" t="s">
        <v>40</v>
      </c>
      <c r="D12" s="19">
        <v>44620</v>
      </c>
      <c r="E12" s="6" t="s">
        <v>49</v>
      </c>
      <c r="F12" s="6" t="s">
        <v>17</v>
      </c>
      <c r="G12" s="7">
        <v>0.66666666666666663</v>
      </c>
      <c r="H12" s="7">
        <v>1</v>
      </c>
      <c r="I12" s="8">
        <f>H12-G12</f>
        <v>0.33333333333333337</v>
      </c>
      <c r="J12" s="22">
        <f>25*115000</f>
        <v>2875000</v>
      </c>
      <c r="K12" s="11">
        <f>1/173*J12</f>
        <v>16618.497109826589</v>
      </c>
      <c r="L12" s="11">
        <f>2*$K$12</f>
        <v>33236.994219653177</v>
      </c>
      <c r="M12" s="11">
        <f t="shared" ref="M12:S12" si="4">2*$K$12</f>
        <v>33236.994219653177</v>
      </c>
      <c r="N12" s="11">
        <f t="shared" si="4"/>
        <v>33236.994219653177</v>
      </c>
      <c r="O12" s="11">
        <f t="shared" si="4"/>
        <v>33236.994219653177</v>
      </c>
      <c r="P12" s="11">
        <f t="shared" si="4"/>
        <v>33236.994219653177</v>
      </c>
      <c r="Q12" s="11">
        <f t="shared" si="4"/>
        <v>33236.994219653177</v>
      </c>
      <c r="R12" s="11">
        <f t="shared" si="4"/>
        <v>33236.994219653177</v>
      </c>
      <c r="S12" s="11">
        <f t="shared" si="4"/>
        <v>33236.994219653177</v>
      </c>
      <c r="T12" s="20">
        <f>SUM(L12:S12)</f>
        <v>265895.95375722548</v>
      </c>
      <c r="U12" s="58"/>
      <c r="V12" s="59"/>
    </row>
    <row r="13" spans="1:22" x14ac:dyDescent="0.25">
      <c r="A13" s="42"/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18">
        <f>SUM(T12:T12)</f>
        <v>265895.95375722548</v>
      </c>
      <c r="U13" s="34">
        <f>T13*50%*6%</f>
        <v>7976.8786127167641</v>
      </c>
      <c r="V13" s="18">
        <f>T13-U13</f>
        <v>257919.07514450871</v>
      </c>
    </row>
    <row r="14" spans="1:22" ht="30" x14ac:dyDescent="0.25">
      <c r="A14" s="42">
        <v>6</v>
      </c>
      <c r="B14" s="37" t="s">
        <v>76</v>
      </c>
      <c r="C14" s="44" t="s">
        <v>40</v>
      </c>
      <c r="D14" s="19">
        <v>44620</v>
      </c>
      <c r="E14" s="6" t="s">
        <v>49</v>
      </c>
      <c r="F14" s="6" t="s">
        <v>17</v>
      </c>
      <c r="G14" s="7">
        <v>0.66666666666666663</v>
      </c>
      <c r="H14" s="7">
        <v>1</v>
      </c>
      <c r="I14" s="8">
        <f>H14-G14</f>
        <v>0.33333333333333337</v>
      </c>
      <c r="J14" s="22">
        <f>25*115000</f>
        <v>2875000</v>
      </c>
      <c r="K14" s="11">
        <f>1/173*J14</f>
        <v>16618.497109826589</v>
      </c>
      <c r="L14" s="11">
        <f t="shared" ref="L14:S14" si="5">2*$K$12</f>
        <v>33236.994219653177</v>
      </c>
      <c r="M14" s="11">
        <f t="shared" si="5"/>
        <v>33236.994219653177</v>
      </c>
      <c r="N14" s="11">
        <f t="shared" si="5"/>
        <v>33236.994219653177</v>
      </c>
      <c r="O14" s="11">
        <f t="shared" si="5"/>
        <v>33236.994219653177</v>
      </c>
      <c r="P14" s="11">
        <f t="shared" si="5"/>
        <v>33236.994219653177</v>
      </c>
      <c r="Q14" s="11">
        <f t="shared" si="5"/>
        <v>33236.994219653177</v>
      </c>
      <c r="R14" s="11">
        <f t="shared" si="5"/>
        <v>33236.994219653177</v>
      </c>
      <c r="S14" s="11">
        <f t="shared" si="5"/>
        <v>33236.994219653177</v>
      </c>
      <c r="T14" s="20">
        <f>SUM(L14:S14)</f>
        <v>265895.95375722548</v>
      </c>
      <c r="U14" s="58"/>
      <c r="V14" s="59"/>
    </row>
    <row r="15" spans="1:22" x14ac:dyDescent="0.25">
      <c r="A15" s="42"/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80"/>
      <c r="T15" s="18">
        <f>SUM(T14:T14)</f>
        <v>265895.95375722548</v>
      </c>
      <c r="U15" s="34">
        <f>T15*50%*6%</f>
        <v>7976.8786127167641</v>
      </c>
      <c r="V15" s="18">
        <f>T15-U15</f>
        <v>257919.07514450871</v>
      </c>
    </row>
    <row r="16" spans="1:22" x14ac:dyDescent="0.25">
      <c r="A16" s="65" t="s">
        <v>16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21">
        <f>T13+T15+T11+T9+T7+T5</f>
        <v>1595375.722543353</v>
      </c>
      <c r="U16" s="21">
        <f>SUM(U4:U15)</f>
        <v>47861.271676300581</v>
      </c>
      <c r="V16" s="21">
        <f>T16-U16</f>
        <v>1547514.4508670524</v>
      </c>
    </row>
    <row r="17" spans="3:22" x14ac:dyDescent="0.25">
      <c r="T17" s="30"/>
      <c r="U17" s="31"/>
    </row>
    <row r="18" spans="3:22" ht="15.75" x14ac:dyDescent="0.25">
      <c r="S18" s="31"/>
      <c r="T18" s="64" t="s">
        <v>97</v>
      </c>
      <c r="U18" s="64"/>
      <c r="V18" s="64"/>
    </row>
    <row r="19" spans="3:22" ht="15.75" x14ac:dyDescent="0.25">
      <c r="T19" s="64" t="s">
        <v>32</v>
      </c>
      <c r="U19" s="64"/>
      <c r="V19" s="64"/>
    </row>
    <row r="20" spans="3:22" ht="15.75" x14ac:dyDescent="0.25">
      <c r="T20" s="41"/>
      <c r="U20" s="24"/>
      <c r="V20" s="24"/>
    </row>
    <row r="21" spans="3:22" ht="15.75" x14ac:dyDescent="0.25">
      <c r="T21" s="41"/>
      <c r="U21" s="24"/>
      <c r="V21" s="24"/>
    </row>
    <row r="22" spans="3:22" ht="34.5" customHeight="1" x14ac:dyDescent="0.25">
      <c r="C22" s="25"/>
      <c r="D22" s="26"/>
      <c r="E22" s="33"/>
      <c r="T22" s="41"/>
      <c r="U22" s="24"/>
      <c r="V22" s="24"/>
    </row>
    <row r="23" spans="3:22" ht="15.75" x14ac:dyDescent="0.25">
      <c r="C23" s="25"/>
      <c r="D23" s="26"/>
      <c r="T23" s="64" t="s">
        <v>33</v>
      </c>
      <c r="U23" s="64"/>
      <c r="V23" s="64"/>
    </row>
    <row r="24" spans="3:22" x14ac:dyDescent="0.25">
      <c r="C24" s="27"/>
      <c r="D24" s="28"/>
    </row>
    <row r="25" spans="3:22" x14ac:dyDescent="0.25">
      <c r="C25" s="29"/>
      <c r="D25" s="25"/>
    </row>
    <row r="26" spans="3:22" x14ac:dyDescent="0.25">
      <c r="C26" s="29"/>
      <c r="D26" s="26"/>
    </row>
  </sheetData>
  <mergeCells count="25">
    <mergeCell ref="A1:V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T23:V23"/>
    <mergeCell ref="A16:S16"/>
    <mergeCell ref="T18:V18"/>
    <mergeCell ref="T19:V19"/>
    <mergeCell ref="K2:K3"/>
    <mergeCell ref="L2:S2"/>
    <mergeCell ref="T2:T3"/>
    <mergeCell ref="U2:U3"/>
    <mergeCell ref="V2:V3"/>
    <mergeCell ref="B5:S5"/>
    <mergeCell ref="B7:S7"/>
    <mergeCell ref="B9:S9"/>
    <mergeCell ref="B11:S11"/>
    <mergeCell ref="B13:S13"/>
    <mergeCell ref="B15:S15"/>
  </mergeCells>
  <pageMargins left="0" right="0" top="0.75" bottom="0.75" header="0.3" footer="0.3"/>
  <pageSetup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38BB-24EA-47C0-9877-A142E01082ED}">
  <dimension ref="A1:V48"/>
  <sheetViews>
    <sheetView view="pageBreakPreview" zoomScale="85" zoomScaleNormal="85" zoomScaleSheetLayoutView="85" workbookViewId="0">
      <selection activeCell="T38" sqref="T38"/>
    </sheetView>
  </sheetViews>
  <sheetFormatPr defaultRowHeight="15" x14ac:dyDescent="0.25"/>
  <cols>
    <col min="1" max="1" width="6.5703125" customWidth="1"/>
    <col min="2" max="2" width="28.5703125" customWidth="1"/>
    <col min="3" max="3" width="17.5703125" bestFit="1" customWidth="1"/>
    <col min="4" max="4" width="11.7109375" customWidth="1"/>
    <col min="5" max="5" width="9.5703125" customWidth="1"/>
    <col min="6" max="6" width="12.140625" customWidth="1"/>
    <col min="7" max="7" width="7.85546875" customWidth="1"/>
    <col min="8" max="8" width="8.5703125" customWidth="1"/>
    <col min="9" max="9" width="11.28515625" customWidth="1"/>
    <col min="10" max="10" width="12.85546875" customWidth="1"/>
    <col min="11" max="11" width="11.42578125" customWidth="1"/>
    <col min="12" max="12" width="11.5703125" bestFit="1" customWidth="1"/>
    <col min="13" max="14" width="11.140625" bestFit="1" customWidth="1"/>
    <col min="15" max="15" width="11.5703125" customWidth="1"/>
    <col min="16" max="19" width="14.5703125" customWidth="1"/>
    <col min="20" max="20" width="20.7109375" customWidth="1"/>
    <col min="21" max="21" width="10.140625" customWidth="1"/>
    <col min="22" max="22" width="12.28515625" customWidth="1"/>
  </cols>
  <sheetData>
    <row r="1" spans="1:22" ht="45.75" customHeight="1" x14ac:dyDescent="0.25">
      <c r="A1" s="61" t="s">
        <v>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s="4" customFormat="1" ht="30" customHeight="1" x14ac:dyDescent="0.25">
      <c r="A2" s="69" t="s">
        <v>0</v>
      </c>
      <c r="B2" s="69" t="s">
        <v>1</v>
      </c>
      <c r="C2" s="69" t="s">
        <v>7</v>
      </c>
      <c r="D2" s="69" t="s">
        <v>2</v>
      </c>
      <c r="E2" s="69" t="s">
        <v>3</v>
      </c>
      <c r="F2" s="70" t="s">
        <v>4</v>
      </c>
      <c r="G2" s="69" t="s">
        <v>8</v>
      </c>
      <c r="H2" s="69"/>
      <c r="I2" s="72" t="s">
        <v>5</v>
      </c>
      <c r="J2" s="72" t="s">
        <v>6</v>
      </c>
      <c r="K2" s="72" t="s">
        <v>11</v>
      </c>
      <c r="L2" s="74" t="s">
        <v>22</v>
      </c>
      <c r="M2" s="75"/>
      <c r="N2" s="75"/>
      <c r="O2" s="75"/>
      <c r="P2" s="75"/>
      <c r="Q2" s="75"/>
      <c r="R2" s="75"/>
      <c r="S2" s="75"/>
      <c r="T2" s="74" t="s">
        <v>16</v>
      </c>
      <c r="U2" s="72" t="s">
        <v>41</v>
      </c>
      <c r="V2" s="72" t="s">
        <v>31</v>
      </c>
    </row>
    <row r="3" spans="1:22" s="4" customFormat="1" x14ac:dyDescent="0.25">
      <c r="A3" s="69"/>
      <c r="B3" s="69"/>
      <c r="C3" s="69"/>
      <c r="D3" s="69"/>
      <c r="E3" s="69"/>
      <c r="F3" s="71"/>
      <c r="G3" s="47" t="s">
        <v>34</v>
      </c>
      <c r="H3" s="47" t="s">
        <v>35</v>
      </c>
      <c r="I3" s="73"/>
      <c r="J3" s="73"/>
      <c r="K3" s="73"/>
      <c r="L3" s="47" t="s">
        <v>12</v>
      </c>
      <c r="M3" s="47" t="s">
        <v>13</v>
      </c>
      <c r="N3" s="47" t="s">
        <v>14</v>
      </c>
      <c r="O3" s="47" t="s">
        <v>15</v>
      </c>
      <c r="P3" s="47" t="s">
        <v>18</v>
      </c>
      <c r="Q3" s="47" t="s">
        <v>19</v>
      </c>
      <c r="R3" s="47" t="s">
        <v>20</v>
      </c>
      <c r="S3" s="47" t="s">
        <v>21</v>
      </c>
      <c r="T3" s="74"/>
      <c r="U3" s="73"/>
      <c r="V3" s="73"/>
    </row>
    <row r="4" spans="1:22" s="14" customFormat="1" ht="30" x14ac:dyDescent="0.25">
      <c r="A4" s="52">
        <v>1</v>
      </c>
      <c r="B4" s="10" t="s">
        <v>78</v>
      </c>
      <c r="C4" s="50" t="s">
        <v>95</v>
      </c>
      <c r="D4" s="19">
        <v>44620</v>
      </c>
      <c r="E4" s="6" t="s">
        <v>49</v>
      </c>
      <c r="F4" s="6" t="s">
        <v>17</v>
      </c>
      <c r="G4" s="7">
        <v>0</v>
      </c>
      <c r="H4" s="7">
        <v>0.33333333333333331</v>
      </c>
      <c r="I4" s="8">
        <f>H4-G4</f>
        <v>0.33333333333333331</v>
      </c>
      <c r="J4" s="55">
        <f>25*115000</f>
        <v>2875000</v>
      </c>
      <c r="K4" s="11">
        <f>1/173*$J$4</f>
        <v>16618.497109826589</v>
      </c>
      <c r="L4" s="11">
        <f>2*$K$4</f>
        <v>33236.994219653177</v>
      </c>
      <c r="M4" s="11">
        <f>2*$K$4</f>
        <v>33236.994219653177</v>
      </c>
      <c r="N4" s="11">
        <f t="shared" ref="N4:S4" si="0">2*$K$4</f>
        <v>33236.994219653177</v>
      </c>
      <c r="O4" s="11">
        <f t="shared" si="0"/>
        <v>33236.994219653177</v>
      </c>
      <c r="P4" s="11">
        <f t="shared" si="0"/>
        <v>33236.994219653177</v>
      </c>
      <c r="Q4" s="11">
        <f t="shared" si="0"/>
        <v>33236.994219653177</v>
      </c>
      <c r="R4" s="11">
        <f t="shared" si="0"/>
        <v>33236.994219653177</v>
      </c>
      <c r="S4" s="11">
        <f t="shared" si="0"/>
        <v>33236.994219653177</v>
      </c>
      <c r="T4" s="20">
        <f>SUM(L4:S4)</f>
        <v>265895.95375722548</v>
      </c>
      <c r="U4" s="20"/>
      <c r="V4" s="20"/>
    </row>
    <row r="5" spans="1:22" s="14" customFormat="1" x14ac:dyDescent="0.25">
      <c r="A5" s="52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8">
        <f>SUM(T4:T4)</f>
        <v>265895.95375722548</v>
      </c>
      <c r="U5" s="34">
        <f>T5*50%*6%</f>
        <v>7976.8786127167641</v>
      </c>
      <c r="V5" s="18">
        <f>T5-U5</f>
        <v>257919.07514450871</v>
      </c>
    </row>
    <row r="6" spans="1:22" s="14" customFormat="1" ht="30" x14ac:dyDescent="0.25">
      <c r="A6" s="52">
        <v>2</v>
      </c>
      <c r="B6" s="10" t="s">
        <v>79</v>
      </c>
      <c r="C6" s="50" t="s">
        <v>95</v>
      </c>
      <c r="D6" s="19">
        <v>44620</v>
      </c>
      <c r="E6" s="6" t="s">
        <v>49</v>
      </c>
      <c r="F6" s="6" t="s">
        <v>17</v>
      </c>
      <c r="G6" s="7">
        <v>0.66666666666666663</v>
      </c>
      <c r="H6" s="7">
        <v>1</v>
      </c>
      <c r="I6" s="8">
        <f>H6-G6</f>
        <v>0.33333333333333337</v>
      </c>
      <c r="J6" s="55">
        <f>25*115000</f>
        <v>2875000</v>
      </c>
      <c r="K6" s="11">
        <f>1/173*$J$4</f>
        <v>16618.497109826589</v>
      </c>
      <c r="L6" s="11">
        <f>2*$K$4</f>
        <v>33236.994219653177</v>
      </c>
      <c r="M6" s="11">
        <f>2*$K$4</f>
        <v>33236.994219653177</v>
      </c>
      <c r="N6" s="11">
        <f t="shared" ref="N6:O20" si="1">2*$K$4</f>
        <v>33236.994219653177</v>
      </c>
      <c r="O6" s="11">
        <f t="shared" si="1"/>
        <v>33236.994219653177</v>
      </c>
      <c r="P6" s="11">
        <f>2*$K$4</f>
        <v>33236.994219653177</v>
      </c>
      <c r="Q6" s="11">
        <f>2*$K$4</f>
        <v>33236.994219653177</v>
      </c>
      <c r="R6" s="11">
        <f>2*$K$4</f>
        <v>33236.994219653177</v>
      </c>
      <c r="S6" s="11">
        <f>2*$K$4</f>
        <v>33236.994219653177</v>
      </c>
      <c r="T6" s="20">
        <f>SUM(L6:S6)</f>
        <v>265895.95375722548</v>
      </c>
      <c r="U6" s="20"/>
      <c r="V6" s="20"/>
    </row>
    <row r="7" spans="1:22" x14ac:dyDescent="0.25">
      <c r="A7" s="51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18">
        <f>SUM(T6:T6)</f>
        <v>265895.95375722548</v>
      </c>
      <c r="U7" s="34">
        <f>T7*50%*6%</f>
        <v>7976.8786127167641</v>
      </c>
      <c r="V7" s="18">
        <f>T7-U7</f>
        <v>257919.07514450871</v>
      </c>
    </row>
    <row r="8" spans="1:22" s="14" customFormat="1" ht="30" x14ac:dyDescent="0.25">
      <c r="A8" s="52">
        <v>3</v>
      </c>
      <c r="B8" s="10" t="s">
        <v>80</v>
      </c>
      <c r="C8" s="50" t="s">
        <v>95</v>
      </c>
      <c r="D8" s="19">
        <v>44620</v>
      </c>
      <c r="E8" s="6" t="s">
        <v>49</v>
      </c>
      <c r="F8" s="6" t="s">
        <v>17</v>
      </c>
      <c r="G8" s="7">
        <v>0.33333333333333331</v>
      </c>
      <c r="H8" s="7">
        <v>0.66666666666666663</v>
      </c>
      <c r="I8" s="8">
        <f>H8-G8</f>
        <v>0.33333333333333331</v>
      </c>
      <c r="J8" s="55">
        <f>25*115000</f>
        <v>2875000</v>
      </c>
      <c r="K8" s="11">
        <f>1/173*$J$4</f>
        <v>16618.497109826589</v>
      </c>
      <c r="L8" s="11">
        <f>2*$K$4</f>
        <v>33236.994219653177</v>
      </c>
      <c r="M8" s="11">
        <f>2*$K$4</f>
        <v>33236.994219653177</v>
      </c>
      <c r="N8" s="11">
        <f t="shared" si="1"/>
        <v>33236.994219653177</v>
      </c>
      <c r="O8" s="11">
        <f t="shared" si="1"/>
        <v>33236.994219653177</v>
      </c>
      <c r="P8" s="11">
        <f>2*$K$4</f>
        <v>33236.994219653177</v>
      </c>
      <c r="Q8" s="11">
        <f>2*$K$4</f>
        <v>33236.994219653177</v>
      </c>
      <c r="R8" s="11">
        <f>2*$K$4</f>
        <v>33236.994219653177</v>
      </c>
      <c r="S8" s="11">
        <f>2*$K$4</f>
        <v>33236.994219653177</v>
      </c>
      <c r="T8" s="20">
        <f>SUM(L8:S8)</f>
        <v>265895.95375722548</v>
      </c>
      <c r="U8" s="20"/>
      <c r="V8" s="20"/>
    </row>
    <row r="9" spans="1:22" x14ac:dyDescent="0.25">
      <c r="A9" s="51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18">
        <f>SUM(T8:T8)</f>
        <v>265895.95375722548</v>
      </c>
      <c r="U9" s="34">
        <f>T9*50%*6%</f>
        <v>7976.8786127167641</v>
      </c>
      <c r="V9" s="18">
        <f>T9-U9</f>
        <v>257919.07514450871</v>
      </c>
    </row>
    <row r="10" spans="1:22" ht="30" x14ac:dyDescent="0.25">
      <c r="A10" s="51">
        <v>4</v>
      </c>
      <c r="B10" s="49" t="s">
        <v>81</v>
      </c>
      <c r="C10" s="50" t="s">
        <v>95</v>
      </c>
      <c r="D10" s="19">
        <v>44620</v>
      </c>
      <c r="E10" s="6" t="s">
        <v>49</v>
      </c>
      <c r="F10" s="6" t="s">
        <v>17</v>
      </c>
      <c r="G10" s="7">
        <v>0</v>
      </c>
      <c r="H10" s="7">
        <v>0.33333333333333331</v>
      </c>
      <c r="I10" s="8">
        <f>H10-G10</f>
        <v>0.33333333333333331</v>
      </c>
      <c r="J10" s="55">
        <f>25*115000</f>
        <v>2875000</v>
      </c>
      <c r="K10" s="11">
        <f>1/173*$J$4</f>
        <v>16618.497109826589</v>
      </c>
      <c r="L10" s="11">
        <f>2*$K$4</f>
        <v>33236.994219653177</v>
      </c>
      <c r="M10" s="11">
        <f>2*$K$4</f>
        <v>33236.994219653177</v>
      </c>
      <c r="N10" s="11">
        <f t="shared" si="1"/>
        <v>33236.994219653177</v>
      </c>
      <c r="O10" s="11">
        <f t="shared" si="1"/>
        <v>33236.994219653177</v>
      </c>
      <c r="P10" s="11">
        <f>2*$K$4</f>
        <v>33236.994219653177</v>
      </c>
      <c r="Q10" s="11">
        <f>2*$K$4</f>
        <v>33236.994219653177</v>
      </c>
      <c r="R10" s="11">
        <f>2*$K$4</f>
        <v>33236.994219653177</v>
      </c>
      <c r="S10" s="11">
        <f>2*$K$4</f>
        <v>33236.994219653177</v>
      </c>
      <c r="T10" s="20">
        <f>SUM(L10:S10)</f>
        <v>265895.95375722548</v>
      </c>
      <c r="U10" s="20"/>
      <c r="V10" s="20"/>
    </row>
    <row r="11" spans="1:22" x14ac:dyDescent="0.25">
      <c r="A11" s="51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8">
        <f>SUM(T10:T10)</f>
        <v>265895.95375722548</v>
      </c>
      <c r="U11" s="34">
        <f>T11*50%*6%</f>
        <v>7976.8786127167641</v>
      </c>
      <c r="V11" s="18">
        <f>T11-U11</f>
        <v>257919.07514450871</v>
      </c>
    </row>
    <row r="12" spans="1:22" ht="30" x14ac:dyDescent="0.25">
      <c r="A12" s="51">
        <v>5</v>
      </c>
      <c r="B12" s="49" t="s">
        <v>82</v>
      </c>
      <c r="C12" s="50" t="s">
        <v>95</v>
      </c>
      <c r="D12" s="19">
        <v>44620</v>
      </c>
      <c r="E12" s="6" t="s">
        <v>49</v>
      </c>
      <c r="F12" s="6" t="s">
        <v>17</v>
      </c>
      <c r="G12" s="7">
        <v>0</v>
      </c>
      <c r="H12" s="7">
        <v>0.33333333333333331</v>
      </c>
      <c r="I12" s="8">
        <f>H12-G12</f>
        <v>0.33333333333333331</v>
      </c>
      <c r="J12" s="55">
        <f>25*115000</f>
        <v>2875000</v>
      </c>
      <c r="K12" s="11">
        <f>1/173*$J$4</f>
        <v>16618.497109826589</v>
      </c>
      <c r="L12" s="11">
        <f>2*$K$4</f>
        <v>33236.994219653177</v>
      </c>
      <c r="M12" s="11">
        <f>2*$K$4</f>
        <v>33236.994219653177</v>
      </c>
      <c r="N12" s="11">
        <f t="shared" si="1"/>
        <v>33236.994219653177</v>
      </c>
      <c r="O12" s="11">
        <f t="shared" si="1"/>
        <v>33236.994219653177</v>
      </c>
      <c r="P12" s="11">
        <f>2*$K$4</f>
        <v>33236.994219653177</v>
      </c>
      <c r="Q12" s="11">
        <f>2*$K$4</f>
        <v>33236.994219653177</v>
      </c>
      <c r="R12" s="11">
        <f>2*$K$4</f>
        <v>33236.994219653177</v>
      </c>
      <c r="S12" s="11">
        <f>2*$K$4</f>
        <v>33236.994219653177</v>
      </c>
      <c r="T12" s="20">
        <f>SUM(L12:S12)</f>
        <v>265895.95375722548</v>
      </c>
      <c r="U12" s="20"/>
      <c r="V12" s="20"/>
    </row>
    <row r="13" spans="1:22" x14ac:dyDescent="0.25">
      <c r="A13" s="51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18">
        <f>SUM(T12:T12)</f>
        <v>265895.95375722548</v>
      </c>
      <c r="U13" s="34">
        <f>T13*50%*6%</f>
        <v>7976.8786127167641</v>
      </c>
      <c r="V13" s="18">
        <f>T13-U13</f>
        <v>257919.07514450871</v>
      </c>
    </row>
    <row r="14" spans="1:22" ht="30" x14ac:dyDescent="0.25">
      <c r="A14" s="51">
        <v>6</v>
      </c>
      <c r="B14" s="49" t="s">
        <v>83</v>
      </c>
      <c r="C14" s="50" t="s">
        <v>95</v>
      </c>
      <c r="D14" s="19">
        <v>44620</v>
      </c>
      <c r="E14" s="6" t="s">
        <v>49</v>
      </c>
      <c r="F14" s="6" t="s">
        <v>17</v>
      </c>
      <c r="G14" s="7">
        <v>0.33333333333333331</v>
      </c>
      <c r="H14" s="7">
        <v>0.66666666666666663</v>
      </c>
      <c r="I14" s="8">
        <f>H14-G14</f>
        <v>0.33333333333333331</v>
      </c>
      <c r="J14" s="55">
        <f>25*115000</f>
        <v>2875000</v>
      </c>
      <c r="K14" s="11">
        <f>1/173*$J$4</f>
        <v>16618.497109826589</v>
      </c>
      <c r="L14" s="11">
        <f>2*$K$4</f>
        <v>33236.994219653177</v>
      </c>
      <c r="M14" s="11">
        <f>2*$K$4</f>
        <v>33236.994219653177</v>
      </c>
      <c r="N14" s="11">
        <f t="shared" si="1"/>
        <v>33236.994219653177</v>
      </c>
      <c r="O14" s="11">
        <f t="shared" si="1"/>
        <v>33236.994219653177</v>
      </c>
      <c r="P14" s="11">
        <f>2*$K$4</f>
        <v>33236.994219653177</v>
      </c>
      <c r="Q14" s="11">
        <f>2*$K$4</f>
        <v>33236.994219653177</v>
      </c>
      <c r="R14" s="11">
        <f>2*$K$4</f>
        <v>33236.994219653177</v>
      </c>
      <c r="S14" s="11">
        <f>2*$K$4</f>
        <v>33236.994219653177</v>
      </c>
      <c r="T14" s="20">
        <f>SUM(L14:S14)</f>
        <v>265895.95375722548</v>
      </c>
      <c r="U14" s="20"/>
      <c r="V14" s="20"/>
    </row>
    <row r="15" spans="1:22" x14ac:dyDescent="0.25">
      <c r="A15" s="51"/>
      <c r="B15" s="49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18">
        <f>SUM(T14:T14)</f>
        <v>265895.95375722548</v>
      </c>
      <c r="U15" s="34">
        <f>T15*50%*6%</f>
        <v>7976.8786127167641</v>
      </c>
      <c r="V15" s="18">
        <f>T15-U15</f>
        <v>257919.07514450871</v>
      </c>
    </row>
    <row r="16" spans="1:22" ht="30" x14ac:dyDescent="0.25">
      <c r="A16" s="51">
        <v>7</v>
      </c>
      <c r="B16" s="49" t="s">
        <v>84</v>
      </c>
      <c r="C16" s="50" t="s">
        <v>95</v>
      </c>
      <c r="D16" s="19">
        <v>44620</v>
      </c>
      <c r="E16" s="6" t="s">
        <v>49</v>
      </c>
      <c r="F16" s="6" t="s">
        <v>17</v>
      </c>
      <c r="G16" s="7">
        <v>0.33333333333333331</v>
      </c>
      <c r="H16" s="7">
        <v>0.66666666666666663</v>
      </c>
      <c r="I16" s="8">
        <f>H16-G16</f>
        <v>0.33333333333333331</v>
      </c>
      <c r="J16" s="55">
        <f>25*115000</f>
        <v>2875000</v>
      </c>
      <c r="K16" s="11">
        <f>1/173*$J$4</f>
        <v>16618.497109826589</v>
      </c>
      <c r="L16" s="11">
        <f>2*$K$4</f>
        <v>33236.994219653177</v>
      </c>
      <c r="M16" s="11">
        <f>2*$K$4</f>
        <v>33236.994219653177</v>
      </c>
      <c r="N16" s="11">
        <f t="shared" si="1"/>
        <v>33236.994219653177</v>
      </c>
      <c r="O16" s="11">
        <f t="shared" si="1"/>
        <v>33236.994219653177</v>
      </c>
      <c r="P16" s="11">
        <f>2*$K$4</f>
        <v>33236.994219653177</v>
      </c>
      <c r="Q16" s="11">
        <f>2*$K$4</f>
        <v>33236.994219653177</v>
      </c>
      <c r="R16" s="11">
        <f>2*$K$4</f>
        <v>33236.994219653177</v>
      </c>
      <c r="S16" s="11">
        <f>2*$K$4</f>
        <v>33236.994219653177</v>
      </c>
      <c r="T16" s="20">
        <f>SUM(L16:S16)</f>
        <v>265895.95375722548</v>
      </c>
      <c r="U16" s="20"/>
      <c r="V16" s="20"/>
    </row>
    <row r="17" spans="1:22" x14ac:dyDescent="0.25">
      <c r="A17" s="51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18">
        <f>SUM(T16:T16)</f>
        <v>265895.95375722548</v>
      </c>
      <c r="U17" s="34">
        <f>T17*50%*6%</f>
        <v>7976.8786127167641</v>
      </c>
      <c r="V17" s="18">
        <f>T17-U17</f>
        <v>257919.07514450871</v>
      </c>
    </row>
    <row r="18" spans="1:22" ht="30" x14ac:dyDescent="0.25">
      <c r="A18" s="51">
        <v>8</v>
      </c>
      <c r="B18" s="49" t="s">
        <v>85</v>
      </c>
      <c r="C18" s="50" t="s">
        <v>95</v>
      </c>
      <c r="D18" s="19">
        <v>44620</v>
      </c>
      <c r="E18" s="6" t="s">
        <v>49</v>
      </c>
      <c r="F18" s="6" t="s">
        <v>17</v>
      </c>
      <c r="G18" s="7">
        <v>0.66666666666666663</v>
      </c>
      <c r="H18" s="7">
        <v>1</v>
      </c>
      <c r="I18" s="8">
        <f>H18-G18</f>
        <v>0.33333333333333337</v>
      </c>
      <c r="J18" s="55">
        <f>25*115000</f>
        <v>2875000</v>
      </c>
      <c r="K18" s="11">
        <f>1/173*$J$4</f>
        <v>16618.497109826589</v>
      </c>
      <c r="L18" s="11">
        <f>2*$K$4</f>
        <v>33236.994219653177</v>
      </c>
      <c r="M18" s="11">
        <f>2*$K$4</f>
        <v>33236.994219653177</v>
      </c>
      <c r="N18" s="11">
        <f t="shared" si="1"/>
        <v>33236.994219653177</v>
      </c>
      <c r="O18" s="11">
        <f t="shared" si="1"/>
        <v>33236.994219653177</v>
      </c>
      <c r="P18" s="11">
        <f>2*$K$4</f>
        <v>33236.994219653177</v>
      </c>
      <c r="Q18" s="11">
        <f>2*$K$4</f>
        <v>33236.994219653177</v>
      </c>
      <c r="R18" s="11">
        <f>2*$K$4</f>
        <v>33236.994219653177</v>
      </c>
      <c r="S18" s="11">
        <f>2*$K$4</f>
        <v>33236.994219653177</v>
      </c>
      <c r="T18" s="20">
        <f>SUM(L18:S18)</f>
        <v>265895.95375722548</v>
      </c>
      <c r="U18" s="20"/>
      <c r="V18" s="20"/>
    </row>
    <row r="19" spans="1:22" x14ac:dyDescent="0.25">
      <c r="A19" s="51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18">
        <f>SUM(T18:T18)</f>
        <v>265895.95375722548</v>
      </c>
      <c r="U19" s="34">
        <f>T19*50%*6%</f>
        <v>7976.8786127167641</v>
      </c>
      <c r="V19" s="18">
        <f>T19-U19</f>
        <v>257919.07514450871</v>
      </c>
    </row>
    <row r="20" spans="1:22" ht="30" x14ac:dyDescent="0.25">
      <c r="A20" s="51">
        <v>9</v>
      </c>
      <c r="B20" s="49" t="s">
        <v>86</v>
      </c>
      <c r="C20" s="50" t="s">
        <v>95</v>
      </c>
      <c r="D20" s="19">
        <v>44620</v>
      </c>
      <c r="E20" s="6" t="s">
        <v>49</v>
      </c>
      <c r="F20" s="6" t="s">
        <v>17</v>
      </c>
      <c r="G20" s="7">
        <v>0.66666666666666663</v>
      </c>
      <c r="H20" s="7">
        <v>1</v>
      </c>
      <c r="I20" s="8">
        <f>H20-G20</f>
        <v>0.33333333333333337</v>
      </c>
      <c r="J20" s="55">
        <f>25*115000</f>
        <v>2875000</v>
      </c>
      <c r="K20" s="11">
        <f>1/173*$J$4</f>
        <v>16618.497109826589</v>
      </c>
      <c r="L20" s="11">
        <f>2*$K$4</f>
        <v>33236.994219653177</v>
      </c>
      <c r="M20" s="11">
        <f>2*$K$4</f>
        <v>33236.994219653177</v>
      </c>
      <c r="N20" s="11">
        <f t="shared" si="1"/>
        <v>33236.994219653177</v>
      </c>
      <c r="O20" s="11">
        <f t="shared" si="1"/>
        <v>33236.994219653177</v>
      </c>
      <c r="P20" s="11">
        <f>2*$K$4</f>
        <v>33236.994219653177</v>
      </c>
      <c r="Q20" s="11">
        <f>2*$K$4</f>
        <v>33236.994219653177</v>
      </c>
      <c r="R20" s="11">
        <f>2*$K$4</f>
        <v>33236.994219653177</v>
      </c>
      <c r="S20" s="11">
        <f>2*$K$4</f>
        <v>33236.994219653177</v>
      </c>
      <c r="T20" s="20">
        <f>SUM(L20:S20)</f>
        <v>265895.95375722548</v>
      </c>
      <c r="U20" s="20"/>
      <c r="V20" s="20"/>
    </row>
    <row r="21" spans="1:22" x14ac:dyDescent="0.25">
      <c r="A21" s="51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8">
        <f>SUM(T20:T20)</f>
        <v>265895.95375722548</v>
      </c>
      <c r="U21" s="34">
        <f>T21*50%*6%</f>
        <v>7976.8786127167641</v>
      </c>
      <c r="V21" s="18">
        <f>T21-U21</f>
        <v>257919.07514450871</v>
      </c>
    </row>
    <row r="22" spans="1:22" ht="30" x14ac:dyDescent="0.25">
      <c r="A22" s="51">
        <v>10</v>
      </c>
      <c r="B22" s="49" t="s">
        <v>87</v>
      </c>
      <c r="C22" s="50" t="s">
        <v>95</v>
      </c>
      <c r="D22" s="19">
        <v>44620</v>
      </c>
      <c r="E22" s="6" t="s">
        <v>49</v>
      </c>
      <c r="F22" s="6" t="s">
        <v>17</v>
      </c>
      <c r="G22" s="7">
        <v>0.33333333333333331</v>
      </c>
      <c r="H22" s="7">
        <v>0.66666666666666663</v>
      </c>
      <c r="I22" s="8">
        <f>H22-G22</f>
        <v>0.33333333333333331</v>
      </c>
      <c r="J22" s="55">
        <f>25*115000</f>
        <v>2875000</v>
      </c>
      <c r="K22" s="57">
        <f>1/173*$J$22</f>
        <v>16618.497109826589</v>
      </c>
      <c r="L22" s="57">
        <f>$K$22*2</f>
        <v>33236.994219653177</v>
      </c>
      <c r="M22" s="57">
        <f t="shared" ref="M22:S36" si="2">$K$22*2</f>
        <v>33236.994219653177</v>
      </c>
      <c r="N22" s="57">
        <f t="shared" si="2"/>
        <v>33236.994219653177</v>
      </c>
      <c r="O22" s="57">
        <f t="shared" si="2"/>
        <v>33236.994219653177</v>
      </c>
      <c r="P22" s="57">
        <f t="shared" si="2"/>
        <v>33236.994219653177</v>
      </c>
      <c r="Q22" s="57">
        <f t="shared" si="2"/>
        <v>33236.994219653177</v>
      </c>
      <c r="R22" s="57">
        <f t="shared" si="2"/>
        <v>33236.994219653177</v>
      </c>
      <c r="S22" s="57">
        <f t="shared" si="2"/>
        <v>33236.994219653177</v>
      </c>
      <c r="T22" s="20">
        <f>SUM(L22:S22)</f>
        <v>265895.95375722548</v>
      </c>
      <c r="U22" s="20"/>
      <c r="V22" s="20"/>
    </row>
    <row r="23" spans="1:22" x14ac:dyDescent="0.25">
      <c r="A23" s="51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18">
        <f>SUM(T22:T22)</f>
        <v>265895.95375722548</v>
      </c>
      <c r="U23" s="34">
        <f>T23*50%*6%</f>
        <v>7976.8786127167641</v>
      </c>
      <c r="V23" s="18">
        <f>T23-U23</f>
        <v>257919.07514450871</v>
      </c>
    </row>
    <row r="24" spans="1:22" ht="30" x14ac:dyDescent="0.25">
      <c r="A24" s="51">
        <v>11</v>
      </c>
      <c r="B24" s="49" t="s">
        <v>88</v>
      </c>
      <c r="C24" s="50" t="s">
        <v>95</v>
      </c>
      <c r="D24" s="19">
        <v>44620</v>
      </c>
      <c r="E24" s="6" t="s">
        <v>49</v>
      </c>
      <c r="F24" s="6" t="s">
        <v>17</v>
      </c>
      <c r="G24" s="7">
        <v>0.33333333333333331</v>
      </c>
      <c r="H24" s="7">
        <v>0.66666666666666663</v>
      </c>
      <c r="I24" s="8">
        <f>H24-G24</f>
        <v>0.33333333333333331</v>
      </c>
      <c r="J24" s="55">
        <f>25*115000</f>
        <v>2875000</v>
      </c>
      <c r="K24" s="57">
        <f>1/173*$J$22</f>
        <v>16618.497109826589</v>
      </c>
      <c r="L24" s="57">
        <f>$K$22*2</f>
        <v>33236.994219653177</v>
      </c>
      <c r="M24" s="57">
        <f t="shared" si="2"/>
        <v>33236.994219653177</v>
      </c>
      <c r="N24" s="57">
        <f t="shared" si="2"/>
        <v>33236.994219653177</v>
      </c>
      <c r="O24" s="57">
        <f t="shared" si="2"/>
        <v>33236.994219653177</v>
      </c>
      <c r="P24" s="57">
        <f t="shared" si="2"/>
        <v>33236.994219653177</v>
      </c>
      <c r="Q24" s="57">
        <f t="shared" si="2"/>
        <v>33236.994219653177</v>
      </c>
      <c r="R24" s="57">
        <f t="shared" si="2"/>
        <v>33236.994219653177</v>
      </c>
      <c r="S24" s="57">
        <f t="shared" si="2"/>
        <v>33236.994219653177</v>
      </c>
      <c r="T24" s="20">
        <f>SUM(L24:S24)</f>
        <v>265895.95375722548</v>
      </c>
      <c r="U24" s="20"/>
      <c r="V24" s="20"/>
    </row>
    <row r="25" spans="1:22" x14ac:dyDescent="0.25">
      <c r="A25" s="51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18">
        <f>SUM(T24:T24)</f>
        <v>265895.95375722548</v>
      </c>
      <c r="U25" s="34">
        <f>T25*50%*6%</f>
        <v>7976.8786127167641</v>
      </c>
      <c r="V25" s="18">
        <f>T25-U25</f>
        <v>257919.07514450871</v>
      </c>
    </row>
    <row r="26" spans="1:22" ht="30" x14ac:dyDescent="0.25">
      <c r="A26" s="51">
        <v>12</v>
      </c>
      <c r="B26" s="49" t="s">
        <v>89</v>
      </c>
      <c r="C26" s="50" t="s">
        <v>95</v>
      </c>
      <c r="D26" s="19">
        <v>44620</v>
      </c>
      <c r="E26" s="6" t="s">
        <v>49</v>
      </c>
      <c r="F26" s="6" t="s">
        <v>17</v>
      </c>
      <c r="G26" s="7">
        <v>0.33333333333333331</v>
      </c>
      <c r="H26" s="7">
        <v>0.66666666666666663</v>
      </c>
      <c r="I26" s="8">
        <f>H26-G26</f>
        <v>0.33333333333333331</v>
      </c>
      <c r="J26" s="55">
        <f>25*115000</f>
        <v>2875000</v>
      </c>
      <c r="K26" s="57">
        <f>1/173*$J$22</f>
        <v>16618.497109826589</v>
      </c>
      <c r="L26" s="57">
        <f>$K$22*2</f>
        <v>33236.994219653177</v>
      </c>
      <c r="M26" s="57">
        <f t="shared" si="2"/>
        <v>33236.994219653177</v>
      </c>
      <c r="N26" s="57">
        <f t="shared" si="2"/>
        <v>33236.994219653177</v>
      </c>
      <c r="O26" s="57">
        <f t="shared" si="2"/>
        <v>33236.994219653177</v>
      </c>
      <c r="P26" s="57">
        <f t="shared" si="2"/>
        <v>33236.994219653177</v>
      </c>
      <c r="Q26" s="57">
        <f t="shared" si="2"/>
        <v>33236.994219653177</v>
      </c>
      <c r="R26" s="57">
        <f t="shared" si="2"/>
        <v>33236.994219653177</v>
      </c>
      <c r="S26" s="57">
        <f t="shared" si="2"/>
        <v>33236.994219653177</v>
      </c>
      <c r="T26" s="20">
        <f>SUM(L26:S26)</f>
        <v>265895.95375722548</v>
      </c>
      <c r="U26" s="20"/>
      <c r="V26" s="20"/>
    </row>
    <row r="27" spans="1:22" x14ac:dyDescent="0.25">
      <c r="A27" s="51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18">
        <f>SUM(T26:T26)</f>
        <v>265895.95375722548</v>
      </c>
      <c r="U27" s="34">
        <f>T27*50%*6%</f>
        <v>7976.8786127167641</v>
      </c>
      <c r="V27" s="18">
        <f>T27-U27</f>
        <v>257919.07514450871</v>
      </c>
    </row>
    <row r="28" spans="1:22" ht="30" x14ac:dyDescent="0.25">
      <c r="A28" s="51">
        <v>13</v>
      </c>
      <c r="B28" s="49" t="s">
        <v>90</v>
      </c>
      <c r="C28" s="50" t="s">
        <v>95</v>
      </c>
      <c r="D28" s="19">
        <v>44620</v>
      </c>
      <c r="E28" s="6" t="s">
        <v>49</v>
      </c>
      <c r="F28" s="6" t="s">
        <v>17</v>
      </c>
      <c r="G28" s="7">
        <v>0</v>
      </c>
      <c r="H28" s="7">
        <v>0.33333333333333331</v>
      </c>
      <c r="I28" s="8">
        <f>H28-G28</f>
        <v>0.33333333333333331</v>
      </c>
      <c r="J28" s="55">
        <f>25*115000</f>
        <v>2875000</v>
      </c>
      <c r="K28" s="57">
        <f>1/173*$J$22</f>
        <v>16618.497109826589</v>
      </c>
      <c r="L28" s="57">
        <f>$K$22*2</f>
        <v>33236.994219653177</v>
      </c>
      <c r="M28" s="57">
        <f t="shared" si="2"/>
        <v>33236.994219653177</v>
      </c>
      <c r="N28" s="57">
        <f t="shared" si="2"/>
        <v>33236.994219653177</v>
      </c>
      <c r="O28" s="57">
        <f t="shared" si="2"/>
        <v>33236.994219653177</v>
      </c>
      <c r="P28" s="57">
        <f t="shared" si="2"/>
        <v>33236.994219653177</v>
      </c>
      <c r="Q28" s="57">
        <f t="shared" si="2"/>
        <v>33236.994219653177</v>
      </c>
      <c r="R28" s="57">
        <f t="shared" si="2"/>
        <v>33236.994219653177</v>
      </c>
      <c r="S28" s="57">
        <f t="shared" si="2"/>
        <v>33236.994219653177</v>
      </c>
      <c r="T28" s="20">
        <f>SUM(L28:S28)</f>
        <v>265895.95375722548</v>
      </c>
      <c r="U28" s="20"/>
      <c r="V28" s="20"/>
    </row>
    <row r="29" spans="1:22" x14ac:dyDescent="0.25">
      <c r="A29" s="51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18">
        <f>SUM(T28:T28)</f>
        <v>265895.95375722548</v>
      </c>
      <c r="U29" s="34">
        <f>T29*50%*6%</f>
        <v>7976.8786127167641</v>
      </c>
      <c r="V29" s="18">
        <f>T29-U29</f>
        <v>257919.07514450871</v>
      </c>
    </row>
    <row r="30" spans="1:22" ht="30" x14ac:dyDescent="0.25">
      <c r="A30" s="51">
        <v>14</v>
      </c>
      <c r="B30" s="49" t="s">
        <v>91</v>
      </c>
      <c r="C30" s="50" t="s">
        <v>95</v>
      </c>
      <c r="D30" s="19">
        <v>44620</v>
      </c>
      <c r="E30" s="6" t="s">
        <v>49</v>
      </c>
      <c r="F30" s="6" t="s">
        <v>17</v>
      </c>
      <c r="G30" s="7">
        <v>0</v>
      </c>
      <c r="H30" s="7">
        <v>0.33333333333333331</v>
      </c>
      <c r="I30" s="8">
        <f>H30-G30</f>
        <v>0.33333333333333331</v>
      </c>
      <c r="J30" s="55">
        <f>25*115000</f>
        <v>2875000</v>
      </c>
      <c r="K30" s="57">
        <f>1/173*$J$22</f>
        <v>16618.497109826589</v>
      </c>
      <c r="L30" s="57">
        <f>$K$22*2</f>
        <v>33236.994219653177</v>
      </c>
      <c r="M30" s="57">
        <f t="shared" si="2"/>
        <v>33236.994219653177</v>
      </c>
      <c r="N30" s="57">
        <f t="shared" si="2"/>
        <v>33236.994219653177</v>
      </c>
      <c r="O30" s="57">
        <f t="shared" si="2"/>
        <v>33236.994219653177</v>
      </c>
      <c r="P30" s="57">
        <f t="shared" si="2"/>
        <v>33236.994219653177</v>
      </c>
      <c r="Q30" s="57">
        <f t="shared" si="2"/>
        <v>33236.994219653177</v>
      </c>
      <c r="R30" s="57">
        <f t="shared" si="2"/>
        <v>33236.994219653177</v>
      </c>
      <c r="S30" s="57">
        <f t="shared" si="2"/>
        <v>33236.994219653177</v>
      </c>
      <c r="T30" s="20">
        <f>SUM(L30:S30)</f>
        <v>265895.95375722548</v>
      </c>
      <c r="U30" s="58"/>
      <c r="V30" s="59"/>
    </row>
    <row r="31" spans="1:22" x14ac:dyDescent="0.25">
      <c r="A31" s="51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18">
        <f>SUM(T30:T30)</f>
        <v>265895.95375722548</v>
      </c>
      <c r="U31" s="34">
        <f>T31*50%*6%</f>
        <v>7976.8786127167641</v>
      </c>
      <c r="V31" s="18">
        <f>T31-U31</f>
        <v>257919.07514450871</v>
      </c>
    </row>
    <row r="32" spans="1:22" ht="30" x14ac:dyDescent="0.25">
      <c r="A32" s="51">
        <v>15</v>
      </c>
      <c r="B32" s="49" t="s">
        <v>92</v>
      </c>
      <c r="C32" s="50" t="s">
        <v>95</v>
      </c>
      <c r="D32" s="19">
        <v>44620</v>
      </c>
      <c r="E32" s="6" t="s">
        <v>49</v>
      </c>
      <c r="F32" s="6" t="s">
        <v>17</v>
      </c>
      <c r="G32" s="7">
        <v>0</v>
      </c>
      <c r="H32" s="7">
        <v>0.33333333333333331</v>
      </c>
      <c r="I32" s="8">
        <f>H32-G32</f>
        <v>0.33333333333333331</v>
      </c>
      <c r="J32" s="55">
        <f>25*115000</f>
        <v>2875000</v>
      </c>
      <c r="K32" s="57">
        <f>1/173*$J$22</f>
        <v>16618.497109826589</v>
      </c>
      <c r="L32" s="57">
        <f>$K$22*2</f>
        <v>33236.994219653177</v>
      </c>
      <c r="M32" s="57">
        <f t="shared" si="2"/>
        <v>33236.994219653177</v>
      </c>
      <c r="N32" s="57">
        <f t="shared" si="2"/>
        <v>33236.994219653177</v>
      </c>
      <c r="O32" s="57">
        <f t="shared" si="2"/>
        <v>33236.994219653177</v>
      </c>
      <c r="P32" s="57">
        <f t="shared" si="2"/>
        <v>33236.994219653177</v>
      </c>
      <c r="Q32" s="57">
        <f t="shared" si="2"/>
        <v>33236.994219653177</v>
      </c>
      <c r="R32" s="57">
        <f t="shared" si="2"/>
        <v>33236.994219653177</v>
      </c>
      <c r="S32" s="57">
        <f t="shared" si="2"/>
        <v>33236.994219653177</v>
      </c>
      <c r="T32" s="20">
        <f>SUM(L32:S32)</f>
        <v>265895.95375722548</v>
      </c>
      <c r="U32" s="58"/>
      <c r="V32" s="59"/>
    </row>
    <row r="33" spans="1:22" x14ac:dyDescent="0.25">
      <c r="A33" s="51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18">
        <f>SUM(T32:T32)</f>
        <v>265895.95375722548</v>
      </c>
      <c r="U33" s="34">
        <f>T33*50%*6%</f>
        <v>7976.8786127167641</v>
      </c>
      <c r="V33" s="18">
        <f>T33-U33</f>
        <v>257919.07514450871</v>
      </c>
    </row>
    <row r="34" spans="1:22" ht="30" x14ac:dyDescent="0.25">
      <c r="A34" s="51">
        <v>16</v>
      </c>
      <c r="B34" s="49" t="s">
        <v>93</v>
      </c>
      <c r="C34" s="50" t="s">
        <v>95</v>
      </c>
      <c r="D34" s="19">
        <v>44620</v>
      </c>
      <c r="E34" s="6" t="s">
        <v>49</v>
      </c>
      <c r="F34" s="6" t="s">
        <v>17</v>
      </c>
      <c r="G34" s="7">
        <v>0</v>
      </c>
      <c r="H34" s="7">
        <v>0.33333333333333331</v>
      </c>
      <c r="I34" s="8">
        <f>H34-G34</f>
        <v>0.33333333333333331</v>
      </c>
      <c r="J34" s="55">
        <f>25*115000</f>
        <v>2875000</v>
      </c>
      <c r="K34" s="57">
        <f>1/173*$J$22</f>
        <v>16618.497109826589</v>
      </c>
      <c r="L34" s="57">
        <f>$K$22*2</f>
        <v>33236.994219653177</v>
      </c>
      <c r="M34" s="57">
        <f t="shared" si="2"/>
        <v>33236.994219653177</v>
      </c>
      <c r="N34" s="57">
        <f t="shared" si="2"/>
        <v>33236.994219653177</v>
      </c>
      <c r="O34" s="57">
        <f t="shared" si="2"/>
        <v>33236.994219653177</v>
      </c>
      <c r="P34" s="57">
        <f t="shared" si="2"/>
        <v>33236.994219653177</v>
      </c>
      <c r="Q34" s="57">
        <f t="shared" si="2"/>
        <v>33236.994219653177</v>
      </c>
      <c r="R34" s="57">
        <f t="shared" si="2"/>
        <v>33236.994219653177</v>
      </c>
      <c r="S34" s="57">
        <f t="shared" si="2"/>
        <v>33236.994219653177</v>
      </c>
      <c r="T34" s="20">
        <f>SUM(L34:S34)</f>
        <v>265895.95375722548</v>
      </c>
      <c r="U34" s="58"/>
      <c r="V34" s="59"/>
    </row>
    <row r="35" spans="1:22" x14ac:dyDescent="0.25">
      <c r="A35" s="51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18">
        <f>SUM(T34:T34)</f>
        <v>265895.95375722548</v>
      </c>
      <c r="U35" s="34">
        <f>T35*50%*6%</f>
        <v>7976.8786127167641</v>
      </c>
      <c r="V35" s="18">
        <f>T35-U35</f>
        <v>257919.07514450871</v>
      </c>
    </row>
    <row r="36" spans="1:22" ht="30" x14ac:dyDescent="0.25">
      <c r="A36" s="51">
        <v>17</v>
      </c>
      <c r="B36" s="49" t="s">
        <v>94</v>
      </c>
      <c r="C36" s="50" t="s">
        <v>95</v>
      </c>
      <c r="D36" s="19">
        <v>44620</v>
      </c>
      <c r="E36" s="6" t="s">
        <v>49</v>
      </c>
      <c r="F36" s="6" t="s">
        <v>17</v>
      </c>
      <c r="G36" s="7">
        <v>0</v>
      </c>
      <c r="H36" s="7">
        <v>0.33333333333333331</v>
      </c>
      <c r="I36" s="8">
        <f>H36-G36</f>
        <v>0.33333333333333331</v>
      </c>
      <c r="J36" s="55">
        <f>25*115000</f>
        <v>2875000</v>
      </c>
      <c r="K36" s="57">
        <f>1/173*$J$22</f>
        <v>16618.497109826589</v>
      </c>
      <c r="L36" s="57">
        <f>$K$22*2</f>
        <v>33236.994219653177</v>
      </c>
      <c r="M36" s="57">
        <f t="shared" si="2"/>
        <v>33236.994219653177</v>
      </c>
      <c r="N36" s="57">
        <f t="shared" si="2"/>
        <v>33236.994219653177</v>
      </c>
      <c r="O36" s="57">
        <f t="shared" si="2"/>
        <v>33236.994219653177</v>
      </c>
      <c r="P36" s="57">
        <f t="shared" si="2"/>
        <v>33236.994219653177</v>
      </c>
      <c r="Q36" s="57">
        <f t="shared" si="2"/>
        <v>33236.994219653177</v>
      </c>
      <c r="R36" s="57">
        <f t="shared" si="2"/>
        <v>33236.994219653177</v>
      </c>
      <c r="S36" s="57">
        <f t="shared" si="2"/>
        <v>33236.994219653177</v>
      </c>
      <c r="T36" s="20">
        <f>SUM(L36:S36)</f>
        <v>265895.95375722548</v>
      </c>
      <c r="U36" s="58"/>
      <c r="V36" s="59"/>
    </row>
    <row r="37" spans="1:22" x14ac:dyDescent="0.25">
      <c r="A37" s="51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18">
        <f>SUM(T36:T36)</f>
        <v>265895.95375722548</v>
      </c>
      <c r="U37" s="34">
        <f>T37*50%*6%</f>
        <v>7976.8786127167641</v>
      </c>
      <c r="V37" s="18">
        <f>T37-U37</f>
        <v>257919.07514450871</v>
      </c>
    </row>
    <row r="38" spans="1:22" x14ac:dyDescent="0.25">
      <c r="A38" s="65" t="s">
        <v>16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21">
        <f>T5+T7+T9+T11+T13+T15+T17+T19+T21+T23+T25+T27+T29+T31+T33+T35+T37</f>
        <v>4520231.2138728332</v>
      </c>
      <c r="U38" s="21">
        <f>SUM(U5:U37)</f>
        <v>135606.93641618502</v>
      </c>
      <c r="V38" s="21">
        <f>T38-U38</f>
        <v>4384624.2774566477</v>
      </c>
    </row>
    <row r="39" spans="1:22" x14ac:dyDescent="0.25">
      <c r="T39" s="30"/>
      <c r="U39" s="31"/>
    </row>
    <row r="40" spans="1:22" ht="15.75" x14ac:dyDescent="0.25">
      <c r="S40" s="31"/>
      <c r="T40" s="64" t="s">
        <v>97</v>
      </c>
      <c r="U40" s="64"/>
      <c r="V40" s="64"/>
    </row>
    <row r="41" spans="1:22" ht="15.75" x14ac:dyDescent="0.25">
      <c r="T41" s="64" t="s">
        <v>32</v>
      </c>
      <c r="U41" s="64"/>
      <c r="V41" s="64"/>
    </row>
    <row r="42" spans="1:22" ht="15.75" x14ac:dyDescent="0.25">
      <c r="T42" s="45"/>
      <c r="U42" s="24"/>
      <c r="V42" s="24"/>
    </row>
    <row r="43" spans="1:22" ht="15.75" x14ac:dyDescent="0.25">
      <c r="T43" s="45"/>
      <c r="U43" s="24"/>
      <c r="V43" s="24"/>
    </row>
    <row r="44" spans="1:22" ht="34.5" customHeight="1" x14ac:dyDescent="0.25">
      <c r="C44" s="25"/>
      <c r="D44" s="26"/>
      <c r="E44" s="33"/>
      <c r="T44" s="45"/>
      <c r="U44" s="24"/>
      <c r="V44" s="24"/>
    </row>
    <row r="45" spans="1:22" ht="15.75" x14ac:dyDescent="0.25">
      <c r="C45" s="25"/>
      <c r="D45" s="26"/>
      <c r="T45" s="64" t="s">
        <v>33</v>
      </c>
      <c r="U45" s="64"/>
      <c r="V45" s="64"/>
    </row>
    <row r="46" spans="1:22" x14ac:dyDescent="0.25">
      <c r="C46" s="27"/>
      <c r="D46" s="28"/>
    </row>
    <row r="47" spans="1:22" x14ac:dyDescent="0.25">
      <c r="C47" s="29"/>
      <c r="D47" s="25"/>
    </row>
    <row r="48" spans="1:22" x14ac:dyDescent="0.25">
      <c r="C48" s="29"/>
      <c r="D48" s="26"/>
    </row>
  </sheetData>
  <mergeCells count="35">
    <mergeCell ref="B5:S5"/>
    <mergeCell ref="A1:V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S2"/>
    <mergeCell ref="T2:T3"/>
    <mergeCell ref="U2:U3"/>
    <mergeCell ref="V2:V3"/>
    <mergeCell ref="T45:V45"/>
    <mergeCell ref="B7:S7"/>
    <mergeCell ref="B9:S9"/>
    <mergeCell ref="B11:S11"/>
    <mergeCell ref="B13:S13"/>
    <mergeCell ref="A38:S38"/>
    <mergeCell ref="T40:V40"/>
    <mergeCell ref="B17:S17"/>
    <mergeCell ref="B19:S19"/>
    <mergeCell ref="B21:S21"/>
    <mergeCell ref="B23:S23"/>
    <mergeCell ref="B25:S25"/>
    <mergeCell ref="B27:S27"/>
    <mergeCell ref="B29:S29"/>
    <mergeCell ref="B31:S31"/>
    <mergeCell ref="B33:S33"/>
    <mergeCell ref="B35:S35"/>
    <mergeCell ref="B37:S37"/>
    <mergeCell ref="T41:V41"/>
  </mergeCells>
  <pageMargins left="0" right="0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REKAPITULASI</vt:lpstr>
      <vt:lpstr>Planner</vt:lpstr>
      <vt:lpstr>Operator</vt:lpstr>
      <vt:lpstr>Petugas Operasi</vt:lpstr>
      <vt:lpstr>Operator TT</vt:lpstr>
      <vt:lpstr>'Operator TT'!Print_Area</vt:lpstr>
      <vt:lpstr>REKAPITULASI!Print_Area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Fahmi</cp:lastModifiedBy>
  <cp:lastPrinted>2022-03-29T02:54:05Z</cp:lastPrinted>
  <dcterms:created xsi:type="dcterms:W3CDTF">2021-05-16T14:16:05Z</dcterms:created>
  <dcterms:modified xsi:type="dcterms:W3CDTF">2022-03-29T02:54:43Z</dcterms:modified>
</cp:coreProperties>
</file>