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OTONGAN\"/>
    </mc:Choice>
  </mc:AlternateContent>
  <xr:revisionPtr revIDLastSave="0" documentId="13_ncr:1_{CB05C9FB-497E-4DF2-BA50-7453979ED876}" xr6:coauthVersionLast="46" xr6:coauthVersionMax="46" xr10:uidLastSave="{00000000-0000-0000-0000-000000000000}"/>
  <bookViews>
    <workbookView xWindow="14655" yWindow="4275" windowWidth="14145" windowHeight="11325" tabRatio="661" firstSheet="1" activeTab="2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91029"/>
  <fileRecoveryPr autoRecover="0"/>
</workbook>
</file>

<file path=xl/calcChain.xml><?xml version="1.0" encoding="utf-8"?>
<calcChain xmlns="http://schemas.openxmlformats.org/spreadsheetml/2006/main">
  <c r="M16" i="59" l="1"/>
  <c r="T24" i="68"/>
  <c r="S9" i="59"/>
  <c r="M10" i="59"/>
  <c r="S15" i="59"/>
  <c r="S14" i="59"/>
  <c r="O17" i="68"/>
  <c r="Z8" i="59"/>
  <c r="T12" i="68"/>
  <c r="O14" i="68"/>
  <c r="T10" i="68"/>
  <c r="T11" i="68"/>
  <c r="T19" i="68"/>
  <c r="T20" i="68"/>
  <c r="T21" i="68"/>
  <c r="G24" i="68"/>
  <c r="H24" i="68"/>
  <c r="I24" i="68"/>
  <c r="J24" i="68"/>
  <c r="K24" i="68"/>
  <c r="F24" i="68"/>
  <c r="F10" i="59"/>
  <c r="F16" i="59" s="1"/>
  <c r="F17" i="59" s="1"/>
  <c r="F8" i="59"/>
  <c r="T22" i="68" l="1"/>
  <c r="T17" i="68"/>
  <c r="T15" i="68"/>
  <c r="T23" i="68"/>
  <c r="T16" i="68"/>
  <c r="T13" i="68"/>
  <c r="T14" i="68"/>
  <c r="F13" i="59"/>
  <c r="F12" i="59"/>
  <c r="F14" i="59"/>
  <c r="F11" i="59"/>
  <c r="L19" i="68" l="1"/>
  <c r="L12" i="68"/>
  <c r="L13" i="68"/>
  <c r="L14" i="68"/>
  <c r="L10" i="68"/>
  <c r="H19" i="68"/>
  <c r="H14" i="68"/>
  <c r="H13" i="68"/>
  <c r="H12" i="68"/>
  <c r="H10" i="68"/>
  <c r="B12" i="68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11" i="68"/>
  <c r="E19" i="68"/>
  <c r="E14" i="68"/>
  <c r="E13" i="68"/>
  <c r="E22" i="68"/>
  <c r="N22" i="68" s="1"/>
  <c r="E10" i="68"/>
  <c r="E12" i="68"/>
  <c r="U14" i="68" l="1"/>
  <c r="U10" i="68"/>
  <c r="U19" i="68"/>
  <c r="U12" i="68"/>
  <c r="U13" i="68"/>
  <c r="P18" i="59" l="1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8" i="59" l="1"/>
  <c r="B14" i="59" l="1"/>
  <c r="B15" i="59" s="1"/>
  <c r="B16" i="59" s="1"/>
  <c r="B17" i="59" s="1"/>
  <c r="H18" i="68" l="1"/>
  <c r="H20" i="68"/>
  <c r="H16" i="68"/>
  <c r="H17" i="68"/>
  <c r="H15" i="68"/>
  <c r="H11" i="68"/>
  <c r="H9" i="68"/>
  <c r="L9" i="68" s="1"/>
  <c r="U9" i="68" s="1"/>
  <c r="H9" i="59"/>
  <c r="G9" i="59"/>
  <c r="H7" i="59"/>
  <c r="G7" i="59"/>
  <c r="G8" i="59" s="1"/>
  <c r="S24" i="68" l="1"/>
  <c r="H8" i="59"/>
  <c r="S7" i="59"/>
  <c r="T18" i="68"/>
  <c r="J9" i="59"/>
  <c r="P24" i="68"/>
  <c r="X15" i="68"/>
  <c r="X18" i="68" s="1"/>
  <c r="G10" i="59"/>
  <c r="Z33" i="59"/>
  <c r="H10" i="59"/>
  <c r="L16" i="68"/>
  <c r="L20" i="68"/>
  <c r="L18" i="68"/>
  <c r="L17" i="68"/>
  <c r="L11" i="68"/>
  <c r="I9" i="59"/>
  <c r="I7" i="59"/>
  <c r="U18" i="68" l="1"/>
  <c r="L24" i="68"/>
  <c r="U20" i="68"/>
  <c r="U11" i="68"/>
  <c r="U16" i="68"/>
  <c r="U17" i="68"/>
  <c r="H14" i="59"/>
  <c r="S10" i="59"/>
  <c r="S8" i="59"/>
  <c r="T7" i="59"/>
  <c r="I8" i="59"/>
  <c r="Q24" i="68"/>
  <c r="H11" i="59"/>
  <c r="M11" i="59" s="1"/>
  <c r="T9" i="59"/>
  <c r="N18" i="59"/>
  <c r="O24" i="68"/>
  <c r="G11" i="59"/>
  <c r="G13" i="59"/>
  <c r="G14" i="59"/>
  <c r="G16" i="59"/>
  <c r="H12" i="59"/>
  <c r="M12" i="59" s="1"/>
  <c r="H16" i="59"/>
  <c r="G12" i="59"/>
  <c r="Z34" i="59"/>
  <c r="Z36" i="59" s="1"/>
  <c r="I10" i="59"/>
  <c r="H13" i="59"/>
  <c r="M13" i="59" s="1"/>
  <c r="L15" i="68"/>
  <c r="U15" i="68" s="1"/>
  <c r="L23" i="68"/>
  <c r="U23" i="68" s="1"/>
  <c r="T8" i="59" l="1"/>
  <c r="S11" i="59"/>
  <c r="U24" i="68"/>
  <c r="H15" i="59"/>
  <c r="H17" i="59"/>
  <c r="S16" i="59"/>
  <c r="T10" i="59"/>
  <c r="J12" i="59"/>
  <c r="J13" i="59"/>
  <c r="Z9" i="59"/>
  <c r="Z11" i="59" s="1"/>
  <c r="I11" i="59"/>
  <c r="G15" i="59"/>
  <c r="Q18" i="59" s="1"/>
  <c r="G17" i="59"/>
  <c r="I14" i="59"/>
  <c r="T14" i="59" s="1"/>
  <c r="I16" i="59"/>
  <c r="I12" i="59"/>
  <c r="I13" i="59"/>
  <c r="F18" i="59"/>
  <c r="T11" i="59" l="1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T17" i="59" l="1"/>
  <c r="T15" i="59"/>
  <c r="J18" i="59"/>
  <c r="M18" i="59"/>
  <c r="T18" i="59" l="1"/>
  <c r="S18" i="59"/>
</calcChain>
</file>

<file path=xl/sharedStrings.xml><?xml version="1.0" encoding="utf-8"?>
<sst xmlns="http://schemas.openxmlformats.org/spreadsheetml/2006/main" count="77" uniqueCount="59">
  <si>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</si>
  <si>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</si>
  <si>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</si>
  <si>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</si>
  <si>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</si>
  <si>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</si>
  <si>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</si>
  <si>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</si>
  <si>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</si>
  <si>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</si>
  <si>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</si>
  <si>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</si>
  <si>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</si>
  <si>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</si>
  <si>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</si>
  <si>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</si>
  <si>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</si>
  <si>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</si>
  <si>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</si>
  <si>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</si>
  <si>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</si>
  <si>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</si>
  <si>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</si>
  <si>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</si>
  <si>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</si>
  <si>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</si>
  <si>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</si>
  <si>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</si>
  <si>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</si>
  <si>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</si>
  <si>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</si>
  <si>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</si>
  <si>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</si>
  <si>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</si>
  <si>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</si>
  <si>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</si>
  <si>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</si>
  <si>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</si>
  <si>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</si>
  <si>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</si>
  <si>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</si>
  <si>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</si>
  <si>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</si>
  <si>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</si>
  <si>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</si>
  <si>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</si>
  <si>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</si>
  <si>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</si>
  <si>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</si>
  <si>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</si>
  <si>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</si>
  <si>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</si>
  <si>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</si>
  <si>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</si>
  <si>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</si>
  <si>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</si>
  <si>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</si>
  <si>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APRIL 2021</t>
  </si>
  <si>
    <t>60:58:00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</si>
</sst>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152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167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165" fontId="16" fillId="0" borderId="7" xfId="9" applyFont="1" applyFill="1" applyBorder="1" applyAlignment="1" applyProtection="1">
      <alignment horizontal="left" vertical="center"/>
    </xf>
    <xf numFmtId="165" fontId="19" fillId="0" borderId="7" xfId="9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  <protection hidden="1"/>
    </xf>
    <xf numFmtId="167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7" fontId="15" fillId="0" borderId="0" xfId="0" applyNumberFormat="1" applyFont="1"/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7" xfId="9" applyNumberFormat="1" applyFont="1" applyFill="1" applyBorder="1" applyAlignment="1" applyProtection="1">
      <alignment vertical="center"/>
    </xf>
    <xf numFmtId="167" fontId="19" fillId="0" borderId="7" xfId="9" applyNumberFormat="1" applyFont="1" applyFill="1" applyBorder="1" applyAlignment="1" applyProtection="1">
      <alignment vertical="center"/>
      <protection hidden="1"/>
    </xf>
    <xf numFmtId="167" fontId="20" fillId="0" borderId="12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7" fontId="16" fillId="0" borderId="17" xfId="9" applyNumberFormat="1" applyFont="1" applyFill="1" applyBorder="1" applyAlignment="1" applyProtection="1">
      <alignment vertical="center"/>
      <protection hidden="1"/>
    </xf>
    <xf numFmtId="167" fontId="17" fillId="0" borderId="18" xfId="9" applyNumberFormat="1" applyFont="1" applyFill="1" applyBorder="1" applyAlignment="1" applyProtection="1">
      <alignment vertical="center"/>
    </xf>
    <xf numFmtId="165" fontId="16" fillId="0" borderId="8" xfId="9" applyFont="1" applyFill="1" applyBorder="1" applyAlignment="1" applyProtection="1">
      <alignment horizontal="left" vertical="center"/>
    </xf>
    <xf numFmtId="167" fontId="17" fillId="0" borderId="16" xfId="9" applyNumberFormat="1" applyFont="1" applyFill="1" applyBorder="1" applyAlignment="1" applyProtection="1">
      <alignment vertical="center"/>
    </xf>
    <xf numFmtId="165" fontId="16" fillId="0" borderId="14" xfId="9" applyFont="1" applyFill="1" applyBorder="1" applyAlignment="1" applyProtection="1">
      <alignment horizontal="left" vertical="center"/>
    </xf>
    <xf numFmtId="167" fontId="16" fillId="0" borderId="14" xfId="9" applyNumberFormat="1" applyFont="1" applyFill="1" applyBorder="1" applyAlignment="1" applyProtection="1">
      <alignment vertical="center"/>
      <protection hidden="1"/>
    </xf>
    <xf numFmtId="167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7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29" fillId="0" borderId="13" xfId="9" applyNumberFormat="1" applyFont="1" applyFill="1" applyBorder="1" applyAlignment="1" applyProtection="1">
      <alignment horizontal="right" vertical="center"/>
    </xf>
    <xf numFmtId="167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7" fontId="17" fillId="0" borderId="7" xfId="9" applyNumberFormat="1" applyFont="1" applyFill="1" applyBorder="1" applyAlignment="1" applyProtection="1">
      <alignment horizontal="right" vertical="center"/>
    </xf>
    <xf numFmtId="167" fontId="29" fillId="0" borderId="8" xfId="9" applyNumberFormat="1" applyFont="1" applyFill="1" applyBorder="1" applyAlignment="1" applyProtection="1">
      <alignment horizontal="right" vertical="center"/>
    </xf>
    <xf numFmtId="167" fontId="17" fillId="0" borderId="8" xfId="9" applyNumberFormat="1" applyFont="1" applyFill="1" applyBorder="1" applyAlignment="1" applyProtection="1">
      <alignment horizontal="right" vertical="center"/>
    </xf>
    <xf numFmtId="167" fontId="29" fillId="0" borderId="14" xfId="9" applyNumberFormat="1" applyFont="1" applyFill="1" applyBorder="1" applyAlignment="1" applyProtection="1">
      <alignment horizontal="right" vertical="center"/>
    </xf>
    <xf numFmtId="167" fontId="17" fillId="0" borderId="14" xfId="9" applyNumberFormat="1" applyFont="1" applyFill="1" applyBorder="1" applyAlignment="1" applyProtection="1">
      <alignment horizontal="right" vertical="center"/>
    </xf>
    <xf numFmtId="167" fontId="20" fillId="4" borderId="7" xfId="9" applyNumberFormat="1" applyFont="1" applyFill="1" applyBorder="1" applyAlignment="1" applyProtection="1">
      <alignment horizontal="right" vertical="center"/>
    </xf>
    <xf numFmtId="167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7" fontId="20" fillId="5" borderId="21" xfId="9" applyNumberFormat="1" applyFont="1" applyFill="1" applyBorder="1" applyAlignment="1" applyProtection="1">
      <alignment horizontal="center" vertical="center" wrapText="1"/>
    </xf>
    <xf numFmtId="167" fontId="20" fillId="5" borderId="11" xfId="9" applyNumberFormat="1" applyFont="1" applyFill="1" applyBorder="1" applyAlignment="1" applyProtection="1">
      <alignment horizontal="center" vertical="center" wrapText="1"/>
    </xf>
    <xf numFmtId="180" fontId="29" fillId="0" borderId="13" xfId="10" applyNumberFormat="1" applyFont="1" applyFill="1" applyBorder="1" applyAlignment="1" applyProtection="1">
      <alignment horizontal="right" vertical="center"/>
    </xf>
    <xf numFmtId="180" fontId="29" fillId="0" borderId="7" xfId="10" applyNumberFormat="1" applyFont="1" applyFill="1" applyBorder="1" applyAlignment="1" applyProtection="1">
      <alignment horizontal="right" vertical="center"/>
    </xf>
    <xf numFmtId="180" fontId="18" fillId="0" borderId="7" xfId="10" applyNumberFormat="1" applyFont="1" applyFill="1" applyBorder="1" applyAlignment="1" applyProtection="1">
      <alignment horizontal="right" vertical="center"/>
    </xf>
    <xf numFmtId="180" fontId="18" fillId="0" borderId="6" xfId="10" applyNumberFormat="1" applyFont="1" applyFill="1" applyBorder="1" applyAlignment="1" applyProtection="1">
      <alignment horizontal="right" vertical="center"/>
    </xf>
    <xf numFmtId="180" fontId="29" fillId="0" borderId="8" xfId="10" applyNumberFormat="1" applyFont="1" applyFill="1" applyBorder="1" applyAlignment="1" applyProtection="1">
      <alignment horizontal="right" vertical="center"/>
    </xf>
    <xf numFmtId="180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80" fontId="19" fillId="0" borderId="7" xfId="10" applyNumberFormat="1" applyFont="1" applyFill="1" applyBorder="1" applyAlignment="1" applyProtection="1">
      <alignment horizontal="center" vertical="center"/>
    </xf>
    <xf numFmtId="180" fontId="19" fillId="0" borderId="6" xfId="10" applyNumberFormat="1" applyFont="1" applyFill="1" applyBorder="1" applyAlignment="1" applyProtection="1">
      <alignment horizontal="center" vertical="center"/>
    </xf>
    <xf numFmtId="180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164" fontId="29" fillId="0" borderId="13" xfId="10" applyNumberFormat="1" applyFont="1" applyFill="1" applyBorder="1" applyAlignment="1" applyProtection="1">
      <alignment horizontal="right" vertical="center"/>
    </xf>
    <xf numFmtId="164" fontId="29" fillId="0" borderId="7" xfId="10" applyNumberFormat="1" applyFont="1" applyFill="1" applyBorder="1" applyAlignment="1" applyProtection="1">
      <alignment horizontal="right" vertical="center"/>
    </xf>
    <xf numFmtId="164" fontId="18" fillId="0" borderId="7" xfId="10" applyNumberFormat="1" applyFont="1" applyFill="1" applyBorder="1" applyAlignment="1" applyProtection="1">
      <alignment horizontal="right" vertical="center"/>
    </xf>
    <xf numFmtId="164" fontId="29" fillId="0" borderId="8" xfId="10" applyNumberFormat="1" applyFont="1" applyFill="1" applyBorder="1" applyAlignment="1" applyProtection="1">
      <alignment horizontal="right" vertical="center"/>
    </xf>
    <xf numFmtId="167" fontId="20" fillId="0" borderId="8" xfId="9" applyNumberFormat="1" applyFont="1" applyFill="1" applyBorder="1" applyAlignment="1" applyProtection="1">
      <alignment horizontal="right" vertical="center"/>
    </xf>
    <xf numFmtId="167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7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165" fontId="21" fillId="5" borderId="1" xfId="9" applyFont="1" applyFill="1" applyBorder="1" applyAlignment="1" applyProtection="1">
      <alignment vertical="center"/>
    </xf>
    <xf numFmtId="167" fontId="21" fillId="5" borderId="1" xfId="9" applyNumberFormat="1" applyFont="1" applyFill="1" applyBorder="1" applyProtection="1"/>
    <xf numFmtId="167" fontId="21" fillId="5" borderId="1" xfId="9" applyNumberFormat="1" applyFont="1" applyFill="1" applyBorder="1" applyAlignment="1" applyProtection="1">
      <alignment vertical="center"/>
      <protection hidden="1"/>
    </xf>
    <xf numFmtId="167" fontId="25" fillId="5" borderId="1" xfId="9" applyNumberFormat="1" applyFont="1" applyFill="1" applyBorder="1" applyAlignment="1" applyProtection="1">
      <alignment vertical="center"/>
    </xf>
    <xf numFmtId="167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165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80" fontId="21" fillId="0" borderId="1" xfId="10" applyNumberFormat="1" applyFont="1" applyFill="1" applyBorder="1" applyAlignment="1" applyProtection="1">
      <alignment horizontal="center" vertical="center"/>
    </xf>
    <xf numFmtId="167" fontId="21" fillId="0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vertical="center"/>
      <protection hidden="1"/>
    </xf>
    <xf numFmtId="167" fontId="25" fillId="0" borderId="1" xfId="9" applyNumberFormat="1" applyFont="1" applyFill="1" applyBorder="1" applyAlignment="1" applyProtection="1">
      <alignment vertical="center"/>
    </xf>
    <xf numFmtId="180" fontId="25" fillId="0" borderId="1" xfId="10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horizontal="center" vertical="center"/>
    </xf>
    <xf numFmtId="167" fontId="21" fillId="0" borderId="1" xfId="0" applyNumberFormat="1" applyFont="1" applyBorder="1" applyAlignment="1">
      <alignment vertical="center"/>
    </xf>
    <xf numFmtId="164" fontId="26" fillId="0" borderId="1" xfId="10" applyNumberFormat="1" applyFont="1" applyFill="1" applyBorder="1" applyAlignment="1" applyProtection="1">
      <alignment vertical="center"/>
    </xf>
    <xf numFmtId="165" fontId="27" fillId="0" borderId="1" xfId="9" applyFont="1" applyFill="1" applyBorder="1" applyAlignment="1" applyProtection="1">
      <alignment horizontal="left"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  <protection hidden="1"/>
    </xf>
    <xf numFmtId="167" fontId="28" fillId="0" borderId="1" xfId="9" applyNumberFormat="1" applyFont="1" applyFill="1" applyBorder="1" applyAlignment="1" applyProtection="1">
      <alignment vertical="center"/>
    </xf>
    <xf numFmtId="180" fontId="28" fillId="0" borderId="1" xfId="10" applyNumberFormat="1" applyFont="1" applyFill="1" applyBorder="1" applyAlignment="1" applyProtection="1">
      <alignment vertical="center"/>
    </xf>
    <xf numFmtId="181" fontId="21" fillId="0" borderId="1" xfId="9" applyNumberFormat="1" applyFont="1" applyFill="1" applyBorder="1" applyAlignment="1" applyProtection="1">
      <alignment horizontal="center" vertical="center"/>
    </xf>
    <xf numFmtId="165" fontId="21" fillId="5" borderId="7" xfId="9" applyFont="1" applyFill="1" applyBorder="1" applyAlignment="1" applyProtection="1">
      <alignment vertical="center"/>
    </xf>
    <xf numFmtId="165" fontId="27" fillId="0" borderId="7" xfId="9" applyFont="1" applyFill="1" applyBorder="1" applyAlignment="1" applyProtection="1">
      <alignment horizontal="left" vertical="center"/>
    </xf>
    <xf numFmtId="167" fontId="1" fillId="0" borderId="7" xfId="9" applyNumberFormat="1" applyFont="1" applyFill="1" applyBorder="1" applyAlignment="1" applyProtection="1">
      <alignment vertical="center"/>
    </xf>
    <xf numFmtId="167" fontId="1" fillId="0" borderId="17" xfId="9" applyNumberFormat="1" applyFont="1" applyFill="1" applyBorder="1" applyAlignment="1" applyProtection="1">
      <alignment vertical="center"/>
    </xf>
    <xf numFmtId="167" fontId="1" fillId="0" borderId="14" xfId="9" applyNumberFormat="1" applyFont="1" applyFill="1" applyBorder="1" applyAlignment="1" applyProtection="1">
      <alignment vertical="center"/>
    </xf>
    <xf numFmtId="167" fontId="21" fillId="5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horizontal="center" vertical="center"/>
    </xf>
    <xf numFmtId="20" fontId="21" fillId="0" borderId="1" xfId="9" quotePrefix="1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167" fontId="25" fillId="5" borderId="1" xfId="9" applyNumberFormat="1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7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19" fillId="5" borderId="1" xfId="0" quotePrefix="1" applyFont="1" applyFill="1" applyBorder="1" applyAlignment="1" applyProtection="1">
      <alignment horizontal="center"/>
    </xf>
    <xf numFmtId="167" fontId="20" fillId="5" borderId="9" xfId="9" applyNumberFormat="1" applyFont="1" applyFill="1" applyBorder="1" applyAlignment="1" applyProtection="1">
      <alignment horizontal="center" vertical="center" wrapText="1"/>
    </xf>
    <xf numFmtId="167" fontId="20" fillId="5" borderId="10" xfId="9" applyNumberFormat="1" applyFont="1" applyFill="1" applyBorder="1" applyAlignment="1" applyProtection="1">
      <alignment horizontal="center"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0" xfId="9" applyNumberFormat="1" applyFont="1" applyFill="1" applyBorder="1" applyAlignment="1" applyProtection="1">
      <alignment vertical="center" wrapText="1"/>
    </xf>
    <xf numFmtId="167" fontId="20" fillId="5" borderId="20" xfId="9" applyNumberFormat="1" applyFont="1" applyFill="1" applyBorder="1" applyAlignment="1" applyProtection="1">
      <alignment vertical="center" wrapText="1"/>
    </xf>
    <xf numFmtId="167" fontId="20" fillId="5" borderId="22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right" vertical="center" wrapText="1"/>
    </xf>
    <xf numFmtId="167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7" fontId="20" fillId="5" borderId="23" xfId="9" applyNumberFormat="1" applyFont="1" applyFill="1" applyBorder="1" applyAlignment="1" applyProtection="1">
      <alignment horizontal="center" vertical="center" wrapText="1"/>
    </xf>
    <xf numFmtId="167" fontId="20" fillId="5" borderId="24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view="pageBreakPreview" topLeftCell="A7" zoomScale="70" zoomScaleNormal="100" zoomScaleSheetLayoutView="70" workbookViewId="0">
      <selection activeCell="G18" sqref="G18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3.4257812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27" t="s">
        <v>34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4" ht="13.5" customHeight="1" x14ac:dyDescent="0.2">
      <c r="A4" s="128" t="s">
        <v>57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</row>
    <row r="5" spans="1:24" ht="10.5" customHeight="1" x14ac:dyDescent="0.2"/>
    <row r="6" spans="1:24" ht="38.25" customHeight="1" x14ac:dyDescent="0.2">
      <c r="B6" s="125" t="s">
        <v>0</v>
      </c>
      <c r="C6" s="125" t="s">
        <v>9</v>
      </c>
      <c r="D6" s="125" t="s">
        <v>37</v>
      </c>
      <c r="E6" s="79"/>
      <c r="F6" s="125" t="s">
        <v>10</v>
      </c>
      <c r="G6" s="125" t="s">
        <v>29</v>
      </c>
      <c r="H6" s="125" t="s">
        <v>30</v>
      </c>
      <c r="I6" s="125" t="s">
        <v>33</v>
      </c>
      <c r="J6" s="125" t="s">
        <v>3</v>
      </c>
      <c r="K6" s="125" t="s">
        <v>32</v>
      </c>
      <c r="L6" s="125" t="s">
        <v>11</v>
      </c>
      <c r="M6" s="125" t="s">
        <v>42</v>
      </c>
      <c r="N6" s="125" t="s">
        <v>41</v>
      </c>
      <c r="O6" s="125" t="s">
        <v>44</v>
      </c>
      <c r="P6" s="125"/>
      <c r="Q6" s="125"/>
      <c r="R6" s="125"/>
      <c r="S6" s="125" t="s">
        <v>36</v>
      </c>
      <c r="T6" s="125" t="s">
        <v>49</v>
      </c>
      <c r="U6" s="129" t="s">
        <v>43</v>
      </c>
    </row>
    <row r="7" spans="1:24" ht="81" customHeight="1" x14ac:dyDescent="0.2">
      <c r="B7" s="125"/>
      <c r="C7" s="133"/>
      <c r="D7" s="125"/>
      <c r="E7" s="79"/>
      <c r="F7" s="125"/>
      <c r="G7" s="125"/>
      <c r="H7" s="125"/>
      <c r="I7" s="125"/>
      <c r="J7" s="125"/>
      <c r="K7" s="125"/>
      <c r="L7" s="125"/>
      <c r="M7" s="125"/>
      <c r="N7" s="125"/>
      <c r="O7" s="79" t="s">
        <v>48</v>
      </c>
      <c r="P7" s="79" t="s">
        <v>50</v>
      </c>
      <c r="Q7" s="79" t="s">
        <v>46</v>
      </c>
      <c r="R7" s="79" t="s">
        <v>47</v>
      </c>
      <c r="S7" s="125"/>
      <c r="T7" s="125"/>
      <c r="U7" s="129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0</v>
      </c>
      <c r="E10" s="102">
        <f>D10*24</f>
        <v>0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/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1.6666666666666666E-2</v>
      </c>
      <c r="E11" s="102">
        <f>D11*24</f>
        <v>0.4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0.99705882352941178</v>
      </c>
      <c r="O11" s="107">
        <v>0</v>
      </c>
      <c r="P11" s="107">
        <v>0</v>
      </c>
      <c r="Q11" s="107">
        <v>0</v>
      </c>
      <c r="R11" s="108">
        <v>0</v>
      </c>
      <c r="S11" s="107"/>
      <c r="T11" s="107">
        <f>SUM(O11:S11)</f>
        <v>0</v>
      </c>
      <c r="U11" s="109">
        <f t="shared" ref="U11:U23" si="2">L11-T11</f>
        <v>35751000</v>
      </c>
      <c r="W11" s="8"/>
    </row>
    <row r="12" spans="1:24" ht="18.75" customHeight="1" x14ac:dyDescent="0.2">
      <c r="B12" s="99">
        <f t="shared" ref="B12:B23" si="3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v>0</v>
      </c>
      <c r="R12" s="108">
        <v>0</v>
      </c>
      <c r="S12" s="110"/>
      <c r="T12" s="107">
        <f>SUM(O12:S12)</f>
        <v>0</v>
      </c>
      <c r="U12" s="109">
        <f t="shared" si="2"/>
        <v>33565000</v>
      </c>
      <c r="W12" s="8"/>
    </row>
    <row r="13" spans="1:24" ht="18.75" customHeight="1" x14ac:dyDescent="0.2">
      <c r="B13" s="99">
        <f t="shared" si="3"/>
        <v>4</v>
      </c>
      <c r="C13" s="100" t="s">
        <v>53</v>
      </c>
      <c r="D13" s="101">
        <v>2.0833333333333333E-3</v>
      </c>
      <c r="E13" s="102">
        <f>D13*24</f>
        <v>0.05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v>0</v>
      </c>
      <c r="R13" s="108">
        <v>0</v>
      </c>
      <c r="S13" s="110"/>
      <c r="T13" s="107">
        <f>SUM(O13:S13)</f>
        <v>0</v>
      </c>
      <c r="U13" s="109">
        <f t="shared" si="2"/>
        <v>35751000</v>
      </c>
      <c r="W13" s="8"/>
    </row>
    <row r="14" spans="1:24" ht="18.75" customHeight="1" x14ac:dyDescent="0.2">
      <c r="B14" s="99">
        <f t="shared" si="3"/>
        <v>5</v>
      </c>
      <c r="C14" s="100" t="s">
        <v>54</v>
      </c>
      <c r="D14" s="124" t="s">
        <v>58</v>
      </c>
      <c r="E14" s="102">
        <f>D14*24</f>
        <v>60.966666666666669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f>H14*10%</f>
        <v>1230000</v>
      </c>
      <c r="P14" s="107">
        <v>0</v>
      </c>
      <c r="Q14" s="107">
        <v>0</v>
      </c>
      <c r="R14" s="108">
        <v>0</v>
      </c>
      <c r="S14" s="110">
        <v>941689</v>
      </c>
      <c r="T14" s="107">
        <f>SUM(O14:S14)</f>
        <v>2171689</v>
      </c>
      <c r="U14" s="109">
        <f t="shared" si="2"/>
        <v>33579311</v>
      </c>
      <c r="W14" s="8"/>
    </row>
    <row r="15" spans="1:24" ht="18.75" customHeight="1" x14ac:dyDescent="0.2">
      <c r="B15" s="99">
        <f t="shared" si="3"/>
        <v>6</v>
      </c>
      <c r="C15" s="100" t="s">
        <v>20</v>
      </c>
      <c r="D15" s="101">
        <v>1.0416666666666666E-2</v>
      </c>
      <c r="E15" s="102">
        <f t="shared" ref="E15:E23" si="4">D15*24</f>
        <v>0.25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5">(M15-E15)/M15</f>
        <v>0.99816176470588236</v>
      </c>
      <c r="O15" s="107">
        <v>0</v>
      </c>
      <c r="P15" s="107">
        <v>0</v>
      </c>
      <c r="Q15" s="107">
        <v>0</v>
      </c>
      <c r="R15" s="108">
        <v>0</v>
      </c>
      <c r="S15" s="110"/>
      <c r="T15" s="107">
        <f t="shared" ref="T15:T23" si="6">SUM(O15:S15)</f>
        <v>0</v>
      </c>
      <c r="U15" s="109">
        <f t="shared" si="2"/>
        <v>32118000</v>
      </c>
      <c r="W15" s="8"/>
      <c r="X15" s="8" t="e">
        <f>#REF!-#REF!</f>
        <v>#REF!</v>
      </c>
    </row>
    <row r="16" spans="1:24" ht="19.5" customHeight="1" x14ac:dyDescent="0.2">
      <c r="B16" s="99">
        <f t="shared" si="3"/>
        <v>7</v>
      </c>
      <c r="C16" s="111" t="s">
        <v>12</v>
      </c>
      <c r="D16" s="101">
        <v>1.3194444444444444E-2</v>
      </c>
      <c r="E16" s="102">
        <f t="shared" si="4"/>
        <v>0.31666666666666665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5"/>
        <v>0.99767156862745099</v>
      </c>
      <c r="O16" s="107">
        <v>0</v>
      </c>
      <c r="P16" s="107">
        <v>0</v>
      </c>
      <c r="Q16" s="107">
        <v>0</v>
      </c>
      <c r="R16" s="108">
        <v>0</v>
      </c>
      <c r="S16" s="110"/>
      <c r="T16" s="107">
        <f t="shared" si="6"/>
        <v>0</v>
      </c>
      <c r="U16" s="109">
        <f t="shared" si="2"/>
        <v>23668000</v>
      </c>
      <c r="W16" s="8"/>
    </row>
    <row r="17" spans="2:24" ht="18.75" customHeight="1" x14ac:dyDescent="0.2">
      <c r="B17" s="99">
        <f t="shared" si="3"/>
        <v>8</v>
      </c>
      <c r="C17" s="100" t="s">
        <v>15</v>
      </c>
      <c r="D17" s="101">
        <v>2.361111111111111E-2</v>
      </c>
      <c r="E17" s="102">
        <f t="shared" si="4"/>
        <v>0.56666666666666665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5"/>
        <v>0.99583333333333335</v>
      </c>
      <c r="O17" s="107">
        <f>H17 *10%</f>
        <v>780000</v>
      </c>
      <c r="P17" s="107">
        <v>0</v>
      </c>
      <c r="Q17" s="107">
        <v>0</v>
      </c>
      <c r="R17" s="108">
        <v>0</v>
      </c>
      <c r="S17" s="110"/>
      <c r="T17" s="107">
        <f t="shared" si="6"/>
        <v>780000</v>
      </c>
      <c r="U17" s="109">
        <f t="shared" si="2"/>
        <v>21698000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3"/>
        <v>9</v>
      </c>
      <c r="C18" s="111" t="s">
        <v>28</v>
      </c>
      <c r="D18" s="101">
        <v>0</v>
      </c>
      <c r="E18" s="102">
        <f t="shared" si="4"/>
        <v>0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5"/>
        <v>1</v>
      </c>
      <c r="O18" s="107">
        <v>0</v>
      </c>
      <c r="P18" s="107">
        <v>0</v>
      </c>
      <c r="Q18" s="107">
        <v>0</v>
      </c>
      <c r="R18" s="108">
        <v>0</v>
      </c>
      <c r="S18" s="110"/>
      <c r="T18" s="107">
        <f t="shared" si="6"/>
        <v>0</v>
      </c>
      <c r="U18" s="109">
        <f t="shared" si="2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3"/>
        <v>10</v>
      </c>
      <c r="C19" s="118" t="s">
        <v>55</v>
      </c>
      <c r="D19" s="101">
        <v>0</v>
      </c>
      <c r="E19" s="102">
        <f>D19*24</f>
        <v>0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v>0</v>
      </c>
      <c r="R19" s="108">
        <v>0</v>
      </c>
      <c r="S19" s="110"/>
      <c r="T19" s="107">
        <f>SUM(O19:S19)</f>
        <v>0</v>
      </c>
      <c r="U19" s="109">
        <f t="shared" si="2"/>
        <v>23668000</v>
      </c>
      <c r="W19" s="8"/>
      <c r="X19" s="8"/>
    </row>
    <row r="20" spans="2:24" ht="18.75" customHeight="1" x14ac:dyDescent="0.2">
      <c r="B20" s="99">
        <f t="shared" si="3"/>
        <v>11</v>
      </c>
      <c r="C20" s="111" t="s">
        <v>26</v>
      </c>
      <c r="D20" s="116">
        <v>1.5972222222222224E-2</v>
      </c>
      <c r="E20" s="102">
        <f t="shared" si="4"/>
        <v>0.38333333333333341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5"/>
        <v>0.99718137254901962</v>
      </c>
      <c r="O20" s="107">
        <v>0</v>
      </c>
      <c r="P20" s="107">
        <v>0</v>
      </c>
      <c r="Q20" s="107">
        <v>0</v>
      </c>
      <c r="R20" s="108">
        <v>0</v>
      </c>
      <c r="S20" s="110"/>
      <c r="T20" s="107">
        <f t="shared" si="6"/>
        <v>0</v>
      </c>
      <c r="U20" s="109">
        <f t="shared" si="2"/>
        <v>20763000</v>
      </c>
      <c r="W20" s="8"/>
    </row>
    <row r="21" spans="2:24" ht="18.75" hidden="1" customHeight="1" x14ac:dyDescent="0.2">
      <c r="B21" s="99">
        <f t="shared" si="3"/>
        <v>12</v>
      </c>
      <c r="C21" s="100" t="s">
        <v>16</v>
      </c>
      <c r="D21" s="101">
        <v>0</v>
      </c>
      <c r="E21" s="102">
        <f t="shared" si="4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7">SUM(F21:H21)</f>
        <v>6000000</v>
      </c>
      <c r="M21" s="105">
        <v>136</v>
      </c>
      <c r="N21" s="106">
        <f t="shared" si="5"/>
        <v>1</v>
      </c>
      <c r="O21" s="107">
        <v>0</v>
      </c>
      <c r="P21" s="107">
        <v>0</v>
      </c>
      <c r="Q21" s="107">
        <v>0</v>
      </c>
      <c r="R21" s="108">
        <v>0</v>
      </c>
      <c r="S21" s="110"/>
      <c r="T21" s="107">
        <f t="shared" si="6"/>
        <v>0</v>
      </c>
      <c r="U21" s="109">
        <f t="shared" si="2"/>
        <v>6000000</v>
      </c>
      <c r="W21" s="8"/>
    </row>
    <row r="22" spans="2:24" ht="18.75" customHeight="1" x14ac:dyDescent="0.2">
      <c r="B22" s="99">
        <f t="shared" si="3"/>
        <v>13</v>
      </c>
      <c r="C22" s="111" t="s">
        <v>17</v>
      </c>
      <c r="D22" s="116">
        <v>2.0833333333333333E-3</v>
      </c>
      <c r="E22" s="102">
        <f t="shared" si="4"/>
        <v>0.05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7"/>
        <v>13813000</v>
      </c>
      <c r="M22" s="114">
        <v>136</v>
      </c>
      <c r="N22" s="115">
        <f t="shared" si="5"/>
        <v>0.99963235294117636</v>
      </c>
      <c r="O22" s="107">
        <v>0</v>
      </c>
      <c r="P22" s="107">
        <v>0</v>
      </c>
      <c r="Q22" s="107">
        <v>0</v>
      </c>
      <c r="R22" s="108">
        <v>0</v>
      </c>
      <c r="S22" s="110"/>
      <c r="T22" s="107">
        <f t="shared" si="6"/>
        <v>0</v>
      </c>
      <c r="U22" s="109">
        <f t="shared" si="2"/>
        <v>13813000</v>
      </c>
      <c r="W22" s="8"/>
    </row>
    <row r="23" spans="2:24" ht="18.75" customHeight="1" x14ac:dyDescent="0.2">
      <c r="B23" s="99">
        <f t="shared" si="3"/>
        <v>14</v>
      </c>
      <c r="C23" s="111" t="s">
        <v>13</v>
      </c>
      <c r="D23" s="116">
        <v>2.0833333333333333E-3</v>
      </c>
      <c r="E23" s="102">
        <f t="shared" si="4"/>
        <v>0.05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7"/>
        <v>13813000</v>
      </c>
      <c r="M23" s="114">
        <v>136</v>
      </c>
      <c r="N23" s="115">
        <f t="shared" si="5"/>
        <v>0.99963235294117636</v>
      </c>
      <c r="O23" s="107">
        <v>0</v>
      </c>
      <c r="P23" s="107">
        <v>0</v>
      </c>
      <c r="Q23" s="107">
        <v>0</v>
      </c>
      <c r="R23" s="108">
        <v>0</v>
      </c>
      <c r="S23" s="110"/>
      <c r="T23" s="107">
        <f t="shared" si="6"/>
        <v>0</v>
      </c>
      <c r="U23" s="109">
        <f t="shared" si="2"/>
        <v>13813000</v>
      </c>
      <c r="W23" s="8"/>
    </row>
    <row r="24" spans="2:24" ht="15" x14ac:dyDescent="0.25">
      <c r="B24" s="134"/>
      <c r="C24" s="134"/>
      <c r="D24" s="134"/>
      <c r="E24" s="88"/>
      <c r="F24" s="132">
        <f>SUM(F10:F23)</f>
        <v>90943000</v>
      </c>
      <c r="G24" s="132">
        <f t="shared" ref="G24:L24" si="8">SUM(G10:G23)</f>
        <v>53275000</v>
      </c>
      <c r="H24" s="132">
        <f t="shared" si="8"/>
        <v>130800000</v>
      </c>
      <c r="I24" s="132">
        <f t="shared" si="8"/>
        <v>5350000</v>
      </c>
      <c r="J24" s="132">
        <f t="shared" si="8"/>
        <v>38000000</v>
      </c>
      <c r="K24" s="132">
        <f t="shared" si="8"/>
        <v>37000000</v>
      </c>
      <c r="L24" s="132">
        <f t="shared" si="8"/>
        <v>355368000</v>
      </c>
      <c r="M24" s="89"/>
      <c r="N24" s="89"/>
      <c r="O24" s="126">
        <f>SUM(O11:O23)</f>
        <v>2010000</v>
      </c>
      <c r="P24" s="126">
        <f t="shared" ref="P24:R24" si="9">SUM(P11:P23)</f>
        <v>0</v>
      </c>
      <c r="Q24" s="126">
        <f t="shared" si="9"/>
        <v>0</v>
      </c>
      <c r="R24" s="126">
        <f t="shared" si="9"/>
        <v>0</v>
      </c>
      <c r="S24" s="126">
        <f>SUM(S11:S23)</f>
        <v>941689</v>
      </c>
      <c r="T24" s="126">
        <f>SUM(T11:T23)</f>
        <v>2951689</v>
      </c>
      <c r="U24" s="130">
        <f>SUM(U11:U23)</f>
        <v>316665311</v>
      </c>
      <c r="W24" s="8"/>
    </row>
    <row r="25" spans="2:24" ht="15" x14ac:dyDescent="0.25">
      <c r="B25" s="134"/>
      <c r="C25" s="134"/>
      <c r="D25" s="134"/>
      <c r="E25" s="88"/>
      <c r="F25" s="132"/>
      <c r="G25" s="132"/>
      <c r="H25" s="132"/>
      <c r="I25" s="132"/>
      <c r="J25" s="132"/>
      <c r="K25" s="132"/>
      <c r="L25" s="132"/>
      <c r="M25" s="89"/>
      <c r="N25" s="89"/>
      <c r="O25" s="126"/>
      <c r="P25" s="126"/>
      <c r="Q25" s="126"/>
      <c r="R25" s="126"/>
      <c r="S25" s="126"/>
      <c r="T25" s="126"/>
      <c r="U25" s="131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B24:D25"/>
    <mergeCell ref="K24:K25"/>
    <mergeCell ref="J6:J7"/>
    <mergeCell ref="I6:I7"/>
    <mergeCell ref="I24:I25"/>
    <mergeCell ref="J24:J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41"/>
  <sheetViews>
    <sheetView tabSelected="1" view="pageBreakPreview" topLeftCell="A4" zoomScale="85" zoomScaleNormal="90" zoomScaleSheetLayoutView="85" workbookViewId="0">
      <pane xSplit="4" topLeftCell="F1" activePane="topRight" state="frozen"/>
      <selection pane="topRight" activeCell="M16" sqref="M16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27" t="s">
        <v>31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25"/>
    </row>
    <row r="3" spans="2:27" ht="12.75" customHeight="1" x14ac:dyDescent="0.2">
      <c r="B3" s="128" t="s">
        <v>57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44" t="s">
        <v>0</v>
      </c>
      <c r="C5" s="144" t="s">
        <v>9</v>
      </c>
      <c r="D5" s="144" t="s">
        <v>38</v>
      </c>
      <c r="E5" s="144"/>
      <c r="F5" s="144" t="s">
        <v>10</v>
      </c>
      <c r="G5" s="144" t="s">
        <v>29</v>
      </c>
      <c r="H5" s="144" t="s">
        <v>30</v>
      </c>
      <c r="I5" s="147" t="s">
        <v>11</v>
      </c>
      <c r="J5" s="81"/>
      <c r="K5" s="144" t="s">
        <v>42</v>
      </c>
      <c r="L5" s="144" t="s">
        <v>41</v>
      </c>
      <c r="M5" s="125" t="s">
        <v>44</v>
      </c>
      <c r="N5" s="125"/>
      <c r="O5" s="125"/>
      <c r="P5" s="125"/>
      <c r="Q5" s="125" t="s">
        <v>35</v>
      </c>
      <c r="R5" s="125" t="s">
        <v>35</v>
      </c>
      <c r="S5" s="125" t="s">
        <v>49</v>
      </c>
      <c r="T5" s="125" t="s">
        <v>43</v>
      </c>
      <c r="U5" s="34"/>
    </row>
    <row r="6" spans="2:27" ht="78.75" customHeight="1" thickBot="1" x14ac:dyDescent="0.25">
      <c r="B6" s="145"/>
      <c r="C6" s="146"/>
      <c r="D6" s="145"/>
      <c r="E6" s="145"/>
      <c r="F6" s="146"/>
      <c r="G6" s="145"/>
      <c r="H6" s="145"/>
      <c r="I6" s="148"/>
      <c r="J6" s="80" t="s">
        <v>48</v>
      </c>
      <c r="K6" s="149"/>
      <c r="L6" s="149"/>
      <c r="M6" s="80" t="s">
        <v>48</v>
      </c>
      <c r="N6" s="78" t="s">
        <v>45</v>
      </c>
      <c r="O6" s="78" t="s">
        <v>46</v>
      </c>
      <c r="P6" s="78" t="s">
        <v>47</v>
      </c>
      <c r="Q6" s="125"/>
      <c r="R6" s="125"/>
      <c r="S6" s="125"/>
      <c r="T6" s="125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6" si="1">J7</f>
        <v>0</v>
      </c>
      <c r="N7" s="62">
        <v>0</v>
      </c>
      <c r="O7" s="107">
        <v>0</v>
      </c>
      <c r="P7" s="62">
        <v>0</v>
      </c>
      <c r="Q7" s="57"/>
      <c r="R7" s="86">
        <v>0</v>
      </c>
      <c r="S7" s="86">
        <f>SUM(M7:Q7)</f>
        <v>0</v>
      </c>
      <c r="T7" s="87">
        <f>S7-I7</f>
        <v>-7089000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v>0</v>
      </c>
      <c r="P8" s="62">
        <v>0</v>
      </c>
      <c r="Q8" s="53"/>
      <c r="R8" s="53">
        <v>0</v>
      </c>
      <c r="S8" s="86">
        <f t="shared" ref="S8:S17" si="6">SUM(M8:Q8)</f>
        <v>0</v>
      </c>
      <c r="T8" s="61">
        <f t="shared" ref="T8:T17" si="7">S8-I8</f>
        <v>-7089000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1.7361111111111112E-2</v>
      </c>
      <c r="E9" s="75">
        <f t="shared" si="2"/>
        <v>0.41666666666666669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8">H9*10%</f>
        <v>52700</v>
      </c>
      <c r="K9" s="54">
        <v>136</v>
      </c>
      <c r="L9" s="69">
        <f t="shared" si="5"/>
        <v>0.99693627450980404</v>
      </c>
      <c r="M9" s="82">
        <v>0</v>
      </c>
      <c r="N9" s="62">
        <v>0</v>
      </c>
      <c r="O9" s="107">
        <v>0</v>
      </c>
      <c r="P9" s="62">
        <v>0</v>
      </c>
      <c r="Q9" s="54"/>
      <c r="R9" s="54">
        <v>202715</v>
      </c>
      <c r="S9" s="86">
        <f t="shared" si="6"/>
        <v>0</v>
      </c>
      <c r="T9" s="61">
        <f t="shared" si="7"/>
        <v>-6390000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4.8611111111111112E-3</v>
      </c>
      <c r="E10" s="75">
        <f t="shared" si="2"/>
        <v>0.11666666666666667</v>
      </c>
      <c r="F10" s="119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0.99914215686274499</v>
      </c>
      <c r="M10" s="82">
        <f t="shared" si="1"/>
        <v>0</v>
      </c>
      <c r="N10" s="62">
        <v>0</v>
      </c>
      <c r="O10" s="107">
        <v>0</v>
      </c>
      <c r="P10" s="62">
        <v>0</v>
      </c>
      <c r="Q10" s="54"/>
      <c r="R10" s="53">
        <v>0</v>
      </c>
      <c r="S10" s="86">
        <f t="shared" si="6"/>
        <v>0</v>
      </c>
      <c r="T10" s="61">
        <f t="shared" si="7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0.10902777777777778</v>
      </c>
      <c r="E11" s="76">
        <f t="shared" si="2"/>
        <v>2.6166666666666667</v>
      </c>
      <c r="F11" s="120">
        <f t="shared" si="9"/>
        <v>3330000</v>
      </c>
      <c r="G11" s="38">
        <f t="shared" si="10"/>
        <v>2533000</v>
      </c>
      <c r="H11" s="38">
        <f t="shared" si="10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0.98075980392156858</v>
      </c>
      <c r="M11" s="84">
        <f>H11*10%</f>
        <v>52700</v>
      </c>
      <c r="N11" s="62">
        <v>0</v>
      </c>
      <c r="O11" s="107">
        <v>0</v>
      </c>
      <c r="P11" s="62">
        <v>0</v>
      </c>
      <c r="Q11" s="54">
        <v>22583</v>
      </c>
      <c r="R11" s="55">
        <v>15980</v>
      </c>
      <c r="S11" s="86">
        <f t="shared" si="6"/>
        <v>75283</v>
      </c>
      <c r="T11" s="61">
        <f t="shared" si="7"/>
        <v>-6314717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74">
        <v>5.6944444444444443E-2</v>
      </c>
      <c r="E12" s="76">
        <f t="shared" si="2"/>
        <v>1.3666666666666667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1">H12*10%</f>
        <v>52700</v>
      </c>
      <c r="K12" s="55">
        <v>136</v>
      </c>
      <c r="L12" s="70">
        <f t="shared" si="5"/>
        <v>0.98995098039215679</v>
      </c>
      <c r="M12" s="84">
        <f>H12*10%</f>
        <v>52700</v>
      </c>
      <c r="N12" s="62">
        <v>0</v>
      </c>
      <c r="O12" s="107">
        <v>0</v>
      </c>
      <c r="P12" s="62">
        <v>0</v>
      </c>
      <c r="Q12" s="54">
        <v>11744</v>
      </c>
      <c r="R12" s="54">
        <v>0</v>
      </c>
      <c r="S12" s="86">
        <f t="shared" si="6"/>
        <v>64444</v>
      </c>
      <c r="T12" s="61">
        <f t="shared" si="7"/>
        <v>-6325556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74">
        <v>0.21388888888888891</v>
      </c>
      <c r="E13" s="75">
        <f t="shared" si="2"/>
        <v>5.1333333333333337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1"/>
        <v>52700</v>
      </c>
      <c r="K13" s="55">
        <v>136</v>
      </c>
      <c r="L13" s="70">
        <f t="shared" si="5"/>
        <v>0.96225490196078434</v>
      </c>
      <c r="M13" s="84">
        <f>H13*10%</f>
        <v>52700</v>
      </c>
      <c r="N13" s="62">
        <v>0</v>
      </c>
      <c r="O13" s="107">
        <v>0</v>
      </c>
      <c r="P13" s="62">
        <v>0</v>
      </c>
      <c r="Q13" s="54">
        <v>44299</v>
      </c>
      <c r="R13" s="54">
        <v>218248</v>
      </c>
      <c r="S13" s="86">
        <f t="shared" si="6"/>
        <v>96999</v>
      </c>
      <c r="T13" s="61">
        <f t="shared" si="7"/>
        <v>-6293001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2">B13+1</f>
        <v>8</v>
      </c>
      <c r="C14" s="16" t="s">
        <v>23</v>
      </c>
      <c r="D14" s="73">
        <v>1.3888888888888888E-2</v>
      </c>
      <c r="E14" s="75">
        <f t="shared" si="2"/>
        <v>0.33333333333333331</v>
      </c>
      <c r="F14" s="119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0.99754901960784303</v>
      </c>
      <c r="M14" s="83">
        <f t="shared" si="1"/>
        <v>0</v>
      </c>
      <c r="N14" s="62">
        <v>0</v>
      </c>
      <c r="O14" s="107">
        <v>0</v>
      </c>
      <c r="P14" s="62">
        <v>0</v>
      </c>
      <c r="Q14" s="54"/>
      <c r="R14" s="56">
        <v>0</v>
      </c>
      <c r="S14" s="86">
        <f t="shared" si="6"/>
        <v>0</v>
      </c>
      <c r="T14" s="61">
        <f t="shared" si="7"/>
        <v>-6390000</v>
      </c>
      <c r="U14" s="32"/>
      <c r="V14" s="8"/>
      <c r="W14" s="8"/>
      <c r="X14" s="23"/>
    </row>
    <row r="15" spans="2:27" ht="20.100000000000001" customHeight="1" x14ac:dyDescent="0.2">
      <c r="B15" s="36">
        <f t="shared" si="12"/>
        <v>9</v>
      </c>
      <c r="C15" s="40" t="s">
        <v>24</v>
      </c>
      <c r="D15" s="73">
        <v>1.9444444444444445E-2</v>
      </c>
      <c r="E15" s="75">
        <f t="shared" si="2"/>
        <v>0.46666666666666667</v>
      </c>
      <c r="F15" s="119">
        <v>3330000</v>
      </c>
      <c r="G15" s="18">
        <f t="shared" si="13"/>
        <v>2533000</v>
      </c>
      <c r="H15" s="18">
        <f t="shared" si="13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0.9965686274509804</v>
      </c>
      <c r="M15" s="84">
        <v>0</v>
      </c>
      <c r="N15" s="62">
        <v>0</v>
      </c>
      <c r="O15" s="107">
        <v>0</v>
      </c>
      <c r="P15" s="62">
        <v>0</v>
      </c>
      <c r="Q15" s="54"/>
      <c r="R15" s="58">
        <v>0</v>
      </c>
      <c r="S15" s="86">
        <f t="shared" si="6"/>
        <v>0</v>
      </c>
      <c r="T15" s="61">
        <f t="shared" si="7"/>
        <v>-6390000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2"/>
        <v>10</v>
      </c>
      <c r="C16" s="16" t="s">
        <v>27</v>
      </c>
      <c r="D16" s="73">
        <v>6.2499999999999995E-3</v>
      </c>
      <c r="E16" s="75">
        <f t="shared" si="2"/>
        <v>0.15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0.99889705882352942</v>
      </c>
      <c r="M16" s="83">
        <f>J16</f>
        <v>0</v>
      </c>
      <c r="N16" s="62">
        <v>0</v>
      </c>
      <c r="O16" s="107">
        <v>0</v>
      </c>
      <c r="P16" s="62">
        <v>0</v>
      </c>
      <c r="Q16" s="54"/>
      <c r="R16" s="56">
        <v>0</v>
      </c>
      <c r="S16" s="86">
        <f t="shared" si="6"/>
        <v>0</v>
      </c>
      <c r="T16" s="61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2"/>
        <v>11</v>
      </c>
      <c r="C17" s="42" t="s">
        <v>18</v>
      </c>
      <c r="D17" s="73">
        <v>1.4583333333333332E-2</v>
      </c>
      <c r="E17" s="77">
        <f t="shared" si="2"/>
        <v>0.35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4">H17*10%</f>
        <v>52700</v>
      </c>
      <c r="K17" s="59">
        <v>136</v>
      </c>
      <c r="L17" s="72">
        <f t="shared" si="5"/>
        <v>0.9974264705882353</v>
      </c>
      <c r="M17" s="85">
        <v>0</v>
      </c>
      <c r="N17" s="62">
        <v>0</v>
      </c>
      <c r="O17" s="107">
        <v>0</v>
      </c>
      <c r="P17" s="62">
        <v>0</v>
      </c>
      <c r="Q17" s="54"/>
      <c r="R17" s="60">
        <v>0</v>
      </c>
      <c r="S17" s="86">
        <f t="shared" si="6"/>
        <v>0</v>
      </c>
      <c r="T17" s="61">
        <f t="shared" si="7"/>
        <v>-6390000</v>
      </c>
      <c r="U17" s="32"/>
      <c r="V17" s="8"/>
      <c r="W17" s="8"/>
      <c r="X17" s="8"/>
    </row>
    <row r="18" spans="2:28" ht="10.5" customHeight="1" x14ac:dyDescent="0.25">
      <c r="B18" s="14"/>
      <c r="C18" s="14"/>
      <c r="D18" s="14"/>
      <c r="E18" s="14"/>
      <c r="F18" s="137">
        <f>SUM(F7:F17)</f>
        <v>36630000</v>
      </c>
      <c r="G18" s="137">
        <f>SUM(G7:G17)</f>
        <v>28427000</v>
      </c>
      <c r="H18" s="137">
        <f>SUM(H7:H17)</f>
        <v>6631000</v>
      </c>
      <c r="I18" s="139">
        <f>SUM(I7:I17)</f>
        <v>71688000</v>
      </c>
      <c r="J18" s="150">
        <f>SUM(J7:J17)</f>
        <v>210800</v>
      </c>
      <c r="K18" s="65"/>
      <c r="L18" s="65"/>
      <c r="M18" s="135">
        <f t="shared" ref="M18:T18" si="15">SUM(M7:M17)</f>
        <v>158100</v>
      </c>
      <c r="N18" s="135">
        <f t="shared" si="15"/>
        <v>0</v>
      </c>
      <c r="O18" s="135">
        <f t="shared" si="15"/>
        <v>0</v>
      </c>
      <c r="P18" s="135">
        <f t="shared" si="15"/>
        <v>0</v>
      </c>
      <c r="Q18" s="135">
        <f t="shared" si="15"/>
        <v>78626</v>
      </c>
      <c r="R18" s="135">
        <f t="shared" si="15"/>
        <v>436943</v>
      </c>
      <c r="S18" s="135">
        <f t="shared" si="15"/>
        <v>236726</v>
      </c>
      <c r="T18" s="141">
        <f t="shared" si="15"/>
        <v>-71451274</v>
      </c>
      <c r="U18" s="33"/>
      <c r="V18" s="8"/>
      <c r="W18" s="8"/>
    </row>
    <row r="19" spans="2:28" ht="10.5" customHeight="1" thickBot="1" x14ac:dyDescent="0.3">
      <c r="B19" s="15"/>
      <c r="C19" s="15"/>
      <c r="D19" s="15"/>
      <c r="E19" s="15"/>
      <c r="F19" s="138"/>
      <c r="G19" s="138"/>
      <c r="H19" s="138"/>
      <c r="I19" s="140"/>
      <c r="J19" s="151"/>
      <c r="K19" s="66"/>
      <c r="L19" s="66"/>
      <c r="M19" s="136"/>
      <c r="N19" s="136"/>
      <c r="O19" s="136"/>
      <c r="P19" s="136"/>
      <c r="Q19" s="136"/>
      <c r="R19" s="136"/>
      <c r="S19" s="136"/>
      <c r="T19" s="142"/>
      <c r="U19" s="33"/>
      <c r="V19" s="8"/>
      <c r="W19" s="24"/>
      <c r="X19" s="8"/>
    </row>
    <row r="20" spans="2:28" ht="6.75" customHeight="1" thickTop="1" x14ac:dyDescent="0.2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2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2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25">
      <c r="B23" s="12"/>
      <c r="C23" s="9"/>
      <c r="D23" s="9"/>
      <c r="E23" s="9"/>
      <c r="F23" s="9"/>
      <c r="G23" s="9"/>
      <c r="H23" s="9"/>
      <c r="T23" s="63"/>
    </row>
    <row r="24" spans="2:28" ht="15" x14ac:dyDescent="0.25">
      <c r="C24" s="5"/>
      <c r="D24" s="5"/>
      <c r="E24" s="5"/>
      <c r="T24" s="7"/>
      <c r="Y24" s="8"/>
    </row>
    <row r="25" spans="2:28" ht="15" x14ac:dyDescent="0.25">
      <c r="C25" s="5"/>
      <c r="D25" s="5"/>
      <c r="E25" s="5"/>
      <c r="T25" s="7"/>
      <c r="X25" s="45" t="s">
        <v>4</v>
      </c>
      <c r="Y25" s="8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63"/>
      <c r="AA27" s="8"/>
      <c r="AB27" s="8"/>
    </row>
    <row r="29" spans="2:28" x14ac:dyDescent="0.2">
      <c r="Y29" s="48"/>
      <c r="Z29" s="8"/>
      <c r="AB29" s="8"/>
    </row>
    <row r="30" spans="2:28" x14ac:dyDescent="0.2">
      <c r="Z30" s="8"/>
    </row>
    <row r="33" spans="25:26" x14ac:dyDescent="0.2">
      <c r="Y33">
        <v>13.933</v>
      </c>
      <c r="Z33" s="8">
        <f>G9*60%</f>
        <v>1519800</v>
      </c>
    </row>
    <row r="34" spans="25:26" x14ac:dyDescent="0.2">
      <c r="Y34">
        <v>0.89700000000000002</v>
      </c>
      <c r="Z34" s="8">
        <f>Y34*Z29</f>
        <v>0</v>
      </c>
    </row>
    <row r="36" spans="25:26" x14ac:dyDescent="0.2">
      <c r="Z36" s="8">
        <f>Z33-Z34</f>
        <v>1519800</v>
      </c>
    </row>
    <row r="41" spans="25:26" x14ac:dyDescent="0.2">
      <c r="Y41">
        <v>13.54</v>
      </c>
    </row>
  </sheetData>
  <mergeCells count="30"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  <mergeCell ref="F18:F19"/>
    <mergeCell ref="G18:G19"/>
    <mergeCell ref="H18:H19"/>
    <mergeCell ref="I18:I19"/>
    <mergeCell ref="Q18:Q19"/>
    <mergeCell ref="M18:M19"/>
    <mergeCell ref="S5:S6"/>
    <mergeCell ref="N18:N19"/>
    <mergeCell ref="O18:O19"/>
    <mergeCell ref="P18:P19"/>
    <mergeCell ref="R5:R6"/>
    <mergeCell ref="M5:P5"/>
    <mergeCell ref="S18:S19"/>
    <mergeCell ref="R18:R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WIN10PC</cp:lastModifiedBy>
  <cp:lastPrinted>2020-12-07T03:46:18Z</cp:lastPrinted>
  <dcterms:created xsi:type="dcterms:W3CDTF">1999-12-02T03:49:52Z</dcterms:created>
  <dcterms:modified xsi:type="dcterms:W3CDTF">2021-04-28T08:03:21Z</dcterms:modified>
</cp:coreProperties>
</file>