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nas360\marketing\ORDER LISTE - DELOVNE\"/>
    </mc:Choice>
  </mc:AlternateContent>
  <xr:revisionPtr revIDLastSave="0" documentId="13_ncr:1_{FBF35FA8-17F5-4B1A-A78C-B8C9D0533101}" xr6:coauthVersionLast="47" xr6:coauthVersionMax="47" xr10:uidLastSave="{00000000-0000-0000-0000-000000000000}"/>
  <workbookProtection workbookAlgorithmName="SHA-512" workbookHashValue="bCI+hrfoF/LUtHpLoV8xYtojrLT7Ch9cuESpGvue/ccvkSVBLUgH/ppZGGnt8Wz0HR9M/3GMgV2lSIQkkBXC5A==" workbookSaltValue="sGwwPeLrHkkW1lAC0aUTXw==" workbookSpinCount="100000" lockStructure="1"/>
  <bookViews>
    <workbookView xWindow="-110" yWindow="-110" windowWidth="21820" windowHeight="14020" tabRatio="791" xr2:uid="{00000000-000D-0000-FFFF-FFFF00000000}"/>
  </bookViews>
  <sheets>
    <sheet name="Summary of order" sheetId="12" r:id="rId1"/>
    <sheet name="READY GRP" sheetId="5" r:id="rId2"/>
    <sheet name="READY PU" sheetId="22" r:id="rId3"/>
    <sheet name="Ready Wood" sheetId="18" state="hidden" r:id="rId4"/>
    <sheet name="PRODUCTION LIST READY GRP" sheetId="7" state="hidden" r:id="rId5"/>
    <sheet name="PRODUCTION LIST READY WOOD" sheetId="19" state="hidden" r:id="rId6"/>
    <sheet name="PACKING LIST READY GRP" sheetId="14" state="hidden" r:id="rId7"/>
    <sheet name="Uvoz za Vasco" sheetId="23" state="hidden" r:id="rId8"/>
    <sheet name="PAKIRANJE " sheetId="24" state="hidden" r:id="rId9"/>
    <sheet name="PRODUCTION LIST READY PU" sheetId="25" state="hidden" r:id="rId10"/>
    <sheet name="PACKING LIST READY PU" sheetId="26" state="hidden" r:id="rId11"/>
    <sheet name="PACKING LIST READY WOOD" sheetId="20" state="hidden" r:id="rId12"/>
    <sheet name="sum ready" sheetId="10" state="hidden" r:id="rId13"/>
  </sheets>
  <definedNames>
    <definedName name="_xlnm._FilterDatabase" localSheetId="6" hidden="1">'PACKING LIST READY GRP'!$R$3:$R$27</definedName>
    <definedName name="_xlnm._FilterDatabase" localSheetId="10" hidden="1">'PACKING LIST READY PU'!$N$4:$N$5</definedName>
    <definedName name="_xlnm._FilterDatabase" localSheetId="11" hidden="1">'PACKING LIST READY WOOD'!$Q$3:$Q$13</definedName>
    <definedName name="_xlnm._FilterDatabase" localSheetId="4" hidden="1">'PRODUCTION LIST READY GRP'!$R$6:$R$54</definedName>
    <definedName name="_xlnm._FilterDatabase" localSheetId="9" hidden="1">'PRODUCTION LIST READY PU'!$N$6:$N$31</definedName>
    <definedName name="_xlnm._FilterDatabase" localSheetId="5" hidden="1">'PRODUCTION LIST READY WOOD'!$Q$6:$Q$18</definedName>
    <definedName name="_xlnm._FilterDatabase" localSheetId="1" hidden="1">'READY GRP'!$AY$9:$AZ$35</definedName>
    <definedName name="_xlnm._FilterDatabase" localSheetId="2" hidden="1">'READY PU'!$AU$9:$AV$12</definedName>
    <definedName name="_xlnm._FilterDatabase" localSheetId="3" hidden="1">'Ready Wood'!$AR$8:$AS$19</definedName>
    <definedName name="_xlnm.Print_Area" localSheetId="6">'PACKING LIST READY GRP'!$B$1:$R$32</definedName>
    <definedName name="_xlnm.Print_Area" localSheetId="4">'PRODUCTION LIST READY GRP'!$B$1:$T$54</definedName>
    <definedName name="_xlnm.Print_Titles" localSheetId="6">'PACKING LIST READY GRP'!$1:$3</definedName>
    <definedName name="_xlnm.Print_Titles" localSheetId="10">'PACKING LIST READY PU'!$1:$4</definedName>
    <definedName name="_xlnm.Print_Titles" localSheetId="11">'PACKING LIST READY WOOD'!$1:$3</definedName>
    <definedName name="_xlnm.Print_Titles" localSheetId="4">'PRODUCTION LIST READY GRP'!$1:$6</definedName>
    <definedName name="_xlnm.Print_Titles" localSheetId="9">'PRODUCTION LIST READY PU'!$1:$6</definedName>
    <definedName name="_xlnm.Print_Titles" localSheetId="5">'PRODUCTION LIST READY WOOD'!$1:$6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4" l="1"/>
  <c r="K1" i="14"/>
  <c r="G18" i="12"/>
  <c r="F18" i="12"/>
  <c r="F19" i="12" s="1"/>
  <c r="E10" i="14"/>
  <c r="F10" i="14"/>
  <c r="G10" i="14"/>
  <c r="H10" i="14"/>
  <c r="I10" i="14"/>
  <c r="J10" i="14"/>
  <c r="K10" i="14"/>
  <c r="L10" i="14"/>
  <c r="M10" i="14"/>
  <c r="N10" i="14"/>
  <c r="O10" i="14"/>
  <c r="P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F5" i="26"/>
  <c r="G5" i="26"/>
  <c r="H5" i="26"/>
  <c r="I5" i="26"/>
  <c r="J5" i="26"/>
  <c r="K5" i="26"/>
  <c r="L5" i="26"/>
  <c r="E8" i="25"/>
  <c r="E5" i="26" s="1"/>
  <c r="F8" i="25"/>
  <c r="G8" i="25"/>
  <c r="H8" i="25"/>
  <c r="I8" i="25"/>
  <c r="J8" i="25"/>
  <c r="K8" i="25"/>
  <c r="L8" i="25"/>
  <c r="M8" i="25"/>
  <c r="M5" i="26" s="1"/>
  <c r="BK12" i="22"/>
  <c r="AT12" i="22"/>
  <c r="AK1" i="22" s="1"/>
  <c r="AP3" i="22"/>
  <c r="AO3" i="22"/>
  <c r="AN3" i="22"/>
  <c r="AK2" i="22"/>
  <c r="I12" i="22"/>
  <c r="AK8" i="22" s="1"/>
  <c r="K12" i="22"/>
  <c r="AM8" i="22" s="1"/>
  <c r="J12" i="22"/>
  <c r="A317" i="23" l="1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E322" i="23"/>
  <c r="E317" i="23"/>
  <c r="E336" i="23"/>
  <c r="E326" i="23"/>
  <c r="E331" i="23"/>
  <c r="E327" i="23"/>
  <c r="E328" i="23"/>
  <c r="E318" i="23"/>
  <c r="E320" i="23"/>
  <c r="E332" i="23"/>
  <c r="E333" i="23"/>
  <c r="E325" i="23"/>
  <c r="E334" i="23"/>
  <c r="E323" i="23"/>
  <c r="E329" i="23"/>
  <c r="E330" i="23"/>
  <c r="E337" i="23"/>
  <c r="E319" i="23"/>
  <c r="E324" i="23"/>
  <c r="E335" i="23"/>
  <c r="E321" i="23"/>
  <c r="E32" i="7" l="1"/>
  <c r="R32" i="7" s="1"/>
  <c r="T32" i="7" l="1"/>
  <c r="S32" i="7"/>
  <c r="E33" i="7"/>
  <c r="R33" i="7" s="1"/>
  <c r="E34" i="7"/>
  <c r="R34" i="7" s="1"/>
  <c r="E35" i="7"/>
  <c r="R35" i="7" s="1"/>
  <c r="E36" i="7"/>
  <c r="R36" i="7" s="1"/>
  <c r="E37" i="7"/>
  <c r="R37" i="7" s="1"/>
  <c r="E38" i="7"/>
  <c r="R38" i="7" s="1"/>
  <c r="E39" i="7"/>
  <c r="R39" i="7" s="1"/>
  <c r="R12" i="14" s="1"/>
  <c r="E40" i="7"/>
  <c r="R40" i="7" s="1"/>
  <c r="R13" i="14" s="1"/>
  <c r="E41" i="7"/>
  <c r="R41" i="7" s="1"/>
  <c r="R14" i="14" s="1"/>
  <c r="E42" i="7"/>
  <c r="R42" i="7" s="1"/>
  <c r="R15" i="14" s="1"/>
  <c r="E43" i="7"/>
  <c r="R43" i="7" s="1"/>
  <c r="R16" i="14" s="1"/>
  <c r="E44" i="7"/>
  <c r="R44" i="7" s="1"/>
  <c r="R17" i="14" s="1"/>
  <c r="E45" i="7"/>
  <c r="R45" i="7" s="1"/>
  <c r="R18" i="14" s="1"/>
  <c r="E46" i="7"/>
  <c r="R46" i="7" s="1"/>
  <c r="R19" i="14" s="1"/>
  <c r="E47" i="7"/>
  <c r="R47" i="7" s="1"/>
  <c r="R20" i="14" s="1"/>
  <c r="E48" i="7"/>
  <c r="R48" i="7" s="1"/>
  <c r="R21" i="14" s="1"/>
  <c r="E49" i="7"/>
  <c r="R49" i="7" s="1"/>
  <c r="R22" i="14" s="1"/>
  <c r="E50" i="7"/>
  <c r="R50" i="7" s="1"/>
  <c r="R23" i="14" s="1"/>
  <c r="E51" i="7"/>
  <c r="R51" i="7" s="1"/>
  <c r="R24" i="14" s="1"/>
  <c r="E31" i="7"/>
  <c r="R31" i="7" s="1"/>
  <c r="T31" i="7" s="1"/>
  <c r="T49" i="7" l="1"/>
  <c r="S49" i="7"/>
  <c r="T45" i="7"/>
  <c r="S45" i="7"/>
  <c r="T41" i="7"/>
  <c r="S41" i="7"/>
  <c r="T37" i="7"/>
  <c r="S37" i="7"/>
  <c r="T33" i="7"/>
  <c r="S33" i="7"/>
  <c r="T48" i="7"/>
  <c r="S48" i="7"/>
  <c r="T44" i="7"/>
  <c r="S44" i="7"/>
  <c r="T40" i="7"/>
  <c r="S40" i="7"/>
  <c r="T36" i="7"/>
  <c r="S36" i="7"/>
  <c r="S31" i="7"/>
  <c r="T51" i="7"/>
  <c r="S51" i="7"/>
  <c r="T47" i="7"/>
  <c r="S47" i="7"/>
  <c r="T43" i="7"/>
  <c r="S43" i="7"/>
  <c r="T39" i="7"/>
  <c r="S39" i="7"/>
  <c r="T35" i="7"/>
  <c r="S35" i="7"/>
  <c r="T50" i="7"/>
  <c r="S50" i="7"/>
  <c r="T46" i="7"/>
  <c r="S46" i="7"/>
  <c r="T42" i="7"/>
  <c r="S42" i="7"/>
  <c r="T38" i="7"/>
  <c r="S38" i="7"/>
  <c r="T34" i="7"/>
  <c r="S34" i="7"/>
  <c r="B53" i="7"/>
  <c r="C53" i="7"/>
  <c r="D53" i="7"/>
  <c r="B54" i="7"/>
  <c r="C54" i="7"/>
  <c r="D54" i="7"/>
  <c r="B242" i="23" l="1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E265" i="23"/>
  <c r="E276" i="23"/>
  <c r="E273" i="23"/>
  <c r="E274" i="23"/>
  <c r="E295" i="23"/>
  <c r="E281" i="23"/>
  <c r="E302" i="23"/>
  <c r="E270" i="23"/>
  <c r="E268" i="23"/>
  <c r="E300" i="23"/>
  <c r="E284" i="23"/>
  <c r="E315" i="23"/>
  <c r="E289" i="23"/>
  <c r="E290" i="23"/>
  <c r="E275" i="23"/>
  <c r="E280" i="23"/>
  <c r="E305" i="23"/>
  <c r="E282" i="23"/>
  <c r="E267" i="23"/>
  <c r="E278" i="23"/>
  <c r="E311" i="23"/>
  <c r="E286" i="23"/>
  <c r="E298" i="23"/>
  <c r="E310" i="23"/>
  <c r="E272" i="23"/>
  <c r="E294" i="23"/>
  <c r="E301" i="23"/>
  <c r="E312" i="23"/>
  <c r="E285" i="23"/>
  <c r="E291" i="23"/>
  <c r="E288" i="23"/>
  <c r="E303" i="23"/>
  <c r="E296" i="23"/>
  <c r="E277" i="23"/>
  <c r="E313" i="23"/>
  <c r="E304" i="23"/>
  <c r="E316" i="23"/>
  <c r="E283" i="23"/>
  <c r="E297" i="23"/>
  <c r="E287" i="23"/>
  <c r="E306" i="23"/>
  <c r="E308" i="23"/>
  <c r="E271" i="23"/>
  <c r="E266" i="23"/>
  <c r="E314" i="23"/>
  <c r="E307" i="23"/>
  <c r="E292" i="23"/>
  <c r="E299" i="23"/>
  <c r="E293" i="23"/>
  <c r="E309" i="23"/>
  <c r="E269" i="23"/>
  <c r="E279" i="23"/>
  <c r="A242" i="23" l="1"/>
  <c r="A243" i="23"/>
  <c r="A244" i="23"/>
  <c r="A245" i="23"/>
  <c r="A246" i="23"/>
  <c r="A247" i="23"/>
  <c r="A248" i="23"/>
  <c r="A249" i="23"/>
  <c r="A250" i="23"/>
  <c r="A251" i="23"/>
  <c r="E258" i="23"/>
  <c r="E260" i="23"/>
  <c r="E253" i="23"/>
  <c r="E261" i="23"/>
  <c r="E259" i="23"/>
  <c r="E262" i="23"/>
  <c r="E255" i="23"/>
  <c r="E263" i="23"/>
  <c r="E257" i="23"/>
  <c r="E252" i="23"/>
  <c r="E256" i="23"/>
  <c r="E264" i="23"/>
  <c r="E254" i="23"/>
  <c r="K8" i="7" l="1"/>
  <c r="K4" i="14" s="1"/>
  <c r="E245" i="23"/>
  <c r="E244" i="23"/>
  <c r="E248" i="23"/>
  <c r="E242" i="23"/>
  <c r="E249" i="23"/>
  <c r="E247" i="23"/>
  <c r="E251" i="23"/>
  <c r="E243" i="23"/>
  <c r="E250" i="23"/>
  <c r="E246" i="23"/>
  <c r="AP3" i="5" l="1"/>
  <c r="AO3" i="5"/>
  <c r="AN3" i="5"/>
  <c r="AK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12" i="5"/>
  <c r="T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12" i="5"/>
  <c r="AW8" i="5" l="1"/>
  <c r="C19" i="14"/>
  <c r="C20" i="14"/>
  <c r="C21" i="14"/>
  <c r="C22" i="14"/>
  <c r="C23" i="14"/>
  <c r="C24" i="14"/>
  <c r="C12" i="14"/>
  <c r="C13" i="14"/>
  <c r="C14" i="14"/>
  <c r="C15" i="14"/>
  <c r="C16" i="14"/>
  <c r="C17" i="14"/>
  <c r="C18" i="14"/>
  <c r="C5" i="14"/>
  <c r="C6" i="14"/>
  <c r="C7" i="14"/>
  <c r="C8" i="14"/>
  <c r="C9" i="14"/>
  <c r="C10" i="14"/>
  <c r="C11" i="14"/>
  <c r="C4" i="14"/>
  <c r="G12" i="22" l="1"/>
  <c r="AK3" i="22" s="1"/>
  <c r="J1" i="25" s="1"/>
  <c r="Q12" i="22"/>
  <c r="AS8" i="22" s="1"/>
  <c r="P12" i="22"/>
  <c r="AR8" i="22" s="1"/>
  <c r="O12" i="22"/>
  <c r="AQ8" i="22" s="1"/>
  <c r="J3" i="26"/>
  <c r="J4" i="25"/>
  <c r="B4" i="25"/>
  <c r="D8" i="25"/>
  <c r="D5" i="26" s="1"/>
  <c r="B8" i="25"/>
  <c r="B5" i="26" s="1"/>
  <c r="A8" i="25"/>
  <c r="D2" i="23"/>
  <c r="N8" i="25" l="1"/>
  <c r="N5" i="26"/>
  <c r="B3" i="26"/>
  <c r="A3" i="24"/>
  <c r="B241" i="23"/>
  <c r="A241" i="23"/>
  <c r="B240" i="23"/>
  <c r="A240" i="23"/>
  <c r="B239" i="23"/>
  <c r="A239" i="23"/>
  <c r="B238" i="23"/>
  <c r="A238" i="23"/>
  <c r="B237" i="23"/>
  <c r="A237" i="23"/>
  <c r="B236" i="23"/>
  <c r="A236" i="23"/>
  <c r="B235" i="23"/>
  <c r="A235" i="23"/>
  <c r="B234" i="23"/>
  <c r="A234" i="23"/>
  <c r="B233" i="23"/>
  <c r="A233" i="23"/>
  <c r="B232" i="23"/>
  <c r="A232" i="23"/>
  <c r="B231" i="23"/>
  <c r="A231" i="23"/>
  <c r="B230" i="23"/>
  <c r="A230" i="23"/>
  <c r="B229" i="23"/>
  <c r="A229" i="23"/>
  <c r="B228" i="23"/>
  <c r="A228" i="23"/>
  <c r="B227" i="23"/>
  <c r="A227" i="23"/>
  <c r="B226" i="23"/>
  <c r="A226" i="23"/>
  <c r="B225" i="23"/>
  <c r="A225" i="23"/>
  <c r="B224" i="23"/>
  <c r="A224" i="23"/>
  <c r="B223" i="23"/>
  <c r="A223" i="23"/>
  <c r="B222" i="23"/>
  <c r="A222" i="23"/>
  <c r="B221" i="23"/>
  <c r="A221" i="23"/>
  <c r="B220" i="23"/>
  <c r="A220" i="23"/>
  <c r="B219" i="23"/>
  <c r="A219" i="23"/>
  <c r="B218" i="23"/>
  <c r="A218" i="23"/>
  <c r="B217" i="23"/>
  <c r="A217" i="23"/>
  <c r="B216" i="23"/>
  <c r="A216" i="23"/>
  <c r="B215" i="23"/>
  <c r="A215" i="23"/>
  <c r="B214" i="23"/>
  <c r="A214" i="23"/>
  <c r="B213" i="23"/>
  <c r="A213" i="23"/>
  <c r="B212" i="23"/>
  <c r="A212" i="23"/>
  <c r="B211" i="23"/>
  <c r="A211" i="23"/>
  <c r="B210" i="23"/>
  <c r="A210" i="23"/>
  <c r="B209" i="23"/>
  <c r="A209" i="23"/>
  <c r="B208" i="23"/>
  <c r="A208" i="23"/>
  <c r="B207" i="23"/>
  <c r="A207" i="23"/>
  <c r="B206" i="23"/>
  <c r="A206" i="23"/>
  <c r="B205" i="23"/>
  <c r="A205" i="23"/>
  <c r="B204" i="23"/>
  <c r="A204" i="23"/>
  <c r="B203" i="23"/>
  <c r="A203" i="23"/>
  <c r="B202" i="23"/>
  <c r="A202" i="23"/>
  <c r="B201" i="23"/>
  <c r="A201" i="23"/>
  <c r="B200" i="23"/>
  <c r="A200" i="23"/>
  <c r="B199" i="23"/>
  <c r="A199" i="23"/>
  <c r="B198" i="23"/>
  <c r="A198" i="23"/>
  <c r="B197" i="23"/>
  <c r="A197" i="23"/>
  <c r="B196" i="23"/>
  <c r="A196" i="23"/>
  <c r="B195" i="23"/>
  <c r="A195" i="23"/>
  <c r="B194" i="23"/>
  <c r="A194" i="23"/>
  <c r="B193" i="23"/>
  <c r="A193" i="23"/>
  <c r="B192" i="23"/>
  <c r="A192" i="23"/>
  <c r="B191" i="23"/>
  <c r="A191" i="23"/>
  <c r="B190" i="23"/>
  <c r="A190" i="23"/>
  <c r="B189" i="23"/>
  <c r="A189" i="23"/>
  <c r="B188" i="23"/>
  <c r="A188" i="23"/>
  <c r="B187" i="23"/>
  <c r="A187" i="23"/>
  <c r="B186" i="23"/>
  <c r="A186" i="23"/>
  <c r="B185" i="23"/>
  <c r="A185" i="23"/>
  <c r="B184" i="23"/>
  <c r="A184" i="23"/>
  <c r="B183" i="23"/>
  <c r="A183" i="23"/>
  <c r="B182" i="23"/>
  <c r="A182" i="23"/>
  <c r="B181" i="23"/>
  <c r="A181" i="23"/>
  <c r="B180" i="23"/>
  <c r="A180" i="23"/>
  <c r="B179" i="23"/>
  <c r="A179" i="23"/>
  <c r="B178" i="23"/>
  <c r="A178" i="23"/>
  <c r="B177" i="23"/>
  <c r="A177" i="23"/>
  <c r="B176" i="23"/>
  <c r="A176" i="23"/>
  <c r="B175" i="23"/>
  <c r="A175" i="23"/>
  <c r="B174" i="23"/>
  <c r="A174" i="23"/>
  <c r="B173" i="23"/>
  <c r="A173" i="23"/>
  <c r="B172" i="23"/>
  <c r="A172" i="23"/>
  <c r="B171" i="23"/>
  <c r="A171" i="23"/>
  <c r="B170" i="23"/>
  <c r="A170" i="23"/>
  <c r="B169" i="23"/>
  <c r="A169" i="23"/>
  <c r="B168" i="23"/>
  <c r="A168" i="23"/>
  <c r="B167" i="23"/>
  <c r="A167" i="23"/>
  <c r="B166" i="23"/>
  <c r="A166" i="23"/>
  <c r="B165" i="23"/>
  <c r="A165" i="23"/>
  <c r="B164" i="23"/>
  <c r="A164" i="23"/>
  <c r="B163" i="23"/>
  <c r="A163" i="23"/>
  <c r="B162" i="23"/>
  <c r="A162" i="23"/>
  <c r="B161" i="23"/>
  <c r="A161" i="23"/>
  <c r="B160" i="23"/>
  <c r="A160" i="23"/>
  <c r="B159" i="23"/>
  <c r="A159" i="23"/>
  <c r="B158" i="23"/>
  <c r="A158" i="23"/>
  <c r="B157" i="23"/>
  <c r="A157" i="23"/>
  <c r="B156" i="23"/>
  <c r="A156" i="23"/>
  <c r="B155" i="23"/>
  <c r="A155" i="23"/>
  <c r="B154" i="23"/>
  <c r="A154" i="23"/>
  <c r="B153" i="23"/>
  <c r="A153" i="23"/>
  <c r="B152" i="23"/>
  <c r="A152" i="23"/>
  <c r="B151" i="23"/>
  <c r="A151" i="23"/>
  <c r="B150" i="23"/>
  <c r="A150" i="23"/>
  <c r="B149" i="23"/>
  <c r="A149" i="23"/>
  <c r="B148" i="23"/>
  <c r="A148" i="23"/>
  <c r="B147" i="23"/>
  <c r="A147" i="23"/>
  <c r="B146" i="23"/>
  <c r="A146" i="23"/>
  <c r="B145" i="23"/>
  <c r="A145" i="23"/>
  <c r="B144" i="23"/>
  <c r="A144" i="23"/>
  <c r="B143" i="23"/>
  <c r="A143" i="23"/>
  <c r="B142" i="23"/>
  <c r="A142" i="23"/>
  <c r="B141" i="23"/>
  <c r="A141" i="23"/>
  <c r="B140" i="23"/>
  <c r="A140" i="23"/>
  <c r="B139" i="23"/>
  <c r="A139" i="23"/>
  <c r="B138" i="23"/>
  <c r="A138" i="23"/>
  <c r="B137" i="23"/>
  <c r="A137" i="23"/>
  <c r="B136" i="23"/>
  <c r="A136" i="23"/>
  <c r="B135" i="23"/>
  <c r="A135" i="23"/>
  <c r="B134" i="23"/>
  <c r="A134" i="23"/>
  <c r="B133" i="23"/>
  <c r="A133" i="23"/>
  <c r="B132" i="23"/>
  <c r="A132" i="23"/>
  <c r="B131" i="23"/>
  <c r="A131" i="23"/>
  <c r="B130" i="23"/>
  <c r="A130" i="23"/>
  <c r="B129" i="23"/>
  <c r="A129" i="23"/>
  <c r="B128" i="23"/>
  <c r="A128" i="23"/>
  <c r="B127" i="23"/>
  <c r="A127" i="23"/>
  <c r="B126" i="23"/>
  <c r="A126" i="23"/>
  <c r="B125" i="23"/>
  <c r="A125" i="23"/>
  <c r="B124" i="23"/>
  <c r="A124" i="23"/>
  <c r="B123" i="23"/>
  <c r="A123" i="23"/>
  <c r="B122" i="23"/>
  <c r="A122" i="23"/>
  <c r="B121" i="23"/>
  <c r="A121" i="23"/>
  <c r="B120" i="23"/>
  <c r="A120" i="23"/>
  <c r="B119" i="23"/>
  <c r="A119" i="23"/>
  <c r="B118" i="23"/>
  <c r="A118" i="23"/>
  <c r="B117" i="23"/>
  <c r="A117" i="23"/>
  <c r="B116" i="23"/>
  <c r="A116" i="23"/>
  <c r="B115" i="23"/>
  <c r="A115" i="23"/>
  <c r="B114" i="23"/>
  <c r="A114" i="23"/>
  <c r="B113" i="23"/>
  <c r="A113" i="23"/>
  <c r="B112" i="23"/>
  <c r="A112" i="23"/>
  <c r="B111" i="23"/>
  <c r="A111" i="23"/>
  <c r="B110" i="23"/>
  <c r="A110" i="23"/>
  <c r="B109" i="23"/>
  <c r="A109" i="23"/>
  <c r="B108" i="23"/>
  <c r="A108" i="23"/>
  <c r="B107" i="23"/>
  <c r="A107" i="23"/>
  <c r="B106" i="23"/>
  <c r="A106" i="23"/>
  <c r="B105" i="23"/>
  <c r="A105" i="23"/>
  <c r="B104" i="23"/>
  <c r="A104" i="23"/>
  <c r="B103" i="23"/>
  <c r="A103" i="23"/>
  <c r="B102" i="23"/>
  <c r="A102" i="23"/>
  <c r="B101" i="23"/>
  <c r="A101" i="23"/>
  <c r="B100" i="23"/>
  <c r="A100" i="23"/>
  <c r="B99" i="23"/>
  <c r="A99" i="23"/>
  <c r="B98" i="23"/>
  <c r="A98" i="23"/>
  <c r="B97" i="23"/>
  <c r="A97" i="23"/>
  <c r="B96" i="23"/>
  <c r="A96" i="23"/>
  <c r="B95" i="23"/>
  <c r="A95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O8" i="25" l="1"/>
  <c r="O5" i="25" s="1"/>
  <c r="P8" i="25"/>
  <c r="P5" i="25" s="1"/>
  <c r="H1" i="25"/>
  <c r="N5" i="25"/>
  <c r="G2" i="23"/>
  <c r="AW3" i="22" l="1"/>
  <c r="BK8" i="22" l="1"/>
  <c r="H18" i="12" s="1"/>
  <c r="AV12" i="22" l="1"/>
  <c r="AU12" i="22"/>
  <c r="N12" i="22"/>
  <c r="AP8" i="22" s="1"/>
  <c r="M12" i="22"/>
  <c r="AO8" i="22" s="1"/>
  <c r="L12" i="22"/>
  <c r="AN8" i="22" s="1"/>
  <c r="H12" i="22"/>
  <c r="AJ8" i="22" s="1"/>
  <c r="J2" i="23" l="1"/>
  <c r="AL8" i="22"/>
  <c r="AT8" i="22" s="1"/>
  <c r="E18" i="12" s="1"/>
  <c r="AZ34" i="5"/>
  <c r="AZ35" i="5"/>
  <c r="B9" i="7"/>
  <c r="C9" i="7"/>
  <c r="B5" i="14" s="1"/>
  <c r="D9" i="7"/>
  <c r="E9" i="7"/>
  <c r="E5" i="14" s="1"/>
  <c r="F9" i="7"/>
  <c r="F5" i="14" s="1"/>
  <c r="G9" i="7"/>
  <c r="G5" i="14" s="1"/>
  <c r="H9" i="7"/>
  <c r="H5" i="14" s="1"/>
  <c r="I9" i="7"/>
  <c r="I5" i="14" s="1"/>
  <c r="J9" i="7"/>
  <c r="J5" i="14" s="1"/>
  <c r="K9" i="7"/>
  <c r="K5" i="14" s="1"/>
  <c r="L9" i="7"/>
  <c r="L5" i="14" s="1"/>
  <c r="M9" i="7"/>
  <c r="M5" i="14" s="1"/>
  <c r="N9" i="7"/>
  <c r="N5" i="14" s="1"/>
  <c r="O9" i="7"/>
  <c r="O5" i="14" s="1"/>
  <c r="P9" i="7"/>
  <c r="P5" i="14" s="1"/>
  <c r="Q9" i="7"/>
  <c r="Q5" i="14" s="1"/>
  <c r="B10" i="7"/>
  <c r="C10" i="7"/>
  <c r="B6" i="14" s="1"/>
  <c r="D10" i="7"/>
  <c r="E10" i="7"/>
  <c r="E6" i="14" s="1"/>
  <c r="F10" i="7"/>
  <c r="F6" i="14" s="1"/>
  <c r="G10" i="7"/>
  <c r="G6" i="14" s="1"/>
  <c r="H10" i="7"/>
  <c r="H6" i="14" s="1"/>
  <c r="I10" i="7"/>
  <c r="I6" i="14" s="1"/>
  <c r="J10" i="7"/>
  <c r="J6" i="14" s="1"/>
  <c r="K10" i="7"/>
  <c r="K6" i="14" s="1"/>
  <c r="L10" i="7"/>
  <c r="L6" i="14" s="1"/>
  <c r="M10" i="7"/>
  <c r="M6" i="14" s="1"/>
  <c r="N10" i="7"/>
  <c r="N6" i="14" s="1"/>
  <c r="O10" i="7"/>
  <c r="O6" i="14" s="1"/>
  <c r="P10" i="7"/>
  <c r="P6" i="14" s="1"/>
  <c r="Q10" i="7"/>
  <c r="Q6" i="14" s="1"/>
  <c r="B11" i="7"/>
  <c r="C11" i="7"/>
  <c r="B7" i="14" s="1"/>
  <c r="D11" i="7"/>
  <c r="E11" i="7"/>
  <c r="E7" i="14" s="1"/>
  <c r="F11" i="7"/>
  <c r="F7" i="14" s="1"/>
  <c r="G11" i="7"/>
  <c r="G7" i="14" s="1"/>
  <c r="H11" i="7"/>
  <c r="H7" i="14" s="1"/>
  <c r="I11" i="7"/>
  <c r="I7" i="14" s="1"/>
  <c r="J11" i="7"/>
  <c r="J7" i="14" s="1"/>
  <c r="K11" i="7"/>
  <c r="K7" i="14" s="1"/>
  <c r="L11" i="7"/>
  <c r="L7" i="14" s="1"/>
  <c r="M11" i="7"/>
  <c r="M7" i="14" s="1"/>
  <c r="N11" i="7"/>
  <c r="N7" i="14" s="1"/>
  <c r="O11" i="7"/>
  <c r="O7" i="14" s="1"/>
  <c r="P11" i="7"/>
  <c r="P7" i="14" s="1"/>
  <c r="Q11" i="7"/>
  <c r="Q7" i="14" s="1"/>
  <c r="B12" i="7"/>
  <c r="C12" i="7"/>
  <c r="B8" i="14" s="1"/>
  <c r="D12" i="7"/>
  <c r="E12" i="7"/>
  <c r="E8" i="14" s="1"/>
  <c r="F12" i="7"/>
  <c r="F8" i="14" s="1"/>
  <c r="G12" i="7"/>
  <c r="G8" i="14" s="1"/>
  <c r="H12" i="7"/>
  <c r="H8" i="14" s="1"/>
  <c r="I12" i="7"/>
  <c r="I8" i="14" s="1"/>
  <c r="J12" i="7"/>
  <c r="J8" i="14" s="1"/>
  <c r="K12" i="7"/>
  <c r="K8" i="14" s="1"/>
  <c r="L12" i="7"/>
  <c r="L8" i="14" s="1"/>
  <c r="M12" i="7"/>
  <c r="M8" i="14" s="1"/>
  <c r="N12" i="7"/>
  <c r="N8" i="14" s="1"/>
  <c r="O12" i="7"/>
  <c r="O8" i="14" s="1"/>
  <c r="P12" i="7"/>
  <c r="P8" i="14" s="1"/>
  <c r="Q12" i="7"/>
  <c r="Q8" i="14" s="1"/>
  <c r="F8" i="7"/>
  <c r="F4" i="14" s="1"/>
  <c r="G8" i="7"/>
  <c r="G4" i="14" s="1"/>
  <c r="H8" i="7"/>
  <c r="H4" i="14" s="1"/>
  <c r="I8" i="7"/>
  <c r="I4" i="14" s="1"/>
  <c r="J8" i="7"/>
  <c r="J4" i="14" s="1"/>
  <c r="L8" i="7"/>
  <c r="L4" i="14" s="1"/>
  <c r="M8" i="7"/>
  <c r="M4" i="14" s="1"/>
  <c r="N8" i="7"/>
  <c r="N4" i="14" s="1"/>
  <c r="O8" i="7"/>
  <c r="O4" i="14" s="1"/>
  <c r="P8" i="7"/>
  <c r="P4" i="14" s="1"/>
  <c r="Q8" i="7"/>
  <c r="Q4" i="14" s="1"/>
  <c r="E8" i="7"/>
  <c r="E4" i="14" s="1"/>
  <c r="D8" i="7"/>
  <c r="C8" i="7"/>
  <c r="B4" i="14" s="1"/>
  <c r="B8" i="7"/>
  <c r="AZ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Z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Z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Z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Z12" i="5"/>
  <c r="S12" i="5"/>
  <c r="R12" i="5"/>
  <c r="Q12" i="5"/>
  <c r="P12" i="5"/>
  <c r="O12" i="5"/>
  <c r="N12" i="5"/>
  <c r="M12" i="5"/>
  <c r="L12" i="5"/>
  <c r="K12" i="5"/>
  <c r="J12" i="5"/>
  <c r="I12" i="5"/>
  <c r="H12" i="5"/>
  <c r="B2" i="14"/>
  <c r="D17" i="19"/>
  <c r="D13" i="20" s="1"/>
  <c r="E17" i="19"/>
  <c r="E13" i="20" s="1"/>
  <c r="F17" i="19"/>
  <c r="F13" i="20" s="1"/>
  <c r="G17" i="19"/>
  <c r="H17" i="19"/>
  <c r="H13" i="20" s="1"/>
  <c r="I17" i="19"/>
  <c r="I13" i="20" s="1"/>
  <c r="J17" i="19"/>
  <c r="J13" i="20" s="1"/>
  <c r="K17" i="19"/>
  <c r="K13" i="20" s="1"/>
  <c r="L17" i="19"/>
  <c r="L13" i="20" s="1"/>
  <c r="M17" i="19"/>
  <c r="N17" i="19"/>
  <c r="N13" i="20" s="1"/>
  <c r="O17" i="19"/>
  <c r="O13" i="20" s="1"/>
  <c r="P17" i="19"/>
  <c r="P13" i="20" s="1"/>
  <c r="D9" i="19"/>
  <c r="D5" i="20" s="1"/>
  <c r="E9" i="19"/>
  <c r="E5" i="20" s="1"/>
  <c r="F9" i="19"/>
  <c r="F5" i="20" s="1"/>
  <c r="G9" i="19"/>
  <c r="G5" i="20" s="1"/>
  <c r="H9" i="19"/>
  <c r="H5" i="20" s="1"/>
  <c r="I9" i="19"/>
  <c r="I5" i="20" s="1"/>
  <c r="J9" i="19"/>
  <c r="J5" i="20"/>
  <c r="K9" i="19"/>
  <c r="K5" i="20" s="1"/>
  <c r="L9" i="19"/>
  <c r="L5" i="20" s="1"/>
  <c r="M9" i="19"/>
  <c r="M5" i="20"/>
  <c r="N9" i="19"/>
  <c r="N5" i="20" s="1"/>
  <c r="O9" i="19"/>
  <c r="O5" i="20" s="1"/>
  <c r="P9" i="19"/>
  <c r="P5" i="20" s="1"/>
  <c r="D10" i="19"/>
  <c r="D6" i="20" s="1"/>
  <c r="E10" i="19"/>
  <c r="E6" i="20" s="1"/>
  <c r="F10" i="19"/>
  <c r="F6" i="20" s="1"/>
  <c r="G10" i="19"/>
  <c r="G6" i="20" s="1"/>
  <c r="H10" i="19"/>
  <c r="H6" i="20" s="1"/>
  <c r="I10" i="19"/>
  <c r="I6" i="20" s="1"/>
  <c r="J10" i="19"/>
  <c r="J6" i="20" s="1"/>
  <c r="K10" i="19"/>
  <c r="K6" i="20" s="1"/>
  <c r="L10" i="19"/>
  <c r="L6" i="20" s="1"/>
  <c r="M10" i="19"/>
  <c r="M6" i="20"/>
  <c r="N10" i="19"/>
  <c r="N6" i="20" s="1"/>
  <c r="O10" i="19"/>
  <c r="O6" i="20" s="1"/>
  <c r="P10" i="19"/>
  <c r="P6" i="20"/>
  <c r="D11" i="19"/>
  <c r="D7" i="20" s="1"/>
  <c r="E11" i="19"/>
  <c r="E7" i="20" s="1"/>
  <c r="F11" i="19"/>
  <c r="F7" i="20" s="1"/>
  <c r="G11" i="19"/>
  <c r="G7" i="20" s="1"/>
  <c r="H11" i="19"/>
  <c r="H7" i="20" s="1"/>
  <c r="I11" i="19"/>
  <c r="I7" i="20" s="1"/>
  <c r="J11" i="19"/>
  <c r="J7" i="20" s="1"/>
  <c r="K11" i="19"/>
  <c r="K7" i="20" s="1"/>
  <c r="L11" i="19"/>
  <c r="L7" i="20" s="1"/>
  <c r="M11" i="19"/>
  <c r="M7" i="20" s="1"/>
  <c r="N11" i="19"/>
  <c r="N7" i="20" s="1"/>
  <c r="O11" i="19"/>
  <c r="O7" i="20" s="1"/>
  <c r="P11" i="19"/>
  <c r="P7" i="20"/>
  <c r="D12" i="19"/>
  <c r="D8" i="20" s="1"/>
  <c r="E12" i="19"/>
  <c r="E8" i="20" s="1"/>
  <c r="F12" i="19"/>
  <c r="F8" i="20"/>
  <c r="G12" i="19"/>
  <c r="G8" i="20" s="1"/>
  <c r="H12" i="19"/>
  <c r="H8" i="20" s="1"/>
  <c r="I12" i="19"/>
  <c r="I8" i="20" s="1"/>
  <c r="J12" i="19"/>
  <c r="J8" i="20" s="1"/>
  <c r="K12" i="19"/>
  <c r="K8" i="20" s="1"/>
  <c r="L12" i="19"/>
  <c r="L8" i="20" s="1"/>
  <c r="M12" i="19"/>
  <c r="M8" i="20" s="1"/>
  <c r="N12" i="19"/>
  <c r="N8" i="20" s="1"/>
  <c r="O12" i="19"/>
  <c r="O8" i="20" s="1"/>
  <c r="P12" i="19"/>
  <c r="P8" i="20" s="1"/>
  <c r="D13" i="19"/>
  <c r="D9" i="20" s="1"/>
  <c r="E13" i="19"/>
  <c r="E9" i="20" s="1"/>
  <c r="F13" i="19"/>
  <c r="F9" i="20"/>
  <c r="G13" i="19"/>
  <c r="G9" i="20" s="1"/>
  <c r="H13" i="19"/>
  <c r="H9" i="20" s="1"/>
  <c r="I13" i="19"/>
  <c r="I9" i="20"/>
  <c r="J13" i="19"/>
  <c r="J9" i="20" s="1"/>
  <c r="K13" i="19"/>
  <c r="K9" i="20" s="1"/>
  <c r="L13" i="19"/>
  <c r="L9" i="20" s="1"/>
  <c r="M13" i="19"/>
  <c r="M9" i="20" s="1"/>
  <c r="N13" i="19"/>
  <c r="N9" i="20" s="1"/>
  <c r="O13" i="19"/>
  <c r="O9" i="20" s="1"/>
  <c r="P13" i="19"/>
  <c r="P9" i="20" s="1"/>
  <c r="D14" i="19"/>
  <c r="D10" i="20" s="1"/>
  <c r="E14" i="19"/>
  <c r="E10" i="20" s="1"/>
  <c r="F14" i="19"/>
  <c r="F10" i="20" s="1"/>
  <c r="G14" i="19"/>
  <c r="G10" i="20" s="1"/>
  <c r="H14" i="19"/>
  <c r="H10" i="20" s="1"/>
  <c r="I14" i="19"/>
  <c r="I10" i="20"/>
  <c r="J14" i="19"/>
  <c r="J10" i="20" s="1"/>
  <c r="K14" i="19"/>
  <c r="K10" i="20" s="1"/>
  <c r="L14" i="19"/>
  <c r="L10" i="20"/>
  <c r="M14" i="19"/>
  <c r="M10" i="20" s="1"/>
  <c r="N14" i="19"/>
  <c r="N10" i="20" s="1"/>
  <c r="O14" i="19"/>
  <c r="O10" i="20" s="1"/>
  <c r="P14" i="19"/>
  <c r="P10" i="20" s="1"/>
  <c r="D15" i="19"/>
  <c r="D11" i="20" s="1"/>
  <c r="E15" i="19"/>
  <c r="E11" i="20" s="1"/>
  <c r="F15" i="19"/>
  <c r="F11" i="20" s="1"/>
  <c r="G15" i="19"/>
  <c r="G11" i="20" s="1"/>
  <c r="H15" i="19"/>
  <c r="H11" i="20" s="1"/>
  <c r="I15" i="19"/>
  <c r="I11" i="20" s="1"/>
  <c r="J15" i="19"/>
  <c r="J11" i="20" s="1"/>
  <c r="K15" i="19"/>
  <c r="K11" i="20" s="1"/>
  <c r="L15" i="19"/>
  <c r="L11" i="20"/>
  <c r="M15" i="19"/>
  <c r="M11" i="20" s="1"/>
  <c r="N15" i="19"/>
  <c r="N11" i="20" s="1"/>
  <c r="O15" i="19"/>
  <c r="O11" i="20"/>
  <c r="P15" i="19"/>
  <c r="P11" i="20" s="1"/>
  <c r="D16" i="19"/>
  <c r="D12" i="20" s="1"/>
  <c r="E16" i="19"/>
  <c r="E12" i="20" s="1"/>
  <c r="F16" i="19"/>
  <c r="F12" i="20" s="1"/>
  <c r="G16" i="19"/>
  <c r="G12" i="20" s="1"/>
  <c r="H16" i="19"/>
  <c r="H12" i="20" s="1"/>
  <c r="I16" i="19"/>
  <c r="I12" i="20" s="1"/>
  <c r="J16" i="19"/>
  <c r="J12" i="20" s="1"/>
  <c r="K16" i="19"/>
  <c r="K12" i="20" s="1"/>
  <c r="L16" i="19"/>
  <c r="L12" i="20" s="1"/>
  <c r="M16" i="19"/>
  <c r="M12" i="20" s="1"/>
  <c r="N16" i="19"/>
  <c r="N12" i="20" s="1"/>
  <c r="O16" i="19"/>
  <c r="O12" i="20"/>
  <c r="P16" i="19"/>
  <c r="P12" i="20" s="1"/>
  <c r="M13" i="20"/>
  <c r="E8" i="19"/>
  <c r="E4" i="20" s="1"/>
  <c r="F8" i="19"/>
  <c r="F4" i="20" s="1"/>
  <c r="G8" i="19"/>
  <c r="G4" i="20" s="1"/>
  <c r="H8" i="19"/>
  <c r="H4" i="20" s="1"/>
  <c r="I8" i="19"/>
  <c r="I4" i="20" s="1"/>
  <c r="J8" i="19"/>
  <c r="J4" i="20" s="1"/>
  <c r="K8" i="19"/>
  <c r="K4" i="20" s="1"/>
  <c r="L8" i="19"/>
  <c r="L4" i="20" s="1"/>
  <c r="M8" i="19"/>
  <c r="M4" i="20" s="1"/>
  <c r="N8" i="19"/>
  <c r="N4" i="20" s="1"/>
  <c r="O8" i="19"/>
  <c r="O4" i="20" s="1"/>
  <c r="P8" i="19"/>
  <c r="P4" i="20" s="1"/>
  <c r="D8" i="19"/>
  <c r="D4" i="20" s="1"/>
  <c r="G19" i="18"/>
  <c r="G17" i="18"/>
  <c r="G10" i="18"/>
  <c r="G11" i="18"/>
  <c r="G12" i="18"/>
  <c r="G13" i="18"/>
  <c r="G14" i="18"/>
  <c r="G15" i="18"/>
  <c r="G16" i="18"/>
  <c r="G18" i="18"/>
  <c r="E13" i="7"/>
  <c r="E9" i="14" s="1"/>
  <c r="F13" i="7"/>
  <c r="F9" i="14" s="1"/>
  <c r="G13" i="7"/>
  <c r="G9" i="14" s="1"/>
  <c r="H13" i="7"/>
  <c r="H9" i="14" s="1"/>
  <c r="I13" i="7"/>
  <c r="I9" i="14" s="1"/>
  <c r="J13" i="7"/>
  <c r="J9" i="14" s="1"/>
  <c r="K13" i="7"/>
  <c r="K9" i="14" s="1"/>
  <c r="L13" i="7"/>
  <c r="L9" i="14" s="1"/>
  <c r="M13" i="7"/>
  <c r="M9" i="14" s="1"/>
  <c r="N13" i="7"/>
  <c r="N9" i="14" s="1"/>
  <c r="O13" i="7"/>
  <c r="O9" i="14" s="1"/>
  <c r="P13" i="7"/>
  <c r="P9" i="14" s="1"/>
  <c r="Q13" i="7"/>
  <c r="Q9" i="14" s="1"/>
  <c r="AQ19" i="18"/>
  <c r="AQ17" i="18"/>
  <c r="AQ10" i="18"/>
  <c r="AQ11" i="18"/>
  <c r="AQ12" i="18"/>
  <c r="AQ13" i="18"/>
  <c r="AQ14" i="18"/>
  <c r="AQ15" i="18"/>
  <c r="AQ16" i="18"/>
  <c r="AQ18" i="18"/>
  <c r="AX34" i="5"/>
  <c r="AX35" i="5"/>
  <c r="BH19" i="18"/>
  <c r="BH17" i="18"/>
  <c r="BH10" i="18"/>
  <c r="BH11" i="18"/>
  <c r="BH12" i="18"/>
  <c r="BH13" i="18"/>
  <c r="BH14" i="18"/>
  <c r="BH15" i="18"/>
  <c r="BH16" i="18"/>
  <c r="BH18" i="18"/>
  <c r="BO34" i="5"/>
  <c r="BO35" i="5"/>
  <c r="G34" i="5"/>
  <c r="F35" i="5"/>
  <c r="G35" i="5" s="1"/>
  <c r="T19" i="18"/>
  <c r="T10" i="18"/>
  <c r="T11" i="18"/>
  <c r="T12" i="18"/>
  <c r="T13" i="18"/>
  <c r="T14" i="18"/>
  <c r="T15" i="18"/>
  <c r="T16" i="18"/>
  <c r="T17" i="18"/>
  <c r="T18" i="18"/>
  <c r="O17" i="18"/>
  <c r="O10" i="18"/>
  <c r="O11" i="18"/>
  <c r="O12" i="18"/>
  <c r="O13" i="18"/>
  <c r="O14" i="18"/>
  <c r="O15" i="18"/>
  <c r="O16" i="18"/>
  <c r="O18" i="18"/>
  <c r="O19" i="18"/>
  <c r="H10" i="18"/>
  <c r="H11" i="18"/>
  <c r="H12" i="18"/>
  <c r="H13" i="18"/>
  <c r="H14" i="18"/>
  <c r="H15" i="18"/>
  <c r="H16" i="18"/>
  <c r="H17" i="18"/>
  <c r="H18" i="18"/>
  <c r="H19" i="18"/>
  <c r="I10" i="18"/>
  <c r="I11" i="18"/>
  <c r="I12" i="18"/>
  <c r="I13" i="18"/>
  <c r="I14" i="18"/>
  <c r="I15" i="18"/>
  <c r="I16" i="18"/>
  <c r="I17" i="18"/>
  <c r="I18" i="18"/>
  <c r="I19" i="18"/>
  <c r="J10" i="18"/>
  <c r="J11" i="18"/>
  <c r="J12" i="18"/>
  <c r="J13" i="18"/>
  <c r="J14" i="18"/>
  <c r="J15" i="18"/>
  <c r="J16" i="18"/>
  <c r="J17" i="18"/>
  <c r="J18" i="18"/>
  <c r="J19" i="18"/>
  <c r="K10" i="18"/>
  <c r="K11" i="18"/>
  <c r="K12" i="18"/>
  <c r="K13" i="18"/>
  <c r="K14" i="18"/>
  <c r="K15" i="18"/>
  <c r="K16" i="18"/>
  <c r="K17" i="18"/>
  <c r="K18" i="18"/>
  <c r="K19" i="18"/>
  <c r="L10" i="18"/>
  <c r="L11" i="18"/>
  <c r="L12" i="18"/>
  <c r="L13" i="18"/>
  <c r="L14" i="18"/>
  <c r="L15" i="18"/>
  <c r="L16" i="18"/>
  <c r="L17" i="18"/>
  <c r="L18" i="18"/>
  <c r="L19" i="18"/>
  <c r="M10" i="18"/>
  <c r="M11" i="18"/>
  <c r="M12" i="18"/>
  <c r="M13" i="18"/>
  <c r="M14" i="18"/>
  <c r="M15" i="18"/>
  <c r="M16" i="18"/>
  <c r="M17" i="18"/>
  <c r="M18" i="18"/>
  <c r="M19" i="18"/>
  <c r="N10" i="18"/>
  <c r="N11" i="18"/>
  <c r="N12" i="18"/>
  <c r="N13" i="18"/>
  <c r="N14" i="18"/>
  <c r="N15" i="18"/>
  <c r="N16" i="18"/>
  <c r="N17" i="18"/>
  <c r="N18" i="18"/>
  <c r="N19" i="18"/>
  <c r="P10" i="18"/>
  <c r="P11" i="18"/>
  <c r="P12" i="18"/>
  <c r="P13" i="18"/>
  <c r="P14" i="18"/>
  <c r="P15" i="18"/>
  <c r="P16" i="18"/>
  <c r="P17" i="18"/>
  <c r="P18" i="18"/>
  <c r="P19" i="18"/>
  <c r="Q10" i="18"/>
  <c r="Q11" i="18"/>
  <c r="Q12" i="18"/>
  <c r="Q13" i="18"/>
  <c r="Q14" i="18"/>
  <c r="Q15" i="18"/>
  <c r="Q16" i="18"/>
  <c r="Q17" i="18"/>
  <c r="Q18" i="18"/>
  <c r="Q19" i="18"/>
  <c r="R10" i="18"/>
  <c r="R11" i="18"/>
  <c r="R12" i="18"/>
  <c r="R13" i="18"/>
  <c r="R14" i="18"/>
  <c r="R15" i="18"/>
  <c r="R16" i="18"/>
  <c r="R17" i="18"/>
  <c r="R18" i="18"/>
  <c r="R19" i="18"/>
  <c r="S10" i="18"/>
  <c r="S11" i="18"/>
  <c r="S12" i="18"/>
  <c r="S13" i="18"/>
  <c r="S14" i="18"/>
  <c r="S15" i="18"/>
  <c r="S16" i="18"/>
  <c r="S17" i="18"/>
  <c r="S18" i="18"/>
  <c r="S19" i="18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4" i="5"/>
  <c r="H3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4" i="5"/>
  <c r="I3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4" i="5"/>
  <c r="J3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5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4" i="5"/>
  <c r="L35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4" i="5"/>
  <c r="M35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4" i="5"/>
  <c r="N35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4" i="5"/>
  <c r="O35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4" i="5"/>
  <c r="Q35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4" i="5"/>
  <c r="R35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4" i="5"/>
  <c r="S3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4" i="5"/>
  <c r="T35" i="5"/>
  <c r="AG2" i="18"/>
  <c r="B5" i="20"/>
  <c r="B6" i="20"/>
  <c r="B7" i="20"/>
  <c r="B8" i="20"/>
  <c r="B9" i="20"/>
  <c r="B10" i="20"/>
  <c r="B11" i="20"/>
  <c r="B12" i="20"/>
  <c r="B13" i="20"/>
  <c r="B4" i="20"/>
  <c r="J1" i="20"/>
  <c r="C9" i="19"/>
  <c r="C10" i="19"/>
  <c r="C11" i="19"/>
  <c r="C12" i="19"/>
  <c r="C13" i="19"/>
  <c r="C14" i="19"/>
  <c r="C15" i="19"/>
  <c r="C16" i="19"/>
  <c r="C17" i="19"/>
  <c r="C8" i="19"/>
  <c r="B9" i="19"/>
  <c r="B10" i="19"/>
  <c r="B11" i="19"/>
  <c r="B12" i="19"/>
  <c r="B13" i="19"/>
  <c r="B14" i="19"/>
  <c r="B15" i="19"/>
  <c r="B16" i="19"/>
  <c r="B17" i="19"/>
  <c r="B8" i="19"/>
  <c r="A9" i="19"/>
  <c r="A10" i="19"/>
  <c r="A11" i="19"/>
  <c r="A12" i="19"/>
  <c r="A13" i="19"/>
  <c r="A14" i="19"/>
  <c r="A15" i="19"/>
  <c r="A16" i="19"/>
  <c r="A17" i="19"/>
  <c r="A8" i="19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Q10" i="14" s="1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Q11" i="14" s="1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Q12" i="14" s="1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Q13" i="14" s="1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Q14" i="14" s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Q15" i="14" s="1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Q16" i="14" s="1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Q17" i="14" s="1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Q18" i="14" s="1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Q19" i="14" s="1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Q20" i="14" s="1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Q21" i="14" s="1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Q22" i="14" s="1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Q23" i="14" s="1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Q24" i="14" s="1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Q26" i="14" s="1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Q27" i="14" s="1"/>
  <c r="K4" i="19"/>
  <c r="B4" i="19"/>
  <c r="B27" i="14"/>
  <c r="B26" i="14"/>
  <c r="C28" i="7"/>
  <c r="B24" i="14" s="1"/>
  <c r="C27" i="7"/>
  <c r="B23" i="14" s="1"/>
  <c r="C26" i="7"/>
  <c r="B22" i="14" s="1"/>
  <c r="C25" i="7"/>
  <c r="B21" i="14" s="1"/>
  <c r="C24" i="7"/>
  <c r="B20" i="14" s="1"/>
  <c r="C23" i="7"/>
  <c r="B19" i="14" s="1"/>
  <c r="C22" i="7"/>
  <c r="B18" i="14" s="1"/>
  <c r="C21" i="7"/>
  <c r="B17" i="14" s="1"/>
  <c r="C20" i="7"/>
  <c r="B16" i="14" s="1"/>
  <c r="C19" i="7"/>
  <c r="B15" i="14" s="1"/>
  <c r="C18" i="7"/>
  <c r="B14" i="14" s="1"/>
  <c r="C17" i="7"/>
  <c r="B13" i="14" s="1"/>
  <c r="C16" i="7"/>
  <c r="B12" i="14" s="1"/>
  <c r="C15" i="7"/>
  <c r="B11" i="14" s="1"/>
  <c r="C14" i="7"/>
  <c r="B10" i="14" s="1"/>
  <c r="C13" i="7"/>
  <c r="B9" i="14" s="1"/>
  <c r="B2" i="20"/>
  <c r="BD19" i="18"/>
  <c r="BC19" i="18"/>
  <c r="BB19" i="18"/>
  <c r="AS19" i="18"/>
  <c r="AR19" i="18"/>
  <c r="BD18" i="18"/>
  <c r="BC18" i="18"/>
  <c r="BB18" i="18"/>
  <c r="AS18" i="18"/>
  <c r="AR18" i="18"/>
  <c r="BD17" i="18"/>
  <c r="BC17" i="18"/>
  <c r="BB17" i="18"/>
  <c r="AS17" i="18"/>
  <c r="AR17" i="18"/>
  <c r="BD16" i="18"/>
  <c r="BC16" i="18"/>
  <c r="BB16" i="18"/>
  <c r="AS16" i="18"/>
  <c r="AR16" i="18"/>
  <c r="BD15" i="18"/>
  <c r="BC15" i="18"/>
  <c r="BB15" i="18"/>
  <c r="AS15" i="18"/>
  <c r="AR15" i="18"/>
  <c r="BD14" i="18"/>
  <c r="BC14" i="18"/>
  <c r="BB14" i="18"/>
  <c r="AS14" i="18"/>
  <c r="AR14" i="18"/>
  <c r="BD13" i="18"/>
  <c r="BC13" i="18"/>
  <c r="BB13" i="18"/>
  <c r="AS13" i="18"/>
  <c r="AR13" i="18"/>
  <c r="BD12" i="18"/>
  <c r="BC12" i="18"/>
  <c r="BB12" i="18"/>
  <c r="AS12" i="18"/>
  <c r="AR12" i="18"/>
  <c r="BD11" i="18"/>
  <c r="BC11" i="18"/>
  <c r="BB11" i="18"/>
  <c r="AS11" i="18"/>
  <c r="AR11" i="18"/>
  <c r="BD10" i="18"/>
  <c r="BC10" i="18"/>
  <c r="BB10" i="18"/>
  <c r="AS10" i="18"/>
  <c r="AR10" i="18"/>
  <c r="D19" i="7"/>
  <c r="D14" i="7"/>
  <c r="D15" i="7"/>
  <c r="D16" i="7"/>
  <c r="D17" i="7"/>
  <c r="D18" i="7"/>
  <c r="D13" i="7"/>
  <c r="B14" i="7"/>
  <c r="B15" i="7"/>
  <c r="B16" i="7"/>
  <c r="B17" i="7"/>
  <c r="B18" i="7"/>
  <c r="B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13" i="7"/>
  <c r="AY34" i="5"/>
  <c r="BI34" i="5"/>
  <c r="BJ34" i="5"/>
  <c r="BJ35" i="5"/>
  <c r="BI35" i="5"/>
  <c r="AY35" i="5"/>
  <c r="AZ19" i="5"/>
  <c r="AZ17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18" i="5"/>
  <c r="BK34" i="5"/>
  <c r="M21" i="10"/>
  <c r="M22" i="10"/>
  <c r="M23" i="10"/>
  <c r="M24" i="10"/>
  <c r="M25" i="10"/>
  <c r="M26" i="10"/>
  <c r="M27" i="10"/>
  <c r="M28" i="10"/>
  <c r="M29" i="10"/>
  <c r="M20" i="10"/>
  <c r="M8" i="10" s="1"/>
  <c r="G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BJ24" i="5"/>
  <c r="J10" i="10" s="1"/>
  <c r="BJ25" i="5"/>
  <c r="J11" i="10" s="1"/>
  <c r="BJ26" i="5"/>
  <c r="J12" i="10" s="1"/>
  <c r="BJ27" i="5"/>
  <c r="J13" i="10" s="1"/>
  <c r="BJ28" i="5"/>
  <c r="J14" i="10" s="1"/>
  <c r="BJ29" i="5"/>
  <c r="J15" i="10" s="1"/>
  <c r="BJ30" i="5"/>
  <c r="J16" i="10" s="1"/>
  <c r="BJ31" i="5"/>
  <c r="J17" i="10" s="1"/>
  <c r="BJ32" i="5"/>
  <c r="J18" i="10" s="1"/>
  <c r="J19" i="10"/>
  <c r="J20" i="10"/>
  <c r="J21" i="10"/>
  <c r="J22" i="10"/>
  <c r="J23" i="10"/>
  <c r="J24" i="10"/>
  <c r="J25" i="10"/>
  <c r="J26" i="10"/>
  <c r="J27" i="10"/>
  <c r="J28" i="10"/>
  <c r="J29" i="10"/>
  <c r="BJ23" i="5"/>
  <c r="J9" i="10" s="1"/>
  <c r="BI24" i="5"/>
  <c r="I10" i="10" s="1"/>
  <c r="BI25" i="5"/>
  <c r="I11" i="10" s="1"/>
  <c r="BI26" i="5"/>
  <c r="I12" i="10" s="1"/>
  <c r="BI27" i="5"/>
  <c r="I13" i="10" s="1"/>
  <c r="BI28" i="5"/>
  <c r="I14" i="10" s="1"/>
  <c r="BI29" i="5"/>
  <c r="I15" i="10" s="1"/>
  <c r="BI30" i="5"/>
  <c r="I16" i="10" s="1"/>
  <c r="BI31" i="5"/>
  <c r="I17" i="10" s="1"/>
  <c r="BI32" i="5"/>
  <c r="I18" i="10" s="1"/>
  <c r="I19" i="10"/>
  <c r="I20" i="10"/>
  <c r="I21" i="10"/>
  <c r="I22" i="10"/>
  <c r="I23" i="10"/>
  <c r="I24" i="10"/>
  <c r="I25" i="10"/>
  <c r="I26" i="10"/>
  <c r="I27" i="10"/>
  <c r="I28" i="10"/>
  <c r="I29" i="10"/>
  <c r="I30" i="10"/>
  <c r="BI23" i="5"/>
  <c r="I9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C27" i="10"/>
  <c r="C28" i="10"/>
  <c r="C29" i="10"/>
  <c r="C26" i="10"/>
  <c r="B26" i="10"/>
  <c r="B25" i="10"/>
  <c r="B21" i="10"/>
  <c r="B22" i="10"/>
  <c r="B23" i="10"/>
  <c r="B24" i="10"/>
  <c r="B27" i="10"/>
  <c r="B28" i="10"/>
  <c r="B29" i="10"/>
  <c r="B20" i="10"/>
  <c r="B10" i="10"/>
  <c r="B11" i="10"/>
  <c r="B12" i="10"/>
  <c r="B13" i="10"/>
  <c r="B14" i="10"/>
  <c r="B15" i="10"/>
  <c r="B16" i="10"/>
  <c r="B17" i="10"/>
  <c r="B18" i="10"/>
  <c r="B19" i="10"/>
  <c r="B9" i="10"/>
  <c r="B30" i="10"/>
  <c r="B31" i="10"/>
  <c r="B32" i="10"/>
  <c r="B33" i="10"/>
  <c r="B34" i="10"/>
  <c r="B35" i="10"/>
  <c r="L30" i="10"/>
  <c r="L31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9" i="10"/>
  <c r="K29" i="10"/>
  <c r="K28" i="10"/>
  <c r="K27" i="10"/>
  <c r="K26" i="10"/>
  <c r="K25" i="10"/>
  <c r="K24" i="10"/>
  <c r="K23" i="10"/>
  <c r="K22" i="10"/>
  <c r="K21" i="10"/>
  <c r="K20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K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C30" i="10"/>
  <c r="D30" i="10"/>
  <c r="E30" i="10"/>
  <c r="F30" i="10"/>
  <c r="G30" i="10"/>
  <c r="J30" i="10"/>
  <c r="K30" i="10"/>
  <c r="C31" i="10"/>
  <c r="D31" i="10"/>
  <c r="E31" i="10"/>
  <c r="F31" i="10"/>
  <c r="G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A24" i="14"/>
  <c r="A23" i="14"/>
  <c r="A22" i="14"/>
  <c r="A21" i="14"/>
  <c r="A20" i="14"/>
  <c r="A19" i="14"/>
  <c r="A18" i="14"/>
  <c r="A17" i="14"/>
  <c r="A16" i="14"/>
  <c r="A15" i="14"/>
  <c r="BK24" i="5"/>
  <c r="K10" i="10" s="1"/>
  <c r="BK25" i="5"/>
  <c r="K11" i="10" s="1"/>
  <c r="BK26" i="5"/>
  <c r="K12" i="10" s="1"/>
  <c r="BK28" i="5"/>
  <c r="K13" i="10" s="1"/>
  <c r="BK30" i="5"/>
  <c r="K14" i="10" s="1"/>
  <c r="BK32" i="5"/>
  <c r="K15" i="10" s="1"/>
  <c r="BK27" i="5"/>
  <c r="K16" i="10" s="1"/>
  <c r="BK29" i="5"/>
  <c r="K17" i="10" s="1"/>
  <c r="BK31" i="5"/>
  <c r="K18" i="10" s="1"/>
  <c r="BK23" i="5"/>
  <c r="K9" i="10" s="1"/>
  <c r="F9" i="10"/>
  <c r="E9" i="10"/>
  <c r="D9" i="10"/>
  <c r="C9" i="10"/>
  <c r="D20" i="12"/>
  <c r="AG3" i="18" l="1"/>
  <c r="R28" i="7"/>
  <c r="S28" i="7" s="1"/>
  <c r="AK1" i="5"/>
  <c r="G16" i="12" s="1"/>
  <c r="G19" i="12" s="1"/>
  <c r="AK3" i="5"/>
  <c r="BH7" i="18"/>
  <c r="H17" i="12" s="1"/>
  <c r="AK7" i="18"/>
  <c r="Q17" i="19"/>
  <c r="R17" i="19" s="1"/>
  <c r="AL7" i="18"/>
  <c r="AG7" i="18"/>
  <c r="Q13" i="19"/>
  <c r="S13" i="19" s="1"/>
  <c r="R8" i="20"/>
  <c r="AJ7" i="18"/>
  <c r="R5" i="20"/>
  <c r="R9" i="20"/>
  <c r="R6" i="20"/>
  <c r="Q13" i="20"/>
  <c r="R11" i="20"/>
  <c r="R10" i="20"/>
  <c r="R12" i="20"/>
  <c r="R7" i="20"/>
  <c r="AN7" i="18"/>
  <c r="AP7" i="18"/>
  <c r="AG1" i="18"/>
  <c r="G17" i="12" s="1"/>
  <c r="Q11" i="19"/>
  <c r="AF7" i="18"/>
  <c r="AI7" i="18"/>
  <c r="Q10" i="19"/>
  <c r="Q12" i="19"/>
  <c r="AM7" i="18"/>
  <c r="AE7" i="18"/>
  <c r="Q9" i="19"/>
  <c r="G13" i="20"/>
  <c r="R13" i="20" s="1"/>
  <c r="AH7" i="18"/>
  <c r="Q8" i="19"/>
  <c r="Q4" i="20" s="1"/>
  <c r="AD7" i="18"/>
  <c r="Q16" i="19"/>
  <c r="Q15" i="19"/>
  <c r="R15" i="19" s="1"/>
  <c r="AO7" i="18"/>
  <c r="Q14" i="19"/>
  <c r="BK35" i="5"/>
  <c r="AJ8" i="5"/>
  <c r="R8" i="7"/>
  <c r="R4" i="14" s="1"/>
  <c r="R12" i="7"/>
  <c r="R8" i="14" s="1"/>
  <c r="BO8" i="5"/>
  <c r="H16" i="12" s="1"/>
  <c r="H19" i="12" s="1"/>
  <c r="E8" i="10"/>
  <c r="R4" i="20"/>
  <c r="F17" i="12"/>
  <c r="K1" i="19"/>
  <c r="L8" i="10"/>
  <c r="F8" i="10"/>
  <c r="R11" i="7"/>
  <c r="R10" i="7"/>
  <c r="R6" i="14" s="1"/>
  <c r="R9" i="7"/>
  <c r="AV8" i="5"/>
  <c r="C8" i="10"/>
  <c r="D8" i="10"/>
  <c r="B8" i="10"/>
  <c r="G8" i="10"/>
  <c r="H8" i="10"/>
  <c r="I8" i="10"/>
  <c r="J8" i="10"/>
  <c r="S21" i="14"/>
  <c r="S19" i="14"/>
  <c r="S16" i="14"/>
  <c r="R54" i="7"/>
  <c r="S54" i="7" s="1"/>
  <c r="R22" i="7"/>
  <c r="S22" i="7" s="1"/>
  <c r="S18" i="14"/>
  <c r="R17" i="7"/>
  <c r="T17" i="7" s="1"/>
  <c r="R16" i="7"/>
  <c r="S16" i="7" s="1"/>
  <c r="S23" i="14"/>
  <c r="S15" i="14"/>
  <c r="S22" i="14"/>
  <c r="R26" i="7"/>
  <c r="S26" i="7" s="1"/>
  <c r="R18" i="7"/>
  <c r="R14" i="7"/>
  <c r="S24" i="14"/>
  <c r="S17" i="14"/>
  <c r="S20" i="14"/>
  <c r="R21" i="7"/>
  <c r="R15" i="7"/>
  <c r="AU8" i="5"/>
  <c r="AN8" i="5"/>
  <c r="AP8" i="5"/>
  <c r="AL8" i="5"/>
  <c r="R13" i="7"/>
  <c r="R9" i="14" s="1"/>
  <c r="AT8" i="5"/>
  <c r="AR8" i="5"/>
  <c r="AQ8" i="5"/>
  <c r="AO8" i="5"/>
  <c r="AM8" i="5"/>
  <c r="AK8" i="5"/>
  <c r="AS8" i="5"/>
  <c r="K8" i="10"/>
  <c r="R23" i="7"/>
  <c r="S23" i="7" s="1"/>
  <c r="R24" i="7"/>
  <c r="R20" i="7"/>
  <c r="R27" i="7"/>
  <c r="S27" i="7" s="1"/>
  <c r="R19" i="7"/>
  <c r="R53" i="7"/>
  <c r="R25" i="7"/>
  <c r="S15" i="7" l="1"/>
  <c r="R11" i="14"/>
  <c r="S9" i="7"/>
  <c r="R5" i="14"/>
  <c r="S14" i="7"/>
  <c r="R10" i="14"/>
  <c r="T11" i="7"/>
  <c r="R7" i="14"/>
  <c r="Q11" i="20"/>
  <c r="S8" i="19"/>
  <c r="R5" i="7"/>
  <c r="AX8" i="5"/>
  <c r="E16" i="12" s="1"/>
  <c r="E19" i="12" s="1"/>
  <c r="S17" i="19"/>
  <c r="R13" i="19"/>
  <c r="Q9" i="20"/>
  <c r="Q5" i="19"/>
  <c r="AQ7" i="18"/>
  <c r="E17" i="12" s="1"/>
  <c r="Q6" i="20"/>
  <c r="S10" i="19"/>
  <c r="R10" i="19"/>
  <c r="Q10" i="20"/>
  <c r="R14" i="19"/>
  <c r="S14" i="19"/>
  <c r="Q5" i="20"/>
  <c r="R9" i="19"/>
  <c r="S9" i="19"/>
  <c r="S11" i="19"/>
  <c r="R11" i="19"/>
  <c r="Q7" i="20"/>
  <c r="R8" i="19"/>
  <c r="Q12" i="20"/>
  <c r="R16" i="19"/>
  <c r="S16" i="19"/>
  <c r="S15" i="19"/>
  <c r="R12" i="19"/>
  <c r="S12" i="19"/>
  <c r="Q8" i="20"/>
  <c r="T8" i="7"/>
  <c r="R27" i="14"/>
  <c r="S17" i="7"/>
  <c r="T13" i="7"/>
  <c r="S12" i="7"/>
  <c r="T12" i="7"/>
  <c r="S11" i="7"/>
  <c r="T10" i="7"/>
  <c r="S10" i="7"/>
  <c r="T9" i="7"/>
  <c r="S8" i="7"/>
  <c r="T54" i="7"/>
  <c r="T26" i="7"/>
  <c r="T18" i="7"/>
  <c r="S18" i="7"/>
  <c r="T22" i="7"/>
  <c r="T15" i="7"/>
  <c r="T21" i="7"/>
  <c r="S21" i="7"/>
  <c r="T16" i="7"/>
  <c r="S13" i="7"/>
  <c r="T14" i="7"/>
  <c r="G20" i="12"/>
  <c r="G21" i="12" s="1"/>
  <c r="T24" i="7"/>
  <c r="S24" i="7"/>
  <c r="T25" i="7"/>
  <c r="S25" i="7"/>
  <c r="S53" i="7"/>
  <c r="R26" i="14"/>
  <c r="T53" i="7"/>
  <c r="F16" i="12"/>
  <c r="L1" i="7"/>
  <c r="S20" i="7"/>
  <c r="T20" i="7"/>
  <c r="T28" i="7"/>
  <c r="T19" i="7"/>
  <c r="S19" i="7"/>
  <c r="T27" i="7"/>
  <c r="T23" i="7"/>
  <c r="S5" i="7" l="1"/>
  <c r="I1" i="7" s="1"/>
  <c r="I3" i="7" s="1"/>
  <c r="T5" i="7"/>
  <c r="S5" i="19"/>
  <c r="R5" i="19"/>
  <c r="H1" i="19" s="1"/>
  <c r="E30" i="23"/>
  <c r="E239" i="23"/>
  <c r="E14" i="23"/>
  <c r="E208" i="23"/>
  <c r="E172" i="23"/>
  <c r="E129" i="23"/>
  <c r="E131" i="23"/>
  <c r="E207" i="23"/>
  <c r="E206" i="23"/>
  <c r="E23" i="23"/>
  <c r="E225" i="23"/>
  <c r="E227" i="23"/>
  <c r="E177" i="23"/>
  <c r="E53" i="23"/>
  <c r="E175" i="23"/>
  <c r="E224" i="23"/>
  <c r="E182" i="23"/>
  <c r="E202" i="23"/>
  <c r="E144" i="23"/>
  <c r="E120" i="23"/>
  <c r="E80" i="23"/>
  <c r="E32" i="23"/>
  <c r="E38" i="23"/>
  <c r="E18" i="23"/>
  <c r="E154" i="23"/>
  <c r="E109" i="23"/>
  <c r="E123" i="23"/>
  <c r="E9" i="23"/>
  <c r="E200" i="23"/>
  <c r="E79" i="23"/>
  <c r="E89" i="23"/>
  <c r="E118" i="23"/>
  <c r="E72" i="23"/>
  <c r="E63" i="23"/>
  <c r="E41" i="23"/>
  <c r="E234" i="23"/>
  <c r="E235" i="23"/>
  <c r="E68" i="23"/>
  <c r="E174" i="23"/>
  <c r="E95" i="23"/>
  <c r="E52" i="23"/>
  <c r="E90" i="23"/>
  <c r="E185" i="23"/>
  <c r="E58" i="23"/>
  <c r="E39" i="23"/>
  <c r="E194" i="23"/>
  <c r="E71" i="23"/>
  <c r="E12" i="23"/>
  <c r="E181" i="23"/>
  <c r="E231" i="23"/>
  <c r="E40" i="23"/>
  <c r="E135" i="23"/>
  <c r="E93" i="23"/>
  <c r="E78" i="23"/>
  <c r="E100" i="23"/>
  <c r="E125" i="23"/>
  <c r="E142" i="23"/>
  <c r="E87" i="23"/>
  <c r="E184" i="23"/>
  <c r="E122" i="23"/>
  <c r="E98" i="23"/>
  <c r="E46" i="23"/>
  <c r="E222" i="23"/>
  <c r="E60" i="23"/>
  <c r="E22" i="23"/>
  <c r="E212" i="23"/>
  <c r="E92" i="23"/>
  <c r="E133" i="23"/>
  <c r="E128" i="23"/>
  <c r="E121" i="23"/>
  <c r="E180" i="23"/>
  <c r="E148" i="23"/>
  <c r="E214" i="23"/>
  <c r="E10" i="23"/>
  <c r="E166" i="23"/>
  <c r="E55" i="23"/>
  <c r="E178" i="23"/>
  <c r="E17" i="23"/>
  <c r="E101" i="23"/>
  <c r="E218" i="23"/>
  <c r="E65" i="23"/>
  <c r="E211" i="23"/>
  <c r="E173" i="23"/>
  <c r="E237" i="23"/>
  <c r="E146" i="23"/>
  <c r="E34" i="23"/>
  <c r="E15" i="23"/>
  <c r="E162" i="23"/>
  <c r="E221" i="23"/>
  <c r="E168" i="23"/>
  <c r="E150" i="23"/>
  <c r="E110" i="23"/>
  <c r="E193" i="23"/>
  <c r="E183" i="23"/>
  <c r="E141" i="23"/>
  <c r="E36" i="23"/>
  <c r="E201" i="23"/>
  <c r="E171" i="23"/>
  <c r="E186" i="23"/>
  <c r="E179" i="23"/>
  <c r="E116" i="23"/>
  <c r="E82" i="23"/>
  <c r="E117" i="23"/>
  <c r="E238" i="23"/>
  <c r="E106" i="23"/>
  <c r="E83" i="23"/>
  <c r="E195" i="23"/>
  <c r="E215" i="23"/>
  <c r="E28" i="23"/>
  <c r="E217" i="23"/>
  <c r="E170" i="23"/>
  <c r="E67" i="23"/>
  <c r="E191" i="23"/>
  <c r="E43" i="23"/>
  <c r="E119" i="23"/>
  <c r="E189" i="23"/>
  <c r="E113" i="23"/>
  <c r="D1" i="23"/>
  <c r="E241" i="23"/>
  <c r="E11" i="23"/>
  <c r="E223" i="23"/>
  <c r="E50" i="23"/>
  <c r="E134" i="23"/>
  <c r="E156" i="23"/>
  <c r="E108" i="23"/>
  <c r="E136" i="23"/>
  <c r="E26" i="23"/>
  <c r="E66" i="23"/>
  <c r="E198" i="23"/>
  <c r="E27" i="23"/>
  <c r="E145" i="23"/>
  <c r="E42" i="23"/>
  <c r="E124" i="23"/>
  <c r="E94" i="23"/>
  <c r="E226" i="23"/>
  <c r="E45" i="23"/>
  <c r="E228" i="23"/>
  <c r="E114" i="23"/>
  <c r="E157" i="23"/>
  <c r="E209" i="23"/>
  <c r="E91" i="23"/>
  <c r="E88" i="23"/>
  <c r="E155" i="23"/>
  <c r="E61" i="23"/>
  <c r="E163" i="23"/>
  <c r="E138" i="23"/>
  <c r="E105" i="23"/>
  <c r="E190" i="23"/>
  <c r="E236" i="23"/>
  <c r="E57" i="23"/>
  <c r="E49" i="23"/>
  <c r="E204" i="23"/>
  <c r="E197" i="23"/>
  <c r="E75" i="23"/>
  <c r="E99" i="23"/>
  <c r="E165" i="23"/>
  <c r="E13" i="23"/>
  <c r="E74" i="23"/>
  <c r="E97" i="23"/>
  <c r="E140" i="23"/>
  <c r="E153" i="23"/>
  <c r="E35" i="23"/>
  <c r="E107" i="23"/>
  <c r="E240" i="23"/>
  <c r="E161" i="23"/>
  <c r="E205" i="23"/>
  <c r="E64" i="23"/>
  <c r="E16" i="23"/>
  <c r="E126" i="23"/>
  <c r="E44" i="23"/>
  <c r="E104" i="23"/>
  <c r="E69" i="23"/>
  <c r="E96" i="23"/>
  <c r="E132" i="23"/>
  <c r="E167" i="23"/>
  <c r="E25" i="23"/>
  <c r="E48" i="23"/>
  <c r="E152" i="23"/>
  <c r="E111" i="23"/>
  <c r="E216" i="23"/>
  <c r="E47" i="23"/>
  <c r="E102" i="23"/>
  <c r="E158" i="23"/>
  <c r="E112" i="23"/>
  <c r="E20" i="23"/>
  <c r="E137" i="23"/>
  <c r="E59" i="23"/>
  <c r="E219" i="23"/>
  <c r="E29" i="23"/>
  <c r="E151" i="23"/>
  <c r="E85" i="23"/>
  <c r="E24" i="23"/>
  <c r="E159" i="23"/>
  <c r="E76" i="23"/>
  <c r="E203" i="23"/>
  <c r="E77" i="23"/>
  <c r="E232" i="23"/>
  <c r="E147" i="23"/>
  <c r="E56" i="23"/>
  <c r="E37" i="23"/>
  <c r="E199" i="23"/>
  <c r="E169" i="23"/>
  <c r="E33" i="23"/>
  <c r="E130" i="23"/>
  <c r="E70" i="23"/>
  <c r="E176" i="23"/>
  <c r="E8" i="23"/>
  <c r="E86" i="23"/>
  <c r="E127" i="23"/>
  <c r="E139" i="23"/>
  <c r="E21" i="23"/>
  <c r="E210" i="23"/>
  <c r="E233" i="23"/>
  <c r="E213" i="23"/>
  <c r="E62" i="23"/>
  <c r="E73" i="23"/>
  <c r="E160" i="23"/>
  <c r="E164" i="23"/>
  <c r="E220" i="23"/>
  <c r="E149" i="23"/>
  <c r="E188" i="23"/>
  <c r="E187" i="23"/>
  <c r="E54" i="23"/>
  <c r="E229" i="23"/>
  <c r="E51" i="23"/>
  <c r="E81" i="23"/>
  <c r="E192" i="23"/>
  <c r="E31" i="23"/>
  <c r="E115" i="23"/>
  <c r="E19" i="23"/>
  <c r="E230" i="23"/>
  <c r="E143" i="23"/>
  <c r="E196" i="23"/>
  <c r="E84" i="23"/>
  <c r="E103" i="23"/>
  <c r="G1" i="23" l="1"/>
  <c r="J1" i="23" s="1"/>
</calcChain>
</file>

<file path=xl/sharedStrings.xml><?xml version="1.0" encoding="utf-8"?>
<sst xmlns="http://schemas.openxmlformats.org/spreadsheetml/2006/main" count="1548" uniqueCount="723">
  <si>
    <t>Size</t>
  </si>
  <si>
    <t>Price without VAT</t>
  </si>
  <si>
    <t>black</t>
  </si>
  <si>
    <t>blue</t>
  </si>
  <si>
    <t xml:space="preserve">Sum </t>
  </si>
  <si>
    <t>kg</t>
  </si>
  <si>
    <t>sum kg</t>
  </si>
  <si>
    <t>Sum Price without VAT</t>
  </si>
  <si>
    <t>EUR</t>
  </si>
  <si>
    <t>red</t>
  </si>
  <si>
    <t>yellow</t>
  </si>
  <si>
    <t>SUM</t>
  </si>
  <si>
    <t>KG</t>
  </si>
  <si>
    <t>ordered</t>
  </si>
  <si>
    <t>Sum SETS</t>
  </si>
  <si>
    <t>green</t>
  </si>
  <si>
    <t>gray</t>
  </si>
  <si>
    <t>Dimensions</t>
  </si>
  <si>
    <t>screw-ons</t>
  </si>
  <si>
    <t>greenn</t>
  </si>
  <si>
    <t>CUSTOMER</t>
  </si>
  <si>
    <t>izdelek</t>
  </si>
  <si>
    <t>wood</t>
  </si>
  <si>
    <t>mali volumni</t>
  </si>
  <si>
    <t>veliki volumni</t>
  </si>
  <si>
    <t>logo mali</t>
  </si>
  <si>
    <t>logo velik</t>
  </si>
  <si>
    <t>ploščica</t>
  </si>
  <si>
    <t>pesek/g</t>
  </si>
  <si>
    <t>polie pes</t>
  </si>
  <si>
    <t>barva</t>
  </si>
  <si>
    <t>pigment</t>
  </si>
  <si>
    <t>pesek/Kg</t>
  </si>
  <si>
    <t>polie  KG</t>
  </si>
  <si>
    <t>barva Kg</t>
  </si>
  <si>
    <t>pigment Kg</t>
  </si>
  <si>
    <t>surov.poli kg</t>
  </si>
  <si>
    <t>poli sur kg</t>
  </si>
  <si>
    <t>unit matice</t>
  </si>
  <si>
    <t>Sum pieces</t>
  </si>
  <si>
    <t>DISCOUNT</t>
  </si>
  <si>
    <t xml:space="preserve">SUM </t>
  </si>
  <si>
    <t>%</t>
  </si>
  <si>
    <t>Costumer:</t>
  </si>
  <si>
    <t>Delivery address:</t>
  </si>
  <si>
    <t>Dual Tex.</t>
  </si>
  <si>
    <t>Sum kg</t>
  </si>
  <si>
    <t>Nr. of pcs.</t>
  </si>
  <si>
    <t>Price without VAT in €</t>
  </si>
  <si>
    <t>T-nuts</t>
  </si>
  <si>
    <t>Fixing</t>
  </si>
  <si>
    <t>sum kos</t>
  </si>
  <si>
    <t>grey</t>
  </si>
  <si>
    <t xml:space="preserve">360LINE D.O.O.                   BAČ 49A                              6235 KNEŽAK              SLOVENIA                             VAT: SI32177330 </t>
  </si>
  <si>
    <t>Palette No.:</t>
  </si>
  <si>
    <t>Name:</t>
  </si>
  <si>
    <t>Dimensions:</t>
  </si>
  <si>
    <t>Date:</t>
  </si>
  <si>
    <t>Signature:</t>
  </si>
  <si>
    <t>NAME</t>
  </si>
  <si>
    <t>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</si>
  <si>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</si>
  <si>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</si>
  <si>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</si>
  <si>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</si>
  <si>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</si>
  <si>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</si>
  <si>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</si>
  <si>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</si>
  <si>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</si>
  <si>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</si>
  <si>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Name</t>
  </si>
  <si>
    <t xml:space="preserve"> PACKING LIST -  READY holds</t>
  </si>
  <si>
    <t>GRP</t>
  </si>
  <si>
    <t>hut</t>
  </si>
  <si>
    <t>house</t>
  </si>
  <si>
    <t>bakery</t>
  </si>
  <si>
    <t>library</t>
  </si>
  <si>
    <t>gallery</t>
  </si>
  <si>
    <t>palace</t>
  </si>
  <si>
    <t>bank</t>
  </si>
  <si>
    <t>pool</t>
  </si>
  <si>
    <t>plaza</t>
  </si>
  <si>
    <t>stadium</t>
  </si>
  <si>
    <t>25x25x11cm</t>
  </si>
  <si>
    <t>25x25x18cm</t>
  </si>
  <si>
    <t>25x50x11cm</t>
  </si>
  <si>
    <t>25x50x18cm</t>
  </si>
  <si>
    <t>50x50x11cm</t>
  </si>
  <si>
    <t>50x50x18cm</t>
  </si>
  <si>
    <t>100x50x11cm</t>
  </si>
  <si>
    <t>100x50x18cm</t>
  </si>
  <si>
    <t>transparent</t>
  </si>
  <si>
    <t>150x75x18cm</t>
  </si>
  <si>
    <t>transp.</t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</si>
  <si>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bolt-on WOODEN VOLUMES</t>
    </r>
  </si>
  <si>
    <t>Ready GRP</t>
  </si>
  <si>
    <t>Ready  Wood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</si>
  <si>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</si>
  <si>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</si>
  <si>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</si>
  <si>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</si>
  <si>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</si>
  <si>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</si>
  <si>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</si>
  <si>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</si>
  <si>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PAKIRANJE</t>
  </si>
  <si>
    <t>stranka</t>
  </si>
  <si>
    <t>št.naročila</t>
  </si>
  <si>
    <t>ODGOVOREN ZA PAKIRANJE IN ODPREMO:</t>
  </si>
  <si>
    <t>ime in priimek</t>
  </si>
  <si>
    <t>podpis</t>
  </si>
  <si>
    <t>datum SPAKIRANO</t>
  </si>
  <si>
    <t xml:space="preserve">WHITE               </t>
  </si>
  <si>
    <t>white</t>
  </si>
  <si>
    <t>plosce/m2</t>
  </si>
  <si>
    <t>plošče m2</t>
  </si>
  <si>
    <t>R11</t>
  </si>
  <si>
    <t>R12</t>
  </si>
  <si>
    <t>#</t>
  </si>
  <si>
    <t>kos GRP</t>
  </si>
  <si>
    <t>kos WOOD</t>
  </si>
  <si>
    <t>spakirano</t>
  </si>
  <si>
    <t>LYNX wood</t>
  </si>
  <si>
    <t>360 hangboards</t>
  </si>
  <si>
    <t>360 accessories</t>
  </si>
  <si>
    <t>SO ILL wood</t>
  </si>
  <si>
    <t>SIMPL wood</t>
  </si>
  <si>
    <t>TTC (les+grifi)</t>
  </si>
  <si>
    <t>ROCK CITY wood</t>
  </si>
  <si>
    <t>bolt-on / screw.ons</t>
  </si>
  <si>
    <t>10cm CUBE or PYRAMID symbol for sizing is representing GRP or WOOD  material</t>
  </si>
  <si>
    <t>DT</t>
  </si>
  <si>
    <t>Dual. Tex.</t>
  </si>
  <si>
    <t>PALETA Z ŽIGOM</t>
  </si>
  <si>
    <t>DA</t>
  </si>
  <si>
    <t>NE</t>
  </si>
  <si>
    <t>mint</t>
  </si>
  <si>
    <t>deep rose</t>
  </si>
  <si>
    <t>new</t>
  </si>
  <si>
    <t>SUM of pieces:</t>
  </si>
  <si>
    <r>
      <t xml:space="preserve">BLACK            </t>
    </r>
    <r>
      <rPr>
        <sz val="10"/>
        <color theme="0" tint="-4.9989318521683403E-2"/>
        <rFont val="Al Nile"/>
        <charset val="238"/>
      </rPr>
      <t>RAL 9005</t>
    </r>
  </si>
  <si>
    <r>
      <t xml:space="preserve">RED              </t>
    </r>
    <r>
      <rPr>
        <sz val="10"/>
        <color theme="1"/>
        <rFont val="Al Nile"/>
        <charset val="238"/>
      </rPr>
      <t xml:space="preserve">RAL 3000 </t>
    </r>
  </si>
  <si>
    <r>
      <t xml:space="preserve">YELLOW   </t>
    </r>
    <r>
      <rPr>
        <sz val="10"/>
        <color theme="1"/>
        <rFont val="Al Nile"/>
        <charset val="238"/>
      </rPr>
      <t>RAL 1018</t>
    </r>
    <r>
      <rPr>
        <sz val="12"/>
        <color theme="1"/>
        <rFont val="Al Nile"/>
        <charset val="238"/>
      </rPr>
      <t xml:space="preserve"> </t>
    </r>
  </si>
  <si>
    <r>
      <t xml:space="preserve">BLUE              </t>
    </r>
    <r>
      <rPr>
        <sz val="10"/>
        <color theme="1"/>
        <rFont val="Al Nile"/>
        <charset val="238"/>
      </rPr>
      <t>RAL 5015</t>
    </r>
  </si>
  <si>
    <r>
      <t xml:space="preserve">GREEN        </t>
    </r>
    <r>
      <rPr>
        <sz val="10"/>
        <color theme="1"/>
        <rFont val="Al Nile"/>
        <charset val="238"/>
      </rPr>
      <t>RAL 6018</t>
    </r>
  </si>
  <si>
    <r>
      <t xml:space="preserve">GREY </t>
    </r>
    <r>
      <rPr>
        <sz val="10"/>
        <rFont val="Al Nile"/>
        <charset val="238"/>
      </rPr>
      <t xml:space="preserve">               RAL 7001</t>
    </r>
  </si>
  <si>
    <r>
      <rPr>
        <sz val="12"/>
        <color theme="1"/>
        <rFont val="Calibri"/>
        <family val="2"/>
        <scheme val="minor"/>
      </rPr>
      <t xml:space="preserve">MINT   </t>
    </r>
    <r>
      <rPr>
        <sz val="10"/>
        <color theme="1"/>
        <rFont val="Calibri (Body)_x0000_"/>
      </rPr>
      <t>RAL6027</t>
    </r>
  </si>
  <si>
    <r>
      <rPr>
        <sz val="10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8"/>
        <color theme="0"/>
        <rFont val="Calibri (Body)_x0000_"/>
        <charset val="238"/>
      </rPr>
      <t>RAL4008</t>
    </r>
  </si>
  <si>
    <t xml:space="preserve">mint </t>
  </si>
  <si>
    <t>95x72x20 cm</t>
  </si>
  <si>
    <t>33,5x22x11 cm</t>
  </si>
  <si>
    <t>33,5x23,5x11 cm</t>
  </si>
  <si>
    <t>56,5x36x16,5 cm</t>
  </si>
  <si>
    <t>55,5x34x15 cm</t>
  </si>
  <si>
    <t>61,5x44x12 cm</t>
  </si>
  <si>
    <t>62,5x43x24 cm</t>
  </si>
  <si>
    <t>Materal</t>
  </si>
  <si>
    <t>orange</t>
  </si>
  <si>
    <t>pink</t>
  </si>
  <si>
    <t>purple</t>
  </si>
  <si>
    <r>
      <rPr>
        <b/>
        <sz val="12"/>
        <color theme="0"/>
        <rFont val="Calibri"/>
        <family val="2"/>
        <scheme val="minor"/>
      </rPr>
      <t>PURPLE</t>
    </r>
    <r>
      <rPr>
        <sz val="12"/>
        <color theme="0"/>
        <rFont val="Calibri"/>
        <family val="2"/>
        <scheme val="minor"/>
      </rPr>
      <t xml:space="preserve">      </t>
    </r>
    <r>
      <rPr>
        <sz val="8"/>
        <color theme="0"/>
        <rFont val="Calibri"/>
        <family val="2"/>
        <scheme val="minor"/>
      </rPr>
      <t>S4050-R60B/M</t>
    </r>
  </si>
  <si>
    <r>
      <rPr>
        <b/>
        <sz val="12"/>
        <rFont val="Calibri"/>
        <family val="2"/>
        <scheme val="minor"/>
      </rPr>
      <t xml:space="preserve">PINK </t>
    </r>
    <r>
      <rPr>
        <sz val="12"/>
        <rFont val="Calibri"/>
        <family val="2"/>
        <scheme val="minor"/>
      </rPr>
      <t xml:space="preserve">        </t>
    </r>
    <r>
      <rPr>
        <sz val="10"/>
        <rFont val="Calibri"/>
        <family val="2"/>
        <scheme val="minor"/>
      </rPr>
      <t xml:space="preserve">  RAL 4003</t>
    </r>
  </si>
  <si>
    <r>
      <rPr>
        <b/>
        <sz val="12"/>
        <rFont val="Calibri"/>
        <family val="2"/>
        <scheme val="minor"/>
      </rPr>
      <t>ORANGE</t>
    </r>
    <r>
      <rPr>
        <sz val="12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RAL 1033</t>
    </r>
  </si>
  <si>
    <t>ON ORDER</t>
  </si>
  <si>
    <t>IN STOCK (3 sets of each)</t>
  </si>
  <si>
    <t>skupaj kos:</t>
  </si>
  <si>
    <t>R13</t>
  </si>
  <si>
    <t>R14</t>
  </si>
  <si>
    <t>R15</t>
  </si>
  <si>
    <t>R16</t>
  </si>
  <si>
    <t>R17</t>
  </si>
  <si>
    <t>R18</t>
  </si>
  <si>
    <t>R19</t>
  </si>
  <si>
    <t>R20</t>
  </si>
  <si>
    <t>73x47x25 cm</t>
  </si>
  <si>
    <t>73x49x33 cm</t>
  </si>
  <si>
    <t>62x35x20 cm</t>
  </si>
  <si>
    <t>XL</t>
  </si>
  <si>
    <t>ARTLINE PU</t>
  </si>
  <si>
    <t>INDOOR VOLUMES</t>
  </si>
  <si>
    <t>norma</t>
  </si>
  <si>
    <t>SUM:</t>
  </si>
  <si>
    <t>Production quota pet set</t>
  </si>
  <si>
    <t xml:space="preserve">Ordered production quota </t>
  </si>
  <si>
    <r>
      <rPr>
        <b/>
        <sz val="10"/>
        <rFont val="Calibri"/>
        <family val="2"/>
        <scheme val="minor"/>
      </rPr>
      <t>DEEP ORANGE</t>
    </r>
    <r>
      <rPr>
        <sz val="10"/>
        <rFont val="Calibri"/>
        <family val="2"/>
        <scheme val="minor"/>
      </rPr>
      <t xml:space="preserve">          RAL 2011</t>
    </r>
  </si>
  <si>
    <t>deppe orange</t>
  </si>
  <si>
    <t>deep orange</t>
  </si>
  <si>
    <t>sum set</t>
  </si>
  <si>
    <t>READY GRP CITY LINE</t>
  </si>
  <si>
    <t>READY GRP BASES</t>
  </si>
  <si>
    <t>READY WOOD CITY LINE</t>
  </si>
  <si>
    <t>sum kos norma</t>
  </si>
  <si>
    <t>PACKING LIST - READY GRP</t>
  </si>
  <si>
    <t>PACKING LIST - READY WOOD</t>
  </si>
  <si>
    <t>NEW</t>
  </si>
  <si>
    <t>2XL</t>
  </si>
  <si>
    <t>4XL</t>
  </si>
  <si>
    <t>R21</t>
  </si>
  <si>
    <t>R22</t>
  </si>
  <si>
    <t>BLACK            RAL 9005</t>
  </si>
  <si>
    <t xml:space="preserve">RED              RAL 3000 </t>
  </si>
  <si>
    <t>BLUE              RAL 5015</t>
  </si>
  <si>
    <t>GREEN        RAL 6018</t>
  </si>
  <si>
    <t>SO ILL accessories</t>
  </si>
  <si>
    <t>DELTA wood</t>
  </si>
  <si>
    <t>sloper</t>
  </si>
  <si>
    <t>jug</t>
  </si>
  <si>
    <t>pinch</t>
  </si>
  <si>
    <t>crimp</t>
  </si>
  <si>
    <t>edge</t>
  </si>
  <si>
    <t>sloper/jug</t>
  </si>
  <si>
    <t>sloper/
positive</t>
  </si>
  <si>
    <t>pinch/
sloper</t>
  </si>
  <si>
    <t>71x52,5x29 cm</t>
  </si>
  <si>
    <t>34,5x23,5x8 cm</t>
  </si>
  <si>
    <t>35x24,5x12 cm</t>
  </si>
  <si>
    <t>72x53,5x11,5 cm</t>
  </si>
  <si>
    <t>52x35x17 cm</t>
  </si>
  <si>
    <t>screws 
50 mm</t>
  </si>
  <si>
    <t>screws
70 mm</t>
  </si>
  <si>
    <t>screws
longer mm</t>
  </si>
  <si>
    <t>CITY LINE</t>
  </si>
  <si>
    <t>BASES</t>
  </si>
  <si>
    <t>M</t>
  </si>
  <si>
    <t>DUAL TEXTURE</t>
  </si>
  <si>
    <t>MATERIAL</t>
  </si>
  <si>
    <t>DIMENSIONS</t>
  </si>
  <si>
    <t>TYPE</t>
  </si>
  <si>
    <t>T-NUTS</t>
  </si>
  <si>
    <t>FIXING</t>
  </si>
  <si>
    <t>PRICE WITHOUT VAT</t>
  </si>
  <si>
    <r>
      <rPr>
        <sz val="12"/>
        <rFont val="Calibri"/>
        <family val="2"/>
        <scheme val="minor"/>
      </rPr>
      <t>PINK           RAL 4003</t>
    </r>
  </si>
  <si>
    <t>SIZE</t>
  </si>
  <si>
    <t>PCS. IN SET</t>
  </si>
  <si>
    <t>10cm CUBE symbol for sizing is representing GRP material</t>
  </si>
  <si>
    <t>SUM of pcs.</t>
  </si>
  <si>
    <t xml:space="preserve">Sum pcs. by colour: </t>
  </si>
  <si>
    <r>
      <t xml:space="preserve">PURPLE      </t>
    </r>
    <r>
      <rPr>
        <sz val="11"/>
        <color theme="0"/>
        <rFont val="Calibri"/>
        <family val="2"/>
        <scheme val="minor"/>
      </rPr>
      <t>S4050-R60B/M</t>
    </r>
  </si>
  <si>
    <t>10cm BALL symbol for sizing is representing PU material</t>
  </si>
  <si>
    <t>PU</t>
  </si>
  <si>
    <t>T</t>
  </si>
  <si>
    <t>S</t>
  </si>
  <si>
    <t>SCREW-ON ORDER TOTAL</t>
  </si>
  <si>
    <t>BOLT-ON ORDER TOTAL</t>
  </si>
  <si>
    <t>50mm</t>
  </si>
  <si>
    <t>70mm</t>
  </si>
  <si>
    <t>longer</t>
  </si>
  <si>
    <t>30mm</t>
  </si>
  <si>
    <t>40mm</t>
  </si>
  <si>
    <t xml:space="preserve"> 70mm</t>
  </si>
  <si>
    <t xml:space="preserve"> 90mm</t>
  </si>
  <si>
    <t xml:space="preserve"> 100mm</t>
  </si>
  <si>
    <t>120mm</t>
  </si>
  <si>
    <t xml:space="preserve"> 140mm</t>
  </si>
  <si>
    <t>160mm</t>
  </si>
  <si>
    <t xml:space="preserve"> 180mm</t>
  </si>
  <si>
    <t xml:space="preserve"> 200mm</t>
  </si>
  <si>
    <t>bolt 30</t>
  </si>
  <si>
    <t>bolt 40</t>
  </si>
  <si>
    <t>bolt 50</t>
  </si>
  <si>
    <t>bolt 70</t>
  </si>
  <si>
    <t>bolt 90</t>
  </si>
  <si>
    <t>01</t>
  </si>
  <si>
    <t>03</t>
  </si>
  <si>
    <t>05</t>
  </si>
  <si>
    <t>04</t>
  </si>
  <si>
    <t>06</t>
  </si>
  <si>
    <t>02</t>
  </si>
  <si>
    <t>09</t>
  </si>
  <si>
    <t>07</t>
  </si>
  <si>
    <t>08</t>
  </si>
  <si>
    <t>RE-CAIRO-DT</t>
  </si>
  <si>
    <t>RE-HAVANA-DT</t>
  </si>
  <si>
    <t>RE-JAKARTA-DT</t>
  </si>
  <si>
    <t>RE-LONDON-DT</t>
  </si>
  <si>
    <t>RE-MUMBAI-DT</t>
  </si>
  <si>
    <t>RE-L.A.-DT</t>
  </si>
  <si>
    <t>RE-TOKYO-DT</t>
  </si>
  <si>
    <t>RE-CHONGQING-DT</t>
  </si>
  <si>
    <t>RE-CAPE TOWN-DT</t>
  </si>
  <si>
    <t>RE-RIO-DT</t>
  </si>
  <si>
    <t>RE-BARCELONA-DT</t>
  </si>
  <si>
    <t>RE-SYDNEY-DT</t>
  </si>
  <si>
    <t>RE-NYC-DT</t>
  </si>
  <si>
    <t>RE-PARIS-DT</t>
  </si>
  <si>
    <t>RE-LIMA-DT</t>
  </si>
  <si>
    <t>RE-PHOENIX-DT</t>
  </si>
  <si>
    <t>RE-BERLIN-DT</t>
  </si>
  <si>
    <t>RE-SEOUL-DT</t>
  </si>
  <si>
    <t>RE-VENICE-DT</t>
  </si>
  <si>
    <t>RE-LA PAZ-DT</t>
  </si>
  <si>
    <t>RE-MONTREAL-DT</t>
  </si>
  <si>
    <t>RE-BASE1-WI</t>
  </si>
  <si>
    <t>RE-BASE2-WI</t>
  </si>
  <si>
    <t>NOTES</t>
  </si>
  <si>
    <t>wood inserts</t>
  </si>
  <si>
    <t>12</t>
  </si>
  <si>
    <t>11</t>
  </si>
  <si>
    <t>13</t>
  </si>
  <si>
    <t>GRP ORDER LIST</t>
  </si>
  <si>
    <t>GRP - SUMMARY</t>
  </si>
  <si>
    <t>DIFF GRP</t>
  </si>
  <si>
    <t>PU - ORDER LIST</t>
  </si>
  <si>
    <t>PU SUMMARY</t>
  </si>
  <si>
    <t>DIFF PU</t>
  </si>
  <si>
    <t>Barva</t>
  </si>
  <si>
    <t>PU/non PU</t>
  </si>
  <si>
    <t>ŠIFRA BREZ BARVE</t>
  </si>
  <si>
    <t>SIFRA Z BARVO</t>
  </si>
  <si>
    <t>ŠTEVILO NAROČENIH</t>
  </si>
  <si>
    <t>'READY GRP'!</t>
  </si>
  <si>
    <t>RE-BARCELONA-DT-01</t>
  </si>
  <si>
    <t>RE-BARCELONA-DT-02</t>
  </si>
  <si>
    <t>RE-BARCELONA-DT-03</t>
  </si>
  <si>
    <t>RE-BARCELONA-DT-04</t>
  </si>
  <si>
    <t>RE-BARCELONA-DT-05</t>
  </si>
  <si>
    <t>RE-BARCELONA-DT-06</t>
  </si>
  <si>
    <t>RE-BARCELONA-DT-07</t>
  </si>
  <si>
    <t>RE-BARCELONA-DT-08</t>
  </si>
  <si>
    <t>RE-BARCELONA-DT-09</t>
  </si>
  <si>
    <t>RE-BARCELONA-DT-10</t>
  </si>
  <si>
    <t>RE-BARCELONA-DT-11</t>
  </si>
  <si>
    <t>RE-BARCELONA-DT-12</t>
  </si>
  <si>
    <t>RE-BARCELONA-DT-13</t>
  </si>
  <si>
    <t>RE-CAIRO-DT-01</t>
  </si>
  <si>
    <t>RE-CAIRO-DT-02</t>
  </si>
  <si>
    <t>RE-CAIRO-DT-03</t>
  </si>
  <si>
    <t>RE-CAIRO-DT-04</t>
  </si>
  <si>
    <t>RE-CAIRO-DT-05</t>
  </si>
  <si>
    <t>RE-CAIRO-DT-06</t>
  </si>
  <si>
    <t>RE-CAIRO-DT-07</t>
  </si>
  <si>
    <t>RE-CAIRO-DT-08</t>
  </si>
  <si>
    <t>RE-CAIRO-DT-09</t>
  </si>
  <si>
    <t>RE-CAIRO-DT-10</t>
  </si>
  <si>
    <t>RE-CAIRO-DT-11</t>
  </si>
  <si>
    <t>RE-CAIRO-DT-12</t>
  </si>
  <si>
    <t>RE-CAIRO-DT-13</t>
  </si>
  <si>
    <t>RE-CAPE TOWN-DT-01</t>
  </si>
  <si>
    <t>RE-CAPE TOWN-DT-02</t>
  </si>
  <si>
    <t>RE-CAPE TOWN-DT-03</t>
  </si>
  <si>
    <t>RE-CAPE TOWN-DT-04</t>
  </si>
  <si>
    <t>RE-CAPE TOWN-DT-05</t>
  </si>
  <si>
    <t>RE-CAPE TOWN-DT-06</t>
  </si>
  <si>
    <t>RE-CAPE TOWN-DT-07</t>
  </si>
  <si>
    <t>RE-CAPE TOWN-DT-08</t>
  </si>
  <si>
    <t>RE-CAPE TOWN-DT-09</t>
  </si>
  <si>
    <t>RE-CAPE TOWN-DT-10</t>
  </si>
  <si>
    <t>RE-CAPE TOWN-DT-11</t>
  </si>
  <si>
    <t>RE-CAPE TOWN-DT-12</t>
  </si>
  <si>
    <t>RE-CAPE TOWN-DT-13</t>
  </si>
  <si>
    <t>RE-CHONGQING-DT-01</t>
  </si>
  <si>
    <t>RE-CHONGQING-DT-02</t>
  </si>
  <si>
    <t>RE-CHONGQING-DT-03</t>
  </si>
  <si>
    <t>RE-CHONGQING-DT-04</t>
  </si>
  <si>
    <t>RE-CHONGQING-DT-05</t>
  </si>
  <si>
    <t>RE-CHONGQING-DT-06</t>
  </si>
  <si>
    <t>RE-CHONGQING-DT-07</t>
  </si>
  <si>
    <t>RE-CHONGQING-DT-08</t>
  </si>
  <si>
    <t>RE-CHONGQING-DT-09</t>
  </si>
  <si>
    <t>RE-CHONGQING-DT-10</t>
  </si>
  <si>
    <t>RE-CHONGQING-DT-11</t>
  </si>
  <si>
    <t>RE-CHONGQING-DT-12</t>
  </si>
  <si>
    <t>RE-CHONGQING-DT-13</t>
  </si>
  <si>
    <t>RE-HAVANA-DT-01</t>
  </si>
  <si>
    <t>RE-HAVANA-DT-02</t>
  </si>
  <si>
    <t>RE-HAVANA-DT-03</t>
  </si>
  <si>
    <t>RE-HAVANA-DT-04</t>
  </si>
  <si>
    <t>RE-HAVANA-DT-05</t>
  </si>
  <si>
    <t>RE-HAVANA-DT-06</t>
  </si>
  <si>
    <t>RE-HAVANA-DT-07</t>
  </si>
  <si>
    <t>RE-HAVANA-DT-08</t>
  </si>
  <si>
    <t>RE-HAVANA-DT-09</t>
  </si>
  <si>
    <t>RE-HAVANA-DT-10</t>
  </si>
  <si>
    <t>RE-HAVANA-DT-11</t>
  </si>
  <si>
    <t>RE-HAVANA-DT-12</t>
  </si>
  <si>
    <t>RE-HAVANA-DT-13</t>
  </si>
  <si>
    <t>RE-JAKARTA-DT-01</t>
  </si>
  <si>
    <t>RE-JAKARTA-DT-02</t>
  </si>
  <si>
    <t>RE-JAKARTA-DT-03</t>
  </si>
  <si>
    <t>RE-JAKARTA-DT-04</t>
  </si>
  <si>
    <t>RE-JAKARTA-DT-05</t>
  </si>
  <si>
    <t>RE-JAKARTA-DT-06</t>
  </si>
  <si>
    <t>RE-JAKARTA-DT-07</t>
  </si>
  <si>
    <t>RE-JAKARTA-DT-08</t>
  </si>
  <si>
    <t>RE-JAKARTA-DT-09</t>
  </si>
  <si>
    <t>RE-JAKARTA-DT-10</t>
  </si>
  <si>
    <t>RE-JAKARTA-DT-11</t>
  </si>
  <si>
    <t>RE-JAKARTA-DT-12</t>
  </si>
  <si>
    <t>RE-JAKARTA-DT-13</t>
  </si>
  <si>
    <t>RE-L.A.-DT-01</t>
  </si>
  <si>
    <t>RE-L.A.-DT-02</t>
  </si>
  <si>
    <t>RE-L.A.-DT-03</t>
  </si>
  <si>
    <t>RE-L.A.-DT-04</t>
  </si>
  <si>
    <t>RE-L.A.-DT-05</t>
  </si>
  <si>
    <t>RE-L.A.-DT-06</t>
  </si>
  <si>
    <t>RE-L.A.-DT-07</t>
  </si>
  <si>
    <t>RE-L.A.-DT-08</t>
  </si>
  <si>
    <t>RE-L.A.-DT-09</t>
  </si>
  <si>
    <t>RE-L.A.-DT-10</t>
  </si>
  <si>
    <t>RE-L.A.-DT-11</t>
  </si>
  <si>
    <t>RE-L.A.-DT-12</t>
  </si>
  <si>
    <t>RE-L.A.-DT-13</t>
  </si>
  <si>
    <t>RE-LIMA-DT-01</t>
  </si>
  <si>
    <t>RE-LIMA-DT-02</t>
  </si>
  <si>
    <t>RE-LIMA-DT-03</t>
  </si>
  <si>
    <t>RE-LIMA-DT-04</t>
  </si>
  <si>
    <t>RE-LIMA-DT-05</t>
  </si>
  <si>
    <t>RE-LIMA-DT-06</t>
  </si>
  <si>
    <t>RE-LIMA-DT-07</t>
  </si>
  <si>
    <t>RE-LIMA-DT-08</t>
  </si>
  <si>
    <t>RE-LIMA-DT-09</t>
  </si>
  <si>
    <t>RE-LIMA-DT-10</t>
  </si>
  <si>
    <t>RE-LIMA-DT-11</t>
  </si>
  <si>
    <t>RE-LIMA-DT-12</t>
  </si>
  <si>
    <t>RE-LIMA-DT-13</t>
  </si>
  <si>
    <t>RE-LONDON-DT-01</t>
  </si>
  <si>
    <t>RE-LONDON-DT-02</t>
  </si>
  <si>
    <t>RE-LONDON-DT-03</t>
  </si>
  <si>
    <t>RE-LONDON-DT-04</t>
  </si>
  <si>
    <t>RE-LONDON-DT-05</t>
  </si>
  <si>
    <t>RE-LONDON-DT-06</t>
  </si>
  <si>
    <t>RE-LONDON-DT-07</t>
  </si>
  <si>
    <t>RE-LONDON-DT-08</t>
  </si>
  <si>
    <t>RE-LONDON-DT-09</t>
  </si>
  <si>
    <t>RE-LONDON-DT-10</t>
  </si>
  <si>
    <t>RE-LONDON-DT-11</t>
  </si>
  <si>
    <t>RE-LONDON-DT-12</t>
  </si>
  <si>
    <t>RE-LONDON-DT-13</t>
  </si>
  <si>
    <t>RE-MUMBAI-DT-01</t>
  </si>
  <si>
    <t>RE-MUMBAI-DT-02</t>
  </si>
  <si>
    <t>RE-MUMBAI-DT-03</t>
  </si>
  <si>
    <t>RE-MUMBAI-DT-04</t>
  </si>
  <si>
    <t>RE-MUMBAI-DT-05</t>
  </si>
  <si>
    <t>RE-MUMBAI-DT-06</t>
  </si>
  <si>
    <t>RE-MUMBAI-DT-07</t>
  </si>
  <si>
    <t>RE-MUMBAI-DT-08</t>
  </si>
  <si>
    <t>RE-MUMBAI-DT-09</t>
  </si>
  <si>
    <t>RE-MUMBAI-DT-10</t>
  </si>
  <si>
    <t>RE-MUMBAI-DT-11</t>
  </si>
  <si>
    <t>RE-MUMBAI-DT-12</t>
  </si>
  <si>
    <t>RE-MUMBAI-DT-13</t>
  </si>
  <si>
    <t>RE-NYC-DT-01</t>
  </si>
  <si>
    <t>RE-NYC-DT-02</t>
  </si>
  <si>
    <t>RE-NYC-DT-03</t>
  </si>
  <si>
    <t>RE-NYC-DT-04</t>
  </si>
  <si>
    <t>RE-NYC-DT-05</t>
  </si>
  <si>
    <t>RE-NYC-DT-06</t>
  </si>
  <si>
    <t>RE-NYC-DT-07</t>
  </si>
  <si>
    <t>RE-NYC-DT-08</t>
  </si>
  <si>
    <t>RE-NYC-DT-09</t>
  </si>
  <si>
    <t>RE-NYC-DT-10</t>
  </si>
  <si>
    <t>RE-NYC-DT-11</t>
  </si>
  <si>
    <t>RE-NYC-DT-12</t>
  </si>
  <si>
    <t>RE-NYC-DT-13</t>
  </si>
  <si>
    <t>RE-PARIS-DT-01</t>
  </si>
  <si>
    <t>RE-PARIS-DT-02</t>
  </si>
  <si>
    <t>RE-PARIS-DT-03</t>
  </si>
  <si>
    <t>RE-PARIS-DT-04</t>
  </si>
  <si>
    <t>RE-PARIS-DT-05</t>
  </si>
  <si>
    <t>RE-PARIS-DT-06</t>
  </si>
  <si>
    <t>RE-PARIS-DT-07</t>
  </si>
  <si>
    <t>RE-PARIS-DT-08</t>
  </si>
  <si>
    <t>RE-PARIS-DT-09</t>
  </si>
  <si>
    <t>RE-PARIS-DT-10</t>
  </si>
  <si>
    <t>RE-PARIS-DT-11</t>
  </si>
  <si>
    <t>RE-PARIS-DT-12</t>
  </si>
  <si>
    <t>RE-PARIS-DT-13</t>
  </si>
  <si>
    <t>RE-PHOENIX-DT-01</t>
  </si>
  <si>
    <t>RE-PHOENIX-DT-02</t>
  </si>
  <si>
    <t>RE-PHOENIX-DT-03</t>
  </si>
  <si>
    <t>RE-PHOENIX-DT-04</t>
  </si>
  <si>
    <t>RE-PHOENIX-DT-05</t>
  </si>
  <si>
    <t>RE-PHOENIX-DT-06</t>
  </si>
  <si>
    <t>RE-PHOENIX-DT-07</t>
  </si>
  <si>
    <t>RE-PHOENIX-DT-08</t>
  </si>
  <si>
    <t>RE-PHOENIX-DT-09</t>
  </si>
  <si>
    <t>RE-PHOENIX-DT-10</t>
  </si>
  <si>
    <t>RE-PHOENIX-DT-11</t>
  </si>
  <si>
    <t>RE-PHOENIX-DT-12</t>
  </si>
  <si>
    <t>RE-PHOENIX-DT-13</t>
  </si>
  <si>
    <t>RE-BASE2-WI-01</t>
  </si>
  <si>
    <t>RE-BASE2-WI-02</t>
  </si>
  <si>
    <t>RE-BASE2-WI-03</t>
  </si>
  <si>
    <t>RE-BASE2-WI-04</t>
  </si>
  <si>
    <t>RE-BASE2-WI-05</t>
  </si>
  <si>
    <t>RE-BASE2-WI-06</t>
  </si>
  <si>
    <t>RE-BASE2-WI-07</t>
  </si>
  <si>
    <t>RE-BASE2-WI-08</t>
  </si>
  <si>
    <t>RE-BASE2-WI-09</t>
  </si>
  <si>
    <t>RE-BASE2-WI-10</t>
  </si>
  <si>
    <t>RE-BASE2-WI-11</t>
  </si>
  <si>
    <t>RE-BASE2-WI-12</t>
  </si>
  <si>
    <t>RE-BASE2-WI-13</t>
  </si>
  <si>
    <t>RE-BASE1-WI-01</t>
  </si>
  <si>
    <t>RE-BASE1-WI-02</t>
  </si>
  <si>
    <t>RE-BASE1-WI-03</t>
  </si>
  <si>
    <t>RE-BASE1-WI-04</t>
  </si>
  <si>
    <t>RE-BASE1-WI-05</t>
  </si>
  <si>
    <t>RE-BASE1-WI-06</t>
  </si>
  <si>
    <t>RE-BASE1-WI-07</t>
  </si>
  <si>
    <t>RE-BASE1-WI-08</t>
  </si>
  <si>
    <t>RE-BASE1-WI-09</t>
  </si>
  <si>
    <t>RE-BASE1-WI-10</t>
  </si>
  <si>
    <t>RE-BASE1-WI-11</t>
  </si>
  <si>
    <t>RE-BASE1-WI-12</t>
  </si>
  <si>
    <t>RE-BASE1-WI-13</t>
  </si>
  <si>
    <t>RE-RIO-DT-01</t>
  </si>
  <si>
    <t>RE-RIO-DT-02</t>
  </si>
  <si>
    <t>RE-RIO-DT-03</t>
  </si>
  <si>
    <t>RE-RIO-DT-04</t>
  </si>
  <si>
    <t>RE-RIO-DT-05</t>
  </si>
  <si>
    <t>RE-RIO-DT-06</t>
  </si>
  <si>
    <t>RE-RIO-DT-07</t>
  </si>
  <si>
    <t>RE-RIO-DT-08</t>
  </si>
  <si>
    <t>RE-RIO-DT-09</t>
  </si>
  <si>
    <t>RE-RIO-DT-10</t>
  </si>
  <si>
    <t>RE-RIO-DT-11</t>
  </si>
  <si>
    <t>RE-RIO-DT-12</t>
  </si>
  <si>
    <t>RE-RIO-DT-13</t>
  </si>
  <si>
    <t>RE-SYDNEY-DT-01</t>
  </si>
  <si>
    <t>RE-SYDNEY-DT-02</t>
  </si>
  <si>
    <t>RE-SYDNEY-DT-03</t>
  </si>
  <si>
    <t>RE-SYDNEY-DT-04</t>
  </si>
  <si>
    <t>RE-SYDNEY-DT-05</t>
  </si>
  <si>
    <t>RE-SYDNEY-DT-06</t>
  </si>
  <si>
    <t>RE-SYDNEY-DT-07</t>
  </si>
  <si>
    <t>RE-SYDNEY-DT-08</t>
  </si>
  <si>
    <t>RE-SYDNEY-DT-09</t>
  </si>
  <si>
    <t>RE-SYDNEY-DT-10</t>
  </si>
  <si>
    <t>RE-SYDNEY-DT-11</t>
  </si>
  <si>
    <t>RE-SYDNEY-DT-12</t>
  </si>
  <si>
    <t>RE-SYDNEY-DT-13</t>
  </si>
  <si>
    <t>RE-TOKYO-DT-01</t>
  </si>
  <si>
    <t>RE-TOKYO-DT-02</t>
  </si>
  <si>
    <t>RE-TOKYO-DT-03</t>
  </si>
  <si>
    <t>RE-TOKYO-DT-04</t>
  </si>
  <si>
    <t>RE-TOKYO-DT-05</t>
  </si>
  <si>
    <t>RE-TOKYO-DT-06</t>
  </si>
  <si>
    <t>RE-TOKYO-DT-07</t>
  </si>
  <si>
    <t>RE-TOKYO-DT-08</t>
  </si>
  <si>
    <t>RE-TOKYO-DT-09</t>
  </si>
  <si>
    <t>RE-TOKYO-DT-10</t>
  </si>
  <si>
    <t>RE-TOKYO-DT-11</t>
  </si>
  <si>
    <t>RE-TOKYO-DT-12</t>
  </si>
  <si>
    <t>RE-TOKYO-DT-13</t>
  </si>
  <si>
    <t>TENTOMEN PU</t>
  </si>
  <si>
    <t>ROCK CITY PU</t>
  </si>
  <si>
    <t>VEZI PU</t>
  </si>
  <si>
    <t>RE-1PU</t>
  </si>
  <si>
    <t>54x37x5 cm</t>
  </si>
  <si>
    <t>55x33,5x13 cm</t>
  </si>
  <si>
    <t>62x43,5x17 cm</t>
  </si>
  <si>
    <t>61x40,5x18 cm</t>
  </si>
  <si>
    <t>61x41,5x23 cm</t>
  </si>
  <si>
    <t>62x43x20 cm</t>
  </si>
  <si>
    <t>53x32,5x21 cm</t>
  </si>
  <si>
    <t>set PU</t>
  </si>
  <si>
    <t>READY PU CITY LINE</t>
  </si>
  <si>
    <t>PACKING LIST - READY PU</t>
  </si>
  <si>
    <t>št. Naročila</t>
  </si>
  <si>
    <t>positive / sloper</t>
  </si>
  <si>
    <t>foothold</t>
  </si>
  <si>
    <t>MINT   
RAL 6027</t>
  </si>
  <si>
    <t>BROWN
RAL 8003</t>
  </si>
  <si>
    <t>brown</t>
  </si>
  <si>
    <t>Ready PU</t>
  </si>
  <si>
    <t>not available</t>
  </si>
  <si>
    <t>ID</t>
  </si>
  <si>
    <t>GREEN  
RAL 6018</t>
  </si>
  <si>
    <t xml:space="preserve">YELLOW  
RAL 1018 </t>
  </si>
  <si>
    <t xml:space="preserve">RED  
RAL 3000 </t>
  </si>
  <si>
    <t>BLACK  
RAL 9005</t>
  </si>
  <si>
    <t>ORANGE  
RAL 1033</t>
  </si>
  <si>
    <t>DEEP ORANGE  
RAL 2011</t>
  </si>
  <si>
    <t>PINK  
RAL 4003</t>
  </si>
  <si>
    <t>PURPLE  
S4050-R60B/M</t>
  </si>
  <si>
    <t>MINT  
RAL6027</t>
  </si>
  <si>
    <t>DEEP ROSE  
RAL4008</t>
  </si>
  <si>
    <t xml:space="preserve">mat black </t>
  </si>
  <si>
    <t>99</t>
  </si>
  <si>
    <t>AK2</t>
  </si>
  <si>
    <t>'READY PU'!</t>
  </si>
  <si>
    <t>D:AW</t>
  </si>
  <si>
    <t>D10:AW10</t>
  </si>
  <si>
    <t>D:AS</t>
  </si>
  <si>
    <t>D10:AS10</t>
  </si>
  <si>
    <t>RE-1PU-11</t>
  </si>
  <si>
    <t>RE-1PU-12</t>
  </si>
  <si>
    <t>RE-1PU-14</t>
  </si>
  <si>
    <t>RE-1PU-01</t>
  </si>
  <si>
    <t>RE-1PU-02</t>
  </si>
  <si>
    <t>RE-1PU-03</t>
  </si>
  <si>
    <t>RE-1PU-04</t>
  </si>
  <si>
    <t>RE-1PU-05</t>
  </si>
  <si>
    <t>RE-1PU-06</t>
  </si>
  <si>
    <t>RE-1PU-09</t>
  </si>
  <si>
    <t>14</t>
  </si>
  <si>
    <t>10</t>
  </si>
  <si>
    <t>RE-SEOUL-DT-01</t>
  </si>
  <si>
    <t>RE-SEOUL-DT-02</t>
  </si>
  <si>
    <t>RE-SEOUL-DT-03</t>
  </si>
  <si>
    <t>RE-SEOUL-DT-04</t>
  </si>
  <si>
    <t>RE-SEOUL-DT-05</t>
  </si>
  <si>
    <t>RE-SEOUL-DT-06</t>
  </si>
  <si>
    <t>RE-SEOUL-DT-07</t>
  </si>
  <si>
    <t>RE-SEOUL-DT-08</t>
  </si>
  <si>
    <t>RE-SEOUL-DT-09</t>
  </si>
  <si>
    <t>RE-SEOUL-DT-10</t>
  </si>
  <si>
    <t>RE-SEOUL-DT-11</t>
  </si>
  <si>
    <t>RE-SEOUL-DT-12</t>
  </si>
  <si>
    <t>RE-SEOUL-DT-13</t>
  </si>
  <si>
    <t>RE-BERLIN-DT-01</t>
  </si>
  <si>
    <t>RE-BERLIN-DT-02</t>
  </si>
  <si>
    <t>RE-BERLIN-DT-03</t>
  </si>
  <si>
    <t>RE-BERLIN-DT-04</t>
  </si>
  <si>
    <t>RE-BERLIN-DT-05</t>
  </si>
  <si>
    <t>RE-BERLIN-DT-06</t>
  </si>
  <si>
    <t>RE-BERLIN-DT-07</t>
  </si>
  <si>
    <t>RE-BERLIN-DT-08</t>
  </si>
  <si>
    <t>RE-BERLIN-DT-09</t>
  </si>
  <si>
    <t>RE-BERLIN-DT-10</t>
  </si>
  <si>
    <t>RE-BERLIN-DT-11</t>
  </si>
  <si>
    <t>RE-BERLIN-DT-12</t>
  </si>
  <si>
    <t>RE-BERLIN-DT-13</t>
  </si>
  <si>
    <t>RE-VENICE-DT-01</t>
  </si>
  <si>
    <t>RE-VENICE-DT-02</t>
  </si>
  <si>
    <t>RE-VENICE-DT-03</t>
  </si>
  <si>
    <t>RE-VENICE-DT-04</t>
  </si>
  <si>
    <t>RE-VENICE-DT-05</t>
  </si>
  <si>
    <t>RE-VENICE-DT-06</t>
  </si>
  <si>
    <t>RE-VENICE-DT-07</t>
  </si>
  <si>
    <t>RE-VENICE-DT-08</t>
  </si>
  <si>
    <t>RE-VENICE-DT-09</t>
  </si>
  <si>
    <t>RE-VENICE-DT-10</t>
  </si>
  <si>
    <t>RE-VENICE-DT-11</t>
  </si>
  <si>
    <t>RE-VENICE-DT-12</t>
  </si>
  <si>
    <t>RE-VENICE-DT-13</t>
  </si>
  <si>
    <t>RE-LA PAZ-DT-01</t>
  </si>
  <si>
    <t>RE-LA PAZ-DT-02</t>
  </si>
  <si>
    <t>RE-LA PAZ-DT-03</t>
  </si>
  <si>
    <t>RE-LA PAZ-DT-04</t>
  </si>
  <si>
    <t>RE-LA PAZ-DT-05</t>
  </si>
  <si>
    <t>RE-LA PAZ-DT-06</t>
  </si>
  <si>
    <t>RE-LA PAZ-DT-07</t>
  </si>
  <si>
    <t>RE-LA PAZ-DT-08</t>
  </si>
  <si>
    <t>RE-LA PAZ-DT-09</t>
  </si>
  <si>
    <t>RE-LA PAZ-DT-10</t>
  </si>
  <si>
    <t>RE-LA PAZ-DT-11</t>
  </si>
  <si>
    <t>RE-LA PAZ-DT-12</t>
  </si>
  <si>
    <t>RE-LA PAZ-DT-13</t>
  </si>
  <si>
    <t>RE-MONTREAL-DT-01</t>
  </si>
  <si>
    <t>RE-MONTREAL-DT-02</t>
  </si>
  <si>
    <t>RE-MONTREAL-DT-03</t>
  </si>
  <si>
    <t>RE-MONTREAL-DT-04</t>
  </si>
  <si>
    <t>RE-MONTREAL-DT-05</t>
  </si>
  <si>
    <t>RE-MONTREAL-DT-06</t>
  </si>
  <si>
    <t>RE-MONTREAL-DT-07</t>
  </si>
  <si>
    <t>RE-MONTREAL-DT-08</t>
  </si>
  <si>
    <t>RE-MONTREAL-DT-09</t>
  </si>
  <si>
    <t>RE-MONTREAL-DT-10</t>
  </si>
  <si>
    <t>RE-MONTREAL-DT-11</t>
  </si>
  <si>
    <t>RE-MONTREAL-DT-12</t>
  </si>
  <si>
    <t>RE-MONTREAL-DT-13</t>
  </si>
  <si>
    <t>R23</t>
  </si>
  <si>
    <t>KALUP</t>
  </si>
  <si>
    <t>BLACK MATT SHINE</t>
  </si>
  <si>
    <t>MATT DT</t>
  </si>
  <si>
    <t>MDT</t>
  </si>
  <si>
    <t>SUM SET</t>
  </si>
  <si>
    <t>SUM KOS</t>
  </si>
  <si>
    <t>SUM KOS NORMA</t>
  </si>
  <si>
    <t>BLACK MATT
DT</t>
  </si>
  <si>
    <t>order list: JANUAR 2023</t>
  </si>
  <si>
    <t>RE-SEOUL-DT-99</t>
  </si>
  <si>
    <t>RE-MONTREAL-DT-99</t>
  </si>
  <si>
    <t>RE-LA PAZ-DT-99</t>
  </si>
  <si>
    <t>RE-VENICE-DT-99</t>
  </si>
  <si>
    <t>RE-BERLIN-DT-99</t>
  </si>
  <si>
    <t>RE-CAIRO-DT-99</t>
  </si>
  <si>
    <t>RE-HAVANA-DT-99</t>
  </si>
  <si>
    <t>RE-JAKARTA-DT-99</t>
  </si>
  <si>
    <t>RE-LONDON-DT-99</t>
  </si>
  <si>
    <t>RE-MUMBAI-DT-99</t>
  </si>
  <si>
    <t>RE-L.A.-DT-99</t>
  </si>
  <si>
    <t>RE-CAPE TOWN-DT-99</t>
  </si>
  <si>
    <t>RE-RIO-DT-99</t>
  </si>
  <si>
    <t>RE-CHONGQING-DT-99</t>
  </si>
  <si>
    <t>RE-BARCELONA-DT-99</t>
  </si>
  <si>
    <t>RE-SYDNEY-DT-99</t>
  </si>
  <si>
    <t>RE-NYC-DT-99</t>
  </si>
  <si>
    <t>RE-PARIS-DT-99</t>
  </si>
  <si>
    <t>RE-LIMA-DT-99</t>
  </si>
  <si>
    <t>RE-PHOENIX-DT-99</t>
  </si>
  <si>
    <t>RE-TOKYO-DT-99</t>
  </si>
  <si>
    <t>BLACK with MATT DUAL TEX.</t>
  </si>
  <si>
    <t>WHITE</t>
  </si>
  <si>
    <t xml:space="preserve">YELLOW        RAL 1018 </t>
  </si>
  <si>
    <t>YELLW</t>
  </si>
  <si>
    <t>BLUE</t>
  </si>
  <si>
    <t>RED</t>
  </si>
  <si>
    <t>GREEN</t>
  </si>
  <si>
    <t>BLUE         RAL 5015</t>
  </si>
  <si>
    <t>GREY            RAL 7001</t>
  </si>
  <si>
    <t>deeporange</t>
  </si>
  <si>
    <t>ROCK CITY GRP</t>
  </si>
  <si>
    <t>DELTA GRP</t>
  </si>
  <si>
    <t>LYNX GRP</t>
  </si>
  <si>
    <t>LYNX PU</t>
  </si>
  <si>
    <t>READY  PU</t>
  </si>
  <si>
    <t>READY GRP</t>
  </si>
  <si>
    <t>ARTLINE GRP</t>
  </si>
  <si>
    <t>BLUE PILL GRP</t>
  </si>
  <si>
    <t>TENTOMEN GRP</t>
  </si>
  <si>
    <t>VEZI GRP</t>
  </si>
  <si>
    <t>NEO GRP</t>
  </si>
  <si>
    <t>NEO PU</t>
  </si>
  <si>
    <t>ESPACE GRP</t>
  </si>
  <si>
    <t>SNAP GRP</t>
  </si>
  <si>
    <t>CHEETA GRP</t>
  </si>
  <si>
    <t>360 GRP</t>
  </si>
  <si>
    <t>360 PU</t>
  </si>
  <si>
    <t xml:space="preserve"> 
8,5x5,5x3 cm -
9x7x2,5 cm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</si>
</sst>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#,##0.00_ ;\-#,##0.00\ "/>
    <numFmt numFmtId="166" formatCode="_-[$€-2]\ * #,##0.00_-;\-[$€-2]\ * #,##0.00_-;_-[$€-2]\ * &quot;-&quot;??_-;_-@_-"/>
    <numFmt numFmtId="167" formatCode="#,##0_ ;\-#,##0\ "/>
    <numFmt numFmtId="168" formatCode="_-* #,##0.00\ [$€-424]_-;\-* #,##0.00\ [$€-424]_-;_-* &quot;-&quot;??\ [$€-424]_-;_-@_-"/>
  </numFmts>
  <fonts count="1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 Techn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R Techni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Al Nile"/>
      <charset val="178"/>
    </font>
    <font>
      <b/>
      <sz val="11"/>
      <color theme="1"/>
      <name val="Al Nile"/>
      <charset val="178"/>
    </font>
    <font>
      <b/>
      <sz val="12"/>
      <color theme="1"/>
      <name val="Al Nile"/>
      <charset val="178"/>
    </font>
    <font>
      <b/>
      <sz val="12"/>
      <name val="Al Nile"/>
      <charset val="178"/>
    </font>
    <font>
      <sz val="12"/>
      <name val="Al Nile"/>
      <charset val="178"/>
    </font>
    <font>
      <sz val="11"/>
      <color theme="1"/>
      <name val="Al Nile"/>
      <charset val="178"/>
    </font>
    <font>
      <sz val="10"/>
      <color theme="1"/>
      <name val="Al Nile"/>
      <charset val="178"/>
    </font>
    <font>
      <sz val="14"/>
      <color theme="1"/>
      <name val="Al Nile"/>
      <charset val="178"/>
    </font>
    <font>
      <b/>
      <sz val="14"/>
      <color theme="1"/>
      <name val="Al Nile"/>
      <charset val="178"/>
    </font>
    <font>
      <sz val="9"/>
      <color theme="1"/>
      <name val="Al Nile"/>
      <charset val="178"/>
    </font>
    <font>
      <sz val="16"/>
      <color theme="1"/>
      <name val="Al Nile"/>
      <charset val="178"/>
    </font>
    <font>
      <b/>
      <sz val="16"/>
      <color theme="1"/>
      <name val="Al Nile"/>
      <charset val="178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12"/>
      <color theme="9"/>
      <name val="Calibri"/>
      <family val="2"/>
      <scheme val="minor"/>
    </font>
    <font>
      <sz val="12"/>
      <color theme="9"/>
      <name val="Al Nile"/>
      <charset val="178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0"/>
      <color theme="1"/>
      <name val="Calibri (Body)_x0000_"/>
    </font>
    <font>
      <sz val="8"/>
      <color theme="0"/>
      <name val="Calibri (Body)_x0000_"/>
      <charset val="238"/>
    </font>
    <font>
      <sz val="10"/>
      <color theme="1"/>
      <name val="Al Nile"/>
      <charset val="238"/>
    </font>
    <font>
      <sz val="10"/>
      <name val="Al Nile"/>
      <charset val="238"/>
    </font>
    <font>
      <sz val="12"/>
      <color theme="1"/>
      <name val="Al Nile"/>
      <charset val="238"/>
    </font>
    <font>
      <sz val="12"/>
      <name val="Al Nile"/>
      <charset val="238"/>
    </font>
    <font>
      <sz val="12"/>
      <color theme="0" tint="-4.9989318521683403E-2"/>
      <name val="Al Nile"/>
      <charset val="238"/>
    </font>
    <font>
      <sz val="10"/>
      <color theme="0" tint="-4.9989318521683403E-2"/>
      <name val="Al Nile"/>
      <charset val="238"/>
    </font>
    <font>
      <sz val="12"/>
      <color theme="0"/>
      <name val="Calibri"/>
      <family val="2"/>
      <charset val="238"/>
      <scheme val="minor"/>
    </font>
    <font>
      <sz val="10"/>
      <color theme="0"/>
      <name val="Calibri (Body)_x0000_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Al Nile"/>
      <charset val="238"/>
    </font>
    <font>
      <sz val="9"/>
      <color theme="0"/>
      <name val="Calibri"/>
      <family val="2"/>
      <scheme val="minor"/>
    </font>
    <font>
      <sz val="12"/>
      <color theme="0"/>
      <name val="Al Nile"/>
      <charset val="238"/>
    </font>
    <font>
      <sz val="2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2"/>
      <name val="Al Nile"/>
      <charset val="238"/>
    </font>
    <font>
      <sz val="1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2"/>
      <name val="Al Nile"/>
    </font>
    <font>
      <b/>
      <sz val="11"/>
      <color rgb="FFFF0000"/>
      <name val="Al Nile"/>
      <charset val="238"/>
    </font>
    <font>
      <b/>
      <sz val="12"/>
      <color theme="1"/>
      <name val="Al Nile"/>
    </font>
    <font>
      <sz val="14"/>
      <color theme="1"/>
      <name val="Al Nile"/>
    </font>
    <font>
      <b/>
      <sz val="16"/>
      <color theme="1"/>
      <name val="Al Nile"/>
    </font>
    <font>
      <b/>
      <sz val="9"/>
      <color theme="1"/>
      <name val="Al Nile"/>
      <charset val="178"/>
    </font>
    <font>
      <b/>
      <sz val="14"/>
      <color theme="1"/>
      <name val="Calibri"/>
      <family val="2"/>
      <scheme val="minor"/>
    </font>
    <font>
      <b/>
      <sz val="12"/>
      <color theme="1"/>
      <name val="AR Techni"/>
      <charset val="238"/>
    </font>
    <font>
      <sz val="11"/>
      <color rgb="FFFF0000"/>
      <name val="Al Nile"/>
    </font>
    <font>
      <sz val="14"/>
      <name val="Calibri"/>
      <family val="2"/>
      <scheme val="minor"/>
    </font>
    <font>
      <b/>
      <sz val="11"/>
      <color theme="1"/>
      <name val="Al Nile"/>
    </font>
    <font>
      <sz val="9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l Nile"/>
    </font>
    <font>
      <sz val="10"/>
      <name val="Al Nile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77F2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745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1C79F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theme="1"/>
      </top>
      <bottom style="thin">
        <color auto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708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8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6" fillId="9" borderId="36" applyNumberFormat="0" applyAlignment="0" applyProtection="0"/>
    <xf numFmtId="0" fontId="8" fillId="0" borderId="0"/>
    <xf numFmtId="168" fontId="8" fillId="0" borderId="0"/>
    <xf numFmtId="0" fontId="82" fillId="23" borderId="0" applyNumberFormat="0" applyBorder="0" applyAlignment="0" applyProtection="0"/>
    <xf numFmtId="0" fontId="8" fillId="0" borderId="0"/>
  </cellStyleXfs>
  <cellXfs count="7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18" fillId="0" borderId="22" xfId="0" applyFont="1" applyBorder="1" applyAlignment="1" applyProtection="1">
      <alignment horizontal="center" vertical="center"/>
      <protection hidden="1"/>
    </xf>
    <xf numFmtId="0" fontId="18" fillId="0" borderId="23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hidden="1"/>
    </xf>
    <xf numFmtId="0" fontId="18" fillId="0" borderId="25" xfId="0" applyFont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14" fillId="5" borderId="29" xfId="0" applyFont="1" applyFill="1" applyBorder="1" applyAlignment="1" applyProtection="1">
      <alignment horizontal="center" vertical="center"/>
      <protection hidden="1"/>
    </xf>
    <xf numFmtId="0" fontId="14" fillId="5" borderId="30" xfId="0" applyFont="1" applyFill="1" applyBorder="1" applyAlignment="1" applyProtection="1">
      <alignment horizontal="center" vertical="center"/>
      <protection hidden="1"/>
    </xf>
    <xf numFmtId="0" fontId="14" fillId="5" borderId="6" xfId="0" applyFont="1" applyFill="1" applyBorder="1" applyAlignment="1">
      <alignment horizontal="center" vertical="center"/>
    </xf>
    <xf numFmtId="0" fontId="22" fillId="0" borderId="31" xfId="0" applyFont="1" applyBorder="1"/>
    <xf numFmtId="0" fontId="18" fillId="0" borderId="0" xfId="317" applyNumberFormat="1" applyFont="1" applyAlignment="1">
      <alignment horizontal="left" vertical="center"/>
    </xf>
    <xf numFmtId="0" fontId="21" fillId="0" borderId="6" xfId="317" applyNumberFormat="1" applyFont="1" applyBorder="1" applyAlignment="1">
      <alignment horizontal="center" vertical="center"/>
    </xf>
    <xf numFmtId="0" fontId="30" fillId="0" borderId="0" xfId="317" applyNumberFormat="1" applyFont="1" applyAlignment="1">
      <alignment horizontal="center" vertical="center"/>
    </xf>
    <xf numFmtId="0" fontId="27" fillId="0" borderId="0" xfId="317" applyNumberFormat="1" applyFont="1" applyAlignment="1">
      <alignment vertical="center"/>
    </xf>
    <xf numFmtId="14" fontId="0" fillId="0" borderId="0" xfId="317" applyNumberFormat="1" applyFont="1" applyAlignment="1">
      <alignment vertical="center"/>
    </xf>
    <xf numFmtId="0" fontId="26" fillId="0" borderId="6" xfId="317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right"/>
    </xf>
    <xf numFmtId="0" fontId="0" fillId="0" borderId="14" xfId="317" applyNumberFormat="1" applyFont="1" applyBorder="1" applyAlignment="1">
      <alignment horizontal="center" vertical="center"/>
    </xf>
    <xf numFmtId="0" fontId="28" fillId="0" borderId="0" xfId="0" applyFont="1" applyAlignment="1">
      <alignment horizontal="right"/>
    </xf>
    <xf numFmtId="14" fontId="25" fillId="0" borderId="11" xfId="317" applyNumberFormat="1" applyFont="1" applyBorder="1" applyAlignment="1">
      <alignment horizontal="center" vertical="center"/>
    </xf>
    <xf numFmtId="0" fontId="8" fillId="0" borderId="11" xfId="317" applyNumberFormat="1" applyFont="1" applyBorder="1" applyAlignment="1">
      <alignment horizontal="left" vertical="center"/>
    </xf>
    <xf numFmtId="0" fontId="8" fillId="0" borderId="6" xfId="317" applyNumberFormat="1" applyFont="1" applyBorder="1" applyAlignment="1">
      <alignment horizontal="center" vertical="center"/>
    </xf>
    <xf numFmtId="0" fontId="26" fillId="0" borderId="6" xfId="317" applyNumberFormat="1" applyFont="1" applyBorder="1" applyAlignment="1">
      <alignment horizontal="center" vertical="center"/>
    </xf>
    <xf numFmtId="0" fontId="28" fillId="0" borderId="6" xfId="317" applyNumberFormat="1" applyFont="1" applyBorder="1" applyAlignment="1">
      <alignment horizontal="center" vertical="center" wrapText="1"/>
    </xf>
    <xf numFmtId="0" fontId="8" fillId="0" borderId="0" xfId="317" applyNumberFormat="1" applyFont="1" applyAlignment="1">
      <alignment horizontal="center" vertical="center"/>
    </xf>
    <xf numFmtId="0" fontId="21" fillId="0" borderId="19" xfId="317" applyNumberFormat="1" applyFont="1" applyBorder="1" applyAlignment="1">
      <alignment horizontal="center" vertical="center"/>
    </xf>
    <xf numFmtId="0" fontId="37" fillId="0" borderId="1" xfId="0" applyFont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12" xfId="0" applyFont="1" applyBorder="1" applyAlignment="1" applyProtection="1">
      <alignment horizontal="center" vertical="center"/>
      <protection locked="0"/>
    </xf>
    <xf numFmtId="0" fontId="37" fillId="5" borderId="1" xfId="0" applyFont="1" applyFill="1" applyBorder="1" applyAlignment="1" applyProtection="1">
      <alignment horizontal="center" vertical="center"/>
      <protection locked="0"/>
    </xf>
    <xf numFmtId="0" fontId="37" fillId="5" borderId="12" xfId="0" applyFont="1" applyFill="1" applyBorder="1" applyAlignment="1" applyProtection="1">
      <alignment horizontal="center" vertical="center"/>
      <protection locked="0"/>
    </xf>
    <xf numFmtId="0" fontId="37" fillId="5" borderId="0" xfId="0" applyFont="1" applyFill="1" applyAlignment="1" applyProtection="1">
      <alignment horizontal="center" vertical="center"/>
      <protection locked="0"/>
    </xf>
    <xf numFmtId="0" fontId="37" fillId="11" borderId="1" xfId="0" applyFont="1" applyFill="1" applyBorder="1" applyAlignment="1" applyProtection="1">
      <alignment horizontal="center" vertical="center"/>
      <protection locked="0"/>
    </xf>
    <xf numFmtId="0" fontId="37" fillId="11" borderId="12" xfId="0" applyFont="1" applyFill="1" applyBorder="1" applyAlignment="1" applyProtection="1">
      <alignment horizontal="center" vertical="center"/>
      <protection locked="0"/>
    </xf>
    <xf numFmtId="0" fontId="37" fillId="11" borderId="0" xfId="0" applyFont="1" applyFill="1" applyAlignment="1" applyProtection="1">
      <alignment horizontal="center" vertical="center"/>
      <protection locked="0"/>
    </xf>
    <xf numFmtId="0" fontId="37" fillId="5" borderId="22" xfId="0" applyFont="1" applyFill="1" applyBorder="1" applyAlignment="1" applyProtection="1">
      <alignment horizontal="center" vertical="center"/>
      <protection locked="0"/>
    </xf>
    <xf numFmtId="0" fontId="37" fillId="11" borderId="26" xfId="0" applyFont="1" applyFill="1" applyBorder="1" applyAlignment="1" applyProtection="1">
      <alignment horizontal="center" vertical="center"/>
      <protection locked="0"/>
    </xf>
    <xf numFmtId="0" fontId="37" fillId="11" borderId="27" xfId="0" applyFont="1" applyFill="1" applyBorder="1" applyAlignment="1" applyProtection="1">
      <alignment horizontal="center" vertical="center"/>
      <protection locked="0"/>
    </xf>
    <xf numFmtId="0" fontId="0" fillId="0" borderId="11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8" fillId="0" borderId="0" xfId="317" applyNumberFormat="1" applyFont="1" applyAlignment="1">
      <alignment horizontal="left" vertical="center"/>
    </xf>
    <xf numFmtId="0" fontId="29" fillId="0" borderId="32" xfId="317" applyNumberFormat="1" applyFont="1" applyBorder="1" applyAlignment="1">
      <alignment horizontal="center" vertical="center" wrapText="1"/>
    </xf>
    <xf numFmtId="0" fontId="29" fillId="0" borderId="38" xfId="317" applyNumberFormat="1" applyFont="1" applyBorder="1" applyAlignment="1">
      <alignment horizontal="center" vertical="center" wrapText="1"/>
    </xf>
    <xf numFmtId="0" fontId="34" fillId="0" borderId="0" xfId="317" applyNumberFormat="1" applyFont="1" applyAlignment="1">
      <alignment horizontal="right" vertical="center" wrapText="1"/>
    </xf>
    <xf numFmtId="0" fontId="18" fillId="0" borderId="0" xfId="0" applyFont="1" applyAlignment="1" applyProtection="1">
      <alignment horizontal="center" vertical="center"/>
      <protection hidden="1"/>
    </xf>
    <xf numFmtId="0" fontId="54" fillId="0" borderId="0" xfId="0" applyFont="1"/>
    <xf numFmtId="0" fontId="20" fillId="0" borderId="0" xfId="0" applyFont="1" applyAlignment="1">
      <alignment horizontal="center" vertical="center"/>
    </xf>
    <xf numFmtId="0" fontId="54" fillId="12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0" borderId="0" xfId="0" applyFont="1"/>
    <xf numFmtId="0" fontId="25" fillId="0" borderId="0" xfId="0" applyFont="1"/>
    <xf numFmtId="0" fontId="45" fillId="0" borderId="0" xfId="0" applyFont="1"/>
    <xf numFmtId="0" fontId="39" fillId="0" borderId="0" xfId="0" applyFont="1" applyAlignment="1">
      <alignment horizontal="right"/>
    </xf>
    <xf numFmtId="0" fontId="4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7" fillId="0" borderId="0" xfId="0" applyFont="1"/>
    <xf numFmtId="167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37" fillId="0" borderId="0" xfId="0" applyFont="1" applyAlignment="1">
      <alignment horizontal="right" vertical="center"/>
    </xf>
    <xf numFmtId="0" fontId="39" fillId="0" borderId="2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 shrinkToFit="1"/>
    </xf>
    <xf numFmtId="0" fontId="24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0" fontId="5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47" fillId="5" borderId="0" xfId="0" applyFont="1" applyFill="1" applyAlignment="1">
      <alignment horizontal="left" vertical="center"/>
    </xf>
    <xf numFmtId="2" fontId="37" fillId="5" borderId="0" xfId="0" applyNumberFormat="1" applyFont="1" applyFill="1" applyAlignment="1">
      <alignment horizontal="center" vertical="center"/>
    </xf>
    <xf numFmtId="166" fontId="37" fillId="5" borderId="0" xfId="0" applyNumberFormat="1" applyFont="1" applyFill="1" applyAlignment="1">
      <alignment horizontal="center" vertical="center"/>
    </xf>
    <xf numFmtId="166" fontId="41" fillId="5" borderId="0" xfId="0" applyNumberFormat="1" applyFont="1" applyFill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4" fillId="5" borderId="13" xfId="0" applyFont="1" applyFill="1" applyBorder="1" applyAlignment="1">
      <alignment horizontal="center" vertical="center"/>
    </xf>
    <xf numFmtId="0" fontId="37" fillId="5" borderId="13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/>
    </xf>
    <xf numFmtId="0" fontId="43" fillId="5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44" fillId="11" borderId="0" xfId="0" applyFont="1" applyFill="1" applyAlignment="1">
      <alignment horizontal="center" vertical="center"/>
    </xf>
    <xf numFmtId="0" fontId="37" fillId="11" borderId="0" xfId="0" applyFont="1" applyFill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43" fillId="11" borderId="0" xfId="0" applyFont="1" applyFill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11" borderId="11" xfId="0" applyFont="1" applyFill="1" applyBorder="1" applyAlignment="1">
      <alignment horizontal="center" vertical="center"/>
    </xf>
    <xf numFmtId="0" fontId="37" fillId="11" borderId="11" xfId="0" applyFont="1" applyFill="1" applyBorder="1" applyAlignment="1">
      <alignment horizontal="center" vertical="center"/>
    </xf>
    <xf numFmtId="0" fontId="41" fillId="11" borderId="11" xfId="0" applyFont="1" applyFill="1" applyBorder="1" applyAlignment="1">
      <alignment horizontal="center" vertical="center"/>
    </xf>
    <xf numFmtId="0" fontId="43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9" fillId="0" borderId="0" xfId="0" applyFont="1" applyAlignment="1">
      <alignment wrapText="1"/>
    </xf>
    <xf numFmtId="0" fontId="26" fillId="0" borderId="0" xfId="0" applyFont="1"/>
    <xf numFmtId="0" fontId="0" fillId="0" borderId="0" xfId="0" applyAlignment="1">
      <alignment horizontal="right"/>
    </xf>
    <xf numFmtId="9" fontId="0" fillId="0" borderId="0" xfId="692" applyFont="1" applyProtection="1"/>
    <xf numFmtId="0" fontId="0" fillId="0" borderId="3" xfId="0" applyBorder="1"/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18" fillId="0" borderId="0" xfId="317" applyNumberFormat="1" applyFont="1" applyAlignment="1">
      <alignment horizontal="center" vertical="center"/>
    </xf>
    <xf numFmtId="0" fontId="21" fillId="0" borderId="32" xfId="317" applyNumberFormat="1" applyFont="1" applyBorder="1" applyAlignment="1">
      <alignment horizontal="center" vertical="center"/>
    </xf>
    <xf numFmtId="0" fontId="7" fillId="0" borderId="41" xfId="317" applyNumberFormat="1" applyFont="1" applyBorder="1" applyAlignment="1">
      <alignment horizontal="center" vertical="center"/>
    </xf>
    <xf numFmtId="0" fontId="14" fillId="0" borderId="0" xfId="317" applyNumberFormat="1" applyFont="1" applyAlignment="1">
      <alignment horizontal="right" vertical="center"/>
    </xf>
    <xf numFmtId="0" fontId="14" fillId="0" borderId="0" xfId="317" applyNumberFormat="1" applyFont="1" applyAlignment="1">
      <alignment vertical="center"/>
    </xf>
    <xf numFmtId="0" fontId="0" fillId="0" borderId="0" xfId="317" applyNumberFormat="1" applyFont="1" applyAlignment="1">
      <alignment vertical="center"/>
    </xf>
    <xf numFmtId="0" fontId="0" fillId="0" borderId="42" xfId="317" applyNumberFormat="1" applyFont="1" applyBorder="1" applyAlignment="1">
      <alignment horizontal="center" vertical="center"/>
    </xf>
    <xf numFmtId="2" fontId="37" fillId="5" borderId="34" xfId="0" applyNumberFormat="1" applyFont="1" applyFill="1" applyBorder="1" applyAlignment="1">
      <alignment horizontal="center" vertical="center"/>
    </xf>
    <xf numFmtId="2" fontId="37" fillId="5" borderId="33" xfId="0" applyNumberFormat="1" applyFont="1" applyFill="1" applyBorder="1" applyAlignment="1">
      <alignment horizontal="center" vertical="center"/>
    </xf>
    <xf numFmtId="2" fontId="37" fillId="0" borderId="3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66" fontId="62" fillId="5" borderId="23" xfId="0" applyNumberFormat="1" applyFont="1" applyFill="1" applyBorder="1" applyAlignment="1">
      <alignment horizontal="center" vertical="center"/>
    </xf>
    <xf numFmtId="0" fontId="64" fillId="0" borderId="34" xfId="0" applyFont="1" applyBorder="1" applyAlignment="1">
      <alignment horizontal="center" vertical="center"/>
    </xf>
    <xf numFmtId="166" fontId="62" fillId="5" borderId="12" xfId="0" applyNumberFormat="1" applyFont="1" applyFill="1" applyBorder="1" applyAlignment="1">
      <alignment horizontal="center" vertical="center"/>
    </xf>
    <xf numFmtId="166" fontId="63" fillId="5" borderId="0" xfId="0" applyNumberFormat="1" applyFont="1" applyFill="1" applyAlignment="1">
      <alignment horizontal="center" vertical="center"/>
    </xf>
    <xf numFmtId="0" fontId="64" fillId="0" borderId="33" xfId="0" applyFont="1" applyBorder="1" applyAlignment="1">
      <alignment horizontal="center" vertical="center"/>
    </xf>
    <xf numFmtId="166" fontId="65" fillId="5" borderId="13" xfId="0" applyNumberFormat="1" applyFont="1" applyFill="1" applyBorder="1" applyAlignment="1">
      <alignment horizontal="center" vertical="center"/>
    </xf>
    <xf numFmtId="166" fontId="65" fillId="11" borderId="0" xfId="0" applyNumberFormat="1" applyFont="1" applyFill="1" applyAlignment="1">
      <alignment horizontal="center" vertical="center"/>
    </xf>
    <xf numFmtId="0" fontId="64" fillId="11" borderId="33" xfId="0" applyFont="1" applyFill="1" applyBorder="1" applyAlignment="1">
      <alignment horizontal="center" vertical="center"/>
    </xf>
    <xf numFmtId="166" fontId="65" fillId="0" borderId="0" xfId="0" applyNumberFormat="1" applyFont="1" applyAlignment="1">
      <alignment horizontal="center" vertical="center"/>
    </xf>
    <xf numFmtId="166" fontId="65" fillId="5" borderId="0" xfId="0" applyNumberFormat="1" applyFont="1" applyFill="1" applyAlignment="1">
      <alignment horizontal="center" vertical="center"/>
    </xf>
    <xf numFmtId="166" fontId="65" fillId="11" borderId="11" xfId="0" applyNumberFormat="1" applyFont="1" applyFill="1" applyBorder="1" applyAlignment="1">
      <alignment horizontal="center" vertical="center"/>
    </xf>
    <xf numFmtId="0" fontId="64" fillId="11" borderId="35" xfId="0" applyFont="1" applyFill="1" applyBorder="1" applyAlignment="1">
      <alignment horizontal="center" vertical="center"/>
    </xf>
    <xf numFmtId="2" fontId="37" fillId="11" borderId="33" xfId="0" applyNumberFormat="1" applyFont="1" applyFill="1" applyBorder="1" applyAlignment="1">
      <alignment horizontal="center" vertical="center"/>
    </xf>
    <xf numFmtId="2" fontId="37" fillId="11" borderId="35" xfId="0" applyNumberFormat="1" applyFont="1" applyFill="1" applyBorder="1" applyAlignment="1">
      <alignment horizontal="center" vertical="center"/>
    </xf>
    <xf numFmtId="0" fontId="36" fillId="16" borderId="37" xfId="703" applyFill="1" applyBorder="1" applyAlignment="1" applyProtection="1">
      <alignment horizontal="center" vertical="center" wrapText="1"/>
    </xf>
    <xf numFmtId="0" fontId="66" fillId="2" borderId="19" xfId="0" applyFont="1" applyFill="1" applyBorder="1" applyAlignment="1">
      <alignment horizontal="center" vertical="center" wrapText="1"/>
    </xf>
    <xf numFmtId="0" fontId="64" fillId="3" borderId="14" xfId="0" applyFont="1" applyFill="1" applyBorder="1" applyAlignment="1">
      <alignment horizontal="center" vertical="center" wrapText="1"/>
    </xf>
    <xf numFmtId="0" fontId="64" fillId="4" borderId="14" xfId="0" applyFont="1" applyFill="1" applyBorder="1" applyAlignment="1">
      <alignment horizontal="center" vertical="center" wrapText="1"/>
    </xf>
    <xf numFmtId="0" fontId="64" fillId="6" borderId="14" xfId="0" applyFont="1" applyFill="1" applyBorder="1" applyAlignment="1">
      <alignment horizontal="center" vertical="center" wrapText="1"/>
    </xf>
    <xf numFmtId="0" fontId="64" fillId="7" borderId="14" xfId="0" applyFont="1" applyFill="1" applyBorder="1" applyAlignment="1">
      <alignment horizontal="center" vertical="center" wrapText="1"/>
    </xf>
    <xf numFmtId="0" fontId="0" fillId="0" borderId="18" xfId="0" applyBorder="1"/>
    <xf numFmtId="0" fontId="17" fillId="0" borderId="18" xfId="0" applyFont="1" applyBorder="1"/>
    <xf numFmtId="0" fontId="32" fillId="0" borderId="0" xfId="0" applyFont="1" applyAlignment="1">
      <alignment horizontal="center"/>
    </xf>
    <xf numFmtId="0" fontId="21" fillId="13" borderId="14" xfId="0" applyFont="1" applyFill="1" applyBorder="1" applyAlignment="1">
      <alignment horizontal="center" vertical="center" wrapText="1"/>
    </xf>
    <xf numFmtId="0" fontId="68" fillId="14" borderId="3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1" fillId="5" borderId="22" xfId="0" applyFont="1" applyFill="1" applyBorder="1" applyAlignment="1" applyProtection="1">
      <alignment horizontal="center" vertical="center" wrapText="1"/>
      <protection locked="0"/>
    </xf>
    <xf numFmtId="0" fontId="41" fillId="11" borderId="1" xfId="0" applyFont="1" applyFill="1" applyBorder="1" applyAlignment="1" applyProtection="1">
      <alignment horizontal="center" vertical="center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11" borderId="12" xfId="0" applyFont="1" applyFill="1" applyBorder="1" applyAlignment="1" applyProtection="1">
      <alignment horizontal="center" vertical="center" wrapText="1"/>
      <protection locked="0"/>
    </xf>
    <xf numFmtId="0" fontId="41" fillId="5" borderId="12" xfId="0" applyFont="1" applyFill="1" applyBorder="1" applyAlignment="1" applyProtection="1">
      <alignment horizontal="center" vertical="center" wrapText="1"/>
      <protection locked="0"/>
    </xf>
    <xf numFmtId="0" fontId="41" fillId="11" borderId="27" xfId="0" applyFont="1" applyFill="1" applyBorder="1" applyAlignment="1" applyProtection="1">
      <alignment horizontal="center" vertical="center" wrapText="1"/>
      <protection locked="0"/>
    </xf>
    <xf numFmtId="0" fontId="26" fillId="0" borderId="0" xfId="317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1" fillId="5" borderId="13" xfId="0" applyFont="1" applyFill="1" applyBorder="1" applyAlignment="1" applyProtection="1">
      <alignment horizontal="center" vertical="center"/>
      <protection locked="0"/>
    </xf>
    <xf numFmtId="0" fontId="41" fillId="11" borderId="0" xfId="0" applyFont="1" applyFill="1" applyAlignment="1" applyProtection="1">
      <alignment horizontal="center" vertical="center"/>
      <protection locked="0"/>
    </xf>
    <xf numFmtId="0" fontId="41" fillId="0" borderId="12" xfId="0" applyFont="1" applyBorder="1" applyAlignment="1" applyProtection="1">
      <alignment horizontal="center" vertical="center"/>
      <protection locked="0"/>
    </xf>
    <xf numFmtId="0" fontId="41" fillId="11" borderId="12" xfId="0" applyFont="1" applyFill="1" applyBorder="1" applyAlignment="1" applyProtection="1">
      <alignment horizontal="center" vertical="center"/>
      <protection locked="0"/>
    </xf>
    <xf numFmtId="0" fontId="41" fillId="5" borderId="12" xfId="0" applyFont="1" applyFill="1" applyBorder="1" applyAlignment="1" applyProtection="1">
      <alignment horizontal="center" vertical="center"/>
      <protection locked="0"/>
    </xf>
    <xf numFmtId="0" fontId="41" fillId="11" borderId="27" xfId="0" applyFont="1" applyFill="1" applyBorder="1" applyAlignment="1" applyProtection="1">
      <alignment horizontal="center" vertical="center"/>
      <protection locked="0"/>
    </xf>
    <xf numFmtId="0" fontId="39" fillId="0" borderId="14" xfId="0" applyFont="1" applyBorder="1" applyAlignment="1">
      <alignment horizontal="center" vertical="center"/>
    </xf>
    <xf numFmtId="0" fontId="65" fillId="15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 shrinkToFit="1"/>
    </xf>
    <xf numFmtId="0" fontId="17" fillId="19" borderId="14" xfId="0" applyFont="1" applyFill="1" applyBorder="1" applyAlignment="1">
      <alignment horizontal="center"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 wrapText="1"/>
    </xf>
    <xf numFmtId="166" fontId="62" fillId="5" borderId="0" xfId="0" applyNumberFormat="1" applyFont="1" applyFill="1" applyAlignment="1">
      <alignment horizontal="center" vertical="center"/>
    </xf>
    <xf numFmtId="166" fontId="62" fillId="11" borderId="27" xfId="0" applyNumberFormat="1" applyFont="1" applyFill="1" applyBorder="1" applyAlignment="1">
      <alignment horizontal="center" vertical="center"/>
    </xf>
    <xf numFmtId="166" fontId="62" fillId="11" borderId="12" xfId="0" applyNumberFormat="1" applyFont="1" applyFill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21" fillId="0" borderId="14" xfId="317" applyNumberFormat="1" applyFont="1" applyBorder="1" applyAlignment="1">
      <alignment horizontal="center" vertical="center"/>
    </xf>
    <xf numFmtId="0" fontId="7" fillId="0" borderId="47" xfId="317" applyNumberFormat="1" applyFont="1" applyBorder="1" applyAlignment="1">
      <alignment horizontal="center" vertical="center"/>
    </xf>
    <xf numFmtId="0" fontId="21" fillId="0" borderId="35" xfId="317" applyNumberFormat="1" applyFont="1" applyBorder="1" applyAlignment="1">
      <alignment horizontal="center" vertical="center"/>
    </xf>
    <xf numFmtId="0" fontId="21" fillId="0" borderId="26" xfId="317" applyNumberFormat="1" applyFont="1" applyBorder="1" applyAlignment="1">
      <alignment horizontal="center" vertical="center"/>
    </xf>
    <xf numFmtId="0" fontId="21" fillId="0" borderId="11" xfId="317" applyNumberFormat="1" applyFont="1" applyBorder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right" vertical="center"/>
    </xf>
    <xf numFmtId="0" fontId="57" fillId="0" borderId="9" xfId="317" applyNumberFormat="1" applyFont="1" applyBorder="1" applyAlignment="1">
      <alignment vertical="center"/>
    </xf>
    <xf numFmtId="0" fontId="57" fillId="0" borderId="5" xfId="317" applyNumberFormat="1" applyFont="1" applyBorder="1" applyAlignment="1">
      <alignment vertical="center"/>
    </xf>
    <xf numFmtId="0" fontId="57" fillId="0" borderId="9" xfId="317" applyNumberFormat="1" applyFont="1" applyBorder="1"/>
    <xf numFmtId="0" fontId="57" fillId="0" borderId="5" xfId="317" applyNumberFormat="1" applyFont="1" applyBorder="1"/>
    <xf numFmtId="1" fontId="23" fillId="0" borderId="0" xfId="317" applyNumberFormat="1" applyFont="1" applyAlignment="1">
      <alignment horizontal="center" vertical="center" wrapText="1"/>
    </xf>
    <xf numFmtId="1" fontId="14" fillId="0" borderId="31" xfId="317" applyNumberFormat="1" applyFont="1" applyBorder="1" applyAlignment="1">
      <alignment horizontal="center" vertical="center"/>
    </xf>
    <xf numFmtId="1" fontId="14" fillId="0" borderId="50" xfId="317" applyNumberFormat="1" applyFont="1" applyBorder="1" applyAlignment="1">
      <alignment horizontal="center" vertical="center"/>
    </xf>
    <xf numFmtId="1" fontId="14" fillId="0" borderId="51" xfId="317" applyNumberFormat="1" applyFont="1" applyBorder="1" applyAlignment="1">
      <alignment horizontal="center" vertical="center"/>
    </xf>
    <xf numFmtId="1" fontId="14" fillId="0" borderId="52" xfId="317" applyNumberFormat="1" applyFont="1" applyBorder="1" applyAlignment="1">
      <alignment horizontal="center" vertical="center"/>
    </xf>
    <xf numFmtId="1" fontId="14" fillId="0" borderId="53" xfId="317" applyNumberFormat="1" applyFont="1" applyBorder="1" applyAlignment="1">
      <alignment horizontal="center" vertical="center"/>
    </xf>
    <xf numFmtId="1" fontId="14" fillId="0" borderId="38" xfId="317" applyNumberFormat="1" applyFont="1" applyBorder="1" applyAlignment="1">
      <alignment horizontal="center" vertical="center"/>
    </xf>
    <xf numFmtId="1" fontId="14" fillId="0" borderId="39" xfId="317" applyNumberFormat="1" applyFont="1" applyBorder="1" applyAlignment="1">
      <alignment horizontal="center" vertical="center"/>
    </xf>
    <xf numFmtId="1" fontId="14" fillId="0" borderId="40" xfId="317" applyNumberFormat="1" applyFont="1" applyBorder="1" applyAlignment="1">
      <alignment horizontal="center" vertical="center"/>
    </xf>
    <xf numFmtId="0" fontId="29" fillId="0" borderId="0" xfId="317" applyNumberFormat="1" applyFont="1" applyAlignment="1">
      <alignment horizontal="right"/>
    </xf>
    <xf numFmtId="0" fontId="75" fillId="5" borderId="6" xfId="317" applyNumberFormat="1" applyFont="1" applyFill="1" applyBorder="1" applyAlignment="1">
      <alignment horizontal="center" vertical="center"/>
    </xf>
    <xf numFmtId="1" fontId="15" fillId="5" borderId="39" xfId="317" applyNumberFormat="1" applyFont="1" applyFill="1" applyBorder="1" applyAlignment="1">
      <alignment horizontal="center" vertical="center"/>
    </xf>
    <xf numFmtId="0" fontId="7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705" applyNumberFormat="1" applyFont="1" applyAlignment="1">
      <alignment horizontal="left" vertical="center"/>
    </xf>
    <xf numFmtId="0" fontId="0" fillId="0" borderId="0" xfId="705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35" fillId="0" borderId="0" xfId="0" applyFont="1" applyAlignment="1">
      <alignment horizontal="center"/>
    </xf>
    <xf numFmtId="0" fontId="58" fillId="0" borderId="22" xfId="0" applyFont="1" applyBorder="1"/>
    <xf numFmtId="0" fontId="58" fillId="0" borderId="0" xfId="0" applyFont="1"/>
    <xf numFmtId="0" fontId="0" fillId="0" borderId="22" xfId="0" applyBorder="1"/>
    <xf numFmtId="0" fontId="58" fillId="0" borderId="26" xfId="0" applyFont="1" applyBorder="1"/>
    <xf numFmtId="0" fontId="0" fillId="0" borderId="26" xfId="0" applyBorder="1"/>
    <xf numFmtId="0" fontId="58" fillId="0" borderId="22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0" fillId="0" borderId="1" xfId="0" applyBorder="1"/>
    <xf numFmtId="0" fontId="58" fillId="0" borderId="2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Alignment="1">
      <alignment vertical="center"/>
    </xf>
    <xf numFmtId="0" fontId="51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horizontal="left" vertical="center" wrapText="1"/>
    </xf>
    <xf numFmtId="0" fontId="0" fillId="20" borderId="23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33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35" xfId="0" applyFill="1" applyBorder="1" applyAlignment="1">
      <alignment horizontal="center" vertical="center"/>
    </xf>
    <xf numFmtId="0" fontId="56" fillId="0" borderId="0" xfId="317" applyNumberFormat="1" applyFont="1" applyAlignment="1">
      <alignment vertical="center"/>
    </xf>
    <xf numFmtId="0" fontId="55" fillId="0" borderId="0" xfId="317" applyNumberFormat="1" applyFont="1" applyAlignment="1">
      <alignment vertical="center"/>
    </xf>
    <xf numFmtId="0" fontId="79" fillId="0" borderId="48" xfId="317" applyNumberFormat="1" applyFont="1" applyBorder="1" applyAlignment="1">
      <alignment horizontal="center" vertical="center" wrapText="1"/>
    </xf>
    <xf numFmtId="0" fontId="29" fillId="0" borderId="31" xfId="705" applyNumberFormat="1" applyFont="1" applyBorder="1" applyAlignment="1">
      <alignment horizontal="center" vertical="center" wrapText="1"/>
    </xf>
    <xf numFmtId="0" fontId="79" fillId="0" borderId="49" xfId="317" applyNumberFormat="1" applyFont="1" applyBorder="1" applyAlignment="1">
      <alignment horizontal="center" vertical="center"/>
    </xf>
    <xf numFmtId="0" fontId="79" fillId="0" borderId="48" xfId="317" applyNumberFormat="1" applyFont="1" applyBorder="1" applyAlignment="1">
      <alignment horizontal="center" vertical="center"/>
    </xf>
    <xf numFmtId="0" fontId="79" fillId="0" borderId="9" xfId="317" applyNumberFormat="1" applyFont="1" applyBorder="1" applyAlignment="1">
      <alignment vertical="center"/>
    </xf>
    <xf numFmtId="0" fontId="79" fillId="0" borderId="9" xfId="317" applyNumberFormat="1" applyFont="1" applyBorder="1" applyAlignment="1">
      <alignment vertical="center" wrapText="1"/>
    </xf>
    <xf numFmtId="0" fontId="79" fillId="0" borderId="30" xfId="317" applyNumberFormat="1" applyFont="1" applyBorder="1" applyAlignment="1">
      <alignment horizontal="center" vertical="center"/>
    </xf>
    <xf numFmtId="0" fontId="14" fillId="0" borderId="31" xfId="317" applyNumberFormat="1" applyFont="1" applyBorder="1" applyAlignment="1">
      <alignment horizontal="center" vertical="center"/>
    </xf>
    <xf numFmtId="0" fontId="56" fillId="0" borderId="3" xfId="317" applyNumberFormat="1" applyFont="1" applyBorder="1" applyAlignment="1">
      <alignment horizontal="center" vertical="center"/>
    </xf>
    <xf numFmtId="0" fontId="29" fillId="0" borderId="6" xfId="317" applyNumberFormat="1" applyFont="1" applyBorder="1" applyAlignment="1">
      <alignment horizontal="center" vertical="center" textRotation="90" wrapText="1"/>
    </xf>
    <xf numFmtId="0" fontId="29" fillId="0" borderId="19" xfId="317" applyNumberFormat="1" applyFont="1" applyBorder="1" applyAlignment="1">
      <alignment horizontal="center" vertical="center" textRotation="90" wrapText="1"/>
    </xf>
    <xf numFmtId="0" fontId="46" fillId="4" borderId="0" xfId="0" applyFont="1" applyFill="1" applyAlignment="1">
      <alignment horizontal="center" vertical="center" wrapText="1"/>
    </xf>
    <xf numFmtId="0" fontId="52" fillId="4" borderId="0" xfId="0" applyFont="1" applyFill="1" applyAlignment="1">
      <alignment horizontal="center" vertical="center"/>
    </xf>
    <xf numFmtId="0" fontId="21" fillId="0" borderId="0" xfId="0" applyFont="1" applyAlignment="1">
      <alignment horizontal="right" wrapText="1"/>
    </xf>
    <xf numFmtId="0" fontId="73" fillId="21" borderId="14" xfId="0" applyFont="1" applyFill="1" applyBorder="1" applyAlignment="1">
      <alignment horizontal="center" vertical="center" wrapText="1"/>
    </xf>
    <xf numFmtId="0" fontId="6" fillId="20" borderId="6" xfId="0" applyFont="1" applyFill="1" applyBorder="1" applyAlignment="1">
      <alignment horizontal="center" vertical="center" wrapText="1"/>
    </xf>
    <xf numFmtId="0" fontId="14" fillId="0" borderId="50" xfId="317" applyNumberFormat="1" applyFont="1" applyBorder="1" applyAlignment="1">
      <alignment horizontal="center" vertical="center"/>
    </xf>
    <xf numFmtId="0" fontId="14" fillId="0" borderId="51" xfId="317" applyNumberFormat="1" applyFont="1" applyBorder="1" applyAlignment="1">
      <alignment horizontal="center" vertical="center"/>
    </xf>
    <xf numFmtId="0" fontId="14" fillId="0" borderId="52" xfId="317" applyNumberFormat="1" applyFont="1" applyBorder="1" applyAlignment="1">
      <alignment horizontal="center" vertical="center"/>
    </xf>
    <xf numFmtId="0" fontId="23" fillId="0" borderId="0" xfId="317" applyNumberFormat="1" applyFont="1" applyAlignment="1">
      <alignment horizontal="center" vertical="center" wrapText="1"/>
    </xf>
    <xf numFmtId="0" fontId="14" fillId="0" borderId="53" xfId="317" applyNumberFormat="1" applyFont="1" applyBorder="1" applyAlignment="1">
      <alignment horizontal="center" vertical="center"/>
    </xf>
    <xf numFmtId="1" fontId="80" fillId="0" borderId="0" xfId="317" applyNumberFormat="1" applyFont="1" applyAlignment="1">
      <alignment horizontal="center" vertical="center" wrapText="1"/>
    </xf>
    <xf numFmtId="0" fontId="80" fillId="0" borderId="45" xfId="317" applyNumberFormat="1" applyFont="1" applyBorder="1" applyAlignment="1">
      <alignment horizontal="left" vertical="center"/>
    </xf>
    <xf numFmtId="0" fontId="80" fillId="0" borderId="46" xfId="317" applyNumberFormat="1" applyFont="1" applyBorder="1" applyAlignment="1">
      <alignment horizontal="left" vertical="center"/>
    </xf>
    <xf numFmtId="0" fontId="80" fillId="0" borderId="55" xfId="317" applyNumberFormat="1" applyFont="1" applyBorder="1" applyAlignment="1">
      <alignment horizontal="left" vertical="center"/>
    </xf>
    <xf numFmtId="0" fontId="7" fillId="0" borderId="56" xfId="317" applyNumberFormat="1" applyFont="1" applyBorder="1" applyAlignment="1">
      <alignment horizontal="center" vertical="center"/>
    </xf>
    <xf numFmtId="0" fontId="80" fillId="0" borderId="57" xfId="317" applyNumberFormat="1" applyFont="1" applyBorder="1" applyAlignment="1">
      <alignment horizontal="left" vertical="center"/>
    </xf>
    <xf numFmtId="0" fontId="7" fillId="0" borderId="58" xfId="317" applyNumberFormat="1" applyFont="1" applyBorder="1" applyAlignment="1">
      <alignment horizontal="center" vertical="center"/>
    </xf>
    <xf numFmtId="0" fontId="80" fillId="0" borderId="59" xfId="317" applyNumberFormat="1" applyFont="1" applyBorder="1" applyAlignment="1">
      <alignment horizontal="left" vertical="center"/>
    </xf>
    <xf numFmtId="0" fontId="7" fillId="0" borderId="60" xfId="317" applyNumberFormat="1" applyFont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27" fillId="0" borderId="0" xfId="317" applyNumberFormat="1" applyFont="1" applyAlignment="1">
      <alignment vertical="center"/>
    </xf>
    <xf numFmtId="0" fontId="0" fillId="0" borderId="0" xfId="317" applyNumberFormat="1" applyFont="1" applyAlignment="1">
      <alignment horizontal="left" vertical="center"/>
    </xf>
    <xf numFmtId="1" fontId="0" fillId="0" borderId="6" xfId="317" applyNumberFormat="1" applyFont="1" applyBorder="1" applyAlignment="1">
      <alignment vertical="center"/>
    </xf>
    <xf numFmtId="1" fontId="0" fillId="0" borderId="61" xfId="317" applyNumberFormat="1" applyFont="1" applyBorder="1" applyAlignment="1">
      <alignment vertical="center"/>
    </xf>
    <xf numFmtId="1" fontId="24" fillId="0" borderId="0" xfId="317" applyNumberFormat="1" applyFont="1" applyAlignment="1">
      <alignment horizontal="center" vertical="center" wrapText="1"/>
    </xf>
    <xf numFmtId="0" fontId="24" fillId="0" borderId="0" xfId="317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6" fillId="0" borderId="0" xfId="0" applyFont="1" applyAlignment="1">
      <alignment vertical="center"/>
    </xf>
    <xf numFmtId="0" fontId="8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8" fillId="0" borderId="23" xfId="707" applyBorder="1"/>
    <xf numFmtId="0" fontId="8" fillId="0" borderId="13" xfId="707" applyBorder="1"/>
    <xf numFmtId="0" fontId="8" fillId="0" borderId="13" xfId="707" applyBorder="1" applyAlignment="1">
      <alignment horizontal="left" vertical="center"/>
    </xf>
    <xf numFmtId="0" fontId="8" fillId="0" borderId="34" xfId="707" applyBorder="1" applyAlignment="1">
      <alignment horizontal="center"/>
    </xf>
    <xf numFmtId="0" fontId="51" fillId="0" borderId="6" xfId="707" applyFont="1" applyBorder="1" applyAlignment="1">
      <alignment horizontal="center" vertical="center" wrapText="1"/>
    </xf>
    <xf numFmtId="0" fontId="51" fillId="0" borderId="33" xfId="707" applyFont="1" applyBorder="1" applyAlignment="1">
      <alignment horizontal="center" vertical="center" wrapText="1"/>
    </xf>
    <xf numFmtId="0" fontId="8" fillId="0" borderId="12" xfId="707" applyBorder="1"/>
    <xf numFmtId="0" fontId="51" fillId="0" borderId="0" xfId="707" applyFont="1" applyAlignment="1">
      <alignment horizontal="center" wrapText="1"/>
    </xf>
    <xf numFmtId="0" fontId="51" fillId="0" borderId="0" xfId="707" applyFont="1" applyAlignment="1">
      <alignment horizontal="left" vertical="center" wrapText="1"/>
    </xf>
    <xf numFmtId="0" fontId="51" fillId="0" borderId="6" xfId="707" applyFont="1" applyBorder="1" applyAlignment="1">
      <alignment horizontal="center" wrapText="1"/>
    </xf>
    <xf numFmtId="0" fontId="51" fillId="0" borderId="27" xfId="707" applyFont="1" applyBorder="1" applyAlignment="1">
      <alignment horizontal="center" wrapText="1"/>
    </xf>
    <xf numFmtId="0" fontId="51" fillId="0" borderId="11" xfId="707" applyFont="1" applyBorder="1" applyAlignment="1">
      <alignment horizontal="center" wrapText="1"/>
    </xf>
    <xf numFmtId="0" fontId="51" fillId="0" borderId="11" xfId="707" applyFont="1" applyBorder="1" applyAlignment="1">
      <alignment horizontal="left" vertical="center" wrapText="1"/>
    </xf>
    <xf numFmtId="0" fontId="51" fillId="0" borderId="35" xfId="707" applyFont="1" applyBorder="1" applyAlignment="1">
      <alignment horizontal="center" wrapText="1"/>
    </xf>
    <xf numFmtId="0" fontId="37" fillId="0" borderId="0" xfId="0" applyFont="1" applyAlignment="1">
      <alignment wrapText="1"/>
    </xf>
    <xf numFmtId="0" fontId="84" fillId="20" borderId="23" xfId="706" applyFont="1" applyFill="1" applyBorder="1" applyAlignment="1" applyProtection="1">
      <alignment horizontal="center" vertical="center"/>
    </xf>
    <xf numFmtId="0" fontId="84" fillId="20" borderId="12" xfId="706" applyFont="1" applyFill="1" applyBorder="1" applyAlignment="1" applyProtection="1">
      <alignment horizontal="center" vertical="center"/>
    </xf>
    <xf numFmtId="0" fontId="52" fillId="5" borderId="0" xfId="0" applyFont="1" applyFill="1" applyAlignment="1">
      <alignment horizontal="center" vertical="center"/>
    </xf>
    <xf numFmtId="0" fontId="85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14" fillId="5" borderId="0" xfId="0" applyFont="1" applyFill="1" applyAlignment="1">
      <alignment horizontal="left" vertical="center"/>
    </xf>
    <xf numFmtId="0" fontId="0" fillId="0" borderId="8" xfId="0" applyBorder="1" applyAlignment="1">
      <alignment horizontal="center" vertical="center"/>
    </xf>
    <xf numFmtId="2" fontId="86" fillId="5" borderId="0" xfId="0" applyNumberFormat="1" applyFont="1" applyFill="1" applyAlignment="1">
      <alignment horizontal="center" vertical="center"/>
    </xf>
    <xf numFmtId="0" fontId="52" fillId="24" borderId="0" xfId="0" applyFont="1" applyFill="1" applyAlignment="1">
      <alignment horizontal="center" vertical="center"/>
    </xf>
    <xf numFmtId="0" fontId="46" fillId="24" borderId="0" xfId="0" applyFont="1" applyFill="1" applyAlignment="1">
      <alignment horizontal="center" vertical="center" wrapText="1"/>
    </xf>
    <xf numFmtId="0" fontId="37" fillId="20" borderId="1" xfId="0" applyFont="1" applyFill="1" applyBorder="1" applyAlignment="1" applyProtection="1">
      <alignment horizontal="center" vertical="center"/>
      <protection locked="0"/>
    </xf>
    <xf numFmtId="0" fontId="37" fillId="20" borderId="0" xfId="0" applyFont="1" applyFill="1" applyAlignment="1" applyProtection="1">
      <alignment horizontal="center" vertical="center"/>
      <protection locked="0"/>
    </xf>
    <xf numFmtId="166" fontId="63" fillId="20" borderId="0" xfId="0" applyNumberFormat="1" applyFont="1" applyFill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2" fillId="0" borderId="0" xfId="0" applyFont="1" applyAlignment="1">
      <alignment horizontal="right" vertical="center"/>
    </xf>
    <xf numFmtId="0" fontId="93" fillId="0" borderId="0" xfId="0" applyFont="1" applyAlignment="1">
      <alignment horizontal="left" vertical="center"/>
    </xf>
    <xf numFmtId="0" fontId="93" fillId="0" borderId="0" xfId="0" applyFont="1"/>
    <xf numFmtId="0" fontId="93" fillId="0" borderId="0" xfId="0" applyFont="1" applyAlignment="1">
      <alignment horizontal="right" vertical="center"/>
    </xf>
    <xf numFmtId="167" fontId="93" fillId="0" borderId="0" xfId="0" applyNumberFormat="1" applyFont="1" applyAlignment="1">
      <alignment horizontal="center" vertical="center"/>
    </xf>
    <xf numFmtId="2" fontId="93" fillId="0" borderId="0" xfId="0" applyNumberFormat="1" applyFont="1" applyAlignment="1">
      <alignment horizontal="center" vertical="center"/>
    </xf>
    <xf numFmtId="0" fontId="93" fillId="0" borderId="0" xfId="0" applyFont="1" applyAlignment="1">
      <alignment horizontal="right"/>
    </xf>
    <xf numFmtId="0" fontId="95" fillId="0" borderId="0" xfId="0" applyFont="1" applyAlignment="1">
      <alignment horizontal="center" vertical="center" wrapText="1"/>
    </xf>
    <xf numFmtId="0" fontId="96" fillId="5" borderId="0" xfId="0" applyFont="1" applyFill="1" applyAlignment="1">
      <alignment horizontal="center" vertical="center"/>
    </xf>
    <xf numFmtId="0" fontId="14" fillId="0" borderId="0" xfId="317" applyNumberFormat="1" applyFont="1" applyAlignment="1">
      <alignment horizontal="left" vertical="center"/>
    </xf>
    <xf numFmtId="1" fontId="0" fillId="20" borderId="31" xfId="692" applyNumberFormat="1" applyFont="1" applyFill="1" applyBorder="1" applyProtection="1">
      <protection locked="0"/>
    </xf>
    <xf numFmtId="164" fontId="0" fillId="20" borderId="0" xfId="691" applyFont="1" applyFill="1" applyAlignment="1" applyProtection="1">
      <alignment horizontal="right" vertical="center"/>
    </xf>
    <xf numFmtId="164" fontId="0" fillId="20" borderId="2" xfId="691" applyFont="1" applyFill="1" applyBorder="1" applyAlignment="1" applyProtection="1">
      <alignment horizontal="right" vertical="center"/>
    </xf>
    <xf numFmtId="164" fontId="14" fillId="20" borderId="5" xfId="0" applyNumberFormat="1" applyFont="1" applyFill="1" applyBorder="1" applyAlignment="1">
      <alignment horizontal="right" vertical="center"/>
    </xf>
    <xf numFmtId="0" fontId="14" fillId="20" borderId="9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7" fontId="93" fillId="0" borderId="0" xfId="0" applyNumberFormat="1" applyFont="1" applyAlignment="1">
      <alignment horizontal="right" vertical="center"/>
    </xf>
    <xf numFmtId="0" fontId="93" fillId="0" borderId="11" xfId="0" applyFont="1" applyBorder="1" applyAlignment="1">
      <alignment horizontal="right"/>
    </xf>
    <xf numFmtId="0" fontId="93" fillId="0" borderId="11" xfId="0" applyFont="1" applyBorder="1" applyAlignment="1">
      <alignment horizontal="right" vertical="center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57" fillId="0" borderId="19" xfId="0" applyFont="1" applyBorder="1" applyAlignment="1">
      <alignment horizontal="right"/>
    </xf>
    <xf numFmtId="0" fontId="48" fillId="0" borderId="14" xfId="0" applyFont="1" applyBorder="1" applyAlignment="1">
      <alignment horizontal="right"/>
    </xf>
    <xf numFmtId="0" fontId="94" fillId="0" borderId="14" xfId="0" applyFont="1" applyBorder="1" applyAlignment="1">
      <alignment horizontal="right" vertical="center"/>
    </xf>
    <xf numFmtId="0" fontId="99" fillId="0" borderId="12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33" xfId="0" applyFont="1" applyBorder="1" applyAlignment="1">
      <alignment horizontal="center" vertical="center"/>
    </xf>
    <xf numFmtId="0" fontId="99" fillId="0" borderId="27" xfId="0" applyFont="1" applyBorder="1" applyAlignment="1">
      <alignment horizontal="center" vertical="center"/>
    </xf>
    <xf numFmtId="0" fontId="99" fillId="0" borderId="11" xfId="0" applyFont="1" applyBorder="1" applyAlignment="1">
      <alignment horizontal="center" vertical="center"/>
    </xf>
    <xf numFmtId="0" fontId="99" fillId="0" borderId="35" xfId="0" applyFont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46" fillId="25" borderId="0" xfId="0" applyFont="1" applyFill="1" applyAlignment="1">
      <alignment horizontal="center" vertical="center" wrapText="1"/>
    </xf>
    <xf numFmtId="0" fontId="46" fillId="26" borderId="0" xfId="0" applyFont="1" applyFill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93" fillId="0" borderId="33" xfId="0" applyFont="1" applyBorder="1" applyAlignment="1">
      <alignment horizontal="left" vertical="center"/>
    </xf>
    <xf numFmtId="0" fontId="93" fillId="0" borderId="11" xfId="0" applyFont="1" applyBorder="1"/>
    <xf numFmtId="2" fontId="93" fillId="0" borderId="11" xfId="0" applyNumberFormat="1" applyFont="1" applyBorder="1" applyAlignment="1">
      <alignment horizontal="center" vertical="center"/>
    </xf>
    <xf numFmtId="0" fontId="93" fillId="0" borderId="35" xfId="0" applyFont="1" applyBorder="1" applyAlignment="1">
      <alignment horizontal="left" vertical="center"/>
    </xf>
    <xf numFmtId="0" fontId="0" fillId="0" borderId="12" xfId="0" applyBorder="1"/>
    <xf numFmtId="0" fontId="0" fillId="0" borderId="27" xfId="0" applyBorder="1"/>
    <xf numFmtId="0" fontId="57" fillId="0" borderId="27" xfId="0" applyFont="1" applyBorder="1"/>
    <xf numFmtId="0" fontId="48" fillId="0" borderId="11" xfId="0" applyFont="1" applyBorder="1"/>
    <xf numFmtId="0" fontId="94" fillId="0" borderId="11" xfId="0" applyFont="1" applyBorder="1" applyAlignment="1">
      <alignment horizontal="right" vertical="center"/>
    </xf>
    <xf numFmtId="165" fontId="94" fillId="0" borderId="11" xfId="0" applyNumberFormat="1" applyFont="1" applyBorder="1" applyAlignment="1">
      <alignment horizontal="center" vertical="center"/>
    </xf>
    <xf numFmtId="0" fontId="94" fillId="0" borderId="35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98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/>
    </xf>
    <xf numFmtId="0" fontId="97" fillId="5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 shrinkToFit="1"/>
    </xf>
    <xf numFmtId="0" fontId="65" fillId="5" borderId="6" xfId="0" quotePrefix="1" applyFont="1" applyFill="1" applyBorder="1" applyAlignment="1">
      <alignment horizontal="center" vertical="center" wrapText="1"/>
    </xf>
    <xf numFmtId="0" fontId="64" fillId="5" borderId="6" xfId="0" quotePrefix="1" applyFont="1" applyFill="1" applyBorder="1" applyAlignment="1">
      <alignment horizontal="center" vertical="center" wrapText="1"/>
    </xf>
    <xf numFmtId="0" fontId="88" fillId="5" borderId="6" xfId="0" quotePrefix="1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52" fillId="5" borderId="11" xfId="0" applyFont="1" applyFill="1" applyBorder="1" applyAlignment="1">
      <alignment horizontal="center" vertical="center"/>
    </xf>
    <xf numFmtId="0" fontId="52" fillId="24" borderId="11" xfId="0" applyFont="1" applyFill="1" applyBorder="1" applyAlignment="1">
      <alignment horizontal="center" vertical="center"/>
    </xf>
    <xf numFmtId="0" fontId="52" fillId="25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left" vertical="center"/>
    </xf>
    <xf numFmtId="0" fontId="37" fillId="5" borderId="11" xfId="0" applyFont="1" applyFill="1" applyBorder="1" applyAlignment="1">
      <alignment horizontal="center" vertical="center"/>
    </xf>
    <xf numFmtId="166" fontId="37" fillId="5" borderId="11" xfId="0" applyNumberFormat="1" applyFont="1" applyFill="1" applyBorder="1" applyAlignment="1">
      <alignment horizontal="center" vertical="center"/>
    </xf>
    <xf numFmtId="166" fontId="41" fillId="5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91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6" fillId="5" borderId="11" xfId="0" applyFont="1" applyFill="1" applyBorder="1" applyAlignment="1">
      <alignment horizontal="center" vertical="center"/>
    </xf>
    <xf numFmtId="2" fontId="86" fillId="5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3" borderId="0" xfId="0" applyNumberFormat="1" applyFill="1"/>
    <xf numFmtId="0" fontId="0" fillId="27" borderId="0" xfId="0" applyFill="1"/>
    <xf numFmtId="0" fontId="0" fillId="28" borderId="0" xfId="0" applyFill="1"/>
    <xf numFmtId="1" fontId="0" fillId="28" borderId="0" xfId="0" applyNumberFormat="1" applyFill="1"/>
    <xf numFmtId="0" fontId="59" fillId="0" borderId="0" xfId="707" applyFont="1" applyAlignment="1">
      <alignment horizontal="center" vertical="center" wrapText="1"/>
    </xf>
    <xf numFmtId="0" fontId="24" fillId="0" borderId="0" xfId="0" applyFont="1"/>
    <xf numFmtId="0" fontId="59" fillId="0" borderId="12" xfId="707" applyFont="1" applyBorder="1" applyAlignment="1">
      <alignment horizontal="left" vertical="center"/>
    </xf>
    <xf numFmtId="2" fontId="0" fillId="0" borderId="0" xfId="317" applyNumberFormat="1" applyFont="1" applyAlignment="1">
      <alignment vertical="center"/>
    </xf>
    <xf numFmtId="2" fontId="0" fillId="0" borderId="62" xfId="317" applyNumberFormat="1" applyFont="1" applyBorder="1" applyAlignment="1">
      <alignment vertical="center"/>
    </xf>
    <xf numFmtId="0" fontId="80" fillId="0" borderId="0" xfId="317" applyNumberFormat="1" applyFont="1" applyAlignment="1">
      <alignment horizontal="left" vertical="center"/>
    </xf>
    <xf numFmtId="0" fontId="7" fillId="0" borderId="0" xfId="317" applyNumberFormat="1" applyFont="1" applyAlignment="1">
      <alignment horizontal="center" vertical="center"/>
    </xf>
    <xf numFmtId="0" fontId="21" fillId="0" borderId="0" xfId="317" applyNumberFormat="1" applyFont="1" applyAlignment="1">
      <alignment horizontal="center" vertical="center"/>
    </xf>
    <xf numFmtId="1" fontId="14" fillId="0" borderId="0" xfId="317" applyNumberFormat="1" applyFont="1" applyAlignment="1">
      <alignment horizontal="center" vertical="center"/>
    </xf>
    <xf numFmtId="0" fontId="14" fillId="0" borderId="0" xfId="317" applyNumberFormat="1" applyFont="1" applyAlignment="1">
      <alignment horizontal="center" vertical="center"/>
    </xf>
    <xf numFmtId="0" fontId="57" fillId="0" borderId="0" xfId="317" applyNumberFormat="1" applyFont="1" applyAlignment="1">
      <alignment vertical="center"/>
    </xf>
    <xf numFmtId="0" fontId="0" fillId="0" borderId="63" xfId="317" applyNumberFormat="1" applyFont="1" applyBorder="1" applyAlignment="1">
      <alignment horizontal="center" vertical="center"/>
    </xf>
    <xf numFmtId="0" fontId="21" fillId="0" borderId="64" xfId="317" applyNumberFormat="1" applyFont="1" applyBorder="1" applyAlignment="1">
      <alignment horizontal="center" vertical="center"/>
    </xf>
    <xf numFmtId="0" fontId="14" fillId="0" borderId="38" xfId="317" applyNumberFormat="1" applyFont="1" applyBorder="1" applyAlignment="1">
      <alignment horizontal="center" vertical="center"/>
    </xf>
    <xf numFmtId="0" fontId="28" fillId="0" borderId="19" xfId="317" applyNumberFormat="1" applyFont="1" applyBorder="1" applyAlignment="1">
      <alignment horizontal="center" vertical="center" wrapText="1"/>
    </xf>
    <xf numFmtId="0" fontId="29" fillId="0" borderId="34" xfId="317" applyNumberFormat="1" applyFont="1" applyBorder="1" applyAlignment="1">
      <alignment horizontal="center" vertical="center" wrapText="1"/>
    </xf>
    <xf numFmtId="0" fontId="8" fillId="0" borderId="22" xfId="317" applyNumberFormat="1" applyFont="1" applyBorder="1" applyAlignment="1">
      <alignment horizontal="center" vertical="center"/>
    </xf>
    <xf numFmtId="0" fontId="29" fillId="0" borderId="22" xfId="317" applyNumberFormat="1" applyFont="1" applyBorder="1" applyAlignment="1">
      <alignment horizontal="center" vertical="center" textRotation="90" wrapText="1"/>
    </xf>
    <xf numFmtId="0" fontId="29" fillId="0" borderId="23" xfId="317" applyNumberFormat="1" applyFont="1" applyBorder="1" applyAlignment="1">
      <alignment horizontal="center" vertical="center" textRotation="90" wrapText="1"/>
    </xf>
    <xf numFmtId="0" fontId="101" fillId="5" borderId="6" xfId="317" applyNumberFormat="1" applyFont="1" applyFill="1" applyBorder="1" applyAlignment="1">
      <alignment horizontal="center" vertical="center"/>
    </xf>
    <xf numFmtId="0" fontId="29" fillId="0" borderId="12" xfId="317" applyNumberFormat="1" applyFont="1" applyBorder="1" applyAlignment="1">
      <alignment horizontal="center" vertical="center" textRotation="90" wrapText="1"/>
    </xf>
    <xf numFmtId="0" fontId="29" fillId="0" borderId="0" xfId="317" applyNumberFormat="1" applyFont="1" applyAlignment="1">
      <alignment horizontal="left"/>
    </xf>
    <xf numFmtId="1" fontId="17" fillId="5" borderId="6" xfId="317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99" fillId="5" borderId="0" xfId="0" applyFont="1" applyFill="1" applyAlignment="1">
      <alignment vertical="center"/>
    </xf>
    <xf numFmtId="0" fontId="99" fillId="5" borderId="12" xfId="0" applyFont="1" applyFill="1" applyBorder="1" applyAlignment="1">
      <alignment vertical="center"/>
    </xf>
    <xf numFmtId="0" fontId="66" fillId="22" borderId="26" xfId="0" applyFont="1" applyFill="1" applyBorder="1" applyAlignment="1">
      <alignment horizontal="center" vertical="center" wrapText="1"/>
    </xf>
    <xf numFmtId="0" fontId="64" fillId="3" borderId="26" xfId="0" applyFont="1" applyFill="1" applyBorder="1" applyAlignment="1">
      <alignment horizontal="center" vertical="center" wrapText="1"/>
    </xf>
    <xf numFmtId="0" fontId="64" fillId="7" borderId="26" xfId="0" applyFont="1" applyFill="1" applyBorder="1" applyAlignment="1">
      <alignment horizontal="center" vertical="center" wrapText="1"/>
    </xf>
    <xf numFmtId="0" fontId="88" fillId="18" borderId="26" xfId="0" applyFont="1" applyFill="1" applyBorder="1" applyAlignment="1">
      <alignment horizontal="center" vertical="center" wrapText="1"/>
    </xf>
    <xf numFmtId="0" fontId="15" fillId="17" borderId="26" xfId="0" applyFont="1" applyFill="1" applyBorder="1" applyAlignment="1">
      <alignment horizontal="center" vertical="center" wrapText="1"/>
    </xf>
    <xf numFmtId="0" fontId="97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5" fillId="25" borderId="14" xfId="0" applyFont="1" applyFill="1" applyBorder="1" applyAlignment="1">
      <alignment horizontal="center" vertical="center" wrapText="1"/>
    </xf>
    <xf numFmtId="0" fontId="5" fillId="24" borderId="14" xfId="0" applyFont="1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84" fillId="20" borderId="19" xfId="706" applyFont="1" applyFill="1" applyBorder="1" applyAlignment="1" applyProtection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79" fillId="0" borderId="68" xfId="317" applyNumberFormat="1" applyFont="1" applyBorder="1" applyAlignment="1">
      <alignment horizontal="center" vertical="center"/>
    </xf>
    <xf numFmtId="0" fontId="8" fillId="0" borderId="11" xfId="317" applyNumberFormat="1" applyFont="1" applyBorder="1" applyAlignment="1">
      <alignment horizontal="center" vertical="center"/>
    </xf>
    <xf numFmtId="0" fontId="8" fillId="0" borderId="14" xfId="317" applyNumberFormat="1" applyFont="1" applyBorder="1" applyAlignment="1">
      <alignment horizontal="center" vertical="center"/>
    </xf>
    <xf numFmtId="0" fontId="29" fillId="0" borderId="15" xfId="317" applyNumberFormat="1" applyFont="1" applyBorder="1" applyAlignment="1">
      <alignment horizontal="center" vertical="center" wrapText="1"/>
    </xf>
    <xf numFmtId="0" fontId="37" fillId="20" borderId="22" xfId="0" applyFont="1" applyFill="1" applyBorder="1" applyAlignment="1" applyProtection="1">
      <alignment horizontal="center" vertical="center"/>
      <protection locked="0"/>
    </xf>
    <xf numFmtId="1" fontId="0" fillId="0" borderId="6" xfId="317" applyNumberFormat="1" applyFont="1" applyBorder="1" applyAlignment="1">
      <alignment horizontal="center" vertical="center"/>
    </xf>
    <xf numFmtId="0" fontId="29" fillId="0" borderId="6" xfId="317" applyNumberFormat="1" applyFont="1" applyBorder="1" applyAlignment="1">
      <alignment horizontal="center" vertical="center" wrapText="1"/>
    </xf>
    <xf numFmtId="0" fontId="103" fillId="0" borderId="6" xfId="0" applyFont="1" applyBorder="1" applyAlignment="1">
      <alignment horizontal="center" vertical="center" wrapText="1"/>
    </xf>
    <xf numFmtId="0" fontId="103" fillId="19" borderId="6" xfId="0" applyFont="1" applyFill="1" applyBorder="1" applyAlignment="1">
      <alignment horizontal="center" vertical="center" wrapText="1"/>
    </xf>
    <xf numFmtId="0" fontId="103" fillId="21" borderId="6" xfId="0" applyFont="1" applyFill="1" applyBorder="1" applyAlignment="1">
      <alignment horizontal="center" vertical="center" wrapText="1"/>
    </xf>
    <xf numFmtId="0" fontId="103" fillId="18" borderId="6" xfId="0" applyFont="1" applyFill="1" applyBorder="1" applyAlignment="1">
      <alignment horizontal="center" vertical="center" wrapText="1"/>
    </xf>
    <xf numFmtId="0" fontId="89" fillId="17" borderId="6" xfId="0" applyFont="1" applyFill="1" applyBorder="1" applyAlignment="1">
      <alignment horizontal="center" vertical="center" wrapText="1"/>
    </xf>
    <xf numFmtId="0" fontId="89" fillId="14" borderId="6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0" fontId="65" fillId="5" borderId="22" xfId="0" quotePrefix="1" applyFont="1" applyFill="1" applyBorder="1" applyAlignment="1">
      <alignment horizontal="center" vertical="center" wrapText="1"/>
    </xf>
    <xf numFmtId="0" fontId="17" fillId="5" borderId="22" xfId="0" quotePrefix="1" applyFont="1" applyFill="1" applyBorder="1" applyAlignment="1">
      <alignment horizontal="center" vertical="center" wrapText="1"/>
    </xf>
    <xf numFmtId="0" fontId="17" fillId="5" borderId="23" xfId="0" quotePrefix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106" fillId="30" borderId="6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/>
    </xf>
    <xf numFmtId="0" fontId="100" fillId="0" borderId="19" xfId="0" applyFont="1" applyBorder="1" applyAlignment="1">
      <alignment horizontal="center" vertical="center"/>
    </xf>
    <xf numFmtId="0" fontId="91" fillId="0" borderId="32" xfId="0" applyFont="1" applyBorder="1" applyAlignment="1">
      <alignment horizontal="center" vertical="center"/>
    </xf>
    <xf numFmtId="0" fontId="64" fillId="20" borderId="34" xfId="0" applyFont="1" applyFill="1" applyBorder="1" applyAlignment="1">
      <alignment horizontal="center" vertical="center"/>
    </xf>
    <xf numFmtId="0" fontId="64" fillId="20" borderId="33" xfId="0" applyFont="1" applyFill="1" applyBorder="1" applyAlignment="1">
      <alignment horizontal="center" vertical="center"/>
    </xf>
    <xf numFmtId="0" fontId="64" fillId="20" borderId="35" xfId="0" applyFont="1" applyFill="1" applyBorder="1" applyAlignment="1">
      <alignment horizontal="center" vertical="center"/>
    </xf>
    <xf numFmtId="0" fontId="31" fillId="8" borderId="11" xfId="0" applyFont="1" applyFill="1" applyBorder="1" applyAlignment="1">
      <alignment horizontal="center" vertical="center"/>
    </xf>
    <xf numFmtId="0" fontId="96" fillId="20" borderId="11" xfId="0" applyFont="1" applyFill="1" applyBorder="1" applyAlignment="1">
      <alignment horizontal="center" vertical="center"/>
    </xf>
    <xf numFmtId="0" fontId="37" fillId="20" borderId="26" xfId="0" applyFont="1" applyFill="1" applyBorder="1" applyAlignment="1" applyProtection="1">
      <alignment horizontal="center" vertical="center"/>
      <protection locked="0"/>
    </xf>
    <xf numFmtId="0" fontId="37" fillId="20" borderId="11" xfId="0" applyFont="1" applyFill="1" applyBorder="1" applyAlignment="1" applyProtection="1">
      <alignment horizontal="center" vertical="center"/>
      <protection locked="0"/>
    </xf>
    <xf numFmtId="166" fontId="105" fillId="20" borderId="11" xfId="0" applyNumberFormat="1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96" fillId="20" borderId="13" xfId="0" applyFont="1" applyFill="1" applyBorder="1" applyAlignment="1">
      <alignment horizontal="center" vertical="center"/>
    </xf>
    <xf numFmtId="0" fontId="96" fillId="20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96" fillId="5" borderId="13" xfId="0" applyFont="1" applyFill="1" applyBorder="1" applyAlignment="1">
      <alignment horizontal="center" vertical="center"/>
    </xf>
    <xf numFmtId="0" fontId="37" fillId="5" borderId="13" xfId="0" applyFont="1" applyFill="1" applyBorder="1" applyAlignment="1" applyProtection="1">
      <alignment horizontal="center" vertical="center"/>
      <protection locked="0"/>
    </xf>
    <xf numFmtId="166" fontId="63" fillId="5" borderId="13" xfId="0" applyNumberFormat="1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166" fontId="63" fillId="20" borderId="11" xfId="0" applyNumberFormat="1" applyFont="1" applyFill="1" applyBorder="1" applyAlignment="1">
      <alignment horizontal="center" vertical="center"/>
    </xf>
    <xf numFmtId="166" fontId="62" fillId="20" borderId="0" xfId="0" applyNumberFormat="1" applyFont="1" applyFill="1" applyAlignment="1">
      <alignment horizontal="center" vertical="center"/>
    </xf>
    <xf numFmtId="166" fontId="104" fillId="20" borderId="11" xfId="0" applyNumberFormat="1" applyFont="1" applyFill="1" applyBorder="1" applyAlignment="1">
      <alignment horizontal="center" vertical="center"/>
    </xf>
    <xf numFmtId="166" fontId="63" fillId="0" borderId="13" xfId="0" applyNumberFormat="1" applyFont="1" applyBorder="1" applyAlignment="1">
      <alignment horizontal="center" vertical="center"/>
    </xf>
    <xf numFmtId="166" fontId="62" fillId="20" borderId="11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 shrinkToFit="1"/>
    </xf>
    <xf numFmtId="0" fontId="2" fillId="4" borderId="32" xfId="0" applyFont="1" applyFill="1" applyBorder="1" applyAlignment="1">
      <alignment horizontal="center" vertical="center" wrapText="1"/>
    </xf>
    <xf numFmtId="1" fontId="14" fillId="0" borderId="10" xfId="317" applyNumberFormat="1" applyFont="1" applyBorder="1" applyAlignment="1">
      <alignment horizontal="center" vertical="center"/>
    </xf>
    <xf numFmtId="1" fontId="14" fillId="0" borderId="67" xfId="317" applyNumberFormat="1" applyFont="1" applyBorder="1" applyAlignment="1">
      <alignment horizontal="center" vertical="center"/>
    </xf>
    <xf numFmtId="1" fontId="14" fillId="0" borderId="72" xfId="317" applyNumberFormat="1" applyFont="1" applyBorder="1" applyAlignment="1">
      <alignment horizontal="center" vertical="center"/>
    </xf>
    <xf numFmtId="1" fontId="14" fillId="0" borderId="73" xfId="317" applyNumberFormat="1" applyFont="1" applyBorder="1" applyAlignment="1">
      <alignment horizontal="center" vertical="center"/>
    </xf>
    <xf numFmtId="1" fontId="14" fillId="0" borderId="74" xfId="317" applyNumberFormat="1" applyFont="1" applyBorder="1" applyAlignment="1">
      <alignment horizontal="center" vertical="center"/>
    </xf>
    <xf numFmtId="0" fontId="29" fillId="0" borderId="10" xfId="705" applyNumberFormat="1" applyFont="1" applyBorder="1" applyAlignment="1">
      <alignment horizontal="center" vertical="center" wrapText="1"/>
    </xf>
    <xf numFmtId="0" fontId="21" fillId="0" borderId="66" xfId="317" applyNumberFormat="1" applyFont="1" applyBorder="1" applyAlignment="1">
      <alignment horizontal="center" vertical="center"/>
    </xf>
    <xf numFmtId="0" fontId="0" fillId="0" borderId="44" xfId="317" applyNumberFormat="1" applyFont="1" applyBorder="1" applyAlignment="1">
      <alignment horizontal="left" vertical="center"/>
    </xf>
    <xf numFmtId="1" fontId="17" fillId="5" borderId="39" xfId="317" applyNumberFormat="1" applyFont="1" applyFill="1" applyBorder="1" applyAlignment="1">
      <alignment horizontal="center" vertical="center"/>
    </xf>
    <xf numFmtId="0" fontId="0" fillId="28" borderId="0" xfId="0" quotePrefix="1" applyFill="1"/>
    <xf numFmtId="0" fontId="17" fillId="5" borderId="6" xfId="0" quotePrefix="1" applyFont="1" applyFill="1" applyBorder="1" applyAlignment="1">
      <alignment horizontal="center" vertical="center" wrapText="1"/>
    </xf>
    <xf numFmtId="0" fontId="8" fillId="0" borderId="0" xfId="317" applyNumberFormat="1" applyFont="1" applyAlignment="1">
      <alignment horizontal="left"/>
    </xf>
    <xf numFmtId="0" fontId="0" fillId="0" borderId="0" xfId="317" applyNumberFormat="1" applyFont="1" applyAlignment="1">
      <alignment horizontal="left"/>
    </xf>
    <xf numFmtId="0" fontId="57" fillId="0" borderId="3" xfId="317" applyNumberFormat="1" applyFont="1" applyBorder="1" applyAlignment="1">
      <alignment vertical="center"/>
    </xf>
    <xf numFmtId="0" fontId="79" fillId="0" borderId="68" xfId="317" applyNumberFormat="1" applyFont="1" applyBorder="1" applyAlignment="1">
      <alignment horizontal="center" vertical="center" wrapText="1"/>
    </xf>
    <xf numFmtId="0" fontId="21" fillId="0" borderId="56" xfId="317" applyNumberFormat="1" applyFont="1" applyBorder="1" applyAlignment="1">
      <alignment horizontal="center" vertical="center"/>
    </xf>
    <xf numFmtId="0" fontId="21" fillId="0" borderId="75" xfId="317" applyNumberFormat="1" applyFont="1" applyBorder="1" applyAlignment="1">
      <alignment horizontal="center" vertical="center"/>
    </xf>
    <xf numFmtId="0" fontId="21" fillId="0" borderId="71" xfId="317" applyNumberFormat="1" applyFont="1" applyBorder="1" applyAlignment="1">
      <alignment horizontal="center" vertical="center"/>
    </xf>
    <xf numFmtId="0" fontId="21" fillId="0" borderId="76" xfId="317" applyNumberFormat="1" applyFont="1" applyBorder="1" applyAlignment="1">
      <alignment horizontal="center" vertical="center"/>
    </xf>
    <xf numFmtId="0" fontId="79" fillId="0" borderId="17" xfId="317" applyNumberFormat="1" applyFont="1" applyBorder="1" applyAlignment="1">
      <alignment horizontal="center" vertical="center"/>
    </xf>
    <xf numFmtId="0" fontId="0" fillId="0" borderId="17" xfId="317" applyNumberFormat="1" applyFont="1" applyBorder="1" applyAlignment="1">
      <alignment horizontal="center" vertical="center"/>
    </xf>
    <xf numFmtId="0" fontId="0" fillId="0" borderId="17" xfId="317" applyNumberFormat="1" applyFont="1" applyBorder="1" applyAlignment="1">
      <alignment horizontal="right" vertical="center"/>
    </xf>
    <xf numFmtId="0" fontId="0" fillId="0" borderId="15" xfId="317" applyNumberFormat="1" applyFont="1" applyBorder="1" applyAlignment="1">
      <alignment horizontal="center" vertical="center"/>
    </xf>
    <xf numFmtId="0" fontId="0" fillId="0" borderId="77" xfId="317" applyNumberFormat="1" applyFont="1" applyBorder="1" applyAlignment="1">
      <alignment horizontal="center" vertical="center"/>
    </xf>
    <xf numFmtId="0" fontId="0" fillId="0" borderId="70" xfId="317" applyNumberFormat="1" applyFont="1" applyBorder="1" applyAlignment="1">
      <alignment horizontal="center" vertical="center"/>
    </xf>
    <xf numFmtId="0" fontId="79" fillId="0" borderId="10" xfId="317" applyNumberFormat="1" applyFont="1" applyBorder="1" applyAlignment="1">
      <alignment horizontal="center" vertical="center" wrapText="1"/>
    </xf>
    <xf numFmtId="0" fontId="79" fillId="0" borderId="9" xfId="317" applyNumberFormat="1" applyFont="1" applyBorder="1" applyAlignment="1">
      <alignment horizontal="center" vertical="center"/>
    </xf>
    <xf numFmtId="0" fontId="57" fillId="0" borderId="3" xfId="317" applyNumberFormat="1" applyFont="1" applyBorder="1" applyAlignment="1">
      <alignment horizontal="left" vertical="center"/>
    </xf>
    <xf numFmtId="0" fontId="0" fillId="0" borderId="40" xfId="317" applyNumberFormat="1" applyFont="1" applyBorder="1" applyAlignment="1">
      <alignment horizontal="center" vertical="center"/>
    </xf>
    <xf numFmtId="0" fontId="57" fillId="0" borderId="0" xfId="317" applyNumberFormat="1" applyFont="1" applyAlignment="1">
      <alignment horizontal="left" vertical="center"/>
    </xf>
    <xf numFmtId="0" fontId="29" fillId="0" borderId="31" xfId="317" applyNumberFormat="1" applyFont="1" applyBorder="1" applyAlignment="1">
      <alignment horizontal="left" vertical="center"/>
    </xf>
    <xf numFmtId="0" fontId="21" fillId="0" borderId="78" xfId="317" applyNumberFormat="1" applyFont="1" applyBorder="1" applyAlignment="1">
      <alignment horizontal="center" vertical="center"/>
    </xf>
    <xf numFmtId="0" fontId="21" fillId="0" borderId="79" xfId="317" applyNumberFormat="1" applyFont="1" applyBorder="1" applyAlignment="1">
      <alignment horizontal="center" vertical="center"/>
    </xf>
    <xf numFmtId="0" fontId="21" fillId="0" borderId="80" xfId="317" applyNumberFormat="1" applyFont="1" applyBorder="1" applyAlignment="1">
      <alignment horizontal="center" vertical="center"/>
    </xf>
    <xf numFmtId="0" fontId="14" fillId="0" borderId="9" xfId="317" applyNumberFormat="1" applyFont="1" applyBorder="1" applyAlignment="1">
      <alignment horizontal="center" vertical="center"/>
    </xf>
    <xf numFmtId="0" fontId="1" fillId="0" borderId="9" xfId="317" applyNumberFormat="1" applyFont="1" applyBorder="1" applyAlignment="1">
      <alignment horizontal="center" vertical="center"/>
    </xf>
    <xf numFmtId="0" fontId="21" fillId="0" borderId="31" xfId="317" applyNumberFormat="1" applyFont="1" applyBorder="1" applyAlignment="1">
      <alignment horizontal="center" vertical="center"/>
    </xf>
    <xf numFmtId="0" fontId="80" fillId="0" borderId="31" xfId="317" applyNumberFormat="1" applyFont="1" applyBorder="1" applyAlignment="1">
      <alignment horizontal="center" vertical="center" wrapText="1"/>
    </xf>
    <xf numFmtId="0" fontId="21" fillId="0" borderId="65" xfId="317" applyNumberFormat="1" applyFont="1" applyBorder="1" applyAlignment="1">
      <alignment horizontal="center" vertical="center"/>
    </xf>
    <xf numFmtId="0" fontId="21" fillId="0" borderId="69" xfId="317" applyNumberFormat="1" applyFont="1" applyBorder="1" applyAlignment="1">
      <alignment horizontal="center" vertical="center"/>
    </xf>
    <xf numFmtId="0" fontId="80" fillId="0" borderId="10" xfId="317" applyNumberFormat="1" applyFont="1" applyBorder="1" applyAlignment="1">
      <alignment horizontal="center" vertical="center" wrapText="1"/>
    </xf>
    <xf numFmtId="0" fontId="21" fillId="0" borderId="10" xfId="317" applyNumberFormat="1" applyFont="1" applyBorder="1" applyAlignment="1">
      <alignment horizontal="center" vertical="center"/>
    </xf>
    <xf numFmtId="0" fontId="107" fillId="0" borderId="9" xfId="317" applyNumberFormat="1" applyFont="1" applyBorder="1" applyAlignment="1">
      <alignment horizontal="center" vertical="center" wrapText="1"/>
    </xf>
    <xf numFmtId="0" fontId="108" fillId="5" borderId="22" xfId="0" applyFont="1" applyFill="1" applyBorder="1" applyAlignment="1">
      <alignment horizontal="center" vertical="center" wrapText="1"/>
    </xf>
    <xf numFmtId="0" fontId="108" fillId="20" borderId="26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textRotation="90"/>
    </xf>
    <xf numFmtId="0" fontId="72" fillId="5" borderId="11" xfId="0" applyFont="1" applyFill="1" applyBorder="1" applyAlignment="1">
      <alignment vertical="center"/>
    </xf>
    <xf numFmtId="0" fontId="65" fillId="5" borderId="26" xfId="0" applyFont="1" applyFill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/>
    </xf>
    <xf numFmtId="0" fontId="76" fillId="31" borderId="26" xfId="0" applyFont="1" applyFill="1" applyBorder="1" applyAlignment="1">
      <alignment horizontal="center" vertical="center" wrapText="1"/>
    </xf>
    <xf numFmtId="0" fontId="94" fillId="0" borderId="14" xfId="0" applyFont="1" applyBorder="1" applyAlignment="1">
      <alignment horizontal="left" vertical="center"/>
    </xf>
    <xf numFmtId="0" fontId="93" fillId="0" borderId="11" xfId="0" applyFont="1" applyBorder="1" applyAlignment="1">
      <alignment horizontal="left" vertical="center"/>
    </xf>
    <xf numFmtId="0" fontId="94" fillId="0" borderId="12" xfId="0" applyFont="1" applyBorder="1" applyAlignment="1">
      <alignment horizontal="left" vertical="center"/>
    </xf>
    <xf numFmtId="0" fontId="93" fillId="0" borderId="12" xfId="0" applyFont="1" applyBorder="1" applyAlignment="1">
      <alignment horizontal="left" vertical="center"/>
    </xf>
    <xf numFmtId="165" fontId="94" fillId="0" borderId="14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37" fillId="20" borderId="33" xfId="0" applyFont="1" applyFill="1" applyBorder="1" applyAlignment="1" applyProtection="1">
      <alignment horizontal="center" vertical="center"/>
      <protection locked="0"/>
    </xf>
    <xf numFmtId="0" fontId="37" fillId="5" borderId="33" xfId="0" applyFont="1" applyFill="1" applyBorder="1" applyAlignment="1" applyProtection="1">
      <alignment horizontal="center" vertical="center"/>
      <protection locked="0"/>
    </xf>
    <xf numFmtId="0" fontId="37" fillId="20" borderId="35" xfId="0" applyFont="1" applyFill="1" applyBorder="1" applyAlignment="1" applyProtection="1">
      <alignment horizontal="center" vertical="center"/>
      <protection locked="0"/>
    </xf>
    <xf numFmtId="0" fontId="37" fillId="5" borderId="34" xfId="0" applyFont="1" applyFill="1" applyBorder="1" applyAlignment="1" applyProtection="1">
      <alignment horizontal="center" vertical="center"/>
      <protection locked="0"/>
    </xf>
    <xf numFmtId="0" fontId="102" fillId="22" borderId="6" xfId="0" applyFont="1" applyFill="1" applyBorder="1" applyAlignment="1">
      <alignment horizontal="center" vertical="center" wrapText="1"/>
    </xf>
    <xf numFmtId="0" fontId="109" fillId="31" borderId="14" xfId="0" applyFont="1" applyFill="1" applyBorder="1" applyAlignment="1">
      <alignment horizontal="center" vertical="center" wrapText="1"/>
    </xf>
    <xf numFmtId="0" fontId="103" fillId="15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/>
    </xf>
    <xf numFmtId="0" fontId="96" fillId="20" borderId="14" xfId="0" applyFont="1" applyFill="1" applyBorder="1" applyAlignment="1">
      <alignment horizontal="center" vertical="center"/>
    </xf>
    <xf numFmtId="0" fontId="87" fillId="20" borderId="14" xfId="0" applyFont="1" applyFill="1" applyBorder="1" applyAlignment="1">
      <alignment horizontal="center" vertical="center" textRotation="90"/>
    </xf>
    <xf numFmtId="0" fontId="17" fillId="26" borderId="14" xfId="706" applyFont="1" applyFill="1" applyBorder="1" applyAlignment="1" applyProtection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14" xfId="706" applyFont="1" applyFill="1" applyBorder="1" applyAlignment="1" applyProtection="1">
      <alignment horizontal="center" vertical="center"/>
    </xf>
    <xf numFmtId="0" fontId="17" fillId="25" borderId="14" xfId="706" applyFont="1" applyFill="1" applyBorder="1" applyAlignment="1" applyProtection="1">
      <alignment horizontal="center" vertical="center"/>
    </xf>
    <xf numFmtId="0" fontId="17" fillId="24" borderId="14" xfId="706" applyFont="1" applyFill="1" applyBorder="1" applyAlignment="1" applyProtection="1">
      <alignment horizontal="center" vertical="center"/>
    </xf>
    <xf numFmtId="0" fontId="37" fillId="20" borderId="6" xfId="0" applyFont="1" applyFill="1" applyBorder="1" applyAlignment="1" applyProtection="1">
      <alignment horizontal="center" vertical="center"/>
      <protection locked="0"/>
    </xf>
    <xf numFmtId="0" fontId="37" fillId="20" borderId="14" xfId="0" applyFont="1" applyFill="1" applyBorder="1" applyAlignment="1" applyProtection="1">
      <alignment horizontal="center" vertical="center"/>
      <protection locked="0"/>
    </xf>
    <xf numFmtId="166" fontId="63" fillId="20" borderId="14" xfId="0" applyNumberFormat="1" applyFont="1" applyFill="1" applyBorder="1" applyAlignment="1">
      <alignment horizontal="center" vertical="center"/>
    </xf>
    <xf numFmtId="0" fontId="64" fillId="20" borderId="32" xfId="0" applyFont="1" applyFill="1" applyBorder="1" applyAlignment="1">
      <alignment horizontal="center" vertical="center"/>
    </xf>
    <xf numFmtId="0" fontId="37" fillId="20" borderId="32" xfId="0" applyFont="1" applyFill="1" applyBorder="1" applyAlignment="1" applyProtection="1">
      <alignment horizontal="center" vertical="center"/>
      <protection locked="0"/>
    </xf>
    <xf numFmtId="166" fontId="62" fillId="20" borderId="14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14" fillId="26" borderId="14" xfId="0" applyFont="1" applyFill="1" applyBorder="1" applyAlignment="1">
      <alignment horizontal="center" vertical="center" wrapText="1"/>
    </xf>
    <xf numFmtId="0" fontId="3" fillId="24" borderId="14" xfId="0" applyFont="1" applyFill="1" applyBorder="1" applyAlignment="1">
      <alignment horizontal="center" vertical="center" wrapText="1"/>
    </xf>
    <xf numFmtId="0" fontId="3" fillId="25" borderId="1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 shrinkToFit="1"/>
    </xf>
    <xf numFmtId="0" fontId="16" fillId="4" borderId="11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98" fillId="0" borderId="6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7" fillId="20" borderId="12" xfId="0" applyFont="1" applyFill="1" applyBorder="1" applyAlignment="1" applyProtection="1">
      <alignment horizontal="center" vertical="center"/>
      <protection locked="0"/>
    </xf>
    <xf numFmtId="0" fontId="16" fillId="20" borderId="9" xfId="0" applyFont="1" applyFill="1" applyBorder="1" applyAlignment="1" applyProtection="1">
      <alignment horizontal="center" vertical="center" wrapText="1"/>
      <protection locked="0"/>
    </xf>
    <xf numFmtId="0" fontId="16" fillId="20" borderId="5" xfId="0" applyFont="1" applyFill="1" applyBorder="1" applyAlignment="1" applyProtection="1">
      <alignment horizontal="center" vertical="center" wrapText="1"/>
      <protection locked="0"/>
    </xf>
    <xf numFmtId="0" fontId="16" fillId="20" borderId="10" xfId="0" applyFont="1" applyFill="1" applyBorder="1" applyAlignment="1" applyProtection="1">
      <alignment horizontal="center" vertical="center" wrapText="1"/>
      <protection locked="0"/>
    </xf>
    <xf numFmtId="0" fontId="0" fillId="20" borderId="7" xfId="0" applyFill="1" applyBorder="1" applyAlignment="1" applyProtection="1">
      <alignment horizontal="center" vertical="center" wrapText="1"/>
      <protection locked="0"/>
    </xf>
    <xf numFmtId="0" fontId="0" fillId="20" borderId="2" xfId="0" applyFill="1" applyBorder="1" applyAlignment="1" applyProtection="1">
      <alignment horizontal="center" vertical="center" wrapText="1"/>
      <protection locked="0"/>
    </xf>
    <xf numFmtId="0" fontId="0" fillId="20" borderId="15" xfId="0" applyFill="1" applyBorder="1" applyAlignment="1" applyProtection="1">
      <alignment horizontal="center" vertical="center" wrapText="1"/>
      <protection locked="0"/>
    </xf>
    <xf numFmtId="0" fontId="0" fillId="20" borderId="8" xfId="0" applyFill="1" applyBorder="1" applyAlignment="1" applyProtection="1">
      <alignment horizontal="center" vertical="center" wrapText="1"/>
      <protection locked="0"/>
    </xf>
    <xf numFmtId="0" fontId="0" fillId="20" borderId="0" xfId="0" applyFill="1" applyAlignment="1" applyProtection="1">
      <alignment horizontal="center" vertical="center" wrapText="1"/>
      <protection locked="0"/>
    </xf>
    <xf numFmtId="0" fontId="0" fillId="20" borderId="17" xfId="0" applyFill="1" applyBorder="1" applyAlignment="1" applyProtection="1">
      <alignment horizontal="center" vertical="center" wrapText="1"/>
      <protection locked="0"/>
    </xf>
    <xf numFmtId="0" fontId="0" fillId="20" borderId="4" xfId="0" applyFill="1" applyBorder="1" applyAlignment="1" applyProtection="1">
      <alignment horizontal="center" vertical="center" wrapText="1"/>
      <protection locked="0"/>
    </xf>
    <xf numFmtId="0" fontId="0" fillId="20" borderId="3" xfId="0" applyFill="1" applyBorder="1" applyAlignment="1" applyProtection="1">
      <alignment horizontal="center" vertical="center" wrapText="1"/>
      <protection locked="0"/>
    </xf>
    <xf numFmtId="0" fontId="0" fillId="20" borderId="16" xfId="0" applyFill="1" applyBorder="1" applyAlignment="1" applyProtection="1">
      <alignment horizontal="center" vertical="center" wrapText="1"/>
      <protection locked="0"/>
    </xf>
    <xf numFmtId="0" fontId="14" fillId="20" borderId="5" xfId="0" applyFont="1" applyFill="1" applyBorder="1" applyAlignment="1">
      <alignment horizontal="center" vertical="center"/>
    </xf>
    <xf numFmtId="0" fontId="14" fillId="20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99" fillId="5" borderId="19" xfId="0" applyFont="1" applyFill="1" applyBorder="1" applyAlignment="1">
      <alignment horizontal="center" vertical="center"/>
    </xf>
    <xf numFmtId="0" fontId="99" fillId="5" borderId="14" xfId="0" applyFont="1" applyFill="1" applyBorder="1" applyAlignment="1">
      <alignment horizontal="center" vertical="center"/>
    </xf>
    <xf numFmtId="0" fontId="99" fillId="5" borderId="27" xfId="0" applyFont="1" applyFill="1" applyBorder="1" applyAlignment="1">
      <alignment horizontal="center" vertical="center"/>
    </xf>
    <xf numFmtId="0" fontId="99" fillId="5" borderId="11" xfId="0" applyFont="1" applyFill="1" applyBorder="1" applyAlignment="1">
      <alignment horizontal="center" vertical="center"/>
    </xf>
    <xf numFmtId="0" fontId="83" fillId="5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0" fillId="5" borderId="11" xfId="0" applyFont="1" applyFill="1" applyBorder="1" applyAlignment="1">
      <alignment horizontal="center" vertical="center"/>
    </xf>
    <xf numFmtId="0" fontId="99" fillId="5" borderId="35" xfId="0" applyFont="1" applyFill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0" fontId="76" fillId="0" borderId="0" xfId="0" applyFont="1" applyAlignment="1">
      <alignment horizontal="center" vertical="center"/>
    </xf>
    <xf numFmtId="0" fontId="21" fillId="0" borderId="19" xfId="317" applyNumberFormat="1" applyFont="1" applyBorder="1" applyAlignment="1">
      <alignment vertical="center"/>
    </xf>
    <xf numFmtId="0" fontId="21" fillId="0" borderId="14" xfId="317" applyNumberFormat="1" applyFont="1" applyBorder="1" applyAlignment="1">
      <alignment vertical="center"/>
    </xf>
    <xf numFmtId="0" fontId="21" fillId="0" borderId="32" xfId="317" applyNumberFormat="1" applyFont="1" applyBorder="1" applyAlignment="1">
      <alignment vertical="center"/>
    </xf>
    <xf numFmtId="0" fontId="1" fillId="0" borderId="9" xfId="317" applyNumberFormat="1" applyFont="1" applyBorder="1" applyAlignment="1">
      <alignment horizontal="center" vertical="center"/>
    </xf>
    <xf numFmtId="0" fontId="1" fillId="0" borderId="10" xfId="317" applyNumberFormat="1" applyFont="1" applyBorder="1" applyAlignment="1">
      <alignment horizontal="center" vertical="center"/>
    </xf>
    <xf numFmtId="0" fontId="80" fillId="0" borderId="19" xfId="317" applyNumberFormat="1" applyFont="1" applyBorder="1" applyAlignment="1">
      <alignment vertical="center" wrapText="1"/>
    </xf>
    <xf numFmtId="0" fontId="80" fillId="0" borderId="14" xfId="317" applyNumberFormat="1" applyFont="1" applyBorder="1" applyAlignment="1">
      <alignment vertical="center" wrapText="1"/>
    </xf>
    <xf numFmtId="0" fontId="80" fillId="0" borderId="32" xfId="317" applyNumberFormat="1" applyFont="1" applyBorder="1" applyAlignment="1">
      <alignment vertical="center" wrapText="1"/>
    </xf>
    <xf numFmtId="2" fontId="0" fillId="0" borderId="43" xfId="317" applyNumberFormat="1" applyFont="1" applyBorder="1" applyAlignment="1">
      <alignment horizontal="center" vertical="center"/>
    </xf>
    <xf numFmtId="2" fontId="0" fillId="0" borderId="54" xfId="317" applyNumberFormat="1" applyFont="1" applyBorder="1" applyAlignment="1">
      <alignment horizontal="center" vertical="center"/>
    </xf>
    <xf numFmtId="2" fontId="0" fillId="0" borderId="44" xfId="317" applyNumberFormat="1" applyFont="1" applyBorder="1" applyAlignment="1">
      <alignment horizontal="center" vertical="center"/>
    </xf>
    <xf numFmtId="0" fontId="56" fillId="0" borderId="6" xfId="317" applyNumberFormat="1" applyFont="1" applyBorder="1" applyAlignment="1">
      <alignment horizontal="center" vertical="center"/>
    </xf>
    <xf numFmtId="0" fontId="55" fillId="0" borderId="6" xfId="317" applyNumberFormat="1" applyFont="1" applyBorder="1" applyAlignment="1">
      <alignment horizontal="center" vertical="center"/>
    </xf>
    <xf numFmtId="0" fontId="79" fillId="0" borderId="9" xfId="317" applyNumberFormat="1" applyFont="1" applyBorder="1" applyAlignment="1">
      <alignment horizontal="center" vertical="center" wrapText="1"/>
    </xf>
    <xf numFmtId="0" fontId="79" fillId="0" borderId="10" xfId="317" applyNumberFormat="1" applyFont="1" applyBorder="1" applyAlignment="1">
      <alignment horizontal="center" vertical="center" wrapText="1"/>
    </xf>
    <xf numFmtId="0" fontId="56" fillId="0" borderId="19" xfId="317" applyNumberFormat="1" applyFont="1" applyBorder="1" applyAlignment="1">
      <alignment horizontal="center" vertical="center"/>
    </xf>
    <xf numFmtId="0" fontId="56" fillId="0" borderId="14" xfId="317" applyNumberFormat="1" applyFont="1" applyBorder="1" applyAlignment="1">
      <alignment horizontal="center" vertical="center"/>
    </xf>
    <xf numFmtId="0" fontId="56" fillId="0" borderId="32" xfId="317" applyNumberFormat="1" applyFont="1" applyBorder="1" applyAlignment="1">
      <alignment horizontal="center" vertical="center"/>
    </xf>
    <xf numFmtId="0" fontId="55" fillId="0" borderId="19" xfId="317" applyNumberFormat="1" applyFont="1" applyBorder="1" applyAlignment="1">
      <alignment horizontal="left" vertical="center"/>
    </xf>
    <xf numFmtId="0" fontId="55" fillId="0" borderId="14" xfId="317" applyNumberFormat="1" applyFont="1" applyBorder="1" applyAlignment="1">
      <alignment horizontal="left" vertical="center"/>
    </xf>
    <xf numFmtId="0" fontId="55" fillId="0" borderId="32" xfId="317" applyNumberFormat="1" applyFont="1" applyBorder="1" applyAlignment="1">
      <alignment horizontal="left" vertical="center"/>
    </xf>
    <xf numFmtId="0" fontId="19" fillId="0" borderId="11" xfId="317" applyNumberFormat="1" applyFont="1" applyBorder="1" applyAlignment="1">
      <alignment horizontal="left" vertical="center"/>
    </xf>
    <xf numFmtId="0" fontId="0" fillId="0" borderId="0" xfId="317" applyNumberFormat="1" applyFont="1" applyAlignment="1">
      <alignment horizontal="left" vertical="center"/>
    </xf>
    <xf numFmtId="0" fontId="0" fillId="0" borderId="19" xfId="317" applyNumberFormat="1" applyFont="1" applyBorder="1" applyAlignment="1">
      <alignment horizontal="center" vertical="center"/>
    </xf>
    <xf numFmtId="0" fontId="0" fillId="0" borderId="14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58" fillId="0" borderId="23" xfId="0" applyFont="1" applyBorder="1" applyAlignment="1">
      <alignment horizontal="left" vertical="center"/>
    </xf>
    <xf numFmtId="0" fontId="58" fillId="0" borderId="34" xfId="0" applyFont="1" applyBorder="1" applyAlignment="1">
      <alignment horizontal="left" vertical="center"/>
    </xf>
    <xf numFmtId="0" fontId="58" fillId="0" borderId="27" xfId="0" applyFont="1" applyBorder="1" applyAlignment="1">
      <alignment horizontal="left" vertical="center"/>
    </xf>
    <xf numFmtId="0" fontId="58" fillId="0" borderId="35" xfId="0" applyFont="1" applyBorder="1" applyAlignment="1">
      <alignment horizontal="left" vertical="center"/>
    </xf>
    <xf numFmtId="0" fontId="58" fillId="5" borderId="23" xfId="0" applyFont="1" applyFill="1" applyBorder="1" applyAlignment="1">
      <alignment horizontal="left" vertical="center"/>
    </xf>
    <xf numFmtId="0" fontId="58" fillId="5" borderId="34" xfId="0" applyFont="1" applyFill="1" applyBorder="1" applyAlignment="1">
      <alignment horizontal="left" vertical="center"/>
    </xf>
    <xf numFmtId="0" fontId="58" fillId="5" borderId="27" xfId="0" applyFont="1" applyFill="1" applyBorder="1" applyAlignment="1">
      <alignment horizontal="left" vertical="center"/>
    </xf>
    <xf numFmtId="0" fontId="58" fillId="5" borderId="35" xfId="0" applyFont="1" applyFill="1" applyBorder="1" applyAlignment="1">
      <alignment horizontal="left" vertical="center"/>
    </xf>
    <xf numFmtId="0" fontId="58" fillId="5" borderId="12" xfId="0" applyFont="1" applyFill="1" applyBorder="1" applyAlignment="1">
      <alignment horizontal="left" vertical="center"/>
    </xf>
    <xf numFmtId="0" fontId="58" fillId="5" borderId="33" xfId="0" applyFont="1" applyFill="1" applyBorder="1" applyAlignment="1">
      <alignment horizontal="left" vertical="center"/>
    </xf>
    <xf numFmtId="0" fontId="58" fillId="0" borderId="12" xfId="0" applyFont="1" applyBorder="1" applyAlignment="1">
      <alignment horizontal="left" vertical="center"/>
    </xf>
    <xf numFmtId="0" fontId="58" fillId="0" borderId="3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58" fillId="20" borderId="12" xfId="0" applyFont="1" applyFill="1" applyBorder="1" applyAlignment="1">
      <alignment horizontal="left" vertical="center"/>
    </xf>
    <xf numFmtId="0" fontId="58" fillId="20" borderId="33" xfId="0" applyFont="1" applyFill="1" applyBorder="1" applyAlignment="1">
      <alignment horizontal="left" vertical="center"/>
    </xf>
    <xf numFmtId="0" fontId="58" fillId="20" borderId="27" xfId="0" applyFont="1" applyFill="1" applyBorder="1" applyAlignment="1">
      <alignment horizontal="left" vertical="center"/>
    </xf>
    <xf numFmtId="0" fontId="58" fillId="20" borderId="35" xfId="0" applyFont="1" applyFill="1" applyBorder="1" applyAlignment="1">
      <alignment horizontal="left" vertical="center"/>
    </xf>
    <xf numFmtId="1" fontId="49" fillId="0" borderId="19" xfId="0" applyNumberFormat="1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49" fillId="0" borderId="32" xfId="0" applyFont="1" applyBorder="1" applyAlignment="1">
      <alignment horizontal="left" vertical="center"/>
    </xf>
    <xf numFmtId="1" fontId="50" fillId="0" borderId="19" xfId="0" applyNumberFormat="1" applyFont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32" xfId="0" applyFont="1" applyBorder="1" applyAlignment="1">
      <alignment horizontal="left" vertical="center" wrapText="1"/>
    </xf>
    <xf numFmtId="0" fontId="55" fillId="0" borderId="0" xfId="317" applyNumberFormat="1" applyFont="1" applyAlignment="1">
      <alignment horizontal="center" vertical="center"/>
    </xf>
    <xf numFmtId="0" fontId="55" fillId="0" borderId="19" xfId="317" applyNumberFormat="1" applyFont="1" applyBorder="1" applyAlignment="1">
      <alignment horizontal="center" vertical="center"/>
    </xf>
    <xf numFmtId="0" fontId="55" fillId="0" borderId="14" xfId="317" applyNumberFormat="1" applyFont="1" applyBorder="1" applyAlignment="1">
      <alignment horizontal="center" vertical="center"/>
    </xf>
    <xf numFmtId="0" fontId="55" fillId="0" borderId="32" xfId="317" applyNumberFormat="1" applyFont="1" applyBorder="1" applyAlignment="1">
      <alignment horizontal="center" vertical="center"/>
    </xf>
    <xf numFmtId="2" fontId="0" fillId="0" borderId="0" xfId="317" applyNumberFormat="1" applyFont="1" applyAlignment="1">
      <alignment horizontal="center" vertical="center"/>
    </xf>
    <xf numFmtId="0" fontId="0" fillId="0" borderId="11" xfId="317" applyNumberFormat="1" applyFont="1" applyBorder="1" applyAlignment="1">
      <alignment horizontal="center" vertical="center"/>
    </xf>
    <xf numFmtId="0" fontId="0" fillId="0" borderId="11" xfId="317" applyNumberFormat="1" applyFont="1" applyBorder="1" applyAlignment="1">
      <alignment horizontal="right" vertical="center"/>
    </xf>
    <xf numFmtId="0" fontId="0" fillId="0" borderId="14" xfId="317" applyNumberFormat="1" applyFont="1" applyBorder="1" applyAlignment="1">
      <alignment horizontal="right" vertical="center"/>
    </xf>
    <xf numFmtId="0" fontId="33" fillId="0" borderId="11" xfId="0" applyFont="1" applyBorder="1" applyAlignment="1">
      <alignment horizontal="right"/>
    </xf>
    <xf numFmtId="0" fontId="99" fillId="20" borderId="14" xfId="0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/>
    </xf>
    <xf numFmtId="0" fontId="99" fillId="20" borderId="14" xfId="706" applyFont="1" applyFill="1" applyBorder="1" applyAlignment="1" applyProtection="1">
      <alignment horizontal="center" vertical="center"/>
    </xf>
    <xf numFmtId="0" fontId="110" fillId="20" borderId="14" xfId="0" applyFont="1" applyFill="1" applyBorder="1" applyAlignment="1">
      <alignment horizontal="center" vertical="center" wrapText="1"/>
    </xf>
    <xf numFmtId="0" fontId="16" fillId="20" borderId="14" xfId="706" applyFont="1" applyFill="1" applyBorder="1" applyAlignment="1" applyProtection="1">
      <alignment horizontal="center" vertical="center" wrapText="1"/>
    </xf>
    <xf numFmtId="2" fontId="99" fillId="20" borderId="32" xfId="0" applyNumberFormat="1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 wrapText="1"/>
    </xf>
    <xf numFmtId="0" fontId="99" fillId="20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99" fillId="20" borderId="0" xfId="706" applyFont="1" applyFill="1" applyBorder="1" applyAlignment="1" applyProtection="1">
      <alignment horizontal="center" vertical="center"/>
    </xf>
    <xf numFmtId="0" fontId="99" fillId="20" borderId="0" xfId="706" applyFont="1" applyFill="1" applyBorder="1" applyAlignment="1" applyProtection="1">
      <alignment horizontal="center" vertical="center" wrapText="1"/>
    </xf>
    <xf numFmtId="0" fontId="16" fillId="20" borderId="0" xfId="706" applyFont="1" applyFill="1" applyBorder="1" applyAlignment="1" applyProtection="1">
      <alignment horizontal="center" vertical="center" wrapText="1"/>
    </xf>
    <xf numFmtId="2" fontId="99" fillId="20" borderId="34" xfId="0" applyNumberFormat="1" applyFont="1" applyFill="1" applyBorder="1" applyAlignment="1">
      <alignment horizontal="center" vertical="center"/>
    </xf>
    <xf numFmtId="0" fontId="99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99" fillId="5" borderId="0" xfId="706" applyFont="1" applyFill="1" applyBorder="1" applyAlignment="1" applyProtection="1">
      <alignment horizontal="center" vertical="center"/>
    </xf>
    <xf numFmtId="0" fontId="99" fillId="5" borderId="0" xfId="706" applyFont="1" applyFill="1" applyBorder="1" applyAlignment="1" applyProtection="1">
      <alignment horizontal="center" vertical="center" wrapText="1"/>
    </xf>
    <xf numFmtId="0" fontId="16" fillId="5" borderId="0" xfId="706" applyFont="1" applyFill="1" applyBorder="1" applyAlignment="1" applyProtection="1">
      <alignment horizontal="center" vertical="center" wrapText="1"/>
    </xf>
    <xf numFmtId="2" fontId="99" fillId="5" borderId="33" xfId="0" applyNumberFormat="1" applyFont="1" applyFill="1" applyBorder="1" applyAlignment="1">
      <alignment horizontal="center" vertical="center"/>
    </xf>
    <xf numFmtId="2" fontId="99" fillId="20" borderId="33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0" fontId="111" fillId="20" borderId="0" xfId="0" applyFont="1" applyFill="1" applyAlignment="1">
      <alignment horizontal="center" vertical="center" textRotation="90"/>
    </xf>
    <xf numFmtId="0" fontId="99" fillId="10" borderId="0" xfId="706" applyFont="1" applyFill="1" applyBorder="1" applyAlignment="1" applyProtection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99" fillId="10" borderId="0" xfId="0" applyFont="1" applyFill="1" applyAlignment="1">
      <alignment horizontal="center" vertical="center"/>
    </xf>
    <xf numFmtId="0" fontId="99" fillId="24" borderId="0" xfId="706" applyFont="1" applyFill="1" applyBorder="1" applyAlignment="1" applyProtection="1">
      <alignment horizontal="center" vertical="center"/>
    </xf>
    <xf numFmtId="0" fontId="99" fillId="25" borderId="0" xfId="706" applyFont="1" applyFill="1" applyBorder="1" applyAlignment="1" applyProtection="1">
      <alignment horizontal="center" vertical="center"/>
    </xf>
    <xf numFmtId="0" fontId="111" fillId="5" borderId="0" xfId="0" applyFont="1" applyFill="1" applyAlignment="1">
      <alignment horizontal="center" vertical="center" textRotation="90"/>
    </xf>
    <xf numFmtId="0" fontId="112" fillId="5" borderId="0" xfId="0" applyFont="1" applyFill="1" applyAlignment="1">
      <alignment horizontal="center" vertical="center" textRotation="90"/>
    </xf>
    <xf numFmtId="0" fontId="16" fillId="24" borderId="0" xfId="0" applyFont="1" applyFill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0" fontId="112" fillId="20" borderId="0" xfId="0" applyFont="1" applyFill="1" applyAlignment="1">
      <alignment horizontal="center" vertical="center" textRotation="90"/>
    </xf>
    <xf numFmtId="2" fontId="16" fillId="20" borderId="3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 shrinkToFit="1"/>
    </xf>
    <xf numFmtId="2" fontId="16" fillId="0" borderId="33" xfId="0" applyNumberFormat="1" applyFont="1" applyBorder="1" applyAlignment="1">
      <alignment horizontal="center" vertical="center"/>
    </xf>
    <xf numFmtId="2" fontId="16" fillId="5" borderId="33" xfId="0" applyNumberFormat="1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99" fillId="10" borderId="11" xfId="0" applyFont="1" applyFill="1" applyBorder="1" applyAlignment="1">
      <alignment horizontal="center" vertical="center"/>
    </xf>
    <xf numFmtId="0" fontId="16" fillId="24" borderId="11" xfId="0" applyFont="1" applyFill="1" applyBorder="1" applyAlignment="1">
      <alignment horizontal="center" vertical="center"/>
    </xf>
    <xf numFmtId="0" fontId="16" fillId="25" borderId="11" xfId="0" applyFont="1" applyFill="1" applyBorder="1" applyAlignment="1">
      <alignment horizontal="center" vertical="center"/>
    </xf>
    <xf numFmtId="0" fontId="99" fillId="20" borderId="11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2" fontId="16" fillId="20" borderId="35" xfId="0" applyNumberFormat="1" applyFont="1" applyFill="1" applyBorder="1" applyAlignment="1">
      <alignment horizontal="center" vertical="center"/>
    </xf>
    <xf numFmtId="0" fontId="112" fillId="5" borderId="13" xfId="0" applyFont="1" applyFill="1" applyBorder="1" applyAlignment="1">
      <alignment horizontal="center" vertical="center" textRotation="90"/>
    </xf>
    <xf numFmtId="0" fontId="99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99" fillId="24" borderId="13" xfId="0" applyFont="1" applyFill="1" applyBorder="1" applyAlignment="1">
      <alignment horizontal="center" vertical="center"/>
    </xf>
    <xf numFmtId="0" fontId="99" fillId="25" borderId="13" xfId="0" applyFont="1" applyFill="1" applyBorder="1" applyAlignment="1">
      <alignment horizontal="center" vertical="center"/>
    </xf>
    <xf numFmtId="0" fontId="99" fillId="5" borderId="13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99" fillId="5" borderId="34" xfId="0" applyNumberFormat="1" applyFont="1" applyFill="1" applyBorder="1" applyAlignment="1">
      <alignment horizontal="center" vertical="center"/>
    </xf>
    <xf numFmtId="0" fontId="112" fillId="20" borderId="11" xfId="0" applyFont="1" applyFill="1" applyBorder="1" applyAlignment="1">
      <alignment horizontal="center" vertical="center" textRotation="90"/>
    </xf>
    <xf numFmtId="0" fontId="99" fillId="24" borderId="11" xfId="0" applyFont="1" applyFill="1" applyBorder="1" applyAlignment="1">
      <alignment horizontal="center" vertical="center"/>
    </xf>
    <xf numFmtId="0" fontId="99" fillId="25" borderId="11" xfId="0" applyFont="1" applyFill="1" applyBorder="1" applyAlignment="1">
      <alignment horizontal="center" vertical="center"/>
    </xf>
    <xf numFmtId="0" fontId="99" fillId="20" borderId="11" xfId="0" applyFont="1" applyFill="1" applyBorder="1" applyAlignment="1">
      <alignment horizontal="center" vertical="center" wrapText="1"/>
    </xf>
    <xf numFmtId="2" fontId="99" fillId="20" borderId="35" xfId="0" applyNumberFormat="1" applyFont="1" applyFill="1" applyBorder="1" applyAlignment="1">
      <alignment horizontal="center" vertical="center"/>
    </xf>
  </cellXfs>
  <cellStyles count="708">
    <cellStyle name="Bad" xfId="706" builtinId="27"/>
    <cellStyle name="Calculation" xfId="703" builtinId="22"/>
    <cellStyle name="Currency" xfId="691" builtinId="4"/>
    <cellStyle name="Currency 2" xfId="318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Navadno 2" xfId="704" xr:uid="{D3CE1E62-0A09-A14A-A158-DC622C312F3C}"/>
    <cellStyle name="Navadno 2 2" xfId="707" xr:uid="{5D311A6D-267E-456E-AD12-D24268A93D13}"/>
    <cellStyle name="Normal" xfId="0" builtinId="0"/>
    <cellStyle name="Normal 2" xfId="317" xr:uid="{00000000-0005-0000-0000-00005F010000}"/>
    <cellStyle name="Normal 2 2" xfId="705" xr:uid="{E52D7B5C-87F0-4E52-97DD-03AE517741AA}"/>
    <cellStyle name="Percent" xfId="692" builtinId="5"/>
  </cellStyles>
  <dxfs count="42"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/>
      </font>
      <fill>
        <patternFill>
          <bgColor rgb="FFF2F2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1C79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9F745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1C79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5959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4"/>
  <colors>
    <mruColors>
      <color rgb="FFF77F20"/>
      <color rgb="FFE26E0E"/>
      <color rgb="FFFF66FF"/>
      <color rgb="FFA6A6A6"/>
      <color rgb="FF00CC00"/>
      <color rgb="FF1C79F0"/>
      <color rgb="FF595959"/>
      <color rgb="FF4B4B4B"/>
      <color rgb="FF7030A0"/>
      <color rgb="FF9F74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5" Type="http://schemas.openxmlformats.org/officeDocument/2006/relationships/image" Target="../media/image26.jpeg"/><Relationship Id="rId2" Type="http://schemas.openxmlformats.org/officeDocument/2006/relationships/image" Target="../media/image3.jpe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5" Type="http://schemas.openxmlformats.org/officeDocument/2006/relationships/image" Target="../media/image6.jpeg"/><Relationship Id="rId15" Type="http://schemas.openxmlformats.org/officeDocument/2006/relationships/image" Target="../media/image16.png"/><Relationship Id="rId23" Type="http://schemas.openxmlformats.org/officeDocument/2006/relationships/image" Target="../media/image24.jpeg"/><Relationship Id="rId10" Type="http://schemas.openxmlformats.org/officeDocument/2006/relationships/image" Target="../media/image11.jpeg"/><Relationship Id="rId19" Type="http://schemas.openxmlformats.org/officeDocument/2006/relationships/image" Target="../media/image20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Relationship Id="rId22" Type="http://schemas.openxmlformats.org/officeDocument/2006/relationships/image" Target="../media/image2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jpeg"/><Relationship Id="rId13" Type="http://schemas.openxmlformats.org/officeDocument/2006/relationships/image" Target="../media/image40.png"/><Relationship Id="rId3" Type="http://schemas.openxmlformats.org/officeDocument/2006/relationships/image" Target="../media/image30.jpeg"/><Relationship Id="rId7" Type="http://schemas.openxmlformats.org/officeDocument/2006/relationships/image" Target="../media/image34.jpeg"/><Relationship Id="rId12" Type="http://schemas.openxmlformats.org/officeDocument/2006/relationships/image" Target="../media/image39.jpeg"/><Relationship Id="rId2" Type="http://schemas.openxmlformats.org/officeDocument/2006/relationships/image" Target="../media/image29.jpeg"/><Relationship Id="rId1" Type="http://schemas.openxmlformats.org/officeDocument/2006/relationships/image" Target="../media/image3.jpeg"/><Relationship Id="rId6" Type="http://schemas.openxmlformats.org/officeDocument/2006/relationships/image" Target="../media/image33.jpeg"/><Relationship Id="rId11" Type="http://schemas.openxmlformats.org/officeDocument/2006/relationships/image" Target="../media/image38.png"/><Relationship Id="rId5" Type="http://schemas.openxmlformats.org/officeDocument/2006/relationships/image" Target="../media/image32.jpeg"/><Relationship Id="rId10" Type="http://schemas.openxmlformats.org/officeDocument/2006/relationships/image" Target="../media/image37.jpeg"/><Relationship Id="rId4" Type="http://schemas.openxmlformats.org/officeDocument/2006/relationships/image" Target="../media/image31.jpeg"/><Relationship Id="rId9" Type="http://schemas.openxmlformats.org/officeDocument/2006/relationships/image" Target="../media/image3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161961</xdr:rowOff>
    </xdr:from>
    <xdr:ext cx="3000472" cy="93824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0428" y="161961"/>
          <a:ext cx="3000472" cy="938242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269385</xdr:colOff>
      <xdr:row>0</xdr:row>
      <xdr:rowOff>63500</xdr:rowOff>
    </xdr:from>
    <xdr:to>
      <xdr:col>16</xdr:col>
      <xdr:colOff>297186</xdr:colOff>
      <xdr:row>1</xdr:row>
      <xdr:rowOff>144269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98485" y="66675"/>
          <a:ext cx="1170801" cy="369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36275</xdr:colOff>
      <xdr:row>22</xdr:row>
      <xdr:rowOff>87585</xdr:rowOff>
    </xdr:from>
    <xdr:to>
      <xdr:col>1</xdr:col>
      <xdr:colOff>987854</xdr:colOff>
      <xdr:row>22</xdr:row>
      <xdr:rowOff>721971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1375" y="2144985"/>
          <a:ext cx="951579" cy="634386"/>
        </a:xfrm>
        <a:prstGeom prst="rect">
          <a:avLst/>
        </a:prstGeom>
      </xdr:spPr>
    </xdr:pic>
    <xdr:clientData/>
  </xdr:twoCellAnchor>
  <xdr:oneCellAnchor>
    <xdr:from>
      <xdr:col>4</xdr:col>
      <xdr:colOff>125972</xdr:colOff>
      <xdr:row>0</xdr:row>
      <xdr:rowOff>152578</xdr:rowOff>
    </xdr:from>
    <xdr:ext cx="4622689" cy="144550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77639" y="152578"/>
          <a:ext cx="4622689" cy="1445506"/>
        </a:xfrm>
        <a:prstGeom prst="rect">
          <a:avLst/>
        </a:prstGeom>
      </xdr:spPr>
    </xdr:pic>
    <xdr:clientData/>
  </xdr:oneCellAnchor>
  <xdr:twoCellAnchor>
    <xdr:from>
      <xdr:col>1</xdr:col>
      <xdr:colOff>65689</xdr:colOff>
      <xdr:row>23</xdr:row>
      <xdr:rowOff>111379</xdr:rowOff>
    </xdr:from>
    <xdr:to>
      <xdr:col>1</xdr:col>
      <xdr:colOff>971550</xdr:colOff>
      <xdr:row>23</xdr:row>
      <xdr:rowOff>715286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3563" y="2994425"/>
          <a:ext cx="905861" cy="603907"/>
        </a:xfrm>
        <a:prstGeom prst="rect">
          <a:avLst/>
        </a:prstGeom>
      </xdr:spPr>
    </xdr:pic>
    <xdr:clientData/>
  </xdr:twoCellAnchor>
  <xdr:twoCellAnchor>
    <xdr:from>
      <xdr:col>1</xdr:col>
      <xdr:colOff>70507</xdr:colOff>
      <xdr:row>24</xdr:row>
      <xdr:rowOff>132275</xdr:rowOff>
    </xdr:from>
    <xdr:to>
      <xdr:col>1</xdr:col>
      <xdr:colOff>956149</xdr:colOff>
      <xdr:row>24</xdr:row>
      <xdr:rowOff>727058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381" y="3840091"/>
          <a:ext cx="885642" cy="594783"/>
        </a:xfrm>
        <a:prstGeom prst="rect">
          <a:avLst/>
        </a:prstGeom>
      </xdr:spPr>
    </xdr:pic>
    <xdr:clientData/>
  </xdr:twoCellAnchor>
  <xdr:twoCellAnchor>
    <xdr:from>
      <xdr:col>1</xdr:col>
      <xdr:colOff>97068</xdr:colOff>
      <xdr:row>25</xdr:row>
      <xdr:rowOff>85725</xdr:rowOff>
    </xdr:from>
    <xdr:to>
      <xdr:col>1</xdr:col>
      <xdr:colOff>997179</xdr:colOff>
      <xdr:row>25</xdr:row>
      <xdr:rowOff>685799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4942" y="4618311"/>
          <a:ext cx="900111" cy="600074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27</xdr:row>
      <xdr:rowOff>146724</xdr:rowOff>
    </xdr:from>
    <xdr:to>
      <xdr:col>1</xdr:col>
      <xdr:colOff>984250</xdr:colOff>
      <xdr:row>27</xdr:row>
      <xdr:rowOff>781049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3201" y="6331624"/>
          <a:ext cx="946149" cy="6343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29</xdr:row>
      <xdr:rowOff>105013</xdr:rowOff>
    </xdr:from>
    <xdr:to>
      <xdr:col>1</xdr:col>
      <xdr:colOff>971550</xdr:colOff>
      <xdr:row>29</xdr:row>
      <xdr:rowOff>689213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3124" y="7936680"/>
          <a:ext cx="876300" cy="584200"/>
        </a:xfrm>
        <a:prstGeom prst="rect">
          <a:avLst/>
        </a:prstGeom>
      </xdr:spPr>
    </xdr:pic>
    <xdr:clientData/>
  </xdr:twoCellAnchor>
  <xdr:twoCellAnchor>
    <xdr:from>
      <xdr:col>1</xdr:col>
      <xdr:colOff>45153</xdr:colOff>
      <xdr:row>31</xdr:row>
      <xdr:rowOff>151345</xdr:rowOff>
    </xdr:from>
    <xdr:to>
      <xdr:col>1</xdr:col>
      <xdr:colOff>911928</xdr:colOff>
      <xdr:row>31</xdr:row>
      <xdr:rowOff>729195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027" y="9632552"/>
          <a:ext cx="866775" cy="577850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26</xdr:row>
      <xdr:rowOff>68394</xdr:rowOff>
    </xdr:from>
    <xdr:to>
      <xdr:col>2</xdr:col>
      <xdr:colOff>3358</xdr:colOff>
      <xdr:row>26</xdr:row>
      <xdr:rowOff>667410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649" y="5425750"/>
          <a:ext cx="898525" cy="59901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30</xdr:row>
      <xdr:rowOff>127681</xdr:rowOff>
    </xdr:from>
    <xdr:to>
      <xdr:col>2</xdr:col>
      <xdr:colOff>6533</xdr:colOff>
      <xdr:row>30</xdr:row>
      <xdr:rowOff>709764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224" y="8784118"/>
          <a:ext cx="873125" cy="582083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28</xdr:row>
      <xdr:rowOff>86571</xdr:rowOff>
    </xdr:from>
    <xdr:to>
      <xdr:col>3</xdr:col>
      <xdr:colOff>15875</xdr:colOff>
      <xdr:row>28</xdr:row>
      <xdr:rowOff>753321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610" y="17326821"/>
          <a:ext cx="977265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9777</xdr:colOff>
      <xdr:row>1</xdr:row>
      <xdr:rowOff>18380</xdr:rowOff>
    </xdr:from>
    <xdr:to>
      <xdr:col>3</xdr:col>
      <xdr:colOff>1126840</xdr:colOff>
      <xdr:row>3</xdr:row>
      <xdr:rowOff>220888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9991" y="326809"/>
          <a:ext cx="1111167" cy="698261"/>
        </a:xfrm>
        <a:prstGeom prst="rect">
          <a:avLst/>
        </a:prstGeom>
      </xdr:spPr>
    </xdr:pic>
    <xdr:clientData/>
  </xdr:twoCellAnchor>
  <xdr:twoCellAnchor>
    <xdr:from>
      <xdr:col>1</xdr:col>
      <xdr:colOff>49741</xdr:colOff>
      <xdr:row>16</xdr:row>
      <xdr:rowOff>134409</xdr:rowOff>
    </xdr:from>
    <xdr:to>
      <xdr:col>1</xdr:col>
      <xdr:colOff>981231</xdr:colOff>
      <xdr:row>16</xdr:row>
      <xdr:rowOff>636060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8491" y="2409826"/>
          <a:ext cx="931490" cy="501651"/>
        </a:xfrm>
        <a:prstGeom prst="rect">
          <a:avLst/>
        </a:prstGeom>
      </xdr:spPr>
    </xdr:pic>
    <xdr:clientData/>
  </xdr:twoCellAnchor>
  <xdr:twoCellAnchor>
    <xdr:from>
      <xdr:col>1</xdr:col>
      <xdr:colOff>102660</xdr:colOff>
      <xdr:row>18</xdr:row>
      <xdr:rowOff>66675</xdr:rowOff>
    </xdr:from>
    <xdr:to>
      <xdr:col>1</xdr:col>
      <xdr:colOff>836084</xdr:colOff>
      <xdr:row>18</xdr:row>
      <xdr:rowOff>637882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1410" y="3993092"/>
          <a:ext cx="733424" cy="571207"/>
        </a:xfrm>
        <a:prstGeom prst="rect">
          <a:avLst/>
        </a:prstGeom>
      </xdr:spPr>
    </xdr:pic>
    <xdr:clientData/>
  </xdr:twoCellAnchor>
  <xdr:twoCellAnchor>
    <xdr:from>
      <xdr:col>1</xdr:col>
      <xdr:colOff>77258</xdr:colOff>
      <xdr:row>17</xdr:row>
      <xdr:rowOff>133351</xdr:rowOff>
    </xdr:from>
    <xdr:to>
      <xdr:col>1</xdr:col>
      <xdr:colOff>969433</xdr:colOff>
      <xdr:row>17</xdr:row>
      <xdr:rowOff>610726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6008" y="3234268"/>
          <a:ext cx="892175" cy="477375"/>
        </a:xfrm>
        <a:prstGeom prst="rect">
          <a:avLst/>
        </a:prstGeom>
      </xdr:spPr>
    </xdr:pic>
    <xdr:clientData/>
  </xdr:twoCellAnchor>
  <xdr:twoCellAnchor>
    <xdr:from>
      <xdr:col>1</xdr:col>
      <xdr:colOff>63501</xdr:colOff>
      <xdr:row>21</xdr:row>
      <xdr:rowOff>48683</xdr:rowOff>
    </xdr:from>
    <xdr:to>
      <xdr:col>1</xdr:col>
      <xdr:colOff>947727</xdr:colOff>
      <xdr:row>21</xdr:row>
      <xdr:rowOff>635000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2251" y="6451600"/>
          <a:ext cx="884226" cy="586317"/>
        </a:xfrm>
        <a:prstGeom prst="rect">
          <a:avLst/>
        </a:prstGeom>
      </xdr:spPr>
    </xdr:pic>
    <xdr:clientData/>
  </xdr:twoCellAnchor>
  <xdr:twoCellAnchor>
    <xdr:from>
      <xdr:col>1</xdr:col>
      <xdr:colOff>116418</xdr:colOff>
      <xdr:row>20</xdr:row>
      <xdr:rowOff>95251</xdr:rowOff>
    </xdr:from>
    <xdr:to>
      <xdr:col>1</xdr:col>
      <xdr:colOff>846668</xdr:colOff>
      <xdr:row>20</xdr:row>
      <xdr:rowOff>624113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5168" y="5672668"/>
          <a:ext cx="730250" cy="528862"/>
        </a:xfrm>
        <a:prstGeom prst="rect">
          <a:avLst/>
        </a:prstGeom>
      </xdr:spPr>
    </xdr:pic>
    <xdr:clientData/>
  </xdr:twoCellAnchor>
  <xdr:twoCellAnchor>
    <xdr:from>
      <xdr:col>1</xdr:col>
      <xdr:colOff>45508</xdr:colOff>
      <xdr:row>33</xdr:row>
      <xdr:rowOff>45508</xdr:rowOff>
    </xdr:from>
    <xdr:to>
      <xdr:col>1</xdr:col>
      <xdr:colOff>923086</xdr:colOff>
      <xdr:row>33</xdr:row>
      <xdr:rowOff>687918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258" y="15962841"/>
          <a:ext cx="877578" cy="642410"/>
        </a:xfrm>
        <a:prstGeom prst="rect">
          <a:avLst/>
        </a:prstGeom>
      </xdr:spPr>
    </xdr:pic>
    <xdr:clientData/>
  </xdr:twoCellAnchor>
  <xdr:twoCellAnchor>
    <xdr:from>
      <xdr:col>1</xdr:col>
      <xdr:colOff>98425</xdr:colOff>
      <xdr:row>34</xdr:row>
      <xdr:rowOff>102659</xdr:rowOff>
    </xdr:from>
    <xdr:to>
      <xdr:col>1</xdr:col>
      <xdr:colOff>956786</xdr:colOff>
      <xdr:row>34</xdr:row>
      <xdr:rowOff>631826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7175" y="16845492"/>
          <a:ext cx="858361" cy="529167"/>
        </a:xfrm>
        <a:prstGeom prst="rect">
          <a:avLst/>
        </a:prstGeom>
      </xdr:spPr>
    </xdr:pic>
    <xdr:clientData/>
  </xdr:twoCellAnchor>
  <xdr:twoCellAnchor>
    <xdr:from>
      <xdr:col>1</xdr:col>
      <xdr:colOff>49740</xdr:colOff>
      <xdr:row>19</xdr:row>
      <xdr:rowOff>88900</xdr:rowOff>
    </xdr:from>
    <xdr:to>
      <xdr:col>2</xdr:col>
      <xdr:colOff>7885</xdr:colOff>
      <xdr:row>19</xdr:row>
      <xdr:rowOff>635001</xdr:rowOff>
    </xdr:to>
    <xdr:pic>
      <xdr:nvPicPr>
        <xdr:cNvPr id="29" name="Slik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8490" y="4840817"/>
          <a:ext cx="963562" cy="54610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11</xdr:row>
      <xdr:rowOff>101600</xdr:rowOff>
    </xdr:from>
    <xdr:to>
      <xdr:col>2</xdr:col>
      <xdr:colOff>0</xdr:colOff>
      <xdr:row>11</xdr:row>
      <xdr:rowOff>771525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B1F6C-2EDD-DAD9-5494-F775DA61B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3308350"/>
          <a:ext cx="965200" cy="6699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88901</xdr:rowOff>
    </xdr:from>
    <xdr:to>
      <xdr:col>3</xdr:col>
      <xdr:colOff>65817</xdr:colOff>
      <xdr:row>12</xdr:row>
      <xdr:rowOff>790575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CA6BEF-7DD6-C8FD-93A4-683AF2E6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50" y="4121151"/>
          <a:ext cx="1024667" cy="701674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79375</xdr:rowOff>
    </xdr:from>
    <xdr:to>
      <xdr:col>1</xdr:col>
      <xdr:colOff>964444</xdr:colOff>
      <xdr:row>13</xdr:row>
      <xdr:rowOff>711200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4F9BE4B-9545-1663-5CBE-2A35881F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50" y="4937125"/>
          <a:ext cx="939044" cy="6318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</xdr:row>
      <xdr:rowOff>117476</xdr:rowOff>
    </xdr:from>
    <xdr:to>
      <xdr:col>3</xdr:col>
      <xdr:colOff>15875</xdr:colOff>
      <xdr:row>14</xdr:row>
      <xdr:rowOff>771963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FF55733-574B-5BB7-A57B-6D2C0D102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325" y="5800726"/>
          <a:ext cx="971550" cy="6481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15</xdr:row>
      <xdr:rowOff>177800</xdr:rowOff>
    </xdr:from>
    <xdr:to>
      <xdr:col>1</xdr:col>
      <xdr:colOff>982590</xdr:colOff>
      <xdr:row>15</xdr:row>
      <xdr:rowOff>682625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C0C3F61-6116-52D4-1F4D-41C4F8E41B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7325" y="6686550"/>
          <a:ext cx="95401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108132</xdr:colOff>
      <xdr:row>1</xdr:row>
      <xdr:rowOff>10458</xdr:rowOff>
    </xdr:from>
    <xdr:ext cx="3360743" cy="105089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0061" y="318887"/>
          <a:ext cx="3360743" cy="1050898"/>
        </a:xfrm>
        <a:prstGeom prst="rect">
          <a:avLst/>
        </a:prstGeom>
      </xdr:spPr>
    </xdr:pic>
    <xdr:clientData/>
  </xdr:oneCellAnchor>
  <xdr:twoCellAnchor>
    <xdr:from>
      <xdr:col>1</xdr:col>
      <xdr:colOff>988785</xdr:colOff>
      <xdr:row>1</xdr:row>
      <xdr:rowOff>63500</xdr:rowOff>
    </xdr:from>
    <xdr:to>
      <xdr:col>4</xdr:col>
      <xdr:colOff>25272</xdr:colOff>
      <xdr:row>4</xdr:row>
      <xdr:rowOff>51248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071" y="371929"/>
          <a:ext cx="1095701" cy="722533"/>
        </a:xfrm>
        <a:prstGeom prst="rect">
          <a:avLst/>
        </a:prstGeom>
      </xdr:spPr>
    </xdr:pic>
    <xdr:clientData/>
  </xdr:twoCellAnchor>
  <xdr:twoCellAnchor editAs="oneCell">
    <xdr:from>
      <xdr:col>1</xdr:col>
      <xdr:colOff>28120</xdr:colOff>
      <xdr:row>11</xdr:row>
      <xdr:rowOff>143326</xdr:rowOff>
    </xdr:from>
    <xdr:to>
      <xdr:col>2</xdr:col>
      <xdr:colOff>0</xdr:colOff>
      <xdr:row>11</xdr:row>
      <xdr:rowOff>619577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14064E-06F2-D9EE-6731-E4F59376C2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901" y="2977014"/>
          <a:ext cx="963274" cy="4730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253277</xdr:colOff>
      <xdr:row>0</xdr:row>
      <xdr:rowOff>173744</xdr:rowOff>
    </xdr:from>
    <xdr:ext cx="2635708" cy="8241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28352" y="173744"/>
          <a:ext cx="2635708" cy="824181"/>
        </a:xfrm>
        <a:prstGeom prst="rect">
          <a:avLst/>
        </a:prstGeom>
      </xdr:spPr>
    </xdr:pic>
    <xdr:clientData/>
  </xdr:oneCellAnchor>
  <xdr:twoCellAnchor>
    <xdr:from>
      <xdr:col>1</xdr:col>
      <xdr:colOff>72056</xdr:colOff>
      <xdr:row>9</xdr:row>
      <xdr:rowOff>101208</xdr:rowOff>
    </xdr:from>
    <xdr:to>
      <xdr:col>1</xdr:col>
      <xdr:colOff>999786</xdr:colOff>
      <xdr:row>9</xdr:row>
      <xdr:rowOff>710031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0806" y="18259033"/>
          <a:ext cx="934080" cy="608823"/>
        </a:xfrm>
        <a:prstGeom prst="rect">
          <a:avLst/>
        </a:prstGeom>
      </xdr:spPr>
    </xdr:pic>
    <xdr:clientData/>
  </xdr:twoCellAnchor>
  <xdr:twoCellAnchor>
    <xdr:from>
      <xdr:col>1</xdr:col>
      <xdr:colOff>45035</xdr:colOff>
      <xdr:row>11</xdr:row>
      <xdr:rowOff>108084</xdr:rowOff>
    </xdr:from>
    <xdr:to>
      <xdr:col>1</xdr:col>
      <xdr:colOff>964619</xdr:colOff>
      <xdr:row>11</xdr:row>
      <xdr:rowOff>711561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0135" y="19916909"/>
          <a:ext cx="913234" cy="60982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12</xdr:row>
      <xdr:rowOff>108084</xdr:rowOff>
    </xdr:from>
    <xdr:to>
      <xdr:col>1</xdr:col>
      <xdr:colOff>955609</xdr:colOff>
      <xdr:row>12</xdr:row>
      <xdr:rowOff>711559</xdr:rowOff>
    </xdr:to>
    <xdr:pic>
      <xdr:nvPicPr>
        <xdr:cNvPr id="15" name="Picture 16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53" y="20745584"/>
          <a:ext cx="919581" cy="609825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14</xdr:row>
      <xdr:rowOff>126100</xdr:rowOff>
    </xdr:from>
    <xdr:to>
      <xdr:col>1</xdr:col>
      <xdr:colOff>989732</xdr:colOff>
      <xdr:row>14</xdr:row>
      <xdr:rowOff>746057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0136" y="22420950"/>
          <a:ext cx="941521" cy="623132"/>
        </a:xfrm>
        <a:prstGeom prst="rect">
          <a:avLst/>
        </a:prstGeom>
      </xdr:spPr>
    </xdr:pic>
    <xdr:clientData/>
  </xdr:twoCellAnchor>
  <xdr:twoCellAnchor>
    <xdr:from>
      <xdr:col>1</xdr:col>
      <xdr:colOff>63049</xdr:colOff>
      <xdr:row>15</xdr:row>
      <xdr:rowOff>119221</xdr:rowOff>
    </xdr:from>
    <xdr:to>
      <xdr:col>1</xdr:col>
      <xdr:colOff>990779</xdr:colOff>
      <xdr:row>15</xdr:row>
      <xdr:rowOff>728044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149" y="23249096"/>
          <a:ext cx="924555" cy="608823"/>
        </a:xfrm>
        <a:prstGeom prst="rect">
          <a:avLst/>
        </a:prstGeom>
      </xdr:spPr>
    </xdr:pic>
    <xdr:clientData/>
  </xdr:twoCellAnchor>
  <xdr:twoCellAnchor>
    <xdr:from>
      <xdr:col>1</xdr:col>
      <xdr:colOff>27022</xdr:colOff>
      <xdr:row>16</xdr:row>
      <xdr:rowOff>117092</xdr:rowOff>
    </xdr:from>
    <xdr:to>
      <xdr:col>1</xdr:col>
      <xdr:colOff>987778</xdr:colOff>
      <xdr:row>16</xdr:row>
      <xdr:rowOff>747588</xdr:rowOff>
    </xdr:to>
    <xdr:pic>
      <xdr:nvPicPr>
        <xdr:cNvPr id="18" name="Picture 25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2122" y="24072467"/>
          <a:ext cx="957581" cy="633671"/>
        </a:xfrm>
        <a:prstGeom prst="rect">
          <a:avLst/>
        </a:prstGeom>
      </xdr:spPr>
    </xdr:pic>
    <xdr:clientData/>
  </xdr:twoCellAnchor>
  <xdr:twoCellAnchor>
    <xdr:from>
      <xdr:col>1</xdr:col>
      <xdr:colOff>36029</xdr:colOff>
      <xdr:row>17</xdr:row>
      <xdr:rowOff>99077</xdr:rowOff>
    </xdr:from>
    <xdr:to>
      <xdr:col>1</xdr:col>
      <xdr:colOff>994729</xdr:colOff>
      <xdr:row>17</xdr:row>
      <xdr:rowOff>729574</xdr:rowOff>
    </xdr:to>
    <xdr:pic>
      <xdr:nvPicPr>
        <xdr:cNvPr id="19" name="Picture 27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54" y="24886302"/>
          <a:ext cx="961875" cy="63049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18</xdr:row>
      <xdr:rowOff>117092</xdr:rowOff>
    </xdr:from>
    <xdr:to>
      <xdr:col>1</xdr:col>
      <xdr:colOff>967001</xdr:colOff>
      <xdr:row>18</xdr:row>
      <xdr:rowOff>728043</xdr:rowOff>
    </xdr:to>
    <xdr:pic>
      <xdr:nvPicPr>
        <xdr:cNvPr id="20" name="Picture 2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53" y="25729817"/>
          <a:ext cx="927798" cy="614126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10</xdr:row>
      <xdr:rowOff>126099</xdr:rowOff>
    </xdr:from>
    <xdr:to>
      <xdr:col>1</xdr:col>
      <xdr:colOff>978342</xdr:colOff>
      <xdr:row>10</xdr:row>
      <xdr:rowOff>738581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0136" y="19106249"/>
          <a:ext cx="933306" cy="612482"/>
        </a:xfrm>
        <a:prstGeom prst="rect">
          <a:avLst/>
        </a:prstGeom>
      </xdr:spPr>
    </xdr:pic>
    <xdr:clientData/>
  </xdr:twoCellAnchor>
  <xdr:twoCellAnchor editAs="oneCell">
    <xdr:from>
      <xdr:col>3</xdr:col>
      <xdr:colOff>123096</xdr:colOff>
      <xdr:row>2</xdr:row>
      <xdr:rowOff>221097</xdr:rowOff>
    </xdr:from>
    <xdr:to>
      <xdr:col>3</xdr:col>
      <xdr:colOff>822318</xdr:colOff>
      <xdr:row>5</xdr:row>
      <xdr:rowOff>0</xdr:rowOff>
    </xdr:to>
    <xdr:pic>
      <xdr:nvPicPr>
        <xdr:cNvPr id="22" name="Picture 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8321" y="722747"/>
          <a:ext cx="696047" cy="477403"/>
        </a:xfrm>
        <a:prstGeom prst="rect">
          <a:avLst/>
        </a:prstGeom>
      </xdr:spPr>
    </xdr:pic>
    <xdr:clientData/>
  </xdr:twoCellAnchor>
  <xdr:twoCellAnchor editAs="oneCell">
    <xdr:from>
      <xdr:col>3</xdr:col>
      <xdr:colOff>73278</xdr:colOff>
      <xdr:row>0</xdr:row>
      <xdr:rowOff>199810</xdr:rowOff>
    </xdr:from>
    <xdr:to>
      <xdr:col>3</xdr:col>
      <xdr:colOff>868067</xdr:colOff>
      <xdr:row>2</xdr:row>
      <xdr:rowOff>191258</xdr:rowOff>
    </xdr:to>
    <xdr:pic>
      <xdr:nvPicPr>
        <xdr:cNvPr id="23" name="Picture 10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5328" y="202985"/>
          <a:ext cx="791614" cy="493098"/>
        </a:xfrm>
        <a:prstGeom prst="rect">
          <a:avLst/>
        </a:prstGeom>
      </xdr:spPr>
    </xdr:pic>
    <xdr:clientData/>
  </xdr:twoCellAnchor>
  <xdr:twoCellAnchor>
    <xdr:from>
      <xdr:col>1</xdr:col>
      <xdr:colOff>95251</xdr:colOff>
      <xdr:row>13</xdr:row>
      <xdr:rowOff>81643</xdr:rowOff>
    </xdr:from>
    <xdr:to>
      <xdr:col>1</xdr:col>
      <xdr:colOff>887640</xdr:colOff>
      <xdr:row>13</xdr:row>
      <xdr:rowOff>682835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7" y="5810250"/>
          <a:ext cx="792389" cy="6011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219301</xdr:colOff>
      <xdr:row>1</xdr:row>
      <xdr:rowOff>228600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644876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524101</xdr:colOff>
      <xdr:row>1</xdr:row>
      <xdr:rowOff>228600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" y="0"/>
          <a:ext cx="1644876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243985</xdr:colOff>
      <xdr:row>0</xdr:row>
      <xdr:rowOff>82550</xdr:rowOff>
    </xdr:from>
    <xdr:to>
      <xdr:col>20</xdr:col>
      <xdr:colOff>47547</xdr:colOff>
      <xdr:row>1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25585" y="82550"/>
          <a:ext cx="1473612" cy="469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9751</xdr:colOff>
      <xdr:row>1</xdr:row>
      <xdr:rowOff>228600</xdr:rowOff>
    </xdr:to>
    <xdr:pic>
      <xdr:nvPicPr>
        <xdr:cNvPr id="2" name="Slika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9250" y="0"/>
          <a:ext cx="1638526" cy="520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264191</xdr:colOff>
      <xdr:row>0</xdr:row>
      <xdr:rowOff>62923</xdr:rowOff>
    </xdr:from>
    <xdr:to>
      <xdr:col>8</xdr:col>
      <xdr:colOff>315480</xdr:colOff>
      <xdr:row>1</xdr:row>
      <xdr:rowOff>143692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4782" y="62923"/>
          <a:ext cx="1162828" cy="372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0" tint="-4.9989318521683403E-2"/>
  </sheetPr>
  <dimension ref="B2:I38"/>
  <sheetViews>
    <sheetView showGridLines="0" showRowColHeaders="0" tabSelected="1" zoomScaleNormal="100" workbookViewId="0">
      <selection activeCell="E7" sqref="E7:G7"/>
    </sheetView>
  </sheetViews>
  <sheetFormatPr defaultColWidth="11" defaultRowHeight="15.5"/>
  <cols>
    <col min="1" max="1" width="1.83203125" customWidth="1"/>
    <col min="2" max="2" width="16" customWidth="1"/>
    <col min="3" max="3" width="15" bestFit="1" customWidth="1"/>
    <col min="4" max="4" width="15.5" bestFit="1" customWidth="1"/>
    <col min="5" max="5" width="10" style="1" customWidth="1"/>
    <col min="6" max="6" width="9.6640625" style="1" customWidth="1"/>
    <col min="7" max="7" width="17" style="114" customWidth="1"/>
    <col min="8" max="8" width="11" customWidth="1"/>
  </cols>
  <sheetData>
    <row r="2" spans="2:9">
      <c r="G2" s="114" t="s">
        <v>673</v>
      </c>
    </row>
    <row r="6" spans="2:9" ht="16" thickBot="1">
      <c r="E6" s="1" t="s">
        <v>43</v>
      </c>
    </row>
    <row r="7" spans="2:9" ht="61" thickBot="1">
      <c r="B7" s="115" t="s">
        <v>53</v>
      </c>
      <c r="E7" s="604"/>
      <c r="F7" s="605"/>
      <c r="G7" s="606"/>
    </row>
    <row r="8" spans="2:9" ht="16" thickBot="1">
      <c r="B8" s="116"/>
      <c r="E8" s="1" t="s">
        <v>44</v>
      </c>
    </row>
    <row r="9" spans="2:9">
      <c r="B9" s="116"/>
      <c r="E9" s="607"/>
      <c r="F9" s="608"/>
      <c r="G9" s="609"/>
    </row>
    <row r="10" spans="2:9">
      <c r="B10" s="116"/>
      <c r="E10" s="610"/>
      <c r="F10" s="611"/>
      <c r="G10" s="612"/>
    </row>
    <row r="11" spans="2:9" ht="16" thickBot="1">
      <c r="E11" s="613"/>
      <c r="F11" s="614"/>
      <c r="G11" s="615"/>
    </row>
    <row r="12" spans="2:9" ht="16" thickBot="1">
      <c r="B12" s="117" t="s">
        <v>40</v>
      </c>
      <c r="C12" s="350"/>
      <c r="D12" s="118" t="s">
        <v>42</v>
      </c>
    </row>
    <row r="15" spans="2:9" ht="16" thickBot="1">
      <c r="C15" s="119"/>
      <c r="D15" s="119"/>
      <c r="E15" s="297" t="s">
        <v>39</v>
      </c>
      <c r="F15" s="297" t="s">
        <v>46</v>
      </c>
      <c r="G15" s="338" t="s">
        <v>1</v>
      </c>
      <c r="H15" s="298" t="s">
        <v>184</v>
      </c>
      <c r="I15" s="297"/>
    </row>
    <row r="16" spans="2:9" s="1" customFormat="1" ht="23.25" customHeight="1">
      <c r="D16" s="120" t="s">
        <v>96</v>
      </c>
      <c r="E16" s="1">
        <f>'READY GRP'!AX8</f>
        <v>0</v>
      </c>
      <c r="F16" s="305">
        <f>'READY GRP'!AK3</f>
        <v>0</v>
      </c>
      <c r="G16" s="351">
        <f>'READY GRP'!AK1</f>
        <v>0</v>
      </c>
      <c r="H16" s="1">
        <f>'READY GRP'!BO8</f>
        <v>0</v>
      </c>
    </row>
    <row r="17" spans="2:9" s="1" customFormat="1" ht="23.25" hidden="1" customHeight="1">
      <c r="D17" s="120" t="s">
        <v>97</v>
      </c>
      <c r="E17" s="1">
        <f>'Ready Wood'!AQ7</f>
        <v>0</v>
      </c>
      <c r="F17" s="306">
        <f>'Ready Wood'!AG3</f>
        <v>0</v>
      </c>
      <c r="G17" s="351">
        <f>'Ready Wood'!AG1</f>
        <v>0</v>
      </c>
      <c r="H17" s="1">
        <f>'Ready Wood'!BH7</f>
        <v>0</v>
      </c>
    </row>
    <row r="18" spans="2:9" s="1" customFormat="1" ht="23.25" customHeight="1" thickBot="1">
      <c r="D18" s="120" t="s">
        <v>566</v>
      </c>
      <c r="E18" s="1">
        <f>'READY PU'!AT8</f>
        <v>0</v>
      </c>
      <c r="F18" s="306">
        <f>'READY PU'!AK3</f>
        <v>0</v>
      </c>
      <c r="G18" s="351">
        <f>'READY PU'!AK1</f>
        <v>0</v>
      </c>
      <c r="H18" s="1">
        <f>'READY PU'!BK8</f>
        <v>0</v>
      </c>
    </row>
    <row r="19" spans="2:9" s="1" customFormat="1" ht="23.25" customHeight="1">
      <c r="C19" s="295"/>
      <c r="D19" s="296" t="s">
        <v>41</v>
      </c>
      <c r="E19" s="295">
        <f>SUM(E16+E18)</f>
        <v>0</v>
      </c>
      <c r="F19" s="305">
        <f>SUM(F16+F18)</f>
        <v>0</v>
      </c>
      <c r="G19" s="352">
        <f>SUM(G16+G18)</f>
        <v>0</v>
      </c>
      <c r="H19" s="295">
        <f>SUM(H16+H18)</f>
        <v>0</v>
      </c>
      <c r="I19" s="295"/>
    </row>
    <row r="20" spans="2:9" s="1" customFormat="1" ht="23.25" customHeight="1" thickBot="1">
      <c r="D20" s="120" t="str">
        <f>"DISCOUNT "&amp;C12&amp;" %"</f>
        <v>DISCOUNT  %</v>
      </c>
      <c r="G20" s="351">
        <f>SUM(G16:G17)*C12/100</f>
        <v>0</v>
      </c>
    </row>
    <row r="21" spans="2:9" s="1" customFormat="1" ht="23.25" customHeight="1" thickBot="1">
      <c r="C21" s="354"/>
      <c r="D21" s="355" t="s">
        <v>41</v>
      </c>
      <c r="E21" s="355"/>
      <c r="F21" s="355"/>
      <c r="G21" s="353">
        <f>G19-G20</f>
        <v>0</v>
      </c>
      <c r="H21" s="616"/>
      <c r="I21" s="617"/>
    </row>
    <row r="22" spans="2:9" s="1" customFormat="1" ht="23.25" customHeight="1">
      <c r="D22"/>
      <c r="G22" s="114"/>
    </row>
    <row r="24" spans="2:9">
      <c r="B24" t="s">
        <v>98</v>
      </c>
    </row>
    <row r="25" spans="2:9">
      <c r="B25" t="s">
        <v>99</v>
      </c>
    </row>
    <row r="26" spans="2:9">
      <c r="B26" s="121"/>
      <c r="C26" s="121"/>
      <c r="H26" s="58"/>
    </row>
    <row r="27" spans="2:9">
      <c r="B27" s="121" t="s">
        <v>100</v>
      </c>
      <c r="C27" s="121"/>
    </row>
    <row r="28" spans="2:9">
      <c r="B28" s="121"/>
      <c r="C28" s="121"/>
    </row>
    <row r="29" spans="2:9">
      <c r="B29" s="121" t="s">
        <v>101</v>
      </c>
      <c r="C29" s="121"/>
    </row>
    <row r="30" spans="2:9">
      <c r="B30" s="121"/>
      <c r="C30" s="121"/>
    </row>
    <row r="31" spans="2:9">
      <c r="B31" s="121" t="s">
        <v>98</v>
      </c>
      <c r="C31" s="121"/>
    </row>
    <row r="32" spans="2:9">
      <c r="B32" s="121" t="s">
        <v>102</v>
      </c>
      <c r="C32" s="121"/>
    </row>
    <row r="33" spans="2:3">
      <c r="B33" s="121" t="s">
        <v>103</v>
      </c>
      <c r="C33" s="121"/>
    </row>
    <row r="34" spans="2:3">
      <c r="B34" s="121"/>
      <c r="C34" s="121"/>
    </row>
    <row r="35" spans="2:3">
      <c r="B35" s="121" t="s">
        <v>104</v>
      </c>
      <c r="C35" s="121"/>
    </row>
    <row r="36" spans="2:3">
      <c r="B36" s="121" t="s">
        <v>105</v>
      </c>
      <c r="C36" s="121"/>
    </row>
    <row r="37" spans="2:3">
      <c r="B37" s="121"/>
      <c r="C37" s="121"/>
    </row>
    <row r="38" spans="2:3">
      <c r="B38" s="121"/>
      <c r="C38" s="121"/>
    </row>
  </sheetData>
  <sheetProtection algorithmName="SHA-512" hashValue="Jx8Rq3ZkFMH3DKbXJiUNqE6sg/xzvQp9LDwlS4cMuvOBJST9x10VigIVkz+EcGrAqsEV0mOySH5khHOsYWNfbA==" saltValue="aBRtVq0rBR0qz5P9LfbAcw==" spinCount="100000" sheet="1" objects="1" scenarios="1"/>
  <mergeCells count="3">
    <mergeCell ref="E7:G7"/>
    <mergeCell ref="E9:G11"/>
    <mergeCell ref="H21:I21"/>
  </mergeCells>
  <phoneticPr fontId="1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840A-4CEC-41E6-9FF7-306CA7D4A962}">
  <sheetPr codeName="Sheet6">
    <tabColor theme="0" tint="-4.9989318521683403E-2"/>
  </sheetPr>
  <dimension ref="A1:U31"/>
  <sheetViews>
    <sheetView showGridLines="0" zoomScaleNormal="100" workbookViewId="0">
      <selection activeCell="P22" sqref="P22"/>
    </sheetView>
  </sheetViews>
  <sheetFormatPr defaultColWidth="12.33203125" defaultRowHeight="23.25" customHeight="1"/>
  <cols>
    <col min="1" max="1" width="4.5" style="2" customWidth="1"/>
    <col min="2" max="2" width="9" style="2" customWidth="1"/>
    <col min="3" max="3" width="5.5" style="2" customWidth="1"/>
    <col min="4" max="13" width="6.6640625" style="2" customWidth="1"/>
    <col min="14" max="14" width="7.5" style="2" customWidth="1"/>
    <col min="15" max="15" width="8" style="2" bestFit="1" customWidth="1"/>
    <col min="16" max="16" width="6.5" style="2" customWidth="1"/>
    <col min="17" max="16384" width="12.33203125" style="2"/>
  </cols>
  <sheetData>
    <row r="1" spans="1:21" ht="23.25" customHeight="1">
      <c r="B1" s="18"/>
      <c r="C1" s="18"/>
      <c r="D1" s="18"/>
      <c r="G1" s="125" t="s">
        <v>557</v>
      </c>
      <c r="H1" s="301">
        <f>SUM(N8)</f>
        <v>0</v>
      </c>
      <c r="I1" s="49" t="s">
        <v>5</v>
      </c>
      <c r="J1" s="426">
        <f>'READY PU'!AK3</f>
        <v>0</v>
      </c>
      <c r="K1" s="425"/>
      <c r="L1" s="425"/>
      <c r="M1" s="425"/>
      <c r="N1" s="425"/>
    </row>
    <row r="2" spans="1:21" ht="23.25" customHeight="1">
      <c r="F2" s="126"/>
      <c r="G2" s="125"/>
      <c r="H2" s="299"/>
      <c r="I2" s="19"/>
      <c r="J2" s="19"/>
      <c r="K2" s="19"/>
      <c r="L2" s="19"/>
      <c r="M2" s="19"/>
    </row>
    <row r="3" spans="1:21" ht="23.25" customHeight="1">
      <c r="B3" s="349" t="s">
        <v>20</v>
      </c>
      <c r="C3" s="122"/>
      <c r="D3" s="16"/>
      <c r="G3" s="209"/>
      <c r="H3" s="208"/>
      <c r="J3" s="209" t="s">
        <v>108</v>
      </c>
    </row>
    <row r="4" spans="1:21" ht="47.25" customHeight="1">
      <c r="B4" s="644">
        <f>'PRODUCTION LIST READY GRP'!C4</f>
        <v>0</v>
      </c>
      <c r="C4" s="645"/>
      <c r="D4" s="645"/>
      <c r="E4" s="645"/>
      <c r="F4" s="645"/>
      <c r="G4" s="645"/>
      <c r="H4" s="646"/>
      <c r="I4" s="263"/>
      <c r="J4" s="682">
        <f>'PRODUCTION LIST READY GRP'!L4</f>
        <v>0</v>
      </c>
      <c r="K4" s="683"/>
      <c r="L4" s="683"/>
      <c r="M4" s="683"/>
      <c r="N4" s="684"/>
    </row>
    <row r="5" spans="1:21" ht="20.25" customHeight="1" thickBot="1">
      <c r="B5" s="272"/>
      <c r="C5" s="272"/>
      <c r="D5" s="272"/>
      <c r="E5" s="272"/>
      <c r="F5" s="272"/>
      <c r="G5" s="272"/>
      <c r="H5" s="272"/>
      <c r="I5" s="263"/>
      <c r="J5" s="263"/>
      <c r="K5" s="263"/>
      <c r="L5" s="263"/>
      <c r="M5" s="263"/>
      <c r="N5" s="303">
        <f>SUM(N8:N31)</f>
        <v>0</v>
      </c>
      <c r="O5" s="303">
        <f>SUM(O8:O31)</f>
        <v>0</v>
      </c>
      <c r="P5" s="304">
        <f>SUM(P8:P31)</f>
        <v>0</v>
      </c>
    </row>
    <row r="6" spans="1:21" ht="48.75" customHeight="1" thickBot="1">
      <c r="A6" s="269" t="s">
        <v>133</v>
      </c>
      <c r="B6" s="268" t="s">
        <v>21</v>
      </c>
      <c r="C6" s="271" t="s">
        <v>119</v>
      </c>
      <c r="D6" s="270" t="s">
        <v>2</v>
      </c>
      <c r="E6" s="266" t="s">
        <v>696</v>
      </c>
      <c r="F6" s="266" t="s">
        <v>700</v>
      </c>
      <c r="G6" s="266" t="s">
        <v>10</v>
      </c>
      <c r="H6" s="266" t="s">
        <v>699</v>
      </c>
      <c r="I6" s="267" t="s">
        <v>701</v>
      </c>
      <c r="J6" s="267" t="s">
        <v>159</v>
      </c>
      <c r="K6" s="267" t="s">
        <v>160</v>
      </c>
      <c r="L6" s="266" t="s">
        <v>137</v>
      </c>
      <c r="M6" s="460" t="s">
        <v>565</v>
      </c>
      <c r="N6" s="265" t="s">
        <v>188</v>
      </c>
      <c r="O6" s="265" t="s">
        <v>51</v>
      </c>
      <c r="P6" s="265" t="s">
        <v>192</v>
      </c>
      <c r="R6" s="49"/>
      <c r="S6" s="685"/>
      <c r="T6" s="685"/>
      <c r="U6" s="685"/>
    </row>
    <row r="7" spans="1:21" ht="24" customHeight="1" thickBot="1">
      <c r="A7" s="210" t="s">
        <v>558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432"/>
      <c r="M7" s="432"/>
      <c r="R7" s="19"/>
      <c r="S7" s="19"/>
      <c r="T7" s="19"/>
      <c r="U7" s="19"/>
    </row>
    <row r="8" spans="1:21" ht="22.5" customHeight="1">
      <c r="A8" s="433" t="str">
        <f>'READY PU'!AA12</f>
        <v>T</v>
      </c>
      <c r="B8" s="288" t="str">
        <f>'READY PU'!D12</f>
        <v>RE-1PU</v>
      </c>
      <c r="C8" s="289"/>
      <c r="D8" s="434" t="str">
        <f>IF('READY PU'!AJ12=0,"",'READY PU'!AJ12)</f>
        <v/>
      </c>
      <c r="E8" s="434" t="str">
        <f>IF('READY PU'!AK12=0,"",'READY PU'!AK12)</f>
        <v/>
      </c>
      <c r="F8" s="434" t="str">
        <f>IF('READY PU'!AL12=0,"",'READY PU'!AL12)</f>
        <v/>
      </c>
      <c r="G8" s="434" t="str">
        <f>IF('READY PU'!AM12=0,"",'READY PU'!AM12)</f>
        <v/>
      </c>
      <c r="H8" s="434" t="str">
        <f>IF('READY PU'!AN12=0,"",'READY PU'!AN12)</f>
        <v/>
      </c>
      <c r="I8" s="434" t="str">
        <f>IF('READY PU'!AO12=0,"",'READY PU'!AO12)</f>
        <v/>
      </c>
      <c r="J8" s="434" t="str">
        <f>IF('READY PU'!AP12=0,"",'READY PU'!AP12)</f>
        <v/>
      </c>
      <c r="K8" s="434" t="str">
        <f>IF('READY PU'!AQ12=0,"",'READY PU'!AQ12)</f>
        <v/>
      </c>
      <c r="L8" s="434" t="str">
        <f>IF('READY PU'!AR12=0,"",'READY PU'!AR12)</f>
        <v/>
      </c>
      <c r="M8" s="434" t="str">
        <f>IF('READY PU'!AS12=0,"",'READY PU'!AS12)</f>
        <v/>
      </c>
      <c r="N8" s="220">
        <f>SUM(D8:M8)</f>
        <v>0</v>
      </c>
      <c r="O8" s="220">
        <f>N8*'READY PU'!AF12</f>
        <v>0</v>
      </c>
      <c r="P8" s="435">
        <f>N8*'READY PU'!R12</f>
        <v>0</v>
      </c>
      <c r="S8" s="209"/>
      <c r="T8" s="300"/>
      <c r="U8" s="300"/>
    </row>
    <row r="9" spans="1:21" ht="22.5" customHeight="1">
      <c r="B9" s="427"/>
      <c r="C9" s="428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30"/>
      <c r="O9" s="430"/>
      <c r="P9" s="431"/>
      <c r="R9" s="263"/>
      <c r="S9" s="681"/>
      <c r="T9" s="681"/>
      <c r="U9" s="681"/>
    </row>
    <row r="10" spans="1:21" ht="22.5" customHeight="1">
      <c r="B10" s="427"/>
      <c r="C10" s="428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30"/>
      <c r="O10" s="430"/>
      <c r="P10" s="431"/>
    </row>
    <row r="11" spans="1:21" ht="22.5" customHeight="1">
      <c r="B11" s="427"/>
      <c r="C11" s="428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  <c r="O11" s="430"/>
      <c r="P11" s="431"/>
    </row>
    <row r="12" spans="1:21" ht="22.5" customHeight="1">
      <c r="B12" s="427"/>
      <c r="C12" s="428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  <c r="O12" s="430"/>
      <c r="P12" s="431"/>
    </row>
    <row r="13" spans="1:21" ht="22.5" customHeight="1">
      <c r="B13" s="427"/>
      <c r="C13" s="428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30"/>
      <c r="O13" s="430"/>
      <c r="P13" s="431"/>
    </row>
    <row r="14" spans="1:21" ht="22.5" customHeight="1">
      <c r="B14" s="427"/>
      <c r="C14" s="428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30"/>
      <c r="O14" s="430"/>
      <c r="P14" s="431"/>
    </row>
    <row r="15" spans="1:21" ht="23.25" customHeight="1">
      <c r="B15" s="427"/>
      <c r="C15" s="428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30"/>
      <c r="O15" s="430"/>
      <c r="P15" s="431"/>
    </row>
    <row r="16" spans="1:21" ht="23.25" customHeight="1">
      <c r="B16" s="427"/>
      <c r="C16" s="428"/>
      <c r="D16" s="429"/>
      <c r="E16" s="429"/>
      <c r="F16" s="429"/>
      <c r="G16" s="429"/>
      <c r="H16" s="429"/>
      <c r="I16" s="429"/>
      <c r="J16" s="429"/>
      <c r="K16" s="429"/>
      <c r="L16" s="429"/>
      <c r="M16" s="429"/>
      <c r="N16" s="430"/>
      <c r="O16" s="430"/>
      <c r="P16" s="431"/>
    </row>
    <row r="17" spans="1:16" ht="23.25" customHeight="1">
      <c r="B17" s="427"/>
      <c r="C17" s="428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30"/>
      <c r="O17" s="430"/>
      <c r="P17" s="431"/>
    </row>
    <row r="18" spans="1:16" ht="23.25" customHeight="1">
      <c r="B18" s="427"/>
      <c r="C18" s="428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30"/>
      <c r="O18" s="430"/>
      <c r="P18" s="431"/>
    </row>
    <row r="19" spans="1:16" ht="23.25" customHeight="1">
      <c r="B19" s="427"/>
      <c r="C19" s="428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30"/>
      <c r="O19" s="430"/>
      <c r="P19" s="431"/>
    </row>
    <row r="20" spans="1:16" ht="23.25" customHeight="1">
      <c r="B20" s="427"/>
      <c r="C20" s="428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30"/>
      <c r="O20" s="430"/>
      <c r="P20" s="431"/>
    </row>
    <row r="21" spans="1:16" ht="23.25" customHeight="1">
      <c r="B21" s="427"/>
      <c r="C21" s="428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30"/>
      <c r="O21" s="430"/>
      <c r="P21" s="431"/>
    </row>
    <row r="22" spans="1:16" ht="23.25" customHeight="1">
      <c r="B22" s="427"/>
      <c r="C22" s="428"/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30"/>
      <c r="O22" s="430"/>
      <c r="P22" s="431"/>
    </row>
    <row r="23" spans="1:16" ht="23.25" customHeight="1">
      <c r="B23" s="427"/>
      <c r="C23" s="428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30"/>
      <c r="O23" s="430"/>
      <c r="P23" s="431"/>
    </row>
    <row r="24" spans="1:16" ht="23.25" customHeight="1">
      <c r="B24" s="427"/>
      <c r="C24" s="428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30"/>
      <c r="O24" s="430"/>
      <c r="P24" s="431"/>
    </row>
    <row r="25" spans="1:16" ht="23.25" customHeight="1">
      <c r="B25" s="427"/>
      <c r="C25" s="428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30"/>
      <c r="O25" s="430"/>
      <c r="P25" s="431"/>
    </row>
    <row r="26" spans="1:16" ht="23.25" customHeight="1">
      <c r="B26" s="427"/>
      <c r="C26" s="428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30"/>
      <c r="O26" s="430"/>
      <c r="P26" s="431"/>
    </row>
    <row r="27" spans="1:16" ht="23.25" customHeight="1">
      <c r="B27" s="427"/>
      <c r="C27" s="428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30"/>
      <c r="O27" s="430"/>
      <c r="P27" s="431"/>
    </row>
    <row r="28" spans="1:16" ht="23.25" customHeight="1">
      <c r="B28" s="427"/>
      <c r="C28" s="428"/>
      <c r="D28" s="429"/>
      <c r="E28" s="429"/>
      <c r="F28" s="429"/>
      <c r="G28" s="429"/>
      <c r="H28" s="429"/>
      <c r="I28" s="429"/>
      <c r="J28" s="429"/>
      <c r="K28" s="429"/>
      <c r="L28" s="429"/>
      <c r="M28" s="429"/>
      <c r="N28" s="430"/>
      <c r="O28" s="430"/>
      <c r="P28" s="431"/>
    </row>
    <row r="29" spans="1:16" ht="24" customHeight="1">
      <c r="A29" s="432"/>
      <c r="B29" s="432"/>
      <c r="C29" s="432"/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214"/>
      <c r="O29" s="214"/>
      <c r="P29" s="283"/>
    </row>
    <row r="30" spans="1:16" ht="23.25" customHeight="1">
      <c r="B30" s="427"/>
      <c r="C30" s="428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30"/>
      <c r="O30" s="430"/>
      <c r="P30" s="431"/>
    </row>
    <row r="31" spans="1:16" ht="23.25" customHeight="1">
      <c r="B31" s="427"/>
      <c r="C31" s="428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30"/>
      <c r="O31" s="430"/>
      <c r="P31" s="431"/>
    </row>
  </sheetData>
  <sheetProtection selectLockedCells="1" selectUnlockedCells="1"/>
  <autoFilter ref="N6:N31" xr:uid="{00000000-0001-0000-0500-000000000000}"/>
  <mergeCells count="4">
    <mergeCell ref="S9:U9"/>
    <mergeCell ref="J4:N4"/>
    <mergeCell ref="B4:H4"/>
    <mergeCell ref="S6:U6"/>
  </mergeCells>
  <pageMargins left="0.25" right="0.25" top="0.75" bottom="0.75" header="0.3" footer="0.3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5E51-962C-46D2-A8B9-318B0ABA96CF}">
  <sheetPr codeName="Sheet7">
    <tabColor theme="0" tint="-4.9989318521683403E-2"/>
  </sheetPr>
  <dimension ref="A1:T9"/>
  <sheetViews>
    <sheetView showWhiteSpace="0" topLeftCell="B1" zoomScale="110" zoomScaleNormal="110" workbookViewId="0">
      <selection activeCell="B7" sqref="B7:E8"/>
    </sheetView>
  </sheetViews>
  <sheetFormatPr defaultColWidth="12" defaultRowHeight="23.25" customHeight="1"/>
  <cols>
    <col min="1" max="1" width="4.33203125" style="2" hidden="1" customWidth="1"/>
    <col min="2" max="2" width="6.5" style="30" customWidth="1"/>
    <col min="3" max="3" width="4.83203125" style="30" customWidth="1"/>
    <col min="4" max="13" width="4.83203125" style="2" customWidth="1"/>
    <col min="14" max="14" width="7.33203125" style="30" customWidth="1"/>
    <col min="15" max="15" width="7.83203125" style="2" hidden="1" customWidth="1"/>
    <col min="16" max="16" width="4.83203125" style="2" hidden="1" customWidth="1"/>
    <col min="17" max="16384" width="12" style="2"/>
  </cols>
  <sheetData>
    <row r="1" spans="1:20" ht="23.25" customHeight="1">
      <c r="A1" s="2" t="s">
        <v>72</v>
      </c>
      <c r="B1" s="651" t="s">
        <v>559</v>
      </c>
      <c r="C1" s="651"/>
      <c r="D1" s="651"/>
      <c r="E1" s="651"/>
      <c r="F1" s="651"/>
      <c r="G1" s="651"/>
      <c r="H1" s="223"/>
    </row>
    <row r="2" spans="1:20" ht="23.25" customHeight="1">
      <c r="B2" s="300"/>
      <c r="C2" s="300"/>
      <c r="D2" s="300"/>
      <c r="E2" s="300"/>
      <c r="F2" s="300"/>
      <c r="G2" s="300"/>
      <c r="H2" s="223"/>
      <c r="I2" s="223"/>
      <c r="J2" s="443" t="s">
        <v>560</v>
      </c>
    </row>
    <row r="3" spans="1:20" ht="33" customHeight="1" thickBot="1">
      <c r="B3" s="650">
        <f>'PRODUCTION LIST READY GRP'!C4</f>
        <v>0</v>
      </c>
      <c r="C3" s="650"/>
      <c r="D3" s="650"/>
      <c r="E3" s="650"/>
      <c r="F3" s="650"/>
      <c r="G3" s="650"/>
      <c r="H3" s="650"/>
      <c r="I3" s="46"/>
      <c r="J3" s="686">
        <f>'PRODUCTION LIST READY GRP'!L4</f>
        <v>0</v>
      </c>
      <c r="K3" s="686"/>
      <c r="O3" s="25"/>
      <c r="Q3" s="223"/>
      <c r="R3" s="127"/>
      <c r="S3" s="127"/>
      <c r="T3" s="127"/>
    </row>
    <row r="4" spans="1:20" s="30" customFormat="1" ht="36.75" customHeight="1">
      <c r="A4" s="29" t="s">
        <v>45</v>
      </c>
      <c r="B4" s="438" t="s">
        <v>71</v>
      </c>
      <c r="C4" s="438"/>
      <c r="D4" s="439" t="s">
        <v>2</v>
      </c>
      <c r="E4" s="439" t="s">
        <v>696</v>
      </c>
      <c r="F4" s="439" t="s">
        <v>700</v>
      </c>
      <c r="G4" s="439" t="s">
        <v>10</v>
      </c>
      <c r="H4" s="439" t="s">
        <v>699</v>
      </c>
      <c r="I4" s="440" t="s">
        <v>701</v>
      </c>
      <c r="J4" s="442" t="s">
        <v>159</v>
      </c>
      <c r="K4" s="440" t="s">
        <v>160</v>
      </c>
      <c r="L4" s="273" t="s">
        <v>137</v>
      </c>
      <c r="M4" s="273" t="s">
        <v>565</v>
      </c>
      <c r="N4" s="463" t="s">
        <v>11</v>
      </c>
      <c r="O4" s="47" t="s">
        <v>51</v>
      </c>
    </row>
    <row r="5" spans="1:20" s="30" customFormat="1" ht="23.25" customHeight="1">
      <c r="A5" s="436"/>
      <c r="B5" s="28" t="str">
        <f>'PRODUCTION LIST READY PU'!B8</f>
        <v>RE-1PU</v>
      </c>
      <c r="C5" s="28" t="s">
        <v>240</v>
      </c>
      <c r="D5" s="441" t="str">
        <f>'PRODUCTION LIST READY PU'!D8</f>
        <v/>
      </c>
      <c r="E5" s="441" t="str">
        <f>'PRODUCTION LIST READY PU'!E8</f>
        <v/>
      </c>
      <c r="F5" s="441" t="str">
        <f>'PRODUCTION LIST READY PU'!F8</f>
        <v/>
      </c>
      <c r="G5" s="441" t="str">
        <f>'PRODUCTION LIST READY PU'!G8</f>
        <v/>
      </c>
      <c r="H5" s="441" t="str">
        <f>'PRODUCTION LIST READY PU'!H8</f>
        <v/>
      </c>
      <c r="I5" s="441" t="str">
        <f>'PRODUCTION LIST READY PU'!I8</f>
        <v/>
      </c>
      <c r="J5" s="441" t="str">
        <f>'PRODUCTION LIST READY PU'!J8</f>
        <v/>
      </c>
      <c r="K5" s="441" t="str">
        <f>'PRODUCTION LIST READY PU'!K8</f>
        <v/>
      </c>
      <c r="L5" s="441" t="str">
        <f>'PRODUCTION LIST READY PU'!L8</f>
        <v/>
      </c>
      <c r="M5" s="441" t="str">
        <f>'PRODUCTION LIST READY PU'!M8</f>
        <v/>
      </c>
      <c r="N5" s="444">
        <f>SUM(D5:M5)</f>
        <v>0</v>
      </c>
      <c r="O5" s="437"/>
    </row>
    <row r="6" spans="1:20" ht="23.25" customHeight="1">
      <c r="B6" s="2"/>
      <c r="C6" s="2"/>
    </row>
    <row r="7" spans="1:20" ht="23.25" customHeight="1">
      <c r="C7" s="22" t="s">
        <v>54</v>
      </c>
      <c r="D7" s="44"/>
      <c r="E7" s="44"/>
      <c r="G7" s="24" t="s">
        <v>57</v>
      </c>
      <c r="H7" s="44"/>
      <c r="I7" s="44"/>
      <c r="J7" s="44"/>
      <c r="K7" s="44"/>
      <c r="L7" s="44"/>
      <c r="M7" s="44"/>
      <c r="N7" s="461"/>
    </row>
    <row r="8" spans="1:20" ht="23.25" customHeight="1">
      <c r="C8" s="22" t="s">
        <v>56</v>
      </c>
      <c r="D8" s="23"/>
      <c r="E8" s="23"/>
      <c r="G8" s="24" t="s">
        <v>55</v>
      </c>
      <c r="H8" s="23"/>
      <c r="I8" s="44"/>
      <c r="J8" s="23"/>
      <c r="K8" s="23"/>
      <c r="L8" s="23"/>
      <c r="M8" s="23"/>
      <c r="N8" s="462"/>
    </row>
    <row r="9" spans="1:20" ht="23.25" customHeight="1">
      <c r="C9"/>
      <c r="G9" s="24" t="s">
        <v>58</v>
      </c>
      <c r="H9" s="23"/>
      <c r="I9" s="44"/>
      <c r="J9" s="23"/>
      <c r="K9" s="23"/>
      <c r="L9" s="23"/>
      <c r="M9" s="23"/>
      <c r="N9" s="462"/>
    </row>
  </sheetData>
  <sheetProtection selectLockedCells="1" selectUnlockedCells="1"/>
  <autoFilter ref="N4:N5" xr:uid="{DFBFDA81-F110-874D-8055-EBDB4A3534EE}"/>
  <mergeCells count="3">
    <mergeCell ref="B1:G1"/>
    <mergeCell ref="B3:H3"/>
    <mergeCell ref="J3:K3"/>
  </mergeCells>
  <pageMargins left="0.25" right="0.25" top="0.75" bottom="0.75" header="0.3" footer="0.3"/>
  <pageSetup paperSize="9" scale="90" fitToWidth="0" fitToHeight="0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FC96-B036-419C-9495-495899AD0335}">
  <sheetPr codeName="Sheet8">
    <tabColor theme="8" tint="0.39997558519241921"/>
  </sheetPr>
  <dimension ref="A1:S18"/>
  <sheetViews>
    <sheetView showGridLines="0" showWhiteSpace="0" topLeftCell="B1" zoomScaleNormal="100" workbookViewId="0">
      <selection activeCell="Q4" sqref="D4:Q13"/>
    </sheetView>
  </sheetViews>
  <sheetFormatPr defaultColWidth="12" defaultRowHeight="23.25" customHeight="1"/>
  <cols>
    <col min="1" max="1" width="4.33203125" style="2" hidden="1" customWidth="1"/>
    <col min="2" max="2" width="6.5" style="30" customWidth="1"/>
    <col min="3" max="3" width="4.83203125" style="30" customWidth="1"/>
    <col min="4" max="16" width="5" style="2" customWidth="1"/>
    <col min="17" max="17" width="7" style="30" customWidth="1"/>
    <col min="18" max="18" width="7.83203125" style="2" hidden="1" customWidth="1"/>
    <col min="19" max="19" width="4.83203125" style="2" hidden="1" customWidth="1"/>
    <col min="20" max="16384" width="12" style="2"/>
  </cols>
  <sheetData>
    <row r="1" spans="1:18" ht="23.25" customHeight="1">
      <c r="A1" s="2" t="s">
        <v>72</v>
      </c>
      <c r="B1" s="651" t="s">
        <v>194</v>
      </c>
      <c r="C1" s="651"/>
      <c r="D1" s="651"/>
      <c r="E1" s="651"/>
      <c r="F1" s="651"/>
      <c r="G1" s="651"/>
      <c r="I1" s="223" t="s">
        <v>108</v>
      </c>
      <c r="J1" s="652">
        <f>'PRODUCTION LIST READY GRP'!L4</f>
        <v>0</v>
      </c>
      <c r="K1" s="653"/>
      <c r="L1" s="654"/>
    </row>
    <row r="2" spans="1:18" ht="33" customHeight="1" thickBot="1">
      <c r="B2" s="650">
        <f>'PRODUCTION LIST READY GRP'!C4</f>
        <v>0</v>
      </c>
      <c r="C2" s="650"/>
      <c r="D2" s="650"/>
      <c r="E2" s="650"/>
      <c r="F2" s="650"/>
      <c r="G2" s="650"/>
      <c r="H2" s="650"/>
      <c r="I2" s="26"/>
      <c r="J2" s="46"/>
      <c r="K2" s="46"/>
      <c r="L2" s="46"/>
      <c r="M2" s="46"/>
      <c r="N2" s="46"/>
      <c r="O2" s="46"/>
      <c r="P2" s="46"/>
      <c r="R2" s="25"/>
    </row>
    <row r="3" spans="1:18" s="30" customFormat="1" ht="36.75" customHeight="1">
      <c r="A3" s="29" t="s">
        <v>45</v>
      </c>
      <c r="B3" s="27" t="s">
        <v>71</v>
      </c>
      <c r="C3" s="27"/>
      <c r="D3" s="273" t="s">
        <v>2</v>
      </c>
      <c r="E3" s="273" t="s">
        <v>9</v>
      </c>
      <c r="F3" s="273" t="s">
        <v>10</v>
      </c>
      <c r="G3" s="273" t="s">
        <v>3</v>
      </c>
      <c r="H3" s="273" t="s">
        <v>15</v>
      </c>
      <c r="I3" s="273" t="s">
        <v>52</v>
      </c>
      <c r="J3" s="274" t="s">
        <v>158</v>
      </c>
      <c r="K3" s="274" t="s">
        <v>187</v>
      </c>
      <c r="L3" s="274" t="s">
        <v>159</v>
      </c>
      <c r="M3" s="274" t="s">
        <v>160</v>
      </c>
      <c r="N3" s="274" t="s">
        <v>137</v>
      </c>
      <c r="O3" s="274" t="s">
        <v>138</v>
      </c>
      <c r="P3" s="274" t="s">
        <v>94</v>
      </c>
      <c r="Q3" s="48" t="s">
        <v>11</v>
      </c>
      <c r="R3" s="47" t="s">
        <v>51</v>
      </c>
    </row>
    <row r="4" spans="1:18" ht="23.25" customHeight="1">
      <c r="B4" s="28" t="str">
        <f>'Ready Wood'!D10</f>
        <v>hut</v>
      </c>
      <c r="C4" s="28" t="s">
        <v>22</v>
      </c>
      <c r="D4" s="224" t="str">
        <f>'PRODUCTION LIST READY WOOD'!D8</f>
        <v/>
      </c>
      <c r="E4" s="224" t="str">
        <f>'PRODUCTION LIST READY WOOD'!E8</f>
        <v/>
      </c>
      <c r="F4" s="224" t="str">
        <f>'PRODUCTION LIST READY WOOD'!F8</f>
        <v/>
      </c>
      <c r="G4" s="224" t="str">
        <f>'PRODUCTION LIST READY WOOD'!G8</f>
        <v/>
      </c>
      <c r="H4" s="224" t="str">
        <f>'PRODUCTION LIST READY WOOD'!H8</f>
        <v/>
      </c>
      <c r="I4" s="224" t="str">
        <f>'PRODUCTION LIST READY WOOD'!I8</f>
        <v/>
      </c>
      <c r="J4" s="224" t="str">
        <f>'PRODUCTION LIST READY WOOD'!J8</f>
        <v/>
      </c>
      <c r="K4" s="224" t="str">
        <f>'PRODUCTION LIST READY WOOD'!K8</f>
        <v/>
      </c>
      <c r="L4" s="224" t="str">
        <f>'PRODUCTION LIST READY WOOD'!L8</f>
        <v/>
      </c>
      <c r="M4" s="224" t="str">
        <f>'PRODUCTION LIST READY WOOD'!M8</f>
        <v/>
      </c>
      <c r="N4" s="224" t="str">
        <f>'PRODUCTION LIST READY WOOD'!N8</f>
        <v/>
      </c>
      <c r="O4" s="224" t="str">
        <f>'PRODUCTION LIST READY WOOD'!O8</f>
        <v/>
      </c>
      <c r="P4" s="224" t="str">
        <f>'PRODUCTION LIST READY WOOD'!P8</f>
        <v/>
      </c>
      <c r="Q4" s="225">
        <f>'PRODUCTION LIST READY WOOD'!Q8</f>
        <v>0</v>
      </c>
      <c r="R4" s="45" t="e">
        <f>'READY GRP'!#REF!*SUM('PACKING LIST READY WOOD'!D4:I4)</f>
        <v>#REF!</v>
      </c>
    </row>
    <row r="5" spans="1:18" ht="23.25" customHeight="1">
      <c r="B5" s="28" t="str">
        <f>'Ready Wood'!D11</f>
        <v>house</v>
      </c>
      <c r="C5" s="28" t="s">
        <v>22</v>
      </c>
      <c r="D5" s="224" t="str">
        <f>'PRODUCTION LIST READY WOOD'!D9</f>
        <v/>
      </c>
      <c r="E5" s="224" t="str">
        <f>'PRODUCTION LIST READY WOOD'!E9</f>
        <v/>
      </c>
      <c r="F5" s="224" t="str">
        <f>'PRODUCTION LIST READY WOOD'!F9</f>
        <v/>
      </c>
      <c r="G5" s="224" t="str">
        <f>'PRODUCTION LIST READY WOOD'!G9</f>
        <v/>
      </c>
      <c r="H5" s="224" t="str">
        <f>'PRODUCTION LIST READY WOOD'!H9</f>
        <v/>
      </c>
      <c r="I5" s="224" t="str">
        <f>'PRODUCTION LIST READY WOOD'!I9</f>
        <v/>
      </c>
      <c r="J5" s="224" t="str">
        <f>'PRODUCTION LIST READY WOOD'!J9</f>
        <v/>
      </c>
      <c r="K5" s="224" t="str">
        <f>'PRODUCTION LIST READY WOOD'!K9</f>
        <v/>
      </c>
      <c r="L5" s="224" t="str">
        <f>'PRODUCTION LIST READY WOOD'!L9</f>
        <v/>
      </c>
      <c r="M5" s="224" t="str">
        <f>'PRODUCTION LIST READY WOOD'!M9</f>
        <v/>
      </c>
      <c r="N5" s="224" t="str">
        <f>'PRODUCTION LIST READY WOOD'!N9</f>
        <v/>
      </c>
      <c r="O5" s="224" t="str">
        <f>'PRODUCTION LIST READY WOOD'!O9</f>
        <v/>
      </c>
      <c r="P5" s="224" t="str">
        <f>'PRODUCTION LIST READY WOOD'!P9</f>
        <v/>
      </c>
      <c r="Q5" s="225">
        <f>'PRODUCTION LIST READY WOOD'!Q9</f>
        <v>0</v>
      </c>
      <c r="R5" s="45" t="e">
        <f>'READY GRP'!#REF!*SUM('PACKING LIST READY WOOD'!D5:I5)</f>
        <v>#REF!</v>
      </c>
    </row>
    <row r="6" spans="1:18" ht="23.25" customHeight="1">
      <c r="B6" s="28" t="str">
        <f>'Ready Wood'!D12</f>
        <v>bakery</v>
      </c>
      <c r="C6" s="28" t="s">
        <v>22</v>
      </c>
      <c r="D6" s="224" t="str">
        <f>'PRODUCTION LIST READY WOOD'!D10</f>
        <v/>
      </c>
      <c r="E6" s="224" t="str">
        <f>'PRODUCTION LIST READY WOOD'!E10</f>
        <v/>
      </c>
      <c r="F6" s="224" t="str">
        <f>'PRODUCTION LIST READY WOOD'!F10</f>
        <v/>
      </c>
      <c r="G6" s="224" t="str">
        <f>'PRODUCTION LIST READY WOOD'!G10</f>
        <v/>
      </c>
      <c r="H6" s="224" t="str">
        <f>'PRODUCTION LIST READY WOOD'!H10</f>
        <v/>
      </c>
      <c r="I6" s="224" t="str">
        <f>'PRODUCTION LIST READY WOOD'!I10</f>
        <v/>
      </c>
      <c r="J6" s="224" t="str">
        <f>'PRODUCTION LIST READY WOOD'!J10</f>
        <v/>
      </c>
      <c r="K6" s="224" t="str">
        <f>'PRODUCTION LIST READY WOOD'!K10</f>
        <v/>
      </c>
      <c r="L6" s="224" t="str">
        <f>'PRODUCTION LIST READY WOOD'!L10</f>
        <v/>
      </c>
      <c r="M6" s="224" t="str">
        <f>'PRODUCTION LIST READY WOOD'!M10</f>
        <v/>
      </c>
      <c r="N6" s="224" t="str">
        <f>'PRODUCTION LIST READY WOOD'!N10</f>
        <v/>
      </c>
      <c r="O6" s="224" t="str">
        <f>'PRODUCTION LIST READY WOOD'!O10</f>
        <v/>
      </c>
      <c r="P6" s="224" t="str">
        <f>'PRODUCTION LIST READY WOOD'!P10</f>
        <v/>
      </c>
      <c r="Q6" s="225">
        <f>'PRODUCTION LIST READY WOOD'!Q10</f>
        <v>0</v>
      </c>
      <c r="R6" s="45" t="e">
        <f>'READY GRP'!#REF!*SUM('PACKING LIST READY WOOD'!D6:I6)</f>
        <v>#REF!</v>
      </c>
    </row>
    <row r="7" spans="1:18" ht="23.25" customHeight="1">
      <c r="B7" s="28" t="str">
        <f>'Ready Wood'!D13</f>
        <v>library</v>
      </c>
      <c r="C7" s="28" t="s">
        <v>22</v>
      </c>
      <c r="D7" s="224" t="str">
        <f>'PRODUCTION LIST READY WOOD'!D11</f>
        <v/>
      </c>
      <c r="E7" s="224" t="str">
        <f>'PRODUCTION LIST READY WOOD'!E11</f>
        <v/>
      </c>
      <c r="F7" s="224" t="str">
        <f>'PRODUCTION LIST READY WOOD'!F11</f>
        <v/>
      </c>
      <c r="G7" s="224" t="str">
        <f>'PRODUCTION LIST READY WOOD'!G11</f>
        <v/>
      </c>
      <c r="H7" s="224" t="str">
        <f>'PRODUCTION LIST READY WOOD'!H11</f>
        <v/>
      </c>
      <c r="I7" s="224" t="str">
        <f>'PRODUCTION LIST READY WOOD'!I11</f>
        <v/>
      </c>
      <c r="J7" s="224" t="str">
        <f>'PRODUCTION LIST READY WOOD'!J11</f>
        <v/>
      </c>
      <c r="K7" s="224" t="str">
        <f>'PRODUCTION LIST READY WOOD'!K11</f>
        <v/>
      </c>
      <c r="L7" s="224" t="str">
        <f>'PRODUCTION LIST READY WOOD'!L11</f>
        <v/>
      </c>
      <c r="M7" s="224" t="str">
        <f>'PRODUCTION LIST READY WOOD'!M11</f>
        <v/>
      </c>
      <c r="N7" s="224" t="str">
        <f>'PRODUCTION LIST READY WOOD'!N11</f>
        <v/>
      </c>
      <c r="O7" s="224" t="str">
        <f>'PRODUCTION LIST READY WOOD'!O11</f>
        <v/>
      </c>
      <c r="P7" s="224" t="str">
        <f>'PRODUCTION LIST READY WOOD'!P11</f>
        <v/>
      </c>
      <c r="Q7" s="225">
        <f>'PRODUCTION LIST READY WOOD'!Q11</f>
        <v>0</v>
      </c>
      <c r="R7" s="45" t="e">
        <f>'READY GRP'!#REF!*SUM('PACKING LIST READY WOOD'!D7:I7)</f>
        <v>#REF!</v>
      </c>
    </row>
    <row r="8" spans="1:18" ht="23.25" customHeight="1">
      <c r="B8" s="28" t="str">
        <f>'Ready Wood'!D14</f>
        <v>gallery</v>
      </c>
      <c r="C8" s="28" t="s">
        <v>22</v>
      </c>
      <c r="D8" s="224" t="str">
        <f>'PRODUCTION LIST READY WOOD'!D12</f>
        <v/>
      </c>
      <c r="E8" s="224" t="str">
        <f>'PRODUCTION LIST READY WOOD'!E12</f>
        <v/>
      </c>
      <c r="F8" s="224" t="str">
        <f>'PRODUCTION LIST READY WOOD'!F12</f>
        <v/>
      </c>
      <c r="G8" s="224" t="str">
        <f>'PRODUCTION LIST READY WOOD'!G12</f>
        <v/>
      </c>
      <c r="H8" s="224" t="str">
        <f>'PRODUCTION LIST READY WOOD'!H12</f>
        <v/>
      </c>
      <c r="I8" s="224" t="str">
        <f>'PRODUCTION LIST READY WOOD'!I12</f>
        <v/>
      </c>
      <c r="J8" s="224" t="str">
        <f>'PRODUCTION LIST READY WOOD'!J12</f>
        <v/>
      </c>
      <c r="K8" s="224" t="str">
        <f>'PRODUCTION LIST READY WOOD'!K12</f>
        <v/>
      </c>
      <c r="L8" s="224" t="str">
        <f>'PRODUCTION LIST READY WOOD'!L12</f>
        <v/>
      </c>
      <c r="M8" s="224" t="str">
        <f>'PRODUCTION LIST READY WOOD'!M12</f>
        <v/>
      </c>
      <c r="N8" s="224" t="str">
        <f>'PRODUCTION LIST READY WOOD'!N12</f>
        <v/>
      </c>
      <c r="O8" s="224" t="str">
        <f>'PRODUCTION LIST READY WOOD'!O12</f>
        <v/>
      </c>
      <c r="P8" s="224" t="str">
        <f>'PRODUCTION LIST READY WOOD'!P12</f>
        <v/>
      </c>
      <c r="Q8" s="225">
        <f>'PRODUCTION LIST READY WOOD'!Q12</f>
        <v>0</v>
      </c>
      <c r="R8" s="45" t="e">
        <f>'READY GRP'!#REF!*SUM('PACKING LIST READY WOOD'!D8:I8)</f>
        <v>#REF!</v>
      </c>
    </row>
    <row r="9" spans="1:18" ht="23.25" customHeight="1">
      <c r="B9" s="28" t="str">
        <f>'Ready Wood'!D15</f>
        <v>palace</v>
      </c>
      <c r="C9" s="28" t="s">
        <v>22</v>
      </c>
      <c r="D9" s="224" t="str">
        <f>'PRODUCTION LIST READY WOOD'!D13</f>
        <v/>
      </c>
      <c r="E9" s="224" t="str">
        <f>'PRODUCTION LIST READY WOOD'!E13</f>
        <v/>
      </c>
      <c r="F9" s="224" t="str">
        <f>'PRODUCTION LIST READY WOOD'!F13</f>
        <v/>
      </c>
      <c r="G9" s="224" t="str">
        <f>'PRODUCTION LIST READY WOOD'!G13</f>
        <v/>
      </c>
      <c r="H9" s="224" t="str">
        <f>'PRODUCTION LIST READY WOOD'!H13</f>
        <v/>
      </c>
      <c r="I9" s="224" t="str">
        <f>'PRODUCTION LIST READY WOOD'!I13</f>
        <v/>
      </c>
      <c r="J9" s="224" t="str">
        <f>'PRODUCTION LIST READY WOOD'!J13</f>
        <v/>
      </c>
      <c r="K9" s="224" t="str">
        <f>'PRODUCTION LIST READY WOOD'!K13</f>
        <v/>
      </c>
      <c r="L9" s="224" t="str">
        <f>'PRODUCTION LIST READY WOOD'!L13</f>
        <v/>
      </c>
      <c r="M9" s="224" t="str">
        <f>'PRODUCTION LIST READY WOOD'!M13</f>
        <v/>
      </c>
      <c r="N9" s="224" t="str">
        <f>'PRODUCTION LIST READY WOOD'!N13</f>
        <v/>
      </c>
      <c r="O9" s="224" t="str">
        <f>'PRODUCTION LIST READY WOOD'!O13</f>
        <v/>
      </c>
      <c r="P9" s="224" t="str">
        <f>'PRODUCTION LIST READY WOOD'!P13</f>
        <v/>
      </c>
      <c r="Q9" s="225">
        <f>'PRODUCTION LIST READY WOOD'!Q13</f>
        <v>0</v>
      </c>
      <c r="R9" s="45" t="e">
        <f>'READY GRP'!#REF!*SUM('PACKING LIST READY WOOD'!D9:I9)</f>
        <v>#REF!</v>
      </c>
    </row>
    <row r="10" spans="1:18" ht="23.25" customHeight="1">
      <c r="B10" s="28" t="str">
        <f>'Ready Wood'!D16</f>
        <v>pool</v>
      </c>
      <c r="C10" s="28" t="s">
        <v>22</v>
      </c>
      <c r="D10" s="224" t="str">
        <f>'PRODUCTION LIST READY WOOD'!D14</f>
        <v/>
      </c>
      <c r="E10" s="224" t="str">
        <f>'PRODUCTION LIST READY WOOD'!E14</f>
        <v/>
      </c>
      <c r="F10" s="224" t="str">
        <f>'PRODUCTION LIST READY WOOD'!F14</f>
        <v/>
      </c>
      <c r="G10" s="224" t="str">
        <f>'PRODUCTION LIST READY WOOD'!G14</f>
        <v/>
      </c>
      <c r="H10" s="224" t="str">
        <f>'PRODUCTION LIST READY WOOD'!H14</f>
        <v/>
      </c>
      <c r="I10" s="224" t="str">
        <f>'PRODUCTION LIST READY WOOD'!I14</f>
        <v/>
      </c>
      <c r="J10" s="224" t="str">
        <f>'PRODUCTION LIST READY WOOD'!J14</f>
        <v/>
      </c>
      <c r="K10" s="224" t="str">
        <f>'PRODUCTION LIST READY WOOD'!K14</f>
        <v/>
      </c>
      <c r="L10" s="224" t="str">
        <f>'PRODUCTION LIST READY WOOD'!L14</f>
        <v/>
      </c>
      <c r="M10" s="224" t="str">
        <f>'PRODUCTION LIST READY WOOD'!M14</f>
        <v/>
      </c>
      <c r="N10" s="224" t="str">
        <f>'PRODUCTION LIST READY WOOD'!N14</f>
        <v/>
      </c>
      <c r="O10" s="224" t="str">
        <f>'PRODUCTION LIST READY WOOD'!O14</f>
        <v/>
      </c>
      <c r="P10" s="224" t="str">
        <f>'PRODUCTION LIST READY WOOD'!P14</f>
        <v/>
      </c>
      <c r="Q10" s="225">
        <f>'PRODUCTION LIST READY WOOD'!Q14</f>
        <v>0</v>
      </c>
      <c r="R10" s="45" t="e">
        <f>'READY GRP'!#REF!*SUM('PACKING LIST READY WOOD'!D10:I10)</f>
        <v>#REF!</v>
      </c>
    </row>
    <row r="11" spans="1:18" ht="23.25" customHeight="1">
      <c r="B11" s="28" t="str">
        <f>'Ready Wood'!D17</f>
        <v>bank</v>
      </c>
      <c r="C11" s="28" t="s">
        <v>22</v>
      </c>
      <c r="D11" s="224" t="str">
        <f>'PRODUCTION LIST READY WOOD'!D15</f>
        <v/>
      </c>
      <c r="E11" s="224" t="str">
        <f>'PRODUCTION LIST READY WOOD'!E15</f>
        <v/>
      </c>
      <c r="F11" s="224" t="str">
        <f>'PRODUCTION LIST READY WOOD'!F15</f>
        <v/>
      </c>
      <c r="G11" s="224" t="str">
        <f>'PRODUCTION LIST READY WOOD'!G15</f>
        <v/>
      </c>
      <c r="H11" s="224" t="str">
        <f>'PRODUCTION LIST READY WOOD'!H15</f>
        <v/>
      </c>
      <c r="I11" s="224" t="str">
        <f>'PRODUCTION LIST READY WOOD'!I15</f>
        <v/>
      </c>
      <c r="J11" s="224" t="str">
        <f>'PRODUCTION LIST READY WOOD'!J15</f>
        <v/>
      </c>
      <c r="K11" s="224" t="str">
        <f>'PRODUCTION LIST READY WOOD'!K15</f>
        <v/>
      </c>
      <c r="L11" s="224" t="str">
        <f>'PRODUCTION LIST READY WOOD'!L15</f>
        <v/>
      </c>
      <c r="M11" s="224" t="str">
        <f>'PRODUCTION LIST READY WOOD'!M15</f>
        <v/>
      </c>
      <c r="N11" s="224" t="str">
        <f>'PRODUCTION LIST READY WOOD'!N15</f>
        <v/>
      </c>
      <c r="O11" s="224" t="str">
        <f>'PRODUCTION LIST READY WOOD'!O15</f>
        <v/>
      </c>
      <c r="P11" s="224" t="str">
        <f>'PRODUCTION LIST READY WOOD'!P15</f>
        <v/>
      </c>
      <c r="Q11" s="225">
        <f>'PRODUCTION LIST READY WOOD'!Q15</f>
        <v>0</v>
      </c>
      <c r="R11" s="45" t="e">
        <f>'READY GRP'!#REF!*SUM('PACKING LIST READY WOOD'!D11:I11)</f>
        <v>#REF!</v>
      </c>
    </row>
    <row r="12" spans="1:18" ht="23.25" customHeight="1">
      <c r="B12" s="28" t="str">
        <f>'Ready Wood'!D18</f>
        <v>plaza</v>
      </c>
      <c r="C12" s="28" t="s">
        <v>22</v>
      </c>
      <c r="D12" s="224" t="str">
        <f>'PRODUCTION LIST READY WOOD'!D16</f>
        <v/>
      </c>
      <c r="E12" s="224" t="str">
        <f>'PRODUCTION LIST READY WOOD'!E16</f>
        <v/>
      </c>
      <c r="F12" s="224" t="str">
        <f>'PRODUCTION LIST READY WOOD'!F16</f>
        <v/>
      </c>
      <c r="G12" s="224" t="str">
        <f>'PRODUCTION LIST READY WOOD'!G16</f>
        <v/>
      </c>
      <c r="H12" s="224" t="str">
        <f>'PRODUCTION LIST READY WOOD'!H16</f>
        <v/>
      </c>
      <c r="I12" s="224" t="str">
        <f>'PRODUCTION LIST READY WOOD'!I16</f>
        <v/>
      </c>
      <c r="J12" s="224" t="str">
        <f>'PRODUCTION LIST READY WOOD'!J16</f>
        <v/>
      </c>
      <c r="K12" s="224" t="str">
        <f>'PRODUCTION LIST READY WOOD'!K16</f>
        <v/>
      </c>
      <c r="L12" s="224" t="str">
        <f>'PRODUCTION LIST READY WOOD'!L16</f>
        <v/>
      </c>
      <c r="M12" s="224" t="str">
        <f>'PRODUCTION LIST READY WOOD'!M16</f>
        <v/>
      </c>
      <c r="N12" s="224" t="str">
        <f>'PRODUCTION LIST READY WOOD'!N16</f>
        <v/>
      </c>
      <c r="O12" s="224" t="str">
        <f>'PRODUCTION LIST READY WOOD'!O16</f>
        <v/>
      </c>
      <c r="P12" s="224" t="str">
        <f>'PRODUCTION LIST READY WOOD'!P16</f>
        <v/>
      </c>
      <c r="Q12" s="225">
        <f>'PRODUCTION LIST READY WOOD'!Q16</f>
        <v>0</v>
      </c>
      <c r="R12" s="45" t="e">
        <f>'READY GRP'!#REF!*SUM('PACKING LIST READY WOOD'!D12:I12)</f>
        <v>#REF!</v>
      </c>
    </row>
    <row r="13" spans="1:18" ht="23.25" customHeight="1">
      <c r="B13" s="28" t="str">
        <f>'Ready Wood'!D19</f>
        <v>stadium</v>
      </c>
      <c r="C13" s="28" t="s">
        <v>22</v>
      </c>
      <c r="D13" s="224" t="str">
        <f>'PRODUCTION LIST READY WOOD'!D17</f>
        <v/>
      </c>
      <c r="E13" s="224" t="str">
        <f>'PRODUCTION LIST READY WOOD'!E17</f>
        <v/>
      </c>
      <c r="F13" s="224" t="str">
        <f>'PRODUCTION LIST READY WOOD'!F17</f>
        <v/>
      </c>
      <c r="G13" s="224" t="str">
        <f>'PRODUCTION LIST READY WOOD'!G17</f>
        <v/>
      </c>
      <c r="H13" s="224" t="str">
        <f>'PRODUCTION LIST READY WOOD'!H17</f>
        <v/>
      </c>
      <c r="I13" s="224" t="str">
        <f>'PRODUCTION LIST READY WOOD'!I17</f>
        <v/>
      </c>
      <c r="J13" s="224" t="str">
        <f>'PRODUCTION LIST READY WOOD'!J17</f>
        <v/>
      </c>
      <c r="K13" s="224" t="str">
        <f>'PRODUCTION LIST READY WOOD'!K17</f>
        <v/>
      </c>
      <c r="L13" s="224" t="str">
        <f>'PRODUCTION LIST READY WOOD'!L17</f>
        <v/>
      </c>
      <c r="M13" s="224" t="str">
        <f>'PRODUCTION LIST READY WOOD'!M17</f>
        <v/>
      </c>
      <c r="N13" s="224" t="str">
        <f>'PRODUCTION LIST READY WOOD'!N17</f>
        <v/>
      </c>
      <c r="O13" s="224" t="str">
        <f>'PRODUCTION LIST READY WOOD'!O17</f>
        <v/>
      </c>
      <c r="P13" s="224" t="str">
        <f>'PRODUCTION LIST READY WOOD'!P17</f>
        <v/>
      </c>
      <c r="Q13" s="225">
        <f>'PRODUCTION LIST READY WOOD'!Q17</f>
        <v>0</v>
      </c>
      <c r="R13" s="45" t="e">
        <f>'READY GRP'!#REF!*SUM('PACKING LIST READY WOOD'!D13:I13)</f>
        <v>#REF!</v>
      </c>
    </row>
    <row r="15" spans="1:18" ht="23.25" customHeight="1">
      <c r="B15" s="2"/>
      <c r="C15" s="2"/>
    </row>
    <row r="16" spans="1:18" ht="23.25" customHeight="1">
      <c r="B16" s="22" t="s">
        <v>54</v>
      </c>
      <c r="C16" s="44"/>
      <c r="D16" s="44"/>
      <c r="F16" s="24" t="s">
        <v>57</v>
      </c>
      <c r="G16" s="44"/>
      <c r="H16" s="44"/>
      <c r="I16" s="44"/>
    </row>
    <row r="17" spans="2:9" ht="23.25" customHeight="1">
      <c r="B17" s="22" t="s">
        <v>56</v>
      </c>
      <c r="C17" s="23"/>
      <c r="D17" s="23"/>
      <c r="F17" s="24" t="s">
        <v>55</v>
      </c>
      <c r="G17" s="23"/>
      <c r="H17" s="23"/>
      <c r="I17" s="23"/>
    </row>
    <row r="18" spans="2:9" ht="23.25" customHeight="1">
      <c r="B18"/>
      <c r="C18" s="2"/>
      <c r="F18" s="24" t="s">
        <v>58</v>
      </c>
      <c r="G18" s="23"/>
      <c r="H18" s="44"/>
      <c r="I18" s="44"/>
    </row>
  </sheetData>
  <sheetProtection selectLockedCells="1" selectUnlockedCells="1"/>
  <autoFilter ref="Q3:Q13" xr:uid="{DFBFDA81-F110-874D-8055-EBDB4A3534EE}"/>
  <mergeCells count="3">
    <mergeCell ref="B1:G1"/>
    <mergeCell ref="J1:L1"/>
    <mergeCell ref="B2:H2"/>
  </mergeCells>
  <pageMargins left="0.25" right="0.25" top="0.75" bottom="0.75" header="0.3" footer="0.3"/>
  <pageSetup paperSize="9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8">
    <tabColor theme="8" tint="0.59999389629810485"/>
  </sheetPr>
  <dimension ref="A6:M35"/>
  <sheetViews>
    <sheetView topLeftCell="A3" zoomScale="73" workbookViewId="0">
      <selection activeCell="K51" sqref="K51"/>
    </sheetView>
  </sheetViews>
  <sheetFormatPr defaultColWidth="11" defaultRowHeight="15.5"/>
  <cols>
    <col min="2" max="2" width="12" style="3" customWidth="1"/>
    <col min="3" max="3" width="12.83203125" style="3" customWidth="1"/>
    <col min="4" max="4" width="11" style="4" customWidth="1"/>
    <col min="5" max="6" width="11" style="3" customWidth="1"/>
    <col min="7" max="7" width="11" style="4" customWidth="1"/>
    <col min="8" max="8" width="11" style="4"/>
    <col min="9" max="9" width="11" style="3"/>
    <col min="10" max="10" width="11" style="4"/>
  </cols>
  <sheetData>
    <row r="6" spans="1:13" ht="16" thickBot="1"/>
    <row r="7" spans="1:13" ht="16" thickBot="1">
      <c r="A7" s="1"/>
      <c r="B7" s="5" t="s">
        <v>23</v>
      </c>
      <c r="C7" s="6" t="s">
        <v>24</v>
      </c>
      <c r="D7" s="7" t="s">
        <v>25</v>
      </c>
      <c r="E7" s="5" t="s">
        <v>26</v>
      </c>
      <c r="F7" s="6" t="s">
        <v>27</v>
      </c>
      <c r="G7" s="8" t="s">
        <v>32</v>
      </c>
      <c r="H7" s="7" t="s">
        <v>33</v>
      </c>
      <c r="I7" s="6" t="s">
        <v>34</v>
      </c>
      <c r="J7" s="8" t="s">
        <v>35</v>
      </c>
      <c r="K7" s="15" t="s">
        <v>37</v>
      </c>
      <c r="L7" s="15" t="s">
        <v>38</v>
      </c>
      <c r="M7" s="50" t="s">
        <v>116</v>
      </c>
    </row>
    <row r="8" spans="1:13" ht="29.25" customHeight="1" thickBot="1">
      <c r="A8" s="14" t="s">
        <v>11</v>
      </c>
      <c r="B8" s="13" t="e">
        <f>SUM(B9:B9487)</f>
        <v>#REF!</v>
      </c>
      <c r="C8" s="12" t="e">
        <f>SUM(C9:C9487)</f>
        <v>#REF!</v>
      </c>
      <c r="D8" s="12" t="e">
        <f>SUM(D9:D9487)</f>
        <v>#REF!</v>
      </c>
      <c r="E8" s="12" t="e">
        <f>SUM(E9:E9487)</f>
        <v>#REF!</v>
      </c>
      <c r="F8" s="12" t="e">
        <f>SUM(F9:F9487)</f>
        <v>#REF!</v>
      </c>
      <c r="G8" s="12" t="e">
        <f>SUM(G9:G9487)/1000</f>
        <v>#REF!</v>
      </c>
      <c r="H8" s="12" t="e">
        <f>SUM(H9:H9487)/1000</f>
        <v>#REF!</v>
      </c>
      <c r="I8" s="12" t="e">
        <f>SUM(I9:I9487)/1000</f>
        <v>#REF!</v>
      </c>
      <c r="J8" s="12" t="e">
        <f>SUM(J9:J9487)/1000</f>
        <v>#REF!</v>
      </c>
      <c r="K8" s="12" t="e">
        <f>SUM(K9:K35)</f>
        <v>#REF!</v>
      </c>
      <c r="L8" s="12" t="e">
        <f>SUM(L9:L9487)</f>
        <v>#REF!</v>
      </c>
      <c r="M8" s="12" t="e">
        <f>SUM(M9:M9487)</f>
        <v>#REF!</v>
      </c>
    </row>
    <row r="9" spans="1:13">
      <c r="A9" s="1" t="str">
        <f>'READY GRP'!D23</f>
        <v>RE-TOKYO-DT</v>
      </c>
      <c r="B9" s="9">
        <f>SUM('READY GRP'!AJ23:AP23)*'READY GRP'!BB23</f>
        <v>0</v>
      </c>
      <c r="C9" s="10">
        <f>SUM('READY GRP'!AJ23:AO23)*'READY GRP'!BC23</f>
        <v>0</v>
      </c>
      <c r="D9" s="11">
        <f>SUM('READY GRP'!AJ23:AO23)*'READY GRP'!BD23</f>
        <v>0</v>
      </c>
      <c r="E9" s="11">
        <f>SUM('READY GRP'!AJ23:AO23)*'READY GRP'!BE23</f>
        <v>0</v>
      </c>
      <c r="F9" s="11">
        <f>SUM('READY GRP'!AJ23:AO23)*'READY GRP'!BF23</f>
        <v>0</v>
      </c>
      <c r="G9" s="11">
        <f>SUM('READY GRP'!AJ23:AV23)*'READY GRP'!BG23</f>
        <v>0</v>
      </c>
      <c r="H9" s="11">
        <f>SUM('READY GRP'!AJ23:AV23)*'READY GRP'!BH23</f>
        <v>0</v>
      </c>
      <c r="I9" s="11">
        <f>SUM('READY GRP'!AJ23:AV23)*'READY GRP'!BI23</f>
        <v>0</v>
      </c>
      <c r="J9" s="11">
        <f>SUM('READY GRP'!AJ23:AV23)*'READY GRP'!BJ23</f>
        <v>0</v>
      </c>
      <c r="K9" s="11">
        <f>'READY GRP'!BK23</f>
        <v>0</v>
      </c>
      <c r="L9" s="11">
        <f>'READY GRP'!AG23*SUM('READY GRP'!AJ23:AV23)</f>
        <v>0</v>
      </c>
      <c r="M9" s="51"/>
    </row>
    <row r="10" spans="1:13">
      <c r="A10" s="1" t="str">
        <f>'READY GRP'!D24</f>
        <v>RE-CHONGQING-DT</v>
      </c>
      <c r="B10" s="9">
        <f>SUM('READY GRP'!AJ24:AP24)*'READY GRP'!BB24</f>
        <v>0</v>
      </c>
      <c r="C10" s="10">
        <f>SUM('READY GRP'!AJ24:AO24)*'READY GRP'!BC24</f>
        <v>0</v>
      </c>
      <c r="D10" s="11">
        <f>SUM('READY GRP'!AJ24:AO24)*'READY GRP'!BD24</f>
        <v>0</v>
      </c>
      <c r="E10" s="11">
        <f>SUM('READY GRP'!AJ24:AO24)*'READY GRP'!BE24</f>
        <v>0</v>
      </c>
      <c r="F10" s="11">
        <f>SUM('READY GRP'!AJ24:AO24)*'READY GRP'!BF24</f>
        <v>0</v>
      </c>
      <c r="G10" s="11">
        <f>SUM('READY GRP'!AJ24:AV24)*'READY GRP'!BG24</f>
        <v>0</v>
      </c>
      <c r="H10" s="11">
        <f>SUM('READY GRP'!AJ24:AV24)*'READY GRP'!BH24</f>
        <v>0</v>
      </c>
      <c r="I10" s="11">
        <f>SUM('READY GRP'!AJ24:AV24)*'READY GRP'!BI24</f>
        <v>0</v>
      </c>
      <c r="J10" s="11">
        <f>SUM('READY GRP'!AJ24:AV24)*'READY GRP'!BJ24</f>
        <v>0</v>
      </c>
      <c r="K10" s="11">
        <f>'READY GRP'!BK24</f>
        <v>0</v>
      </c>
      <c r="L10" s="11">
        <f>'READY GRP'!AG24*SUM('READY GRP'!AJ24:AV24)</f>
        <v>0</v>
      </c>
      <c r="M10" s="51"/>
    </row>
    <row r="11" spans="1:13">
      <c r="A11" s="1" t="str">
        <f>'READY GRP'!D25</f>
        <v>RE-CAPE TOWN-DT</v>
      </c>
      <c r="B11" s="9">
        <f>SUM('READY GRP'!AJ25:AP25)*'READY GRP'!BB25</f>
        <v>0</v>
      </c>
      <c r="C11" s="10">
        <f>SUM('READY GRP'!AJ25:AO25)*'READY GRP'!BC25</f>
        <v>0</v>
      </c>
      <c r="D11" s="11">
        <f>SUM('READY GRP'!AJ25:AO25)*'READY GRP'!BD25</f>
        <v>0</v>
      </c>
      <c r="E11" s="11">
        <f>SUM('READY GRP'!AJ25:AO25)*'READY GRP'!BE25</f>
        <v>0</v>
      </c>
      <c r="F11" s="11">
        <f>SUM('READY GRP'!AJ25:AO25)*'READY GRP'!BF25</f>
        <v>0</v>
      </c>
      <c r="G11" s="11">
        <f>SUM('READY GRP'!AJ25:AV25)*'READY GRP'!BG25</f>
        <v>0</v>
      </c>
      <c r="H11" s="11">
        <f>SUM('READY GRP'!AJ25:AV25)*'READY GRP'!BH25</f>
        <v>0</v>
      </c>
      <c r="I11" s="11">
        <f>SUM('READY GRP'!AJ25:AV25)*'READY GRP'!BI25</f>
        <v>0</v>
      </c>
      <c r="J11" s="11">
        <f>SUM('READY GRP'!AJ25:AV25)*'READY GRP'!BJ25</f>
        <v>0</v>
      </c>
      <c r="K11" s="11">
        <f>'READY GRP'!BK25</f>
        <v>0</v>
      </c>
      <c r="L11" s="11">
        <f>'READY GRP'!AG25*SUM('READY GRP'!AJ25:AV25)</f>
        <v>0</v>
      </c>
      <c r="M11" s="51"/>
    </row>
    <row r="12" spans="1:13">
      <c r="A12" s="1" t="str">
        <f>'READY GRP'!D26</f>
        <v>RE-RIO-DT</v>
      </c>
      <c r="B12" s="9">
        <f>SUM('READY GRP'!AJ26:AP26)*'READY GRP'!BB26</f>
        <v>0</v>
      </c>
      <c r="C12" s="10">
        <f>SUM('READY GRP'!AJ26:AO26)*'READY GRP'!BC26</f>
        <v>0</v>
      </c>
      <c r="D12" s="11">
        <f>SUM('READY GRP'!AJ26:AO26)*'READY GRP'!BD26</f>
        <v>0</v>
      </c>
      <c r="E12" s="11">
        <f>SUM('READY GRP'!AJ26:AO26)*'READY GRP'!BE26</f>
        <v>0</v>
      </c>
      <c r="F12" s="11">
        <f>SUM('READY GRP'!AJ26:AO26)*'READY GRP'!BF26</f>
        <v>0</v>
      </c>
      <c r="G12" s="11">
        <f>SUM('READY GRP'!AJ26:AV26)*'READY GRP'!BG26</f>
        <v>0</v>
      </c>
      <c r="H12" s="11">
        <f>SUM('READY GRP'!AJ26:AV26)*'READY GRP'!BH26</f>
        <v>0</v>
      </c>
      <c r="I12" s="11">
        <f>SUM('READY GRP'!AJ26:AV26)*'READY GRP'!BI26</f>
        <v>0</v>
      </c>
      <c r="J12" s="11">
        <f>SUM('READY GRP'!AJ26:AV26)*'READY GRP'!BJ26</f>
        <v>0</v>
      </c>
      <c r="K12" s="11">
        <f>'READY GRP'!BK26</f>
        <v>0</v>
      </c>
      <c r="L12" s="11">
        <f>'READY GRP'!AG26*SUM('READY GRP'!AJ26:AV26)</f>
        <v>0</v>
      </c>
      <c r="M12" s="51"/>
    </row>
    <row r="13" spans="1:13">
      <c r="A13" s="1" t="str">
        <f>'READY GRP'!D27</f>
        <v>RE-BARCELONA-DT</v>
      </c>
      <c r="B13" s="9">
        <f>SUM('READY GRP'!AJ27:AP27)*'READY GRP'!BB27</f>
        <v>0</v>
      </c>
      <c r="C13" s="10">
        <f>SUM('READY GRP'!AJ28:AO28)*'READY GRP'!BC28</f>
        <v>0</v>
      </c>
      <c r="D13" s="11">
        <f>SUM('READY GRP'!AJ28:AO28)*'READY GRP'!BD28</f>
        <v>0</v>
      </c>
      <c r="E13" s="11">
        <f>SUM('READY GRP'!AJ28:AO28)*'READY GRP'!BE28</f>
        <v>0</v>
      </c>
      <c r="F13" s="11">
        <f>SUM('READY GRP'!AJ28:AO28)*'READY GRP'!BF28</f>
        <v>0</v>
      </c>
      <c r="G13" s="11">
        <f>SUM('READY GRP'!AJ27:AV27)*'READY GRP'!BG27</f>
        <v>0</v>
      </c>
      <c r="H13" s="11">
        <f>SUM('READY GRP'!AJ27:AV27)*'READY GRP'!BH27</f>
        <v>0</v>
      </c>
      <c r="I13" s="11">
        <f>SUM('READY GRP'!AJ27:AV27)*'READY GRP'!BI27</f>
        <v>0</v>
      </c>
      <c r="J13" s="11">
        <f>SUM('READY GRP'!AJ27:AV27)*'READY GRP'!BJ27</f>
        <v>0</v>
      </c>
      <c r="K13" s="11">
        <f>'READY GRP'!BK28</f>
        <v>0</v>
      </c>
      <c r="L13" s="11">
        <f>'READY GRP'!AG27*SUM('READY GRP'!AJ27:AV27)</f>
        <v>0</v>
      </c>
      <c r="M13" s="52"/>
    </row>
    <row r="14" spans="1:13">
      <c r="A14" s="1" t="str">
        <f>'READY GRP'!D28</f>
        <v>RE-SYDNEY-DT</v>
      </c>
      <c r="B14" s="9">
        <f>SUM('READY GRP'!AJ28:AP28)*'READY GRP'!BB28</f>
        <v>0</v>
      </c>
      <c r="C14" s="10">
        <f>SUM('READY GRP'!AJ30:AO30)*'READY GRP'!BC30</f>
        <v>0</v>
      </c>
      <c r="D14" s="11">
        <f>SUM('READY GRP'!AJ30:AO30)*'READY GRP'!BD30</f>
        <v>0</v>
      </c>
      <c r="E14" s="11">
        <f>SUM('READY GRP'!AJ30:AO30)*'READY GRP'!BE30</f>
        <v>0</v>
      </c>
      <c r="F14" s="11">
        <f>SUM('READY GRP'!AJ30:AO30)*'READY GRP'!BF30</f>
        <v>0</v>
      </c>
      <c r="G14" s="11">
        <f>SUM('READY GRP'!AJ28:AV28)*'READY GRP'!BG28</f>
        <v>0</v>
      </c>
      <c r="H14" s="11">
        <f>SUM('READY GRP'!AJ28:AV28)*'READY GRP'!BH28</f>
        <v>0</v>
      </c>
      <c r="I14" s="11">
        <f>SUM('READY GRP'!AJ28:AV28)*'READY GRP'!BI28</f>
        <v>0</v>
      </c>
      <c r="J14" s="11">
        <f>SUM('READY GRP'!AJ28:AV28)*'READY GRP'!BJ28</f>
        <v>0</v>
      </c>
      <c r="K14" s="11">
        <f>'READY GRP'!BK30</f>
        <v>0</v>
      </c>
      <c r="L14" s="11">
        <f>'READY GRP'!AG28*SUM('READY GRP'!AJ28:AV28)</f>
        <v>0</v>
      </c>
      <c r="M14" s="53"/>
    </row>
    <row r="15" spans="1:13">
      <c r="A15" s="1" t="str">
        <f>'READY GRP'!D29</f>
        <v>RE-NYC-DT</v>
      </c>
      <c r="B15" s="9">
        <f>SUM('READY GRP'!AJ29:AP29)*'READY GRP'!BB29</f>
        <v>0</v>
      </c>
      <c r="C15" s="10">
        <f>SUM('READY GRP'!AJ32:AO32)*'READY GRP'!BC32</f>
        <v>0</v>
      </c>
      <c r="D15" s="11">
        <f>SUM('READY GRP'!AJ32:AO32)*'READY GRP'!BD32</f>
        <v>0</v>
      </c>
      <c r="E15" s="11">
        <f>SUM('READY GRP'!AJ32:AO32)*'READY GRP'!BE32</f>
        <v>0</v>
      </c>
      <c r="F15" s="11">
        <f>SUM('READY GRP'!AJ32:AO32)*'READY GRP'!BF32</f>
        <v>0</v>
      </c>
      <c r="G15" s="11">
        <f>SUM('READY GRP'!AJ29:AV29)*'READY GRP'!BG29</f>
        <v>0</v>
      </c>
      <c r="H15" s="11">
        <f>SUM('READY GRP'!AJ29:AV29)*'READY GRP'!BH29</f>
        <v>0</v>
      </c>
      <c r="I15" s="11">
        <f>SUM('READY GRP'!AJ29:AV29)*'READY GRP'!BI29</f>
        <v>0</v>
      </c>
      <c r="J15" s="11">
        <f>SUM('READY GRP'!AJ29:AV29)*'READY GRP'!BJ29</f>
        <v>0</v>
      </c>
      <c r="K15" s="11">
        <f>'READY GRP'!BK32</f>
        <v>0</v>
      </c>
      <c r="L15" s="11">
        <f>'READY GRP'!AG29*SUM('READY GRP'!AJ29:AV29)</f>
        <v>0</v>
      </c>
      <c r="M15" s="53"/>
    </row>
    <row r="16" spans="1:13">
      <c r="A16" s="1" t="str">
        <f>'READY GRP'!D30</f>
        <v>RE-PARIS-DT</v>
      </c>
      <c r="B16" s="9">
        <f>SUM('READY GRP'!AJ30:AP30)*'READY GRP'!BB30</f>
        <v>0</v>
      </c>
      <c r="C16" s="10">
        <f>SUM('READY GRP'!AJ27:AO27)*'READY GRP'!BC27</f>
        <v>0</v>
      </c>
      <c r="D16" s="11">
        <f>SUM('READY GRP'!AJ27:AO27)*'READY GRP'!BD27</f>
        <v>0</v>
      </c>
      <c r="E16" s="11">
        <f>SUM('READY GRP'!AJ27:AO27)*'READY GRP'!BE27</f>
        <v>0</v>
      </c>
      <c r="F16" s="11">
        <f>SUM('READY GRP'!AJ27:AO27)*'READY GRP'!BF27</f>
        <v>0</v>
      </c>
      <c r="G16" s="11">
        <f>SUM('READY GRP'!AJ30:AV30)*'READY GRP'!BG30</f>
        <v>0</v>
      </c>
      <c r="H16" s="11">
        <f>SUM('READY GRP'!AJ30:AV30)*'READY GRP'!BH30</f>
        <v>0</v>
      </c>
      <c r="I16" s="11">
        <f>SUM('READY GRP'!AJ30:AV30)*'READY GRP'!BI30</f>
        <v>0</v>
      </c>
      <c r="J16" s="11">
        <f>SUM('READY GRP'!AJ30:AV30)*'READY GRP'!BJ30</f>
        <v>0</v>
      </c>
      <c r="K16" s="11">
        <f>'READY GRP'!BK27</f>
        <v>0</v>
      </c>
      <c r="L16" s="11">
        <f>'READY GRP'!AG30*SUM('READY GRP'!AJ30:AV30)</f>
        <v>0</v>
      </c>
      <c r="M16" s="54"/>
    </row>
    <row r="17" spans="1:13">
      <c r="A17" s="1" t="str">
        <f>'READY GRP'!D31</f>
        <v>RE-LIMA-DT</v>
      </c>
      <c r="B17" s="9">
        <f>SUM('READY GRP'!AJ31:AP31)*'READY GRP'!BB31</f>
        <v>0</v>
      </c>
      <c r="C17" s="10">
        <f>SUM('READY GRP'!AJ29:AO29)*'READY GRP'!BC29</f>
        <v>0</v>
      </c>
      <c r="D17" s="11">
        <f>SUM('READY GRP'!AJ29:AO29)*'READY GRP'!BD29</f>
        <v>0</v>
      </c>
      <c r="E17" s="11">
        <f>SUM('READY GRP'!AJ29:AO29)*'READY GRP'!BE29</f>
        <v>0</v>
      </c>
      <c r="F17" s="11">
        <f>SUM('READY GRP'!AJ29:AO29)*'READY GRP'!BF29</f>
        <v>0</v>
      </c>
      <c r="G17" s="11">
        <f>SUM('READY GRP'!AJ31:AV31)*'READY GRP'!BG31</f>
        <v>0</v>
      </c>
      <c r="H17" s="11">
        <f>SUM('READY GRP'!AJ31:AV31)*'READY GRP'!BH31</f>
        <v>0</v>
      </c>
      <c r="I17" s="11">
        <f>SUM('READY GRP'!AJ31:AV31)*'READY GRP'!BI31</f>
        <v>0</v>
      </c>
      <c r="J17" s="11">
        <f>SUM('READY GRP'!AJ31:AV31)*'READY GRP'!BJ31</f>
        <v>0</v>
      </c>
      <c r="K17" s="11">
        <f>'READY GRP'!BK29</f>
        <v>0</v>
      </c>
      <c r="L17" s="11">
        <f>'READY GRP'!AG31*SUM('READY GRP'!AJ31:AV31)</f>
        <v>0</v>
      </c>
      <c r="M17" s="54"/>
    </row>
    <row r="18" spans="1:13">
      <c r="A18" s="1" t="str">
        <f>'READY GRP'!D32</f>
        <v>RE-PHOENIX-DT</v>
      </c>
      <c r="B18" s="9">
        <f>SUM('READY GRP'!AJ32:AP32)*'READY GRP'!BB32</f>
        <v>0</v>
      </c>
      <c r="C18" s="10">
        <f>SUM('READY GRP'!AJ31:AO31)*'READY GRP'!BC31</f>
        <v>0</v>
      </c>
      <c r="D18" s="11">
        <f>SUM('READY GRP'!AJ31:AO31)*'READY GRP'!BD31</f>
        <v>0</v>
      </c>
      <c r="E18" s="11">
        <f>SUM('READY GRP'!AJ31:AO31)*'READY GRP'!BE31</f>
        <v>0</v>
      </c>
      <c r="F18" s="11">
        <f>SUM('READY GRP'!AJ31:AO31)*'READY GRP'!BF31</f>
        <v>0</v>
      </c>
      <c r="G18" s="11">
        <f>SUM('READY GRP'!AJ32:AV32)*'READY GRP'!BG32</f>
        <v>0</v>
      </c>
      <c r="H18" s="11">
        <f>SUM('READY GRP'!AJ32:AV32)*'READY GRP'!BH32</f>
        <v>0</v>
      </c>
      <c r="I18" s="11">
        <f>SUM('READY GRP'!AJ32:AV32)*'READY GRP'!BI32</f>
        <v>0</v>
      </c>
      <c r="J18" s="11">
        <f>SUM('READY GRP'!AJ32:AV32)*'READY GRP'!BJ32</f>
        <v>0</v>
      </c>
      <c r="K18" s="11">
        <f>'READY GRP'!BK31</f>
        <v>0</v>
      </c>
      <c r="L18" s="11">
        <f>'READY GRP'!AG32*SUM('READY GRP'!AJ32:AV32)</f>
        <v>0</v>
      </c>
      <c r="M18" s="53"/>
    </row>
    <row r="19" spans="1:13">
      <c r="A19" s="1" t="e">
        <f>'READY GRP'!#REF!</f>
        <v>#REF!</v>
      </c>
      <c r="B19" s="9" t="e">
        <f>SUM('READY GRP'!#REF!)*'READY GRP'!#REF!</f>
        <v>#REF!</v>
      </c>
      <c r="C19" s="10" t="e">
        <f>SUM('READY GRP'!#REF!)*'READY GRP'!#REF!</f>
        <v>#REF!</v>
      </c>
      <c r="D19" s="11" t="e">
        <f>SUM('READY GRP'!#REF!)*'READY GRP'!#REF!</f>
        <v>#REF!</v>
      </c>
      <c r="E19" s="11" t="e">
        <f>SUM('READY GRP'!#REF!)*'READY GRP'!#REF!</f>
        <v>#REF!</v>
      </c>
      <c r="F19" s="11" t="e">
        <f>SUM('READY GRP'!#REF!)*'READY GRP'!#REF!</f>
        <v>#REF!</v>
      </c>
      <c r="G19" s="11" t="e">
        <f>SUM('READY GRP'!#REF!)*'READY GRP'!#REF!</f>
        <v>#REF!</v>
      </c>
      <c r="H19" s="11" t="e">
        <f>SUM('READY GRP'!#REF!)*'READY GRP'!#REF!</f>
        <v>#REF!</v>
      </c>
      <c r="I19" s="11" t="e">
        <f>SUM('READY GRP'!#REF!)*'READY GRP'!#REF!</f>
        <v>#REF!</v>
      </c>
      <c r="J19" s="11" t="e">
        <f>SUM('READY GRP'!#REF!)*'READY GRP'!#REF!</f>
        <v>#REF!</v>
      </c>
      <c r="K19" s="11" t="e">
        <f>'READY GRP'!#REF!</f>
        <v>#REF!</v>
      </c>
      <c r="L19" s="11" t="e">
        <f>'READY GRP'!#REF!*SUM('READY GRP'!#REF!)</f>
        <v>#REF!</v>
      </c>
      <c r="M19" s="54"/>
    </row>
    <row r="20" spans="1:13">
      <c r="A20" s="1" t="e">
        <f>'READY GRP'!#REF!</f>
        <v>#REF!</v>
      </c>
      <c r="B20" s="9" t="e">
        <f>SUM('READY GRP'!#REF!)*'READY GRP'!#REF!</f>
        <v>#REF!</v>
      </c>
      <c r="C20" s="10" t="e">
        <f>SUM('READY GRP'!#REF!)*'READY GRP'!#REF!</f>
        <v>#REF!</v>
      </c>
      <c r="D20" s="11" t="e">
        <f>SUM('READY GRP'!#REF!)*'READY GRP'!#REF!</f>
        <v>#REF!</v>
      </c>
      <c r="E20" s="11" t="e">
        <f>SUM('READY GRP'!#REF!)*'READY GRP'!#REF!</f>
        <v>#REF!</v>
      </c>
      <c r="F20" s="11" t="e">
        <f>SUM('READY GRP'!#REF!)*'READY GRP'!#REF!</f>
        <v>#REF!</v>
      </c>
      <c r="G20" s="11" t="e">
        <f>SUM('READY GRP'!#REF!)*'READY GRP'!#REF!</f>
        <v>#REF!</v>
      </c>
      <c r="H20" s="11" t="e">
        <f>SUM('READY GRP'!#REF!)*'READY GRP'!#REF!</f>
        <v>#REF!</v>
      </c>
      <c r="I20" s="11" t="e">
        <f>SUM('READY GRP'!#REF!)*'READY GRP'!#REF!</f>
        <v>#REF!</v>
      </c>
      <c r="J20" s="11" t="e">
        <f>SUM('READY GRP'!#REF!)*'READY GRP'!#REF!</f>
        <v>#REF!</v>
      </c>
      <c r="K20" s="11" t="e">
        <f>'READY GRP'!#REF!</f>
        <v>#REF!</v>
      </c>
      <c r="L20" s="11" t="e">
        <f>'READY GRP'!#REF!*SUM('READY GRP'!#REF!)</f>
        <v>#REF!</v>
      </c>
      <c r="M20" s="11" t="e">
        <f>SUM('READY GRP'!#REF!)*'READY GRP'!#REF!</f>
        <v>#REF!</v>
      </c>
    </row>
    <row r="21" spans="1:13">
      <c r="A21" s="1" t="e">
        <f>'READY GRP'!#REF!</f>
        <v>#REF!</v>
      </c>
      <c r="B21" s="9" t="e">
        <f>SUM('READY GRP'!#REF!)*'READY GRP'!#REF!</f>
        <v>#REF!</v>
      </c>
      <c r="C21" s="10" t="e">
        <f>SUM('READY GRP'!#REF!)*'READY GRP'!#REF!</f>
        <v>#REF!</v>
      </c>
      <c r="D21" s="11" t="e">
        <f>SUM('READY GRP'!#REF!)*'READY GRP'!#REF!</f>
        <v>#REF!</v>
      </c>
      <c r="E21" s="11" t="e">
        <f>SUM('READY GRP'!#REF!)*'READY GRP'!#REF!</f>
        <v>#REF!</v>
      </c>
      <c r="F21" s="11" t="e">
        <f>SUM('READY GRP'!#REF!)*'READY GRP'!#REF!</f>
        <v>#REF!</v>
      </c>
      <c r="G21" s="11" t="e">
        <f>SUM('READY GRP'!#REF!)*'READY GRP'!#REF!</f>
        <v>#REF!</v>
      </c>
      <c r="H21" s="11" t="e">
        <f>SUM('READY GRP'!#REF!)*'READY GRP'!#REF!</f>
        <v>#REF!</v>
      </c>
      <c r="I21" s="11" t="e">
        <f>SUM('READY GRP'!#REF!)*'READY GRP'!#REF!</f>
        <v>#REF!</v>
      </c>
      <c r="J21" s="11" t="e">
        <f>SUM('READY GRP'!#REF!)*'READY GRP'!#REF!</f>
        <v>#REF!</v>
      </c>
      <c r="K21" s="11" t="e">
        <f>'READY GRP'!#REF!</f>
        <v>#REF!</v>
      </c>
      <c r="L21" s="11" t="e">
        <f>'READY GRP'!#REF!*SUM('READY GRP'!#REF!)</f>
        <v>#REF!</v>
      </c>
      <c r="M21" s="11" t="e">
        <f>SUM('READY GRP'!#REF!)*'READY GRP'!#REF!</f>
        <v>#REF!</v>
      </c>
    </row>
    <row r="22" spans="1:13">
      <c r="A22" s="1" t="e">
        <f>'READY GRP'!#REF!</f>
        <v>#REF!</v>
      </c>
      <c r="B22" s="9" t="e">
        <f>SUM('READY GRP'!#REF!)*'READY GRP'!#REF!</f>
        <v>#REF!</v>
      </c>
      <c r="C22" s="10" t="e">
        <f>SUM('READY GRP'!#REF!)*'READY GRP'!#REF!</f>
        <v>#REF!</v>
      </c>
      <c r="D22" s="11" t="e">
        <f>SUM('READY GRP'!#REF!)*'READY GRP'!#REF!</f>
        <v>#REF!</v>
      </c>
      <c r="E22" s="11" t="e">
        <f>SUM('READY GRP'!#REF!)*'READY GRP'!#REF!</f>
        <v>#REF!</v>
      </c>
      <c r="F22" s="11" t="e">
        <f>SUM('READY GRP'!#REF!)*'READY GRP'!#REF!</f>
        <v>#REF!</v>
      </c>
      <c r="G22" s="11" t="e">
        <f>SUM('READY GRP'!#REF!)*'READY GRP'!#REF!</f>
        <v>#REF!</v>
      </c>
      <c r="H22" s="11" t="e">
        <f>SUM('READY GRP'!#REF!)*'READY GRP'!#REF!</f>
        <v>#REF!</v>
      </c>
      <c r="I22" s="11" t="e">
        <f>SUM('READY GRP'!#REF!)*'READY GRP'!#REF!</f>
        <v>#REF!</v>
      </c>
      <c r="J22" s="11" t="e">
        <f>SUM('READY GRP'!#REF!)*'READY GRP'!#REF!</f>
        <v>#REF!</v>
      </c>
      <c r="K22" s="11" t="e">
        <f>'READY GRP'!#REF!</f>
        <v>#REF!</v>
      </c>
      <c r="L22" s="11" t="e">
        <f>'READY GRP'!#REF!*SUM('READY GRP'!#REF!)</f>
        <v>#REF!</v>
      </c>
      <c r="M22" s="11" t="e">
        <f>SUM('READY GRP'!#REF!)*'READY GRP'!#REF!</f>
        <v>#REF!</v>
      </c>
    </row>
    <row r="23" spans="1:13">
      <c r="A23" s="1" t="e">
        <f>'READY GRP'!#REF!</f>
        <v>#REF!</v>
      </c>
      <c r="B23" s="9" t="e">
        <f>SUM('READY GRP'!#REF!)*'READY GRP'!#REF!</f>
        <v>#REF!</v>
      </c>
      <c r="C23" s="10" t="e">
        <f>SUM('READY GRP'!#REF!)*'READY GRP'!#REF!</f>
        <v>#REF!</v>
      </c>
      <c r="D23" s="11" t="e">
        <f>SUM('READY GRP'!#REF!)*'READY GRP'!#REF!</f>
        <v>#REF!</v>
      </c>
      <c r="E23" s="11" t="e">
        <f>SUM('READY GRP'!#REF!)*'READY GRP'!#REF!</f>
        <v>#REF!</v>
      </c>
      <c r="F23" s="11" t="e">
        <f>SUM('READY GRP'!#REF!)*'READY GRP'!#REF!</f>
        <v>#REF!</v>
      </c>
      <c r="G23" s="11" t="e">
        <f>SUM('READY GRP'!#REF!)*'READY GRP'!#REF!</f>
        <v>#REF!</v>
      </c>
      <c r="H23" s="11" t="e">
        <f>SUM('READY GRP'!#REF!)*'READY GRP'!#REF!</f>
        <v>#REF!</v>
      </c>
      <c r="I23" s="11" t="e">
        <f>SUM('READY GRP'!#REF!)*'READY GRP'!#REF!</f>
        <v>#REF!</v>
      </c>
      <c r="J23" s="11" t="e">
        <f>SUM('READY GRP'!#REF!)*'READY GRP'!#REF!</f>
        <v>#REF!</v>
      </c>
      <c r="K23" s="11" t="e">
        <f>'READY GRP'!#REF!</f>
        <v>#REF!</v>
      </c>
      <c r="L23" s="11" t="e">
        <f>'READY GRP'!#REF!*SUM('READY GRP'!#REF!)</f>
        <v>#REF!</v>
      </c>
      <c r="M23" s="11" t="e">
        <f>SUM('READY GRP'!#REF!)*'READY GRP'!#REF!</f>
        <v>#REF!</v>
      </c>
    </row>
    <row r="24" spans="1:13">
      <c r="A24" s="1" t="e">
        <f>'READY GRP'!#REF!</f>
        <v>#REF!</v>
      </c>
      <c r="B24" s="9" t="e">
        <f>SUM('READY GRP'!#REF!)*'READY GRP'!#REF!</f>
        <v>#REF!</v>
      </c>
      <c r="C24" s="10" t="e">
        <f>SUM('READY GRP'!#REF!)*'READY GRP'!#REF!</f>
        <v>#REF!</v>
      </c>
      <c r="D24" s="11" t="e">
        <f>SUM('READY GRP'!#REF!)*'READY GRP'!#REF!</f>
        <v>#REF!</v>
      </c>
      <c r="E24" s="11" t="e">
        <f>SUM('READY GRP'!#REF!)*'READY GRP'!#REF!</f>
        <v>#REF!</v>
      </c>
      <c r="F24" s="11" t="e">
        <f>SUM('READY GRP'!#REF!)*'READY GRP'!#REF!</f>
        <v>#REF!</v>
      </c>
      <c r="G24" s="11" t="e">
        <f>SUM('READY GRP'!#REF!)*'READY GRP'!#REF!</f>
        <v>#REF!</v>
      </c>
      <c r="H24" s="11" t="e">
        <f>SUM('READY GRP'!#REF!)*'READY GRP'!#REF!</f>
        <v>#REF!</v>
      </c>
      <c r="I24" s="11" t="e">
        <f>SUM('READY GRP'!#REF!)*'READY GRP'!#REF!</f>
        <v>#REF!</v>
      </c>
      <c r="J24" s="11" t="e">
        <f>SUM('READY GRP'!#REF!)*'READY GRP'!#REF!</f>
        <v>#REF!</v>
      </c>
      <c r="K24" s="11" t="e">
        <f>'READY GRP'!#REF!</f>
        <v>#REF!</v>
      </c>
      <c r="L24" s="11" t="e">
        <f>'READY GRP'!#REF!*SUM('READY GRP'!#REF!)</f>
        <v>#REF!</v>
      </c>
      <c r="M24" s="11" t="e">
        <f>SUM('READY GRP'!#REF!)*'READY GRP'!#REF!</f>
        <v>#REF!</v>
      </c>
    </row>
    <row r="25" spans="1:13">
      <c r="A25" s="1" t="e">
        <f>'READY GRP'!#REF!</f>
        <v>#REF!</v>
      </c>
      <c r="B25" s="9" t="e">
        <f>SUM('READY GRP'!#REF!)*'READY GRP'!#REF!</f>
        <v>#REF!</v>
      </c>
      <c r="C25" s="10" t="e">
        <f>SUM('READY GRP'!#REF!)*'READY GRP'!#REF!</f>
        <v>#REF!</v>
      </c>
      <c r="D25" s="11" t="e">
        <f>SUM('READY GRP'!#REF!)*'READY GRP'!#REF!</f>
        <v>#REF!</v>
      </c>
      <c r="E25" s="11" t="e">
        <f>SUM('READY GRP'!#REF!)*'READY GRP'!#REF!</f>
        <v>#REF!</v>
      </c>
      <c r="F25" s="11" t="e">
        <f>SUM('READY GRP'!#REF!)*'READY GRP'!#REF!</f>
        <v>#REF!</v>
      </c>
      <c r="G25" s="11" t="e">
        <f>SUM('READY GRP'!#REF!)*'READY GRP'!#REF!</f>
        <v>#REF!</v>
      </c>
      <c r="H25" s="11" t="e">
        <f>SUM('READY GRP'!#REF!)*'READY GRP'!#REF!</f>
        <v>#REF!</v>
      </c>
      <c r="I25" s="11" t="e">
        <f>SUM('READY GRP'!#REF!)*'READY GRP'!#REF!</f>
        <v>#REF!</v>
      </c>
      <c r="J25" s="11" t="e">
        <f>SUM('READY GRP'!#REF!)*'READY GRP'!#REF!</f>
        <v>#REF!</v>
      </c>
      <c r="K25" s="11" t="e">
        <f>'READY GRP'!#REF!</f>
        <v>#REF!</v>
      </c>
      <c r="L25" s="11" t="e">
        <f>'READY GRP'!#REF!*SUM('READY GRP'!#REF!)</f>
        <v>#REF!</v>
      </c>
      <c r="M25" s="11" t="e">
        <f>SUM('READY GRP'!#REF!)*'READY GRP'!#REF!</f>
        <v>#REF!</v>
      </c>
    </row>
    <row r="26" spans="1:13">
      <c r="A26" s="1" t="e">
        <f>'READY GRP'!#REF!</f>
        <v>#REF!</v>
      </c>
      <c r="B26" s="9" t="e">
        <f>SUM('READY GRP'!#REF!)*'READY GRP'!#REF!</f>
        <v>#REF!</v>
      </c>
      <c r="C26" s="10" t="e">
        <f>SUM('READY GRP'!#REF!)*'READY GRP'!#REF!</f>
        <v>#REF!</v>
      </c>
      <c r="D26" s="11" t="e">
        <f>SUM('READY GRP'!#REF!)*'READY GRP'!#REF!</f>
        <v>#REF!</v>
      </c>
      <c r="E26" s="11" t="e">
        <f>SUM('READY GRP'!#REF!)*'READY GRP'!#REF!</f>
        <v>#REF!</v>
      </c>
      <c r="F26" s="11" t="e">
        <f>SUM('READY GRP'!#REF!)*'READY GRP'!#REF!</f>
        <v>#REF!</v>
      </c>
      <c r="G26" s="11" t="e">
        <f>SUM('READY GRP'!#REF!)*'READY GRP'!#REF!</f>
        <v>#REF!</v>
      </c>
      <c r="H26" s="11" t="e">
        <f>SUM('READY GRP'!#REF!)*'READY GRP'!#REF!</f>
        <v>#REF!</v>
      </c>
      <c r="I26" s="11" t="e">
        <f>SUM('READY GRP'!#REF!)*'READY GRP'!#REF!</f>
        <v>#REF!</v>
      </c>
      <c r="J26" s="11" t="e">
        <f>SUM('READY GRP'!#REF!)*'READY GRP'!#REF!</f>
        <v>#REF!</v>
      </c>
      <c r="K26" s="11" t="e">
        <f>'READY GRP'!#REF!</f>
        <v>#REF!</v>
      </c>
      <c r="L26" s="11" t="e">
        <f>'READY GRP'!#REF!*SUM('READY GRP'!#REF!)</f>
        <v>#REF!</v>
      </c>
      <c r="M26" s="11" t="e">
        <f>SUM('READY GRP'!#REF!)*'READY GRP'!#REF!</f>
        <v>#REF!</v>
      </c>
    </row>
    <row r="27" spans="1:13">
      <c r="A27" s="1" t="e">
        <f>'READY GRP'!#REF!</f>
        <v>#REF!</v>
      </c>
      <c r="B27" s="9" t="e">
        <f>SUM('READY GRP'!#REF!)*'READY GRP'!#REF!</f>
        <v>#REF!</v>
      </c>
      <c r="C27" s="10" t="e">
        <f>SUM('READY GRP'!#REF!)*'READY GRP'!#REF!</f>
        <v>#REF!</v>
      </c>
      <c r="D27" s="11" t="e">
        <f>SUM('READY GRP'!#REF!)*'READY GRP'!#REF!</f>
        <v>#REF!</v>
      </c>
      <c r="E27" s="11" t="e">
        <f>SUM('READY GRP'!#REF!)*'READY GRP'!#REF!</f>
        <v>#REF!</v>
      </c>
      <c r="F27" s="11" t="e">
        <f>SUM('READY GRP'!#REF!)*'READY GRP'!#REF!</f>
        <v>#REF!</v>
      </c>
      <c r="G27" s="11" t="e">
        <f>SUM('READY GRP'!#REF!)*'READY GRP'!#REF!</f>
        <v>#REF!</v>
      </c>
      <c r="H27" s="11" t="e">
        <f>SUM('READY GRP'!#REF!)*'READY GRP'!#REF!</f>
        <v>#REF!</v>
      </c>
      <c r="I27" s="11" t="e">
        <f>SUM('READY GRP'!#REF!)*'READY GRP'!#REF!</f>
        <v>#REF!</v>
      </c>
      <c r="J27" s="11" t="e">
        <f>SUM('READY GRP'!#REF!)*'READY GRP'!#REF!</f>
        <v>#REF!</v>
      </c>
      <c r="K27" s="11" t="e">
        <f>'READY GRP'!#REF!</f>
        <v>#REF!</v>
      </c>
      <c r="L27" s="11" t="e">
        <f>'READY GRP'!#REF!*SUM('READY GRP'!#REF!)</f>
        <v>#REF!</v>
      </c>
      <c r="M27" s="11" t="e">
        <f>SUM('READY GRP'!#REF!)*'READY GRP'!#REF!</f>
        <v>#REF!</v>
      </c>
    </row>
    <row r="28" spans="1:13">
      <c r="A28" s="1" t="e">
        <f>'READY GRP'!#REF!</f>
        <v>#REF!</v>
      </c>
      <c r="B28" s="9" t="e">
        <f>SUM('READY GRP'!#REF!)*'READY GRP'!#REF!</f>
        <v>#REF!</v>
      </c>
      <c r="C28" s="10" t="e">
        <f>SUM('READY GRP'!#REF!)*'READY GRP'!#REF!</f>
        <v>#REF!</v>
      </c>
      <c r="D28" s="11" t="e">
        <f>SUM('READY GRP'!#REF!)*'READY GRP'!#REF!</f>
        <v>#REF!</v>
      </c>
      <c r="E28" s="11" t="e">
        <f>SUM('READY GRP'!#REF!)*'READY GRP'!#REF!</f>
        <v>#REF!</v>
      </c>
      <c r="F28" s="11" t="e">
        <f>SUM('READY GRP'!#REF!)*'READY GRP'!#REF!</f>
        <v>#REF!</v>
      </c>
      <c r="G28" s="11" t="e">
        <f>SUM('READY GRP'!#REF!)*'READY GRP'!#REF!</f>
        <v>#REF!</v>
      </c>
      <c r="H28" s="11" t="e">
        <f>SUM('READY GRP'!#REF!)*'READY GRP'!#REF!</f>
        <v>#REF!</v>
      </c>
      <c r="I28" s="11" t="e">
        <f>SUM('READY GRP'!#REF!)*'READY GRP'!#REF!</f>
        <v>#REF!</v>
      </c>
      <c r="J28" s="11" t="e">
        <f>SUM('READY GRP'!#REF!)*'READY GRP'!#REF!</f>
        <v>#REF!</v>
      </c>
      <c r="K28" s="11" t="e">
        <f>'READY GRP'!#REF!</f>
        <v>#REF!</v>
      </c>
      <c r="L28" s="11" t="e">
        <f>'READY GRP'!#REF!*SUM('READY GRP'!#REF!)</f>
        <v>#REF!</v>
      </c>
      <c r="M28" s="11" t="e">
        <f>SUM('READY GRP'!#REF!)*'READY GRP'!#REF!</f>
        <v>#REF!</v>
      </c>
    </row>
    <row r="29" spans="1:13">
      <c r="A29" s="1" t="e">
        <f>'READY GRP'!#REF!</f>
        <v>#REF!</v>
      </c>
      <c r="B29" s="9" t="e">
        <f>SUM('READY GRP'!#REF!)*'READY GRP'!#REF!</f>
        <v>#REF!</v>
      </c>
      <c r="C29" s="10" t="e">
        <f>SUM('READY GRP'!#REF!)*'READY GRP'!#REF!</f>
        <v>#REF!</v>
      </c>
      <c r="D29" s="11" t="e">
        <f>SUM('READY GRP'!#REF!)*'READY GRP'!#REF!</f>
        <v>#REF!</v>
      </c>
      <c r="E29" s="11" t="e">
        <f>SUM('READY GRP'!#REF!)*'READY GRP'!#REF!</f>
        <v>#REF!</v>
      </c>
      <c r="F29" s="11" t="e">
        <f>SUM('READY GRP'!#REF!)*'READY GRP'!#REF!</f>
        <v>#REF!</v>
      </c>
      <c r="G29" s="11" t="e">
        <f>SUM('READY GRP'!#REF!)*'READY GRP'!#REF!</f>
        <v>#REF!</v>
      </c>
      <c r="H29" s="11" t="e">
        <f>SUM('READY GRP'!#REF!)*'READY GRP'!#REF!</f>
        <v>#REF!</v>
      </c>
      <c r="I29" s="11" t="e">
        <f>SUM('READY GRP'!#REF!)*'READY GRP'!#REF!</f>
        <v>#REF!</v>
      </c>
      <c r="J29" s="11" t="e">
        <f>SUM('READY GRP'!#REF!)*'READY GRP'!#REF!</f>
        <v>#REF!</v>
      </c>
      <c r="K29" s="11" t="e">
        <f>'READY GRP'!#REF!</f>
        <v>#REF!</v>
      </c>
      <c r="L29" s="11" t="e">
        <f>'READY GRP'!#REF!*SUM('READY GRP'!#REF!)</f>
        <v>#REF!</v>
      </c>
      <c r="M29" s="11" t="e">
        <f>SUM('READY GRP'!#REF!)*'READY GRP'!#REF!</f>
        <v>#REF!</v>
      </c>
    </row>
    <row r="30" spans="1:13">
      <c r="A30" s="1" t="e">
        <f>'READY GRP'!#REF!</f>
        <v>#REF!</v>
      </c>
      <c r="B30" s="9" t="e">
        <f>SUM('READY GRP'!#REF!)*'READY GRP'!#REF!</f>
        <v>#REF!</v>
      </c>
      <c r="C30" s="10" t="e">
        <f>SUM('READY GRP'!#REF!)*'READY GRP'!#REF!</f>
        <v>#REF!</v>
      </c>
      <c r="D30" s="11" t="e">
        <f>SUM('READY GRP'!#REF!)*'READY GRP'!#REF!</f>
        <v>#REF!</v>
      </c>
      <c r="E30" s="11" t="e">
        <f>SUM('READY GRP'!#REF!)*'READY GRP'!#REF!</f>
        <v>#REF!</v>
      </c>
      <c r="F30" s="11" t="e">
        <f>SUM('READY GRP'!#REF!)*'READY GRP'!#REF!</f>
        <v>#REF!</v>
      </c>
      <c r="G30" s="11" t="e">
        <f>SUM('READY GRP'!#REF!)*'READY GRP'!#REF!</f>
        <v>#REF!</v>
      </c>
      <c r="H30" s="11" t="e">
        <f>SUM('READY GRP'!#REF!)*'READY GRP'!#REF!</f>
        <v>#REF!</v>
      </c>
      <c r="I30" s="11" t="e">
        <f>SUM('READY GRP'!#REF!)*'READY GRP'!#REF!</f>
        <v>#REF!</v>
      </c>
      <c r="J30" s="11" t="e">
        <f>SUM('READY GRP'!#REF!)*'READY GRP'!#REF!</f>
        <v>#REF!</v>
      </c>
      <c r="K30" s="11" t="e">
        <f>'READY GRP'!#REF!</f>
        <v>#REF!</v>
      </c>
      <c r="L30" s="11" t="e">
        <f>'READY GRP'!#REF!*SUM('READY GRP'!#REF!)</f>
        <v>#REF!</v>
      </c>
      <c r="M30" s="55"/>
    </row>
    <row r="31" spans="1:13">
      <c r="A31" s="1" t="e">
        <f>'READY GRP'!#REF!</f>
        <v>#REF!</v>
      </c>
      <c r="B31" s="9" t="e">
        <f>SUM('READY GRP'!#REF!)*'READY GRP'!#REF!</f>
        <v>#REF!</v>
      </c>
      <c r="C31" s="10" t="e">
        <f>SUM('READY GRP'!#REF!)*'READY GRP'!#REF!</f>
        <v>#REF!</v>
      </c>
      <c r="D31" s="11" t="e">
        <f>SUM('READY GRP'!#REF!)*'READY GRP'!#REF!</f>
        <v>#REF!</v>
      </c>
      <c r="E31" s="11" t="e">
        <f>SUM('READY GRP'!#REF!)*'READY GRP'!#REF!</f>
        <v>#REF!</v>
      </c>
      <c r="F31" s="11" t="e">
        <f>SUM('READY GRP'!#REF!)*'READY GRP'!#REF!</f>
        <v>#REF!</v>
      </c>
      <c r="G31" s="11" t="e">
        <f>SUM('READY GRP'!#REF!)*'READY GRP'!#REF!</f>
        <v>#REF!</v>
      </c>
      <c r="H31" s="11" t="e">
        <f>SUM('READY GRP'!#REF!)*'READY GRP'!#REF!</f>
        <v>#REF!</v>
      </c>
      <c r="I31" s="11" t="e">
        <f>SUM('READY GRP'!#REF!)*'READY GRP'!#REF!</f>
        <v>#REF!</v>
      </c>
      <c r="J31" s="11" t="e">
        <f>SUM('READY GRP'!#REF!)*'READY GRP'!#REF!</f>
        <v>#REF!</v>
      </c>
      <c r="K31" s="11" t="e">
        <f>'READY GRP'!#REF!</f>
        <v>#REF!</v>
      </c>
      <c r="L31" s="11" t="e">
        <f>'READY GRP'!#REF!*SUM('READY GRP'!#REF!)</f>
        <v>#REF!</v>
      </c>
      <c r="M31" s="55"/>
    </row>
    <row r="32" spans="1:13">
      <c r="A32" s="1" t="e">
        <f>'READY GRP'!#REF!</f>
        <v>#REF!</v>
      </c>
      <c r="B32" s="9" t="e">
        <f>SUM('READY GRP'!#REF!)*'READY GRP'!#REF!</f>
        <v>#REF!</v>
      </c>
      <c r="C32" s="10" t="e">
        <f>SUM('READY GRP'!#REF!)*'READY GRP'!#REF!</f>
        <v>#REF!</v>
      </c>
      <c r="D32" s="11" t="e">
        <f>SUM('READY GRP'!#REF!)*'READY GRP'!#REF!</f>
        <v>#REF!</v>
      </c>
      <c r="E32" s="11" t="e">
        <f>SUM('READY GRP'!#REF!)*'READY GRP'!#REF!</f>
        <v>#REF!</v>
      </c>
      <c r="F32" s="11" t="e">
        <f>SUM('READY GRP'!#REF!)*'READY GRP'!#REF!</f>
        <v>#REF!</v>
      </c>
      <c r="G32" s="11" t="e">
        <f>SUM('READY GRP'!#REF!)*'READY GRP'!#REF!</f>
        <v>#REF!</v>
      </c>
      <c r="H32" s="11" t="e">
        <f>SUM('READY GRP'!#REF!)*'READY GRP'!#REF!</f>
        <v>#REF!</v>
      </c>
      <c r="I32" s="11" t="e">
        <f>SUM('READY GRP'!#REF!)*'READY GRP'!#REF!</f>
        <v>#REF!</v>
      </c>
      <c r="J32" s="11" t="e">
        <f>SUM('READY GRP'!#REF!)*'READY GRP'!#REF!</f>
        <v>#REF!</v>
      </c>
      <c r="K32" s="11" t="e">
        <f>'READY GRP'!#REF!</f>
        <v>#REF!</v>
      </c>
      <c r="L32" s="11" t="e">
        <f>'READY GRP'!#REF!*SUM('READY GRP'!#REF!)</f>
        <v>#REF!</v>
      </c>
      <c r="M32" s="55"/>
    </row>
    <row r="33" spans="1:13">
      <c r="A33" s="1" t="e">
        <f>'READY GRP'!#REF!</f>
        <v>#REF!</v>
      </c>
      <c r="B33" s="9" t="e">
        <f>SUM('READY GRP'!#REF!)*'READY GRP'!#REF!</f>
        <v>#REF!</v>
      </c>
      <c r="C33" s="10" t="e">
        <f>SUM('READY GRP'!#REF!)*'READY GRP'!#REF!</f>
        <v>#REF!</v>
      </c>
      <c r="D33" s="11" t="e">
        <f>SUM('READY GRP'!#REF!)*'READY GRP'!#REF!</f>
        <v>#REF!</v>
      </c>
      <c r="E33" s="11" t="e">
        <f>SUM('READY GRP'!#REF!)*'READY GRP'!#REF!</f>
        <v>#REF!</v>
      </c>
      <c r="F33" s="11" t="e">
        <f>SUM('READY GRP'!#REF!)*'READY GRP'!#REF!</f>
        <v>#REF!</v>
      </c>
      <c r="G33" s="11" t="e">
        <f>SUM('READY GRP'!#REF!)*'READY GRP'!#REF!</f>
        <v>#REF!</v>
      </c>
      <c r="H33" s="11" t="e">
        <f>SUM('READY GRP'!#REF!)*'READY GRP'!#REF!</f>
        <v>#REF!</v>
      </c>
      <c r="I33" s="11" t="e">
        <f>SUM('READY GRP'!#REF!)*'READY GRP'!#REF!</f>
        <v>#REF!</v>
      </c>
      <c r="J33" s="11" t="e">
        <f>SUM('READY GRP'!#REF!)*'READY GRP'!#REF!</f>
        <v>#REF!</v>
      </c>
      <c r="K33" s="11" t="e">
        <f>'READY GRP'!#REF!</f>
        <v>#REF!</v>
      </c>
      <c r="L33" s="11" t="e">
        <f>'READY GRP'!#REF!*SUM('READY GRP'!#REF!)</f>
        <v>#REF!</v>
      </c>
      <c r="M33" s="55"/>
    </row>
    <row r="34" spans="1:13">
      <c r="A34" s="1" t="e">
        <f>'READY GRP'!#REF!</f>
        <v>#REF!</v>
      </c>
      <c r="B34" s="9" t="e">
        <f>SUM('READY GRP'!#REF!)*'READY GRP'!#REF!</f>
        <v>#REF!</v>
      </c>
      <c r="C34" s="10" t="e">
        <f>SUM('READY GRP'!#REF!)*'READY GRP'!#REF!</f>
        <v>#REF!</v>
      </c>
      <c r="D34" s="11" t="e">
        <f>SUM('READY GRP'!#REF!)*'READY GRP'!#REF!</f>
        <v>#REF!</v>
      </c>
      <c r="E34" s="11" t="e">
        <f>SUM('READY GRP'!#REF!)*'READY GRP'!#REF!</f>
        <v>#REF!</v>
      </c>
      <c r="F34" s="11" t="e">
        <f>SUM('READY GRP'!#REF!)*'READY GRP'!#REF!</f>
        <v>#REF!</v>
      </c>
      <c r="G34" s="11" t="e">
        <f>SUM('READY GRP'!#REF!)*'READY GRP'!#REF!</f>
        <v>#REF!</v>
      </c>
      <c r="H34" s="11" t="e">
        <f>SUM('READY GRP'!#REF!)*'READY GRP'!#REF!</f>
        <v>#REF!</v>
      </c>
      <c r="I34" s="11" t="e">
        <f>SUM('READY GRP'!#REF!)*'READY GRP'!#REF!</f>
        <v>#REF!</v>
      </c>
      <c r="J34" s="11" t="e">
        <f>SUM('READY GRP'!#REF!)*'READY GRP'!#REF!</f>
        <v>#REF!</v>
      </c>
      <c r="K34" s="11" t="e">
        <f>'READY GRP'!#REF!</f>
        <v>#REF!</v>
      </c>
      <c r="L34" s="11" t="e">
        <f>'READY GRP'!#REF!*SUM('READY GRP'!#REF!)</f>
        <v>#REF!</v>
      </c>
      <c r="M34" s="55"/>
    </row>
    <row r="35" spans="1:13">
      <c r="A35" s="1" t="e">
        <f>'READY GRP'!#REF!</f>
        <v>#REF!</v>
      </c>
      <c r="B35" s="9" t="e">
        <f>SUM('READY GRP'!#REF!)*'READY GRP'!#REF!</f>
        <v>#REF!</v>
      </c>
      <c r="C35" s="10" t="e">
        <f>SUM('READY GRP'!#REF!)*'READY GRP'!#REF!</f>
        <v>#REF!</v>
      </c>
      <c r="D35" s="11" t="e">
        <f>SUM('READY GRP'!#REF!)*'READY GRP'!#REF!</f>
        <v>#REF!</v>
      </c>
      <c r="E35" s="11" t="e">
        <f>SUM('READY GRP'!#REF!)*'READY GRP'!#REF!</f>
        <v>#REF!</v>
      </c>
      <c r="F35" s="11" t="e">
        <f>SUM('READY GRP'!#REF!)*'READY GRP'!#REF!</f>
        <v>#REF!</v>
      </c>
      <c r="G35" s="11" t="e">
        <f>SUM('READY GRP'!#REF!)*'READY GRP'!#REF!</f>
        <v>#REF!</v>
      </c>
      <c r="H35" s="11" t="e">
        <f>SUM('READY GRP'!#REF!)*'READY GRP'!#REF!</f>
        <v>#REF!</v>
      </c>
      <c r="I35" s="11" t="e">
        <f>SUM('READY GRP'!#REF!)*'READY GRP'!#REF!</f>
        <v>#REF!</v>
      </c>
      <c r="J35" s="11" t="e">
        <f>SUM('READY GRP'!#REF!)*'READY GRP'!#REF!</f>
        <v>#REF!</v>
      </c>
      <c r="K35" s="11" t="e">
        <f>'READY GRP'!#REF!</f>
        <v>#REF!</v>
      </c>
      <c r="L35" s="11" t="e">
        <f>'READY GRP'!#REF!*SUM('READY GRP'!#REF!)</f>
        <v>#REF!</v>
      </c>
      <c r="M35" s="55"/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>
    <tabColor theme="0" tint="-4.9989318521683403E-2"/>
  </sheetPr>
  <dimension ref="A1:BO35"/>
  <sheetViews>
    <sheetView showGridLines="0" showRowColHeaders="0" zoomScale="54" zoomScaleNormal="54" workbookViewId="0">
      <pane ySplit="10" topLeftCell="A11" activePane="bottomLeft" state="frozen"/>
      <selection pane="bottomLeft" activeCell="AJ12" sqref="AJ12"/>
    </sheetView>
  </sheetViews>
  <sheetFormatPr defaultColWidth="16" defaultRowHeight="15.5"/>
  <cols>
    <col min="1" max="1" width="2" customWidth="1"/>
    <col min="2" max="2" width="13" customWidth="1"/>
    <col min="3" max="3" width="10.5" hidden="1" customWidth="1"/>
    <col min="4" max="4" width="21.1640625" style="309" customWidth="1"/>
    <col min="5" max="5" width="6.58203125" style="1" customWidth="1"/>
    <col min="6" max="7" width="6.5" style="1" hidden="1" customWidth="1"/>
    <col min="8" max="8" width="5.83203125" style="178" hidden="1" customWidth="1"/>
    <col min="9" max="9" width="4.83203125" style="160" hidden="1" customWidth="1"/>
    <col min="10" max="10" width="6" style="160" hidden="1" customWidth="1"/>
    <col min="11" max="11" width="5" style="160" hidden="1" customWidth="1"/>
    <col min="12" max="13" width="4" style="160" hidden="1" customWidth="1"/>
    <col min="14" max="17" width="4" style="1" hidden="1" customWidth="1"/>
    <col min="18" max="18" width="4.33203125" style="1" hidden="1" customWidth="1"/>
    <col min="19" max="20" width="4" style="179" hidden="1" customWidth="1"/>
    <col min="21" max="21" width="5.6640625" style="179" hidden="1" customWidth="1"/>
    <col min="22" max="22" width="7.83203125" style="179" hidden="1" customWidth="1"/>
    <col min="23" max="23" width="7" style="333" hidden="1" customWidth="1"/>
    <col min="24" max="24" width="6" style="371" hidden="1" customWidth="1"/>
    <col min="25" max="25" width="6.6640625" style="333" hidden="1" customWidth="1"/>
    <col min="26" max="27" width="8" style="160" customWidth="1"/>
    <col min="28" max="28" width="9.6640625" customWidth="1"/>
    <col min="29" max="29" width="6.6640625" customWidth="1"/>
    <col min="30" max="30" width="16.5" customWidth="1"/>
    <col min="31" max="31" width="9.33203125" style="445" customWidth="1"/>
    <col min="32" max="33" width="7.1640625" customWidth="1"/>
    <col min="34" max="34" width="11" style="58" customWidth="1"/>
    <col min="35" max="35" width="12.5" customWidth="1"/>
    <col min="36" max="36" width="12.33203125" style="1" customWidth="1"/>
    <col min="37" max="37" width="13.83203125" style="1" customWidth="1"/>
    <col min="38" max="38" width="11" style="1" customWidth="1"/>
    <col min="39" max="39" width="12" style="1" bestFit="1" customWidth="1"/>
    <col min="40" max="49" width="11" style="1" customWidth="1"/>
    <col min="50" max="50" width="14" style="62" customWidth="1"/>
    <col min="51" max="51" width="8.33203125" style="63" customWidth="1"/>
    <col min="52" max="52" width="11" customWidth="1"/>
    <col min="53" max="53" width="11" hidden="1" customWidth="1"/>
    <col min="54" max="54" width="12" hidden="1" customWidth="1"/>
    <col min="55" max="55" width="12.83203125" hidden="1" customWidth="1"/>
    <col min="56" max="56" width="11" style="153" hidden="1" customWidth="1"/>
    <col min="57" max="58" width="11" hidden="1" customWidth="1"/>
    <col min="59" max="59" width="11" style="154" hidden="1" customWidth="1"/>
    <col min="60" max="60" width="11" style="153" hidden="1" customWidth="1"/>
    <col min="61" max="61" width="11" hidden="1" customWidth="1"/>
    <col min="62" max="62" width="11" style="153" hidden="1" customWidth="1"/>
    <col min="63" max="63" width="11.83203125" style="153" hidden="1" customWidth="1"/>
    <col min="64" max="64" width="11" hidden="1" customWidth="1"/>
    <col min="65" max="69" width="11" customWidth="1"/>
  </cols>
  <sheetData>
    <row r="1" spans="1:67" ht="24" customHeight="1">
      <c r="D1" s="347"/>
      <c r="E1" s="76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6"/>
      <c r="Z1" s="76"/>
      <c r="AA1" s="76"/>
      <c r="AB1" s="76"/>
      <c r="AC1" s="76"/>
      <c r="AF1" s="57"/>
      <c r="AG1" s="57"/>
      <c r="AH1" s="381"/>
      <c r="AI1" s="382"/>
      <c r="AJ1" s="383" t="s">
        <v>7</v>
      </c>
      <c r="AK1" s="384">
        <f>SUM(AX$12:AX$1048576)</f>
        <v>0</v>
      </c>
      <c r="AL1" s="385" t="s">
        <v>8</v>
      </c>
      <c r="AM1"/>
      <c r="AN1" s="619" t="s">
        <v>243</v>
      </c>
      <c r="AO1" s="620"/>
      <c r="AP1" s="620"/>
      <c r="AQ1" s="621" t="s">
        <v>244</v>
      </c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447"/>
    </row>
    <row r="2" spans="1:67" ht="21" customHeight="1">
      <c r="A2" s="115"/>
      <c r="B2" s="618" t="s">
        <v>235</v>
      </c>
      <c r="C2" s="115"/>
      <c r="D2" s="347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334"/>
      <c r="X2" s="372"/>
      <c r="Y2" s="334"/>
      <c r="Z2" s="76"/>
      <c r="AA2" s="76"/>
      <c r="AB2" s="76"/>
      <c r="AC2" s="76"/>
      <c r="AF2" s="57"/>
      <c r="AG2" s="57"/>
      <c r="AH2" s="379"/>
      <c r="AI2" s="342"/>
      <c r="AJ2" s="343" t="s">
        <v>14</v>
      </c>
      <c r="AK2" s="344">
        <f>SUM(AJ12:AW35)</f>
        <v>0</v>
      </c>
      <c r="AL2" s="375"/>
      <c r="AM2"/>
      <c r="AN2" s="365" t="s">
        <v>245</v>
      </c>
      <c r="AO2" s="366" t="s">
        <v>246</v>
      </c>
      <c r="AP2" s="366" t="s">
        <v>247</v>
      </c>
      <c r="AQ2" s="365" t="s">
        <v>248</v>
      </c>
      <c r="AR2" s="366" t="s">
        <v>249</v>
      </c>
      <c r="AS2" s="366" t="s">
        <v>245</v>
      </c>
      <c r="AT2" s="366" t="s">
        <v>250</v>
      </c>
      <c r="AU2" s="366" t="s">
        <v>251</v>
      </c>
      <c r="AV2" s="366" t="s">
        <v>252</v>
      </c>
      <c r="AW2" s="366" t="s">
        <v>253</v>
      </c>
      <c r="AX2" s="366" t="s">
        <v>254</v>
      </c>
      <c r="AY2" s="366" t="s">
        <v>255</v>
      </c>
      <c r="AZ2" s="366" t="s">
        <v>256</v>
      </c>
      <c r="BA2" s="367" t="s">
        <v>257</v>
      </c>
      <c r="BB2" s="153"/>
      <c r="BE2" s="153"/>
      <c r="BG2" s="366" t="s">
        <v>251</v>
      </c>
      <c r="BH2" s="366" t="s">
        <v>252</v>
      </c>
      <c r="BI2" s="366" t="s">
        <v>253</v>
      </c>
      <c r="BJ2" s="366" t="s">
        <v>254</v>
      </c>
      <c r="BK2" s="366" t="s">
        <v>255</v>
      </c>
      <c r="BL2" s="366" t="s">
        <v>256</v>
      </c>
      <c r="BM2" s="366" t="s">
        <v>257</v>
      </c>
      <c r="BN2" s="365"/>
    </row>
    <row r="3" spans="1:67" ht="18.5">
      <c r="A3" s="115"/>
      <c r="B3" s="618"/>
      <c r="C3" s="115"/>
      <c r="D3" s="347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334"/>
      <c r="X3" s="372"/>
      <c r="Y3" s="334"/>
      <c r="Z3" s="76"/>
      <c r="AA3" s="76"/>
      <c r="AB3" s="76"/>
      <c r="AC3" s="76"/>
      <c r="AF3" s="57"/>
      <c r="AG3" s="57"/>
      <c r="AH3" s="380"/>
      <c r="AI3" s="376"/>
      <c r="AJ3" s="359" t="s">
        <v>11</v>
      </c>
      <c r="AK3" s="377">
        <f>SUM(G:G)</f>
        <v>0</v>
      </c>
      <c r="AL3" s="378" t="s">
        <v>5</v>
      </c>
      <c r="AM3"/>
      <c r="AN3" s="368">
        <f>SUM(SUMPRODUCT($W$11:$W$46,AT11:AT46)+SUMPRODUCT($W$11:$W$46,AU11:AU46)+SUMPRODUCT($W$11:$W$46,AU11:AU46)+SUMPRODUCT($W$11:$W$46,AJ11:AJ46)+SUMPRODUCT($W$11:$W$46,AK11:AK46)+SUMPRODUCT($W$11:$W$46,AL11:AL46)+SUMPRODUCT($W$11:$W$46,AM11:AM46)+SUMPRODUCT($W$11:$W$46,AN11:AN46)+SUMPRODUCT($W$11:$W$46,AO11:AO46)+SUMPRODUCT($W$11:$W$46,AP11:AP46)+SUMPRODUCT($W$11:$W$46,AQ11:AQ46)+SUMPRODUCT($W$11:$W$46,AR11:AR46)+SUMPRODUCT($W$11:$W$46,AS11:AS46)+SUMPRODUCT($W$11:$W$46,AV11:AV46)+SUMPRODUCT($W$11:$W$46,AW11:AW46))</f>
        <v>0</v>
      </c>
      <c r="AO3" s="369">
        <f>SUM(SUMPRODUCT($X$11:$X$46,AT11:AT46)+SUMPRODUCT($X$11:$X$46,AU11:AU46)+SUMPRODUCT($X$11:$X$46,AU11:AU46)+SUMPRODUCT($X$11:$X$46,AJ11:AJ46)+SUMPRODUCT($X$11:$X$46,AK11:AK46)+SUMPRODUCT($X$11:$X$46,AL11:AL46)+SUMPRODUCT($X$11:$X$46,AM11:AM46)+SUMPRODUCT($X$11:$X$46,AN11:AN46)+SUMPRODUCT($X$11:$X$46,AO11:AO46)+SUMPRODUCT($X$11:$X$46,AP11:AP46)+SUMPRODUCT($X$11:$X$46,AQ11:AQ46)+SUMPRODUCT($X$11:$X$46,AR11:AR46)+SUMPRODUCT($X$11:$X$46,AS11:AS46)+SUMPRODUCT($X$11:$X$46,AV11:AV46)+SUMPRODUCT($X$11:$X$46,AW11:AW46))</f>
        <v>0</v>
      </c>
      <c r="AP3" s="369">
        <f>SUM(SUMPRODUCT($Y$11:$Y$46,AT11:AT46)+SUMPRODUCT($Y$11:$Y$46,AU11:AU46)+SUMPRODUCT($Y$11:$Y$46,AU11:AU46)+SUMPRODUCT($Y$11:$Y$46,AJ11:AJ46)+SUMPRODUCT($Y$11:$Y$46,AK11:AK46)+SUMPRODUCT($Y$11:$Y$46,AL11:AL46)+SUMPRODUCT($Y$11:$Y$46,AM11:AM46)+SUMPRODUCT($Y$11:$Y$46,AN11:AN46)+SUMPRODUCT($Y$11:$Y$46,AO11:AO46)+SUMPRODUCT($Y$11:$Y$46,AP11:AP46)+SUMPRODUCT($Y$11:$Y$46,AQ11:AQ46)+SUMPRODUCT($Y$11:$Y$46,AR11:AR46)+SUMPRODUCT($Y$11:$Y$46,AS11:AS46)+SUMPRODUCT($Y$11:$Y$46,AV11:AV46)+SUMPRODUCT($X$11:$X$46,AW11:AW46))</f>
        <v>0</v>
      </c>
      <c r="AQ3" s="368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70"/>
      <c r="BC3" s="153"/>
      <c r="BD3"/>
      <c r="BE3" s="153"/>
      <c r="BF3" s="153"/>
      <c r="BG3"/>
      <c r="BH3" s="369"/>
      <c r="BI3" s="369"/>
      <c r="BJ3" s="369"/>
      <c r="BK3" s="369"/>
      <c r="BL3" s="369"/>
      <c r="BM3" s="369"/>
      <c r="BN3" s="365"/>
    </row>
    <row r="4" spans="1:67" ht="18.5">
      <c r="A4" s="115"/>
      <c r="B4" s="618"/>
      <c r="C4" s="115"/>
      <c r="D4" s="347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334"/>
      <c r="X4" s="372"/>
      <c r="Y4" s="334"/>
      <c r="Z4" s="76"/>
      <c r="AA4" s="76"/>
      <c r="AB4" s="76"/>
      <c r="AC4" s="76"/>
      <c r="AF4" s="57"/>
      <c r="AG4" s="57"/>
      <c r="AJ4"/>
      <c r="AK4" s="342"/>
      <c r="AL4" s="346"/>
      <c r="AM4" s="345"/>
      <c r="AN4" s="341"/>
      <c r="AO4"/>
      <c r="AP4"/>
      <c r="AQ4"/>
      <c r="AR4"/>
      <c r="AS4"/>
      <c r="AT4"/>
      <c r="AU4"/>
      <c r="AV4"/>
      <c r="AW4"/>
    </row>
    <row r="5" spans="1:67" ht="18.5">
      <c r="A5" s="115"/>
      <c r="B5" s="618"/>
      <c r="C5" s="115"/>
      <c r="D5" s="347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334"/>
      <c r="X5" s="372"/>
      <c r="Y5" s="334"/>
      <c r="Z5" s="76"/>
      <c r="AA5" s="76"/>
      <c r="AB5" s="76"/>
      <c r="AC5" s="76"/>
      <c r="AF5" s="57"/>
      <c r="AG5" s="57"/>
      <c r="AJ5"/>
      <c r="AK5" s="59"/>
      <c r="AL5" s="60"/>
      <c r="AM5" s="65"/>
      <c r="AN5" s="66"/>
      <c r="AO5"/>
      <c r="AP5"/>
      <c r="AQ5"/>
      <c r="AR5"/>
      <c r="AS5"/>
      <c r="AT5"/>
      <c r="AU5"/>
      <c r="AV5"/>
      <c r="AW5"/>
    </row>
    <row r="6" spans="1:67" ht="18.75" customHeight="1">
      <c r="A6" s="115"/>
      <c r="B6" s="115"/>
      <c r="C6" s="115"/>
      <c r="D6" s="347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334"/>
      <c r="X6" s="372"/>
      <c r="Y6" s="334"/>
      <c r="Z6" s="76"/>
      <c r="AA6" s="76"/>
      <c r="AB6" s="76"/>
      <c r="AC6" s="76"/>
      <c r="AI6" s="1"/>
      <c r="AJ6" s="558"/>
      <c r="AK6" s="558"/>
      <c r="AL6" s="558"/>
      <c r="AM6" s="558"/>
      <c r="AN6" s="558"/>
      <c r="AO6" s="558"/>
      <c r="AP6" s="558"/>
      <c r="AQ6" s="558"/>
      <c r="AR6" s="558"/>
      <c r="AS6" s="558"/>
      <c r="AT6" s="558"/>
      <c r="AU6" s="558"/>
      <c r="AV6" s="558"/>
      <c r="AW6" s="558"/>
      <c r="AX6" s="79" t="s">
        <v>236</v>
      </c>
    </row>
    <row r="7" spans="1:67" ht="16" hidden="1" customHeight="1">
      <c r="A7" s="115"/>
      <c r="B7" s="115"/>
      <c r="C7" s="115"/>
      <c r="D7" s="347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334"/>
      <c r="X7" s="372"/>
      <c r="Y7" s="334"/>
      <c r="Z7" s="76"/>
      <c r="AA7" s="76"/>
      <c r="AB7" s="76"/>
      <c r="AC7" s="76"/>
      <c r="AJ7" s="331"/>
      <c r="AL7" s="356"/>
      <c r="AX7" s="412"/>
    </row>
    <row r="8" spans="1:67" ht="19" customHeight="1">
      <c r="A8" s="115"/>
      <c r="B8" s="115"/>
      <c r="C8" s="115"/>
      <c r="D8" s="347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334"/>
      <c r="X8" s="372"/>
      <c r="Y8" s="334"/>
      <c r="Z8" s="76"/>
      <c r="AA8" s="76"/>
      <c r="AB8" s="76"/>
      <c r="AC8" s="76"/>
      <c r="AD8" s="67"/>
      <c r="AE8" s="324"/>
      <c r="AF8" s="67"/>
      <c r="AG8" s="67"/>
      <c r="AH8" s="68"/>
      <c r="AI8" s="340" t="s">
        <v>237</v>
      </c>
      <c r="AJ8" s="560">
        <f t="shared" ref="AJ8:AW8" si="0">SUM(H:H)</f>
        <v>0</v>
      </c>
      <c r="AK8" s="186">
        <f t="shared" si="0"/>
        <v>0</v>
      </c>
      <c r="AL8" s="132">
        <f t="shared" si="0"/>
        <v>0</v>
      </c>
      <c r="AM8" s="186">
        <f t="shared" si="0"/>
        <v>0</v>
      </c>
      <c r="AN8" s="186">
        <f t="shared" si="0"/>
        <v>0</v>
      </c>
      <c r="AO8" s="186">
        <f t="shared" si="0"/>
        <v>0</v>
      </c>
      <c r="AP8" s="186">
        <f t="shared" si="0"/>
        <v>0</v>
      </c>
      <c r="AQ8" s="186">
        <f t="shared" si="0"/>
        <v>0</v>
      </c>
      <c r="AR8" s="186">
        <f t="shared" si="0"/>
        <v>0</v>
      </c>
      <c r="AS8" s="186">
        <f t="shared" si="0"/>
        <v>0</v>
      </c>
      <c r="AT8" s="186">
        <f t="shared" si="0"/>
        <v>0</v>
      </c>
      <c r="AU8" s="186">
        <f t="shared" si="0"/>
        <v>0</v>
      </c>
      <c r="AV8" s="186">
        <f t="shared" si="0"/>
        <v>0</v>
      </c>
      <c r="AW8" s="186">
        <f t="shared" si="0"/>
        <v>0</v>
      </c>
      <c r="AX8" s="485">
        <f>SUM(AJ8:AW8)</f>
        <v>0</v>
      </c>
      <c r="AY8" s="73"/>
      <c r="BN8" s="277" t="s">
        <v>182</v>
      </c>
      <c r="BO8" s="294">
        <f>SUM(BO12:BO214)</f>
        <v>0</v>
      </c>
    </row>
    <row r="9" spans="1:67" s="79" customFormat="1" ht="50.5" customHeight="1">
      <c r="A9" s="473"/>
      <c r="B9" s="188"/>
      <c r="C9" s="453" t="s">
        <v>665</v>
      </c>
      <c r="D9" s="454" t="s">
        <v>59</v>
      </c>
      <c r="E9" s="454" t="s">
        <v>195</v>
      </c>
      <c r="F9" s="454" t="s">
        <v>5</v>
      </c>
      <c r="G9" s="454" t="s">
        <v>6</v>
      </c>
      <c r="H9" s="454" t="s">
        <v>2</v>
      </c>
      <c r="I9" s="454" t="s">
        <v>114</v>
      </c>
      <c r="J9" s="454" t="s">
        <v>9</v>
      </c>
      <c r="K9" s="454" t="s">
        <v>10</v>
      </c>
      <c r="L9" s="482" t="s">
        <v>3</v>
      </c>
      <c r="M9" s="482" t="s">
        <v>15</v>
      </c>
      <c r="N9" s="482" t="s">
        <v>158</v>
      </c>
      <c r="O9" s="482" t="s">
        <v>704</v>
      </c>
      <c r="P9" s="482" t="s">
        <v>159</v>
      </c>
      <c r="Q9" s="482" t="s">
        <v>52</v>
      </c>
      <c r="R9" s="482" t="s">
        <v>160</v>
      </c>
      <c r="S9" s="482" t="s">
        <v>137</v>
      </c>
      <c r="T9" s="482" t="s">
        <v>138</v>
      </c>
      <c r="U9" s="482" t="s">
        <v>579</v>
      </c>
      <c r="V9" s="454" t="s">
        <v>181</v>
      </c>
      <c r="W9" s="456" t="s">
        <v>219</v>
      </c>
      <c r="X9" s="455" t="s">
        <v>220</v>
      </c>
      <c r="Y9" s="456" t="s">
        <v>221</v>
      </c>
      <c r="Z9" s="454" t="s">
        <v>225</v>
      </c>
      <c r="AA9" s="557" t="s">
        <v>295</v>
      </c>
      <c r="AB9" s="454" t="s">
        <v>226</v>
      </c>
      <c r="AC9" s="454" t="s">
        <v>233</v>
      </c>
      <c r="AD9" s="483" t="s">
        <v>227</v>
      </c>
      <c r="AE9" s="454" t="s">
        <v>228</v>
      </c>
      <c r="AF9" s="454" t="s">
        <v>234</v>
      </c>
      <c r="AG9" s="454" t="s">
        <v>229</v>
      </c>
      <c r="AH9" s="483" t="s">
        <v>230</v>
      </c>
      <c r="AI9" s="510" t="s">
        <v>231</v>
      </c>
      <c r="AJ9" s="572" t="s">
        <v>572</v>
      </c>
      <c r="AK9" s="467" t="s">
        <v>113</v>
      </c>
      <c r="AL9" s="479" t="s">
        <v>571</v>
      </c>
      <c r="AM9" s="511" t="s">
        <v>570</v>
      </c>
      <c r="AN9" s="573" t="s">
        <v>702</v>
      </c>
      <c r="AO9" s="478" t="s">
        <v>569</v>
      </c>
      <c r="AP9" s="468" t="s">
        <v>573</v>
      </c>
      <c r="AQ9" s="469" t="s">
        <v>574</v>
      </c>
      <c r="AR9" s="470" t="s">
        <v>575</v>
      </c>
      <c r="AS9" s="574" t="s">
        <v>703</v>
      </c>
      <c r="AT9" s="471" t="s">
        <v>576</v>
      </c>
      <c r="AU9" s="480" t="s">
        <v>577</v>
      </c>
      <c r="AV9" s="472" t="s">
        <v>578</v>
      </c>
      <c r="AW9" s="481" t="s">
        <v>695</v>
      </c>
      <c r="AX9" s="486" t="s">
        <v>11</v>
      </c>
      <c r="AY9" s="202" t="s">
        <v>13</v>
      </c>
      <c r="AZ9" s="487" t="s">
        <v>139</v>
      </c>
      <c r="BB9" s="158" t="s">
        <v>23</v>
      </c>
      <c r="BC9" s="158" t="s">
        <v>24</v>
      </c>
      <c r="BD9" s="158" t="s">
        <v>25</v>
      </c>
      <c r="BE9" s="158" t="s">
        <v>26</v>
      </c>
      <c r="BF9" s="158" t="s">
        <v>27</v>
      </c>
      <c r="BG9" s="158" t="s">
        <v>28</v>
      </c>
      <c r="BH9" s="158" t="s">
        <v>29</v>
      </c>
      <c r="BI9" s="158" t="s">
        <v>30</v>
      </c>
      <c r="BJ9" s="158" t="s">
        <v>31</v>
      </c>
      <c r="BK9" s="158" t="s">
        <v>36</v>
      </c>
      <c r="BN9" s="279" t="s">
        <v>183</v>
      </c>
      <c r="BO9" s="279" t="s">
        <v>184</v>
      </c>
    </row>
    <row r="10" spans="1:67" s="79" customFormat="1" ht="30" hidden="1" customHeight="1">
      <c r="B10" s="392"/>
      <c r="C10" s="393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5"/>
      <c r="X10" s="395"/>
      <c r="Y10" s="395"/>
      <c r="Z10" s="394"/>
      <c r="AA10" s="394"/>
      <c r="AB10" s="394"/>
      <c r="AC10" s="394"/>
      <c r="AD10" s="397"/>
      <c r="AE10" s="394"/>
      <c r="AF10" s="394"/>
      <c r="AG10" s="394"/>
      <c r="AH10" s="397"/>
      <c r="AI10" s="398"/>
      <c r="AJ10" s="475" t="s">
        <v>263</v>
      </c>
      <c r="AK10" s="475" t="s">
        <v>264</v>
      </c>
      <c r="AL10" s="475" t="s">
        <v>265</v>
      </c>
      <c r="AM10" s="475" t="s">
        <v>266</v>
      </c>
      <c r="AN10" s="475" t="s">
        <v>267</v>
      </c>
      <c r="AO10" s="475" t="s">
        <v>598</v>
      </c>
      <c r="AP10" s="475" t="s">
        <v>268</v>
      </c>
      <c r="AQ10" s="476" t="s">
        <v>270</v>
      </c>
      <c r="AR10" s="476" t="s">
        <v>271</v>
      </c>
      <c r="AS10" s="476" t="s">
        <v>269</v>
      </c>
      <c r="AT10" s="476" t="s">
        <v>298</v>
      </c>
      <c r="AU10" s="476" t="s">
        <v>297</v>
      </c>
      <c r="AV10" s="477" t="s">
        <v>299</v>
      </c>
      <c r="AW10" s="476" t="s">
        <v>580</v>
      </c>
      <c r="AX10" s="484"/>
      <c r="AY10" s="386"/>
      <c r="AZ10" s="413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N10" s="391"/>
      <c r="BO10" s="391"/>
    </row>
    <row r="11" spans="1:67" s="56" customFormat="1" ht="34" customHeight="1">
      <c r="B11" s="402"/>
      <c r="C11" s="414"/>
      <c r="D11" s="415"/>
      <c r="E11" s="402"/>
      <c r="F11" s="402"/>
      <c r="G11" s="402"/>
      <c r="H11" s="403"/>
      <c r="I11" s="403"/>
      <c r="J11" s="403"/>
      <c r="K11" s="403"/>
      <c r="L11" s="403"/>
      <c r="M11" s="403"/>
      <c r="N11" s="402"/>
      <c r="O11" s="402"/>
      <c r="P11" s="402"/>
      <c r="Q11" s="402"/>
      <c r="R11" s="402"/>
      <c r="S11" s="404"/>
      <c r="T11" s="404"/>
      <c r="U11" s="404"/>
      <c r="V11" s="404"/>
      <c r="W11" s="405"/>
      <c r="X11" s="406"/>
      <c r="Y11" s="405"/>
      <c r="Z11" s="403"/>
      <c r="AA11" s="403"/>
      <c r="AB11" s="402"/>
      <c r="AC11" s="402"/>
      <c r="AD11" s="407"/>
      <c r="AE11" s="407"/>
      <c r="AF11" s="402"/>
      <c r="AG11" s="402"/>
      <c r="AH11" s="408"/>
      <c r="AI11" s="416" t="s">
        <v>222</v>
      </c>
      <c r="AJ11" s="402"/>
      <c r="AK11" s="409"/>
      <c r="AL11" s="409"/>
      <c r="AM11" s="409"/>
      <c r="AN11" s="409"/>
      <c r="AO11" s="409"/>
      <c r="AP11" s="409"/>
      <c r="AQ11" s="409"/>
      <c r="AR11" s="409"/>
      <c r="AS11" s="409"/>
      <c r="AT11" s="409"/>
      <c r="AU11" s="409"/>
      <c r="AV11" s="409"/>
      <c r="AW11" s="409"/>
      <c r="AX11" s="410"/>
      <c r="AY11" s="411"/>
      <c r="AZ11" s="253"/>
      <c r="BA11" s="1"/>
      <c r="BB11" s="1"/>
      <c r="BC11" s="1"/>
      <c r="BG11" s="159"/>
      <c r="BI11" s="1"/>
      <c r="BJ11" s="1"/>
      <c r="BK11" s="1"/>
    </row>
    <row r="12" spans="1:67" s="1" customFormat="1" ht="65.25" customHeight="1">
      <c r="A12" s="56"/>
      <c r="B12" s="89"/>
      <c r="C12" s="496" t="s">
        <v>664</v>
      </c>
      <c r="D12" s="497" t="s">
        <v>289</v>
      </c>
      <c r="E12" s="712" t="s">
        <v>195</v>
      </c>
      <c r="F12" s="713">
        <v>3.65</v>
      </c>
      <c r="G12" s="714">
        <f>SUM(AJ12:AW12)*F12</f>
        <v>0</v>
      </c>
      <c r="H12" s="715">
        <f t="shared" ref="H12:H32" si="1">AJ12*AF12</f>
        <v>0</v>
      </c>
      <c r="I12" s="715">
        <f t="shared" ref="I12:I22" si="2">AK12*AF12</f>
        <v>0</v>
      </c>
      <c r="J12" s="715">
        <f t="shared" ref="J12:J22" si="3">AL12*AF12</f>
        <v>0</v>
      </c>
      <c r="K12" s="715">
        <f t="shared" ref="K12:K22" si="4">AM12*AF12</f>
        <v>0</v>
      </c>
      <c r="L12" s="715">
        <f t="shared" ref="L12:L22" si="5">AN12*AF12</f>
        <v>0</v>
      </c>
      <c r="M12" s="715">
        <f t="shared" ref="M12:M32" si="6">AO12*AF12</f>
        <v>0</v>
      </c>
      <c r="N12" s="715">
        <f t="shared" ref="N12:N32" si="7">AP12*AF12</f>
        <v>0</v>
      </c>
      <c r="O12" s="715">
        <f t="shared" ref="O12:O32" si="8">AQ12*AF12</f>
        <v>0</v>
      </c>
      <c r="P12" s="715">
        <f t="shared" ref="P12:P32" si="9">AR12*AF12</f>
        <v>0</v>
      </c>
      <c r="Q12" s="715">
        <f t="shared" ref="Q12:Q32" si="10">AS12*AF12</f>
        <v>0</v>
      </c>
      <c r="R12" s="715">
        <f t="shared" ref="R12:R32" si="11">AT12*AF12</f>
        <v>0</v>
      </c>
      <c r="S12" s="715">
        <f t="shared" ref="S12:S32" si="12">AU12*AF12</f>
        <v>0</v>
      </c>
      <c r="T12" s="715">
        <f>AV12*AF12</f>
        <v>0</v>
      </c>
      <c r="U12" s="715">
        <f t="shared" ref="U12:U32" si="13">AW12*AF12</f>
        <v>0</v>
      </c>
      <c r="V12" s="713">
        <v>1</v>
      </c>
      <c r="W12" s="716">
        <v>5</v>
      </c>
      <c r="X12" s="717"/>
      <c r="Y12" s="716"/>
      <c r="Z12" s="697" t="s">
        <v>132</v>
      </c>
      <c r="AA12" s="697"/>
      <c r="AB12" s="698" t="s">
        <v>73</v>
      </c>
      <c r="AC12" s="699" t="s">
        <v>60</v>
      </c>
      <c r="AD12" s="700" t="s">
        <v>214</v>
      </c>
      <c r="AE12" s="701" t="s">
        <v>208</v>
      </c>
      <c r="AF12" s="698">
        <v>1</v>
      </c>
      <c r="AG12" s="698">
        <v>0</v>
      </c>
      <c r="AH12" s="698" t="s">
        <v>18</v>
      </c>
      <c r="AI12" s="702">
        <v>286</v>
      </c>
      <c r="AJ12" s="336"/>
      <c r="AK12" s="335"/>
      <c r="AL12" s="464"/>
      <c r="AM12" s="568"/>
      <c r="AN12" s="336"/>
      <c r="AO12" s="335"/>
      <c r="AP12" s="336"/>
      <c r="AQ12" s="335"/>
      <c r="AR12" s="336"/>
      <c r="AS12" s="335"/>
      <c r="AT12" s="336"/>
      <c r="AU12" s="335"/>
      <c r="AV12" s="464"/>
      <c r="AW12" s="464"/>
      <c r="AX12" s="506">
        <f t="shared" ref="AX12:AX32" si="14">AI12*AJ12+AI12*AK12+AI12*AL12+AI12*AM12+AI12*AN12+AI12*AO12+AI12*AP12+AI12*AQ12+AI12*AR12+AI12*AS12+AI12*AT12+AI12*AU12+AI12*AV12+AI12*AW12</f>
        <v>0</v>
      </c>
      <c r="AY12" s="337" t="str">
        <f>IF(SUM(AJ12:AW12)&gt;0,"Yes","No")</f>
        <v>No</v>
      </c>
      <c r="AZ12" s="488" t="str">
        <f t="shared" ref="AZ12:AZ32" si="15">IF(E12="New","Yes","No")</f>
        <v>Yes</v>
      </c>
      <c r="BG12" s="160"/>
      <c r="BH12" s="160"/>
      <c r="BI12" s="160"/>
      <c r="BJ12" s="160"/>
      <c r="BN12" s="325">
        <v>1</v>
      </c>
      <c r="BO12" s="257">
        <f t="shared" ref="BO12:BO32" si="16">BN12*AJ12+BN12*AK12+BN12*AL12+BN12*AM12+BN12*AN12+BN12*AO12+BN12*AP12+BN12*AQ12+BN12*AR12+BN12*AS12+BN12*AT12+BN12*AU12+BN12*AV12+BN12*AW12</f>
        <v>0</v>
      </c>
    </row>
    <row r="13" spans="1:67" s="1" customFormat="1" ht="65.25" customHeight="1">
      <c r="A13" s="56"/>
      <c r="B13" s="98"/>
      <c r="C13" s="99" t="s">
        <v>173</v>
      </c>
      <c r="D13" s="348" t="s">
        <v>288</v>
      </c>
      <c r="E13" s="718" t="s">
        <v>195</v>
      </c>
      <c r="F13" s="705">
        <v>0.75</v>
      </c>
      <c r="G13" s="714">
        <f t="shared" ref="G13:G32" si="17">SUM(AJ13:AW13)*F13</f>
        <v>0</v>
      </c>
      <c r="H13" s="703">
        <f t="shared" si="1"/>
        <v>0</v>
      </c>
      <c r="I13" s="703">
        <f t="shared" si="2"/>
        <v>0</v>
      </c>
      <c r="J13" s="703">
        <f t="shared" si="3"/>
        <v>0</v>
      </c>
      <c r="K13" s="703">
        <f t="shared" si="4"/>
        <v>0</v>
      </c>
      <c r="L13" s="703">
        <f t="shared" si="5"/>
        <v>0</v>
      </c>
      <c r="M13" s="703">
        <f t="shared" si="6"/>
        <v>0</v>
      </c>
      <c r="N13" s="704">
        <f t="shared" si="7"/>
        <v>0</v>
      </c>
      <c r="O13" s="704">
        <f t="shared" si="8"/>
        <v>0</v>
      </c>
      <c r="P13" s="704">
        <f t="shared" si="9"/>
        <v>0</v>
      </c>
      <c r="Q13" s="704">
        <f t="shared" si="10"/>
        <v>0</v>
      </c>
      <c r="R13" s="704">
        <f>AT13*AF13</f>
        <v>0</v>
      </c>
      <c r="S13" s="704">
        <f>AU13*AF13</f>
        <v>0</v>
      </c>
      <c r="T13" s="704">
        <f t="shared" ref="T13:T32" si="18">AV13*AF13</f>
        <v>0</v>
      </c>
      <c r="U13" s="715">
        <f t="shared" si="13"/>
        <v>0</v>
      </c>
      <c r="V13" s="705">
        <v>1</v>
      </c>
      <c r="W13" s="716">
        <v>3</v>
      </c>
      <c r="X13" s="717"/>
      <c r="Y13" s="716"/>
      <c r="Z13" s="703" t="s">
        <v>132</v>
      </c>
      <c r="AA13" s="703"/>
      <c r="AB13" s="704" t="s">
        <v>73</v>
      </c>
      <c r="AC13" s="705" t="s">
        <v>224</v>
      </c>
      <c r="AD13" s="706" t="s">
        <v>215</v>
      </c>
      <c r="AE13" s="707" t="s">
        <v>208</v>
      </c>
      <c r="AF13" s="704">
        <v>1</v>
      </c>
      <c r="AG13" s="704">
        <v>0</v>
      </c>
      <c r="AH13" s="704" t="s">
        <v>18</v>
      </c>
      <c r="AI13" s="708">
        <v>127</v>
      </c>
      <c r="AJ13" s="37"/>
      <c r="AK13" s="36"/>
      <c r="AL13" s="35"/>
      <c r="AM13" s="569"/>
      <c r="AN13" s="37"/>
      <c r="AO13" s="35"/>
      <c r="AP13" s="37"/>
      <c r="AQ13" s="35"/>
      <c r="AR13" s="37"/>
      <c r="AS13" s="35"/>
      <c r="AT13" s="37"/>
      <c r="AU13" s="36"/>
      <c r="AV13" s="36"/>
      <c r="AW13" s="35"/>
      <c r="AX13" s="199">
        <f t="shared" si="14"/>
        <v>0</v>
      </c>
      <c r="AY13" s="136" t="str">
        <f t="shared" ref="AY13:AY32" si="19">IF(SUM(AJ13:AW13)&gt;0,"Yes","No")</f>
        <v>No</v>
      </c>
      <c r="AZ13" s="137" t="str">
        <f t="shared" si="15"/>
        <v>Yes</v>
      </c>
      <c r="BG13" s="160"/>
      <c r="BH13" s="160"/>
      <c r="BI13" s="160"/>
      <c r="BJ13" s="160"/>
      <c r="BN13" s="326">
        <v>1</v>
      </c>
      <c r="BO13" s="259">
        <f t="shared" si="16"/>
        <v>0</v>
      </c>
    </row>
    <row r="14" spans="1:67" s="1" customFormat="1" ht="65.25" customHeight="1">
      <c r="A14" s="56"/>
      <c r="B14" s="98"/>
      <c r="C14" s="96" t="s">
        <v>174</v>
      </c>
      <c r="D14" s="498" t="s">
        <v>290</v>
      </c>
      <c r="E14" s="712" t="s">
        <v>195</v>
      </c>
      <c r="F14" s="713">
        <v>1.05</v>
      </c>
      <c r="G14" s="714">
        <f t="shared" si="17"/>
        <v>0</v>
      </c>
      <c r="H14" s="715">
        <f t="shared" si="1"/>
        <v>0</v>
      </c>
      <c r="I14" s="715">
        <f t="shared" si="2"/>
        <v>0</v>
      </c>
      <c r="J14" s="715">
        <f t="shared" si="3"/>
        <v>0</v>
      </c>
      <c r="K14" s="715">
        <f t="shared" si="4"/>
        <v>0</v>
      </c>
      <c r="L14" s="715">
        <f t="shared" si="5"/>
        <v>0</v>
      </c>
      <c r="M14" s="715">
        <f t="shared" si="6"/>
        <v>0</v>
      </c>
      <c r="N14" s="715">
        <f t="shared" si="7"/>
        <v>0</v>
      </c>
      <c r="O14" s="715">
        <f t="shared" si="8"/>
        <v>0</v>
      </c>
      <c r="P14" s="715">
        <f t="shared" si="9"/>
        <v>0</v>
      </c>
      <c r="Q14" s="715">
        <f t="shared" si="10"/>
        <v>0</v>
      </c>
      <c r="R14" s="715">
        <f t="shared" si="11"/>
        <v>0</v>
      </c>
      <c r="S14" s="715">
        <f t="shared" si="12"/>
        <v>0</v>
      </c>
      <c r="T14" s="715">
        <f t="shared" si="18"/>
        <v>0</v>
      </c>
      <c r="U14" s="715">
        <f t="shared" si="13"/>
        <v>0</v>
      </c>
      <c r="V14" s="713">
        <v>1</v>
      </c>
      <c r="W14" s="716">
        <v>3</v>
      </c>
      <c r="X14" s="717"/>
      <c r="Y14" s="716"/>
      <c r="Z14" s="697" t="s">
        <v>132</v>
      </c>
      <c r="AA14" s="697"/>
      <c r="AB14" s="698" t="s">
        <v>73</v>
      </c>
      <c r="AC14" s="699" t="s">
        <v>224</v>
      </c>
      <c r="AD14" s="700" t="s">
        <v>216</v>
      </c>
      <c r="AE14" s="701" t="s">
        <v>561</v>
      </c>
      <c r="AF14" s="698">
        <v>1</v>
      </c>
      <c r="AG14" s="698">
        <v>0</v>
      </c>
      <c r="AH14" s="698" t="s">
        <v>18</v>
      </c>
      <c r="AI14" s="709">
        <v>155</v>
      </c>
      <c r="AJ14" s="336"/>
      <c r="AK14" s="603"/>
      <c r="AL14" s="335"/>
      <c r="AM14" s="568"/>
      <c r="AN14" s="336"/>
      <c r="AO14" s="335"/>
      <c r="AP14" s="336"/>
      <c r="AQ14" s="335"/>
      <c r="AR14" s="336"/>
      <c r="AS14" s="335"/>
      <c r="AT14" s="336"/>
      <c r="AU14" s="603"/>
      <c r="AV14" s="335"/>
      <c r="AW14" s="568"/>
      <c r="AX14" s="506">
        <f t="shared" si="14"/>
        <v>0</v>
      </c>
      <c r="AY14" s="337" t="str">
        <f t="shared" si="19"/>
        <v>No</v>
      </c>
      <c r="AZ14" s="489" t="str">
        <f t="shared" si="15"/>
        <v>Yes</v>
      </c>
      <c r="BG14" s="160"/>
      <c r="BH14" s="160"/>
      <c r="BI14" s="160"/>
      <c r="BJ14" s="160"/>
      <c r="BN14" s="326">
        <v>1</v>
      </c>
      <c r="BO14" s="259">
        <f t="shared" si="16"/>
        <v>0</v>
      </c>
    </row>
    <row r="15" spans="1:67" s="1" customFormat="1" ht="65.25" customHeight="1">
      <c r="A15" s="56"/>
      <c r="B15" s="98"/>
      <c r="C15" s="99" t="s">
        <v>198</v>
      </c>
      <c r="D15" s="348" t="s">
        <v>291</v>
      </c>
      <c r="E15" s="718" t="s">
        <v>195</v>
      </c>
      <c r="F15" s="705">
        <v>2.75</v>
      </c>
      <c r="G15" s="714">
        <f t="shared" si="17"/>
        <v>0</v>
      </c>
      <c r="H15" s="703">
        <f t="shared" si="1"/>
        <v>0</v>
      </c>
      <c r="I15" s="703">
        <f t="shared" si="2"/>
        <v>0</v>
      </c>
      <c r="J15" s="703">
        <f t="shared" si="3"/>
        <v>0</v>
      </c>
      <c r="K15" s="703">
        <f t="shared" si="4"/>
        <v>0</v>
      </c>
      <c r="L15" s="703">
        <f t="shared" si="5"/>
        <v>0</v>
      </c>
      <c r="M15" s="703">
        <f t="shared" si="6"/>
        <v>0</v>
      </c>
      <c r="N15" s="704">
        <f t="shared" si="7"/>
        <v>0</v>
      </c>
      <c r="O15" s="704">
        <f t="shared" si="8"/>
        <v>0</v>
      </c>
      <c r="P15" s="704">
        <f t="shared" si="9"/>
        <v>0</v>
      </c>
      <c r="Q15" s="704">
        <f t="shared" si="10"/>
        <v>0</v>
      </c>
      <c r="R15" s="704">
        <f t="shared" si="11"/>
        <v>0</v>
      </c>
      <c r="S15" s="704">
        <f t="shared" si="12"/>
        <v>0</v>
      </c>
      <c r="T15" s="704">
        <f t="shared" si="18"/>
        <v>0</v>
      </c>
      <c r="U15" s="715">
        <f t="shared" si="13"/>
        <v>0</v>
      </c>
      <c r="V15" s="705">
        <v>1</v>
      </c>
      <c r="W15" s="716">
        <v>5</v>
      </c>
      <c r="X15" s="717"/>
      <c r="Y15" s="716"/>
      <c r="Z15" s="703" t="s">
        <v>132</v>
      </c>
      <c r="AA15" s="703"/>
      <c r="AB15" s="704" t="s">
        <v>73</v>
      </c>
      <c r="AC15" s="705" t="s">
        <v>60</v>
      </c>
      <c r="AD15" s="706" t="s">
        <v>217</v>
      </c>
      <c r="AE15" s="707" t="s">
        <v>208</v>
      </c>
      <c r="AF15" s="704">
        <v>1</v>
      </c>
      <c r="AG15" s="704">
        <v>0</v>
      </c>
      <c r="AH15" s="704" t="s">
        <v>18</v>
      </c>
      <c r="AI15" s="708">
        <v>235</v>
      </c>
      <c r="AJ15" s="37"/>
      <c r="AK15" s="36"/>
      <c r="AL15" s="35"/>
      <c r="AM15" s="569"/>
      <c r="AN15" s="37"/>
      <c r="AO15" s="35"/>
      <c r="AP15" s="37"/>
      <c r="AQ15" s="35"/>
      <c r="AR15" s="37"/>
      <c r="AS15" s="35"/>
      <c r="AT15" s="37"/>
      <c r="AU15" s="36"/>
      <c r="AV15" s="35"/>
      <c r="AW15" s="569"/>
      <c r="AX15" s="199">
        <f t="shared" si="14"/>
        <v>0</v>
      </c>
      <c r="AY15" s="136" t="str">
        <f t="shared" si="19"/>
        <v>No</v>
      </c>
      <c r="AZ15" s="137" t="str">
        <f t="shared" si="15"/>
        <v>Yes</v>
      </c>
      <c r="BG15" s="160"/>
      <c r="BH15" s="160"/>
      <c r="BI15" s="160"/>
      <c r="BJ15" s="160"/>
      <c r="BN15" s="326">
        <v>1</v>
      </c>
      <c r="BO15" s="259">
        <f t="shared" si="16"/>
        <v>0</v>
      </c>
    </row>
    <row r="16" spans="1:67" s="1" customFormat="1" ht="65.25" customHeight="1">
      <c r="A16" s="56"/>
      <c r="B16" s="98"/>
      <c r="C16" s="99" t="s">
        <v>199</v>
      </c>
      <c r="D16" s="498" t="s">
        <v>292</v>
      </c>
      <c r="E16" s="712" t="s">
        <v>195</v>
      </c>
      <c r="F16" s="713">
        <v>1.7</v>
      </c>
      <c r="G16" s="714">
        <f t="shared" si="17"/>
        <v>0</v>
      </c>
      <c r="H16" s="715">
        <f t="shared" si="1"/>
        <v>0</v>
      </c>
      <c r="I16" s="715">
        <f t="shared" si="2"/>
        <v>0</v>
      </c>
      <c r="J16" s="715">
        <f t="shared" si="3"/>
        <v>0</v>
      </c>
      <c r="K16" s="715">
        <f t="shared" si="4"/>
        <v>0</v>
      </c>
      <c r="L16" s="715">
        <f t="shared" si="5"/>
        <v>0</v>
      </c>
      <c r="M16" s="715">
        <f t="shared" si="6"/>
        <v>0</v>
      </c>
      <c r="N16" s="715">
        <f t="shared" si="7"/>
        <v>0</v>
      </c>
      <c r="O16" s="715">
        <f t="shared" si="8"/>
        <v>0</v>
      </c>
      <c r="P16" s="715">
        <f t="shared" si="9"/>
        <v>0</v>
      </c>
      <c r="Q16" s="715">
        <f t="shared" si="10"/>
        <v>0</v>
      </c>
      <c r="R16" s="715">
        <f t="shared" si="11"/>
        <v>0</v>
      </c>
      <c r="S16" s="715">
        <f t="shared" si="12"/>
        <v>0</v>
      </c>
      <c r="T16" s="715">
        <f t="shared" si="18"/>
        <v>0</v>
      </c>
      <c r="U16" s="715">
        <f t="shared" si="13"/>
        <v>0</v>
      </c>
      <c r="V16" s="713">
        <v>1</v>
      </c>
      <c r="W16" s="716">
        <v>4</v>
      </c>
      <c r="X16" s="717"/>
      <c r="Y16" s="716"/>
      <c r="Z16" s="697" t="s">
        <v>132</v>
      </c>
      <c r="AA16" s="697"/>
      <c r="AB16" s="698" t="s">
        <v>73</v>
      </c>
      <c r="AC16" s="699" t="s">
        <v>60</v>
      </c>
      <c r="AD16" s="700" t="s">
        <v>218</v>
      </c>
      <c r="AE16" s="701" t="s">
        <v>207</v>
      </c>
      <c r="AF16" s="698">
        <v>1</v>
      </c>
      <c r="AG16" s="698">
        <v>0</v>
      </c>
      <c r="AH16" s="698" t="s">
        <v>18</v>
      </c>
      <c r="AI16" s="709">
        <v>190</v>
      </c>
      <c r="AJ16" s="336"/>
      <c r="AK16" s="603"/>
      <c r="AL16" s="335"/>
      <c r="AM16" s="568"/>
      <c r="AN16" s="336"/>
      <c r="AO16" s="335"/>
      <c r="AP16" s="336"/>
      <c r="AQ16" s="335"/>
      <c r="AR16" s="336"/>
      <c r="AS16" s="335"/>
      <c r="AT16" s="336"/>
      <c r="AU16" s="603"/>
      <c r="AV16" s="335"/>
      <c r="AW16" s="568"/>
      <c r="AX16" s="506">
        <f t="shared" si="14"/>
        <v>0</v>
      </c>
      <c r="AY16" s="337" t="str">
        <f t="shared" si="19"/>
        <v>No</v>
      </c>
      <c r="AZ16" s="489" t="str">
        <f t="shared" si="15"/>
        <v>Yes</v>
      </c>
      <c r="BG16" s="160"/>
      <c r="BH16" s="160"/>
      <c r="BI16" s="160"/>
      <c r="BJ16" s="160"/>
      <c r="BN16" s="326">
        <v>1</v>
      </c>
      <c r="BO16" s="259">
        <f t="shared" si="16"/>
        <v>0</v>
      </c>
    </row>
    <row r="17" spans="2:67" s="1" customFormat="1" ht="65.25" customHeight="1">
      <c r="B17" s="95"/>
      <c r="C17" s="99" t="s">
        <v>167</v>
      </c>
      <c r="D17" s="348" t="s">
        <v>272</v>
      </c>
      <c r="E17" s="719"/>
      <c r="F17" s="703">
        <v>0.61</v>
      </c>
      <c r="G17" s="714">
        <f t="shared" si="17"/>
        <v>0</v>
      </c>
      <c r="H17" s="703">
        <f t="shared" si="1"/>
        <v>0</v>
      </c>
      <c r="I17" s="703">
        <f t="shared" si="2"/>
        <v>0</v>
      </c>
      <c r="J17" s="703">
        <f t="shared" si="3"/>
        <v>0</v>
      </c>
      <c r="K17" s="703">
        <f t="shared" si="4"/>
        <v>0</v>
      </c>
      <c r="L17" s="703">
        <f t="shared" si="5"/>
        <v>0</v>
      </c>
      <c r="M17" s="703">
        <f t="shared" si="6"/>
        <v>0</v>
      </c>
      <c r="N17" s="704">
        <f t="shared" si="7"/>
        <v>0</v>
      </c>
      <c r="O17" s="704">
        <f t="shared" si="8"/>
        <v>0</v>
      </c>
      <c r="P17" s="704">
        <f t="shared" si="9"/>
        <v>0</v>
      </c>
      <c r="Q17" s="704">
        <f t="shared" si="10"/>
        <v>0</v>
      </c>
      <c r="R17" s="704">
        <f t="shared" si="11"/>
        <v>0</v>
      </c>
      <c r="S17" s="704">
        <f t="shared" si="12"/>
        <v>0</v>
      </c>
      <c r="T17" s="704">
        <f t="shared" si="18"/>
        <v>0</v>
      </c>
      <c r="U17" s="715">
        <f t="shared" si="13"/>
        <v>0</v>
      </c>
      <c r="V17" s="704">
        <v>1</v>
      </c>
      <c r="W17" s="720">
        <v>4</v>
      </c>
      <c r="X17" s="721"/>
      <c r="Y17" s="720"/>
      <c r="Z17" s="703" t="s">
        <v>132</v>
      </c>
      <c r="AA17" s="703"/>
      <c r="AB17" s="704" t="s">
        <v>73</v>
      </c>
      <c r="AC17" s="704" t="s">
        <v>224</v>
      </c>
      <c r="AD17" s="710" t="s">
        <v>151</v>
      </c>
      <c r="AE17" s="710" t="s">
        <v>206</v>
      </c>
      <c r="AF17" s="704">
        <v>1</v>
      </c>
      <c r="AG17" s="704">
        <v>0</v>
      </c>
      <c r="AH17" s="704" t="s">
        <v>18</v>
      </c>
      <c r="AI17" s="708">
        <v>116.60000000000001</v>
      </c>
      <c r="AJ17" s="37"/>
      <c r="AK17" s="35"/>
      <c r="AL17" s="35"/>
      <c r="AM17" s="569"/>
      <c r="AN17" s="37"/>
      <c r="AO17" s="35"/>
      <c r="AP17" s="37"/>
      <c r="AQ17" s="35"/>
      <c r="AR17" s="37"/>
      <c r="AS17" s="35"/>
      <c r="AT17" s="37"/>
      <c r="AU17" s="35"/>
      <c r="AV17" s="35"/>
      <c r="AW17" s="35"/>
      <c r="AX17" s="199">
        <f t="shared" si="14"/>
        <v>0</v>
      </c>
      <c r="AY17" s="136" t="str">
        <f t="shared" si="19"/>
        <v>No</v>
      </c>
      <c r="AZ17" s="137" t="str">
        <f t="shared" si="15"/>
        <v>No</v>
      </c>
      <c r="BG17" s="160"/>
      <c r="BH17" s="160"/>
      <c r="BI17" s="160"/>
      <c r="BJ17" s="160"/>
      <c r="BN17" s="258">
        <v>1</v>
      </c>
      <c r="BO17" s="259">
        <f t="shared" si="16"/>
        <v>0</v>
      </c>
    </row>
    <row r="18" spans="2:67" s="1" customFormat="1" ht="65.25" customHeight="1">
      <c r="B18" s="95"/>
      <c r="C18" s="96" t="s">
        <v>168</v>
      </c>
      <c r="D18" s="498" t="s">
        <v>273</v>
      </c>
      <c r="E18" s="722"/>
      <c r="F18" s="715">
        <v>0.8</v>
      </c>
      <c r="G18" s="714">
        <f t="shared" si="17"/>
        <v>0</v>
      </c>
      <c r="H18" s="715">
        <f t="shared" si="1"/>
        <v>0</v>
      </c>
      <c r="I18" s="715">
        <f t="shared" si="2"/>
        <v>0</v>
      </c>
      <c r="J18" s="715">
        <f t="shared" si="3"/>
        <v>0</v>
      </c>
      <c r="K18" s="715">
        <f t="shared" si="4"/>
        <v>0</v>
      </c>
      <c r="L18" s="715">
        <f t="shared" si="5"/>
        <v>0</v>
      </c>
      <c r="M18" s="715">
        <f t="shared" si="6"/>
        <v>0</v>
      </c>
      <c r="N18" s="715">
        <f t="shared" si="7"/>
        <v>0</v>
      </c>
      <c r="O18" s="715">
        <f t="shared" si="8"/>
        <v>0</v>
      </c>
      <c r="P18" s="715">
        <f t="shared" si="9"/>
        <v>0</v>
      </c>
      <c r="Q18" s="715">
        <f t="shared" si="10"/>
        <v>0</v>
      </c>
      <c r="R18" s="715">
        <f t="shared" si="11"/>
        <v>0</v>
      </c>
      <c r="S18" s="715">
        <f t="shared" si="12"/>
        <v>0</v>
      </c>
      <c r="T18" s="715">
        <f t="shared" si="18"/>
        <v>0</v>
      </c>
      <c r="U18" s="715">
        <f t="shared" si="13"/>
        <v>0</v>
      </c>
      <c r="V18" s="714">
        <v>1</v>
      </c>
      <c r="W18" s="720">
        <v>4</v>
      </c>
      <c r="X18" s="721"/>
      <c r="Y18" s="720"/>
      <c r="Z18" s="697" t="s">
        <v>132</v>
      </c>
      <c r="AA18" s="697"/>
      <c r="AB18" s="698" t="s">
        <v>73</v>
      </c>
      <c r="AC18" s="698" t="s">
        <v>224</v>
      </c>
      <c r="AD18" s="711" t="s">
        <v>152</v>
      </c>
      <c r="AE18" s="711" t="s">
        <v>207</v>
      </c>
      <c r="AF18" s="698">
        <v>1</v>
      </c>
      <c r="AG18" s="698">
        <v>0</v>
      </c>
      <c r="AH18" s="698" t="s">
        <v>18</v>
      </c>
      <c r="AI18" s="709">
        <v>127.2</v>
      </c>
      <c r="AJ18" s="336"/>
      <c r="AK18" s="335"/>
      <c r="AL18" s="335"/>
      <c r="AM18" s="568"/>
      <c r="AN18" s="336"/>
      <c r="AO18" s="335"/>
      <c r="AP18" s="336"/>
      <c r="AQ18" s="335"/>
      <c r="AR18" s="336"/>
      <c r="AS18" s="335"/>
      <c r="AT18" s="336"/>
      <c r="AU18" s="335"/>
      <c r="AV18" s="335"/>
      <c r="AW18" s="335"/>
      <c r="AX18" s="506">
        <f t="shared" si="14"/>
        <v>0</v>
      </c>
      <c r="AY18" s="337" t="str">
        <f t="shared" si="19"/>
        <v>No</v>
      </c>
      <c r="AZ18" s="489" t="str">
        <f t="shared" si="15"/>
        <v>No</v>
      </c>
      <c r="BG18" s="160"/>
      <c r="BH18" s="160"/>
      <c r="BI18" s="160"/>
      <c r="BJ18" s="160"/>
      <c r="BN18" s="258">
        <v>1</v>
      </c>
      <c r="BO18" s="259">
        <f t="shared" si="16"/>
        <v>0</v>
      </c>
    </row>
    <row r="19" spans="2:67" s="1" customFormat="1" ht="65.25" customHeight="1">
      <c r="B19" s="95"/>
      <c r="C19" s="99" t="s">
        <v>169</v>
      </c>
      <c r="D19" s="348" t="s">
        <v>274</v>
      </c>
      <c r="E19" s="719"/>
      <c r="F19" s="703">
        <v>1.9</v>
      </c>
      <c r="G19" s="714">
        <f t="shared" si="17"/>
        <v>0</v>
      </c>
      <c r="H19" s="703">
        <f t="shared" si="1"/>
        <v>0</v>
      </c>
      <c r="I19" s="703">
        <f t="shared" si="2"/>
        <v>0</v>
      </c>
      <c r="J19" s="703">
        <f t="shared" si="3"/>
        <v>0</v>
      </c>
      <c r="K19" s="703">
        <f t="shared" si="4"/>
        <v>0</v>
      </c>
      <c r="L19" s="703">
        <f t="shared" si="5"/>
        <v>0</v>
      </c>
      <c r="M19" s="703">
        <f t="shared" si="6"/>
        <v>0</v>
      </c>
      <c r="N19" s="704">
        <f t="shared" si="7"/>
        <v>0</v>
      </c>
      <c r="O19" s="704">
        <f t="shared" si="8"/>
        <v>0</v>
      </c>
      <c r="P19" s="704">
        <f t="shared" si="9"/>
        <v>0</v>
      </c>
      <c r="Q19" s="704">
        <f t="shared" si="10"/>
        <v>0</v>
      </c>
      <c r="R19" s="704">
        <f t="shared" si="11"/>
        <v>0</v>
      </c>
      <c r="S19" s="704">
        <f t="shared" si="12"/>
        <v>0</v>
      </c>
      <c r="T19" s="704">
        <f t="shared" si="18"/>
        <v>0</v>
      </c>
      <c r="U19" s="715">
        <f t="shared" si="13"/>
        <v>0</v>
      </c>
      <c r="V19" s="704">
        <v>1</v>
      </c>
      <c r="W19" s="720">
        <v>4</v>
      </c>
      <c r="X19" s="721"/>
      <c r="Y19" s="720"/>
      <c r="Z19" s="703" t="s">
        <v>132</v>
      </c>
      <c r="AA19" s="703"/>
      <c r="AB19" s="704" t="s">
        <v>73</v>
      </c>
      <c r="AC19" s="704" t="s">
        <v>60</v>
      </c>
      <c r="AD19" s="710" t="s">
        <v>153</v>
      </c>
      <c r="AE19" s="710" t="s">
        <v>208</v>
      </c>
      <c r="AF19" s="704">
        <v>1</v>
      </c>
      <c r="AG19" s="704">
        <v>0</v>
      </c>
      <c r="AH19" s="704" t="s">
        <v>18</v>
      </c>
      <c r="AI19" s="708">
        <v>212</v>
      </c>
      <c r="AJ19" s="37"/>
      <c r="AK19" s="35"/>
      <c r="AL19" s="35"/>
      <c r="AM19" s="569"/>
      <c r="AN19" s="37"/>
      <c r="AO19" s="35"/>
      <c r="AP19" s="37"/>
      <c r="AQ19" s="35"/>
      <c r="AR19" s="37"/>
      <c r="AS19" s="35"/>
      <c r="AT19" s="37"/>
      <c r="AU19" s="35"/>
      <c r="AV19" s="35"/>
      <c r="AW19" s="35"/>
      <c r="AX19" s="199">
        <f t="shared" si="14"/>
        <v>0</v>
      </c>
      <c r="AY19" s="136" t="str">
        <f t="shared" si="19"/>
        <v>No</v>
      </c>
      <c r="AZ19" s="137" t="str">
        <f t="shared" si="15"/>
        <v>No</v>
      </c>
      <c r="BG19" s="160"/>
      <c r="BH19" s="160"/>
      <c r="BI19" s="160"/>
      <c r="BJ19" s="160"/>
      <c r="BN19" s="258">
        <v>1</v>
      </c>
      <c r="BO19" s="259">
        <f t="shared" si="16"/>
        <v>0</v>
      </c>
    </row>
    <row r="20" spans="2:67" s="1" customFormat="1" ht="65.25" customHeight="1">
      <c r="B20" s="95"/>
      <c r="C20" s="96" t="s">
        <v>170</v>
      </c>
      <c r="D20" s="498" t="s">
        <v>275</v>
      </c>
      <c r="E20" s="722"/>
      <c r="F20" s="715">
        <v>1.82</v>
      </c>
      <c r="G20" s="714">
        <f t="shared" si="17"/>
        <v>0</v>
      </c>
      <c r="H20" s="715">
        <f t="shared" si="1"/>
        <v>0</v>
      </c>
      <c r="I20" s="715">
        <f t="shared" si="2"/>
        <v>0</v>
      </c>
      <c r="J20" s="715">
        <f t="shared" si="3"/>
        <v>0</v>
      </c>
      <c r="K20" s="715">
        <f t="shared" si="4"/>
        <v>0</v>
      </c>
      <c r="L20" s="715">
        <f t="shared" si="5"/>
        <v>0</v>
      </c>
      <c r="M20" s="715">
        <f t="shared" si="6"/>
        <v>0</v>
      </c>
      <c r="N20" s="715">
        <f t="shared" si="7"/>
        <v>0</v>
      </c>
      <c r="O20" s="715">
        <f t="shared" si="8"/>
        <v>0</v>
      </c>
      <c r="P20" s="715">
        <f t="shared" si="9"/>
        <v>0</v>
      </c>
      <c r="Q20" s="715">
        <f t="shared" si="10"/>
        <v>0</v>
      </c>
      <c r="R20" s="715">
        <f t="shared" si="11"/>
        <v>0</v>
      </c>
      <c r="S20" s="715">
        <f t="shared" si="12"/>
        <v>0</v>
      </c>
      <c r="T20" s="715">
        <f t="shared" si="18"/>
        <v>0</v>
      </c>
      <c r="U20" s="715">
        <f t="shared" si="13"/>
        <v>0</v>
      </c>
      <c r="V20" s="714">
        <v>1</v>
      </c>
      <c r="W20" s="720">
        <v>4</v>
      </c>
      <c r="X20" s="721"/>
      <c r="Y20" s="720"/>
      <c r="Z20" s="697" t="s">
        <v>132</v>
      </c>
      <c r="AA20" s="697"/>
      <c r="AB20" s="698" t="s">
        <v>73</v>
      </c>
      <c r="AC20" s="698" t="s">
        <v>60</v>
      </c>
      <c r="AD20" s="711" t="s">
        <v>154</v>
      </c>
      <c r="AE20" s="711" t="s">
        <v>209</v>
      </c>
      <c r="AF20" s="698">
        <v>1</v>
      </c>
      <c r="AG20" s="698">
        <v>0</v>
      </c>
      <c r="AH20" s="698" t="s">
        <v>18</v>
      </c>
      <c r="AI20" s="709">
        <v>201.4</v>
      </c>
      <c r="AJ20" s="336"/>
      <c r="AK20" s="335"/>
      <c r="AL20" s="335"/>
      <c r="AM20" s="568"/>
      <c r="AN20" s="336"/>
      <c r="AO20" s="335"/>
      <c r="AP20" s="336"/>
      <c r="AQ20" s="335"/>
      <c r="AR20" s="336"/>
      <c r="AS20" s="335"/>
      <c r="AT20" s="336"/>
      <c r="AU20" s="335"/>
      <c r="AV20" s="335"/>
      <c r="AW20" s="335"/>
      <c r="AX20" s="506">
        <f t="shared" si="14"/>
        <v>0</v>
      </c>
      <c r="AY20" s="337" t="str">
        <f t="shared" si="19"/>
        <v>No</v>
      </c>
      <c r="AZ20" s="489" t="str">
        <f t="shared" si="15"/>
        <v>No</v>
      </c>
      <c r="BG20" s="160"/>
      <c r="BH20" s="160"/>
      <c r="BI20" s="160"/>
      <c r="BJ20" s="160"/>
      <c r="BN20" s="258">
        <v>1</v>
      </c>
      <c r="BO20" s="259">
        <f t="shared" si="16"/>
        <v>0</v>
      </c>
    </row>
    <row r="21" spans="2:67" s="1" customFormat="1" ht="65.25" customHeight="1">
      <c r="B21" s="95"/>
      <c r="C21" s="99" t="s">
        <v>171</v>
      </c>
      <c r="D21" s="348" t="s">
        <v>276</v>
      </c>
      <c r="E21" s="719"/>
      <c r="F21" s="703">
        <v>1.71</v>
      </c>
      <c r="G21" s="714">
        <f t="shared" si="17"/>
        <v>0</v>
      </c>
      <c r="H21" s="703">
        <f t="shared" si="1"/>
        <v>0</v>
      </c>
      <c r="I21" s="703">
        <f t="shared" si="2"/>
        <v>0</v>
      </c>
      <c r="J21" s="703">
        <f t="shared" si="3"/>
        <v>0</v>
      </c>
      <c r="K21" s="703">
        <f t="shared" si="4"/>
        <v>0</v>
      </c>
      <c r="L21" s="703">
        <f t="shared" si="5"/>
        <v>0</v>
      </c>
      <c r="M21" s="703">
        <f t="shared" si="6"/>
        <v>0</v>
      </c>
      <c r="N21" s="704">
        <f t="shared" si="7"/>
        <v>0</v>
      </c>
      <c r="O21" s="704">
        <f t="shared" si="8"/>
        <v>0</v>
      </c>
      <c r="P21" s="704">
        <f t="shared" si="9"/>
        <v>0</v>
      </c>
      <c r="Q21" s="704">
        <f t="shared" si="10"/>
        <v>0</v>
      </c>
      <c r="R21" s="704">
        <f t="shared" si="11"/>
        <v>0</v>
      </c>
      <c r="S21" s="704">
        <f t="shared" si="12"/>
        <v>0</v>
      </c>
      <c r="T21" s="704">
        <f t="shared" si="18"/>
        <v>0</v>
      </c>
      <c r="U21" s="715">
        <f t="shared" si="13"/>
        <v>0</v>
      </c>
      <c r="V21" s="704">
        <v>1</v>
      </c>
      <c r="W21" s="720">
        <v>4</v>
      </c>
      <c r="X21" s="721"/>
      <c r="Y21" s="720"/>
      <c r="Z21" s="703" t="s">
        <v>132</v>
      </c>
      <c r="AA21" s="703"/>
      <c r="AB21" s="704" t="s">
        <v>73</v>
      </c>
      <c r="AC21" s="704" t="s">
        <v>60</v>
      </c>
      <c r="AD21" s="710" t="s">
        <v>155</v>
      </c>
      <c r="AE21" s="710" t="s">
        <v>210</v>
      </c>
      <c r="AF21" s="704">
        <v>1</v>
      </c>
      <c r="AG21" s="704">
        <v>0</v>
      </c>
      <c r="AH21" s="704" t="s">
        <v>18</v>
      </c>
      <c r="AI21" s="708">
        <v>190.8</v>
      </c>
      <c r="AJ21" s="37"/>
      <c r="AK21" s="35"/>
      <c r="AL21" s="35"/>
      <c r="AM21" s="569"/>
      <c r="AN21" s="37"/>
      <c r="AO21" s="35"/>
      <c r="AP21" s="37"/>
      <c r="AQ21" s="35"/>
      <c r="AR21" s="37"/>
      <c r="AS21" s="35"/>
      <c r="AT21" s="37"/>
      <c r="AU21" s="35"/>
      <c r="AV21" s="35"/>
      <c r="AW21" s="35"/>
      <c r="AX21" s="199">
        <f t="shared" si="14"/>
        <v>0</v>
      </c>
      <c r="AY21" s="136" t="str">
        <f t="shared" si="19"/>
        <v>No</v>
      </c>
      <c r="AZ21" s="137" t="str">
        <f t="shared" si="15"/>
        <v>No</v>
      </c>
      <c r="BG21" s="160"/>
      <c r="BH21" s="160"/>
      <c r="BI21" s="160"/>
      <c r="BJ21" s="160"/>
      <c r="BN21" s="258">
        <v>1</v>
      </c>
      <c r="BO21" s="259">
        <f t="shared" si="16"/>
        <v>0</v>
      </c>
    </row>
    <row r="22" spans="2:67" s="1" customFormat="1" ht="65.25" customHeight="1">
      <c r="B22" s="95"/>
      <c r="C22" s="99" t="s">
        <v>172</v>
      </c>
      <c r="D22" s="498" t="s">
        <v>277</v>
      </c>
      <c r="E22" s="722"/>
      <c r="F22" s="715">
        <v>2.9</v>
      </c>
      <c r="G22" s="714">
        <f t="shared" si="17"/>
        <v>0</v>
      </c>
      <c r="H22" s="715">
        <f t="shared" si="1"/>
        <v>0</v>
      </c>
      <c r="I22" s="715">
        <f t="shared" si="2"/>
        <v>0</v>
      </c>
      <c r="J22" s="715">
        <f t="shared" si="3"/>
        <v>0</v>
      </c>
      <c r="K22" s="715">
        <f t="shared" si="4"/>
        <v>0</v>
      </c>
      <c r="L22" s="715">
        <f t="shared" si="5"/>
        <v>0</v>
      </c>
      <c r="M22" s="715">
        <f t="shared" si="6"/>
        <v>0</v>
      </c>
      <c r="N22" s="715">
        <f t="shared" si="7"/>
        <v>0</v>
      </c>
      <c r="O22" s="715">
        <f t="shared" si="8"/>
        <v>0</v>
      </c>
      <c r="P22" s="715">
        <f t="shared" si="9"/>
        <v>0</v>
      </c>
      <c r="Q22" s="715">
        <f t="shared" si="10"/>
        <v>0</v>
      </c>
      <c r="R22" s="715">
        <f t="shared" si="11"/>
        <v>0</v>
      </c>
      <c r="S22" s="715">
        <f t="shared" si="12"/>
        <v>0</v>
      </c>
      <c r="T22" s="715">
        <f t="shared" si="18"/>
        <v>0</v>
      </c>
      <c r="U22" s="715">
        <f t="shared" si="13"/>
        <v>0</v>
      </c>
      <c r="V22" s="714">
        <v>1</v>
      </c>
      <c r="W22" s="720">
        <v>5</v>
      </c>
      <c r="X22" s="721"/>
      <c r="Y22" s="720"/>
      <c r="Z22" s="697" t="s">
        <v>132</v>
      </c>
      <c r="AA22" s="697"/>
      <c r="AB22" s="698" t="s">
        <v>73</v>
      </c>
      <c r="AC22" s="698" t="s">
        <v>60</v>
      </c>
      <c r="AD22" s="711" t="s">
        <v>156</v>
      </c>
      <c r="AE22" s="711" t="s">
        <v>207</v>
      </c>
      <c r="AF22" s="698">
        <v>1</v>
      </c>
      <c r="AG22" s="698">
        <v>0</v>
      </c>
      <c r="AH22" s="698" t="s">
        <v>18</v>
      </c>
      <c r="AI22" s="709">
        <v>233.20000000000002</v>
      </c>
      <c r="AJ22" s="336"/>
      <c r="AK22" s="335"/>
      <c r="AL22" s="335"/>
      <c r="AM22" s="568"/>
      <c r="AN22" s="336"/>
      <c r="AO22" s="335"/>
      <c r="AP22" s="336"/>
      <c r="AQ22" s="335"/>
      <c r="AR22" s="336"/>
      <c r="AS22" s="335"/>
      <c r="AT22" s="336"/>
      <c r="AU22" s="335"/>
      <c r="AV22" s="335"/>
      <c r="AW22" s="335"/>
      <c r="AX22" s="506">
        <f t="shared" si="14"/>
        <v>0</v>
      </c>
      <c r="AY22" s="337" t="str">
        <f t="shared" si="19"/>
        <v>No</v>
      </c>
      <c r="AZ22" s="489" t="str">
        <f t="shared" si="15"/>
        <v>No</v>
      </c>
      <c r="BG22" s="160"/>
      <c r="BH22" s="160"/>
      <c r="BI22" s="160"/>
      <c r="BJ22" s="160"/>
      <c r="BN22" s="258">
        <v>1</v>
      </c>
      <c r="BO22" s="259">
        <f t="shared" si="16"/>
        <v>0</v>
      </c>
    </row>
    <row r="23" spans="2:67" s="56" customFormat="1" ht="65.25" customHeight="1">
      <c r="B23" s="98"/>
      <c r="C23" s="99" t="s">
        <v>61</v>
      </c>
      <c r="D23" s="348" t="s">
        <v>278</v>
      </c>
      <c r="E23" s="704"/>
      <c r="F23" s="704">
        <v>3.2</v>
      </c>
      <c r="G23" s="714">
        <f t="shared" si="17"/>
        <v>0</v>
      </c>
      <c r="H23" s="703">
        <f t="shared" si="1"/>
        <v>0</v>
      </c>
      <c r="I23" s="704">
        <f>AF23*AK23</f>
        <v>0</v>
      </c>
      <c r="J23" s="704">
        <f>AF23*AL23</f>
        <v>0</v>
      </c>
      <c r="K23" s="704">
        <f>AF23*AM23</f>
        <v>0</v>
      </c>
      <c r="L23" s="704">
        <f>AF23*AN23</f>
        <v>0</v>
      </c>
      <c r="M23" s="704">
        <f t="shared" si="6"/>
        <v>0</v>
      </c>
      <c r="N23" s="704">
        <f t="shared" si="7"/>
        <v>0</v>
      </c>
      <c r="O23" s="704">
        <f t="shared" si="8"/>
        <v>0</v>
      </c>
      <c r="P23" s="704">
        <f t="shared" si="9"/>
        <v>0</v>
      </c>
      <c r="Q23" s="704">
        <f t="shared" si="10"/>
        <v>0</v>
      </c>
      <c r="R23" s="704">
        <f t="shared" si="11"/>
        <v>0</v>
      </c>
      <c r="S23" s="704">
        <f t="shared" si="12"/>
        <v>0</v>
      </c>
      <c r="T23" s="704">
        <f t="shared" si="18"/>
        <v>0</v>
      </c>
      <c r="U23" s="715">
        <f t="shared" si="13"/>
        <v>0</v>
      </c>
      <c r="V23" s="704">
        <v>1</v>
      </c>
      <c r="W23" s="720">
        <v>6</v>
      </c>
      <c r="X23" s="721"/>
      <c r="Y23" s="720"/>
      <c r="Z23" s="703" t="s">
        <v>132</v>
      </c>
      <c r="AA23" s="703"/>
      <c r="AB23" s="704" t="s">
        <v>73</v>
      </c>
      <c r="AC23" s="704" t="s">
        <v>60</v>
      </c>
      <c r="AD23" s="710" t="s">
        <v>177</v>
      </c>
      <c r="AE23" s="710" t="s">
        <v>211</v>
      </c>
      <c r="AF23" s="704">
        <v>1</v>
      </c>
      <c r="AG23" s="704">
        <v>0</v>
      </c>
      <c r="AH23" s="704" t="s">
        <v>18</v>
      </c>
      <c r="AI23" s="708">
        <v>233.20000000000002</v>
      </c>
      <c r="AJ23" s="37"/>
      <c r="AK23" s="35"/>
      <c r="AL23" s="35"/>
      <c r="AM23" s="569"/>
      <c r="AN23" s="37"/>
      <c r="AO23" s="35"/>
      <c r="AP23" s="37"/>
      <c r="AQ23" s="35"/>
      <c r="AR23" s="37"/>
      <c r="AS23" s="35"/>
      <c r="AT23" s="37"/>
      <c r="AU23" s="35"/>
      <c r="AV23" s="35"/>
      <c r="AW23" s="35"/>
      <c r="AX23" s="199">
        <f t="shared" si="14"/>
        <v>0</v>
      </c>
      <c r="AY23" s="136" t="str">
        <f t="shared" si="19"/>
        <v>No</v>
      </c>
      <c r="AZ23" s="137" t="str">
        <f t="shared" si="15"/>
        <v>No</v>
      </c>
      <c r="BA23" s="1"/>
      <c r="BB23" s="101">
        <v>1</v>
      </c>
      <c r="BC23" s="161"/>
      <c r="BD23" s="162"/>
      <c r="BE23" s="163"/>
      <c r="BF23" s="164"/>
      <c r="BG23" s="165">
        <v>5</v>
      </c>
      <c r="BH23" s="162">
        <v>150</v>
      </c>
      <c r="BI23" s="161">
        <f t="shared" ref="BI23:BI24" si="20">BH23/10</f>
        <v>15</v>
      </c>
      <c r="BJ23" s="166">
        <f t="shared" ref="BJ23:BJ24" si="21">(3/100)*BH23</f>
        <v>4.5</v>
      </c>
      <c r="BK23" s="166">
        <f t="shared" ref="BK23:BK32" si="22">F23*SUM(AJ23:AO23)</f>
        <v>0</v>
      </c>
      <c r="BN23" s="258">
        <v>1</v>
      </c>
      <c r="BO23" s="259">
        <f t="shared" si="16"/>
        <v>0</v>
      </c>
    </row>
    <row r="24" spans="2:67" s="1" customFormat="1" ht="65.25" customHeight="1">
      <c r="B24" s="95"/>
      <c r="C24" s="99" t="s">
        <v>62</v>
      </c>
      <c r="D24" s="498" t="s">
        <v>279</v>
      </c>
      <c r="E24" s="698"/>
      <c r="F24" s="714">
        <v>4.5999999999999996</v>
      </c>
      <c r="G24" s="714">
        <f t="shared" si="17"/>
        <v>0</v>
      </c>
      <c r="H24" s="715">
        <f t="shared" si="1"/>
        <v>0</v>
      </c>
      <c r="I24" s="715">
        <f t="shared" ref="I24:I32" si="23">AK24*AF24</f>
        <v>0</v>
      </c>
      <c r="J24" s="715">
        <f t="shared" ref="J24:J32" si="24">AL24*AF24</f>
        <v>0</v>
      </c>
      <c r="K24" s="715">
        <f t="shared" ref="K24:K32" si="25">AM24*AF24</f>
        <v>0</v>
      </c>
      <c r="L24" s="715">
        <f t="shared" ref="L24:L32" si="26">AN24*AF24</f>
        <v>0</v>
      </c>
      <c r="M24" s="715">
        <f t="shared" si="6"/>
        <v>0</v>
      </c>
      <c r="N24" s="715">
        <f t="shared" si="7"/>
        <v>0</v>
      </c>
      <c r="O24" s="715">
        <f t="shared" si="8"/>
        <v>0</v>
      </c>
      <c r="P24" s="715">
        <f t="shared" si="9"/>
        <v>0</v>
      </c>
      <c r="Q24" s="715">
        <f t="shared" si="10"/>
        <v>0</v>
      </c>
      <c r="R24" s="715">
        <f t="shared" si="11"/>
        <v>0</v>
      </c>
      <c r="S24" s="715">
        <f t="shared" si="12"/>
        <v>0</v>
      </c>
      <c r="T24" s="715">
        <f t="shared" si="18"/>
        <v>0</v>
      </c>
      <c r="U24" s="715">
        <f t="shared" si="13"/>
        <v>0</v>
      </c>
      <c r="V24" s="714">
        <v>1.5</v>
      </c>
      <c r="W24" s="720">
        <v>7</v>
      </c>
      <c r="X24" s="721"/>
      <c r="Y24" s="720"/>
      <c r="Z24" s="697" t="s">
        <v>132</v>
      </c>
      <c r="AA24" s="697"/>
      <c r="AB24" s="698" t="s">
        <v>73</v>
      </c>
      <c r="AC24" s="698" t="s">
        <v>60</v>
      </c>
      <c r="AD24" s="711" t="s">
        <v>176</v>
      </c>
      <c r="AE24" s="711" t="s">
        <v>212</v>
      </c>
      <c r="AF24" s="698">
        <v>1</v>
      </c>
      <c r="AG24" s="698">
        <v>0</v>
      </c>
      <c r="AH24" s="698" t="s">
        <v>18</v>
      </c>
      <c r="AI24" s="723">
        <v>286.2</v>
      </c>
      <c r="AJ24" s="336"/>
      <c r="AK24" s="335"/>
      <c r="AL24" s="335"/>
      <c r="AM24" s="568"/>
      <c r="AN24" s="336"/>
      <c r="AO24" s="335"/>
      <c r="AP24" s="336"/>
      <c r="AQ24" s="335"/>
      <c r="AR24" s="336"/>
      <c r="AS24" s="335"/>
      <c r="AT24" s="336"/>
      <c r="AU24" s="335"/>
      <c r="AV24" s="335"/>
      <c r="AW24" s="335"/>
      <c r="AX24" s="506">
        <f t="shared" si="14"/>
        <v>0</v>
      </c>
      <c r="AY24" s="337" t="str">
        <f t="shared" si="19"/>
        <v>No</v>
      </c>
      <c r="AZ24" s="489" t="str">
        <f t="shared" si="15"/>
        <v>No</v>
      </c>
      <c r="BB24" s="101">
        <v>1</v>
      </c>
      <c r="BC24" s="161"/>
      <c r="BD24" s="166"/>
      <c r="BE24" s="101"/>
      <c r="BF24" s="161"/>
      <c r="BG24" s="167">
        <v>6</v>
      </c>
      <c r="BH24" s="166">
        <v>200</v>
      </c>
      <c r="BI24" s="161">
        <f t="shared" si="20"/>
        <v>20</v>
      </c>
      <c r="BJ24" s="166">
        <f t="shared" si="21"/>
        <v>6</v>
      </c>
      <c r="BK24" s="166">
        <f t="shared" si="22"/>
        <v>0</v>
      </c>
      <c r="BN24" s="258">
        <v>1.5</v>
      </c>
      <c r="BO24" s="259">
        <f t="shared" si="16"/>
        <v>0</v>
      </c>
    </row>
    <row r="25" spans="2:67" s="1" customFormat="1" ht="65.25" customHeight="1">
      <c r="B25" s="95"/>
      <c r="C25" s="99" t="s">
        <v>63</v>
      </c>
      <c r="D25" s="348" t="s">
        <v>280</v>
      </c>
      <c r="E25" s="704"/>
      <c r="F25" s="704">
        <v>4.3</v>
      </c>
      <c r="G25" s="714">
        <f t="shared" si="17"/>
        <v>0</v>
      </c>
      <c r="H25" s="703">
        <f t="shared" si="1"/>
        <v>0</v>
      </c>
      <c r="I25" s="704">
        <f t="shared" si="23"/>
        <v>0</v>
      </c>
      <c r="J25" s="704">
        <f t="shared" si="24"/>
        <v>0</v>
      </c>
      <c r="K25" s="704">
        <f t="shared" si="25"/>
        <v>0</v>
      </c>
      <c r="L25" s="704">
        <f t="shared" si="26"/>
        <v>0</v>
      </c>
      <c r="M25" s="704">
        <f t="shared" si="6"/>
        <v>0</v>
      </c>
      <c r="N25" s="704">
        <f t="shared" si="7"/>
        <v>0</v>
      </c>
      <c r="O25" s="704">
        <f t="shared" si="8"/>
        <v>0</v>
      </c>
      <c r="P25" s="704">
        <f t="shared" si="9"/>
        <v>0</v>
      </c>
      <c r="Q25" s="704">
        <f t="shared" si="10"/>
        <v>0</v>
      </c>
      <c r="R25" s="704">
        <f t="shared" si="11"/>
        <v>0</v>
      </c>
      <c r="S25" s="704">
        <f t="shared" si="12"/>
        <v>0</v>
      </c>
      <c r="T25" s="704">
        <f t="shared" si="18"/>
        <v>0</v>
      </c>
      <c r="U25" s="715">
        <f t="shared" si="13"/>
        <v>0</v>
      </c>
      <c r="V25" s="724">
        <v>1.5</v>
      </c>
      <c r="W25" s="720">
        <v>6</v>
      </c>
      <c r="X25" s="721"/>
      <c r="Y25" s="720"/>
      <c r="Z25" s="703" t="s">
        <v>132</v>
      </c>
      <c r="AA25" s="703"/>
      <c r="AB25" s="724" t="s">
        <v>73</v>
      </c>
      <c r="AC25" s="724" t="s">
        <v>60</v>
      </c>
      <c r="AD25" s="725" t="s">
        <v>175</v>
      </c>
      <c r="AE25" s="725" t="s">
        <v>206</v>
      </c>
      <c r="AF25" s="724">
        <v>1</v>
      </c>
      <c r="AG25" s="724">
        <v>0</v>
      </c>
      <c r="AH25" s="724" t="s">
        <v>18</v>
      </c>
      <c r="AI25" s="726">
        <v>275.60000000000002</v>
      </c>
      <c r="AJ25" s="37"/>
      <c r="AK25" s="35"/>
      <c r="AL25" s="35"/>
      <c r="AM25" s="569"/>
      <c r="AN25" s="37"/>
      <c r="AO25" s="35"/>
      <c r="AP25" s="37"/>
      <c r="AQ25" s="35"/>
      <c r="AR25" s="37"/>
      <c r="AS25" s="35"/>
      <c r="AT25" s="37"/>
      <c r="AU25" s="35"/>
      <c r="AV25" s="35"/>
      <c r="AW25" s="35"/>
      <c r="AX25" s="199">
        <f t="shared" si="14"/>
        <v>0</v>
      </c>
      <c r="AY25" s="136" t="str">
        <f t="shared" si="19"/>
        <v>No</v>
      </c>
      <c r="AZ25" s="137" t="str">
        <f t="shared" si="15"/>
        <v>No</v>
      </c>
      <c r="BB25" s="101">
        <v>1</v>
      </c>
      <c r="BC25" s="161"/>
      <c r="BD25" s="166"/>
      <c r="BE25" s="101"/>
      <c r="BF25" s="161"/>
      <c r="BG25" s="167">
        <v>6</v>
      </c>
      <c r="BH25" s="166">
        <v>200</v>
      </c>
      <c r="BI25" s="161">
        <f>BH25/10</f>
        <v>20</v>
      </c>
      <c r="BJ25" s="166">
        <f>(3/100)*BH25</f>
        <v>6</v>
      </c>
      <c r="BK25" s="166">
        <f t="shared" si="22"/>
        <v>0</v>
      </c>
      <c r="BN25" s="258">
        <v>1.5</v>
      </c>
      <c r="BO25" s="259">
        <f t="shared" si="16"/>
        <v>0</v>
      </c>
    </row>
    <row r="26" spans="2:67" s="56" customFormat="1" ht="65.25" customHeight="1">
      <c r="B26" s="98"/>
      <c r="C26" s="99" t="s">
        <v>64</v>
      </c>
      <c r="D26" s="498" t="s">
        <v>281</v>
      </c>
      <c r="E26" s="698"/>
      <c r="F26" s="714">
        <v>2.2999999999999998</v>
      </c>
      <c r="G26" s="714">
        <f t="shared" si="17"/>
        <v>0</v>
      </c>
      <c r="H26" s="715">
        <f t="shared" si="1"/>
        <v>0</v>
      </c>
      <c r="I26" s="715">
        <f t="shared" si="23"/>
        <v>0</v>
      </c>
      <c r="J26" s="715">
        <f t="shared" si="24"/>
        <v>0</v>
      </c>
      <c r="K26" s="715">
        <f t="shared" si="25"/>
        <v>0</v>
      </c>
      <c r="L26" s="715">
        <f t="shared" si="26"/>
        <v>0</v>
      </c>
      <c r="M26" s="715">
        <f t="shared" si="6"/>
        <v>0</v>
      </c>
      <c r="N26" s="715">
        <f t="shared" si="7"/>
        <v>0</v>
      </c>
      <c r="O26" s="715">
        <f t="shared" si="8"/>
        <v>0</v>
      </c>
      <c r="P26" s="715">
        <f t="shared" si="9"/>
        <v>0</v>
      </c>
      <c r="Q26" s="715">
        <f t="shared" si="10"/>
        <v>0</v>
      </c>
      <c r="R26" s="715">
        <f t="shared" si="11"/>
        <v>0</v>
      </c>
      <c r="S26" s="715">
        <f t="shared" si="12"/>
        <v>0</v>
      </c>
      <c r="T26" s="715">
        <f t="shared" si="18"/>
        <v>0</v>
      </c>
      <c r="U26" s="715">
        <f t="shared" si="13"/>
        <v>0</v>
      </c>
      <c r="V26" s="714">
        <v>1</v>
      </c>
      <c r="W26" s="720">
        <v>6</v>
      </c>
      <c r="X26" s="721"/>
      <c r="Y26" s="720"/>
      <c r="Z26" s="697" t="s">
        <v>132</v>
      </c>
      <c r="AA26" s="697"/>
      <c r="AB26" s="698" t="s">
        <v>73</v>
      </c>
      <c r="AC26" s="698" t="s">
        <v>60</v>
      </c>
      <c r="AD26" s="711" t="s">
        <v>556</v>
      </c>
      <c r="AE26" s="711" t="s">
        <v>206</v>
      </c>
      <c r="AF26" s="698">
        <v>1</v>
      </c>
      <c r="AG26" s="698">
        <v>0</v>
      </c>
      <c r="AH26" s="698" t="s">
        <v>18</v>
      </c>
      <c r="AI26" s="723">
        <v>233.20000000000002</v>
      </c>
      <c r="AJ26" s="336"/>
      <c r="AK26" s="335"/>
      <c r="AL26" s="335"/>
      <c r="AM26" s="568"/>
      <c r="AN26" s="336"/>
      <c r="AO26" s="335"/>
      <c r="AP26" s="336"/>
      <c r="AQ26" s="335"/>
      <c r="AR26" s="336"/>
      <c r="AS26" s="335"/>
      <c r="AT26" s="336"/>
      <c r="AU26" s="335"/>
      <c r="AV26" s="335"/>
      <c r="AW26" s="335"/>
      <c r="AX26" s="506">
        <f t="shared" si="14"/>
        <v>0</v>
      </c>
      <c r="AY26" s="337" t="str">
        <f t="shared" si="19"/>
        <v>No</v>
      </c>
      <c r="AZ26" s="489" t="str">
        <f t="shared" si="15"/>
        <v>No</v>
      </c>
      <c r="BA26" s="1"/>
      <c r="BB26" s="101">
        <v>1</v>
      </c>
      <c r="BC26" s="161"/>
      <c r="BD26" s="162"/>
      <c r="BE26" s="163"/>
      <c r="BF26" s="164"/>
      <c r="BG26" s="165">
        <v>5</v>
      </c>
      <c r="BH26" s="162">
        <v>150</v>
      </c>
      <c r="BI26" s="161">
        <f>BH26/10</f>
        <v>15</v>
      </c>
      <c r="BJ26" s="166">
        <f>(3/100)*BH26</f>
        <v>4.5</v>
      </c>
      <c r="BK26" s="166">
        <f t="shared" si="22"/>
        <v>0</v>
      </c>
      <c r="BN26" s="258">
        <v>1</v>
      </c>
      <c r="BO26" s="259">
        <f t="shared" si="16"/>
        <v>0</v>
      </c>
    </row>
    <row r="27" spans="2:67" s="1" customFormat="1" ht="65.25" customHeight="1">
      <c r="B27" s="95"/>
      <c r="C27" s="99" t="s">
        <v>68</v>
      </c>
      <c r="D27" s="348" t="s">
        <v>282</v>
      </c>
      <c r="E27" s="704"/>
      <c r="F27" s="704">
        <v>3.3</v>
      </c>
      <c r="G27" s="714">
        <f t="shared" si="17"/>
        <v>0</v>
      </c>
      <c r="H27" s="703">
        <f t="shared" si="1"/>
        <v>0</v>
      </c>
      <c r="I27" s="704">
        <f t="shared" si="23"/>
        <v>0</v>
      </c>
      <c r="J27" s="704">
        <f t="shared" si="24"/>
        <v>0</v>
      </c>
      <c r="K27" s="704">
        <f t="shared" si="25"/>
        <v>0</v>
      </c>
      <c r="L27" s="704">
        <f t="shared" si="26"/>
        <v>0</v>
      </c>
      <c r="M27" s="704">
        <f t="shared" si="6"/>
        <v>0</v>
      </c>
      <c r="N27" s="704">
        <f t="shared" si="7"/>
        <v>0</v>
      </c>
      <c r="O27" s="704">
        <f t="shared" si="8"/>
        <v>0</v>
      </c>
      <c r="P27" s="704">
        <f t="shared" si="9"/>
        <v>0</v>
      </c>
      <c r="Q27" s="704">
        <f t="shared" si="10"/>
        <v>0</v>
      </c>
      <c r="R27" s="704">
        <f t="shared" si="11"/>
        <v>0</v>
      </c>
      <c r="S27" s="704">
        <f t="shared" si="12"/>
        <v>0</v>
      </c>
      <c r="T27" s="704">
        <f t="shared" si="18"/>
        <v>0</v>
      </c>
      <c r="U27" s="715">
        <f t="shared" si="13"/>
        <v>0</v>
      </c>
      <c r="V27" s="704">
        <v>1</v>
      </c>
      <c r="W27" s="720">
        <v>7</v>
      </c>
      <c r="X27" s="721"/>
      <c r="Y27" s="720"/>
      <c r="Z27" s="703" t="s">
        <v>132</v>
      </c>
      <c r="AA27" s="703"/>
      <c r="AB27" s="704" t="s">
        <v>73</v>
      </c>
      <c r="AC27" s="704" t="s">
        <v>60</v>
      </c>
      <c r="AD27" s="710" t="s">
        <v>555</v>
      </c>
      <c r="AE27" s="710" t="s">
        <v>206</v>
      </c>
      <c r="AF27" s="704">
        <v>1</v>
      </c>
      <c r="AG27" s="704">
        <v>0</v>
      </c>
      <c r="AH27" s="704" t="s">
        <v>18</v>
      </c>
      <c r="AI27" s="727">
        <v>233.20000000000002</v>
      </c>
      <c r="AJ27" s="37"/>
      <c r="AK27" s="35"/>
      <c r="AL27" s="35"/>
      <c r="AM27" s="569"/>
      <c r="AN27" s="37"/>
      <c r="AO27" s="35"/>
      <c r="AP27" s="37"/>
      <c r="AQ27" s="35"/>
      <c r="AR27" s="37"/>
      <c r="AS27" s="35"/>
      <c r="AT27" s="37"/>
      <c r="AU27" s="35"/>
      <c r="AV27" s="35"/>
      <c r="AW27" s="35"/>
      <c r="AX27" s="199">
        <f t="shared" si="14"/>
        <v>0</v>
      </c>
      <c r="AY27" s="136" t="str">
        <f t="shared" si="19"/>
        <v>No</v>
      </c>
      <c r="AZ27" s="137" t="str">
        <f t="shared" si="15"/>
        <v>No</v>
      </c>
      <c r="BB27" s="101">
        <v>1</v>
      </c>
      <c r="BC27" s="161"/>
      <c r="BD27" s="166"/>
      <c r="BE27" s="101"/>
      <c r="BF27" s="161"/>
      <c r="BG27" s="167">
        <v>5</v>
      </c>
      <c r="BH27" s="168">
        <v>150</v>
      </c>
      <c r="BI27" s="169">
        <f>BH27/10</f>
        <v>15</v>
      </c>
      <c r="BJ27" s="168">
        <f>(3/100)*BH27</f>
        <v>4.5</v>
      </c>
      <c r="BK27" s="166">
        <f t="shared" si="22"/>
        <v>0</v>
      </c>
      <c r="BN27" s="258">
        <v>1</v>
      </c>
      <c r="BO27" s="259">
        <f t="shared" si="16"/>
        <v>0</v>
      </c>
    </row>
    <row r="28" spans="2:67" s="1" customFormat="1" ht="65.25" customHeight="1">
      <c r="B28" s="95"/>
      <c r="C28" s="99" t="s">
        <v>65</v>
      </c>
      <c r="D28" s="498" t="s">
        <v>283</v>
      </c>
      <c r="E28" s="698"/>
      <c r="F28" s="714">
        <v>3.2</v>
      </c>
      <c r="G28" s="714">
        <f t="shared" si="17"/>
        <v>0</v>
      </c>
      <c r="H28" s="715">
        <f t="shared" si="1"/>
        <v>0</v>
      </c>
      <c r="I28" s="715">
        <f t="shared" si="23"/>
        <v>0</v>
      </c>
      <c r="J28" s="715">
        <f t="shared" si="24"/>
        <v>0</v>
      </c>
      <c r="K28" s="715">
        <f t="shared" si="25"/>
        <v>0</v>
      </c>
      <c r="L28" s="715">
        <f t="shared" si="26"/>
        <v>0</v>
      </c>
      <c r="M28" s="715">
        <f t="shared" si="6"/>
        <v>0</v>
      </c>
      <c r="N28" s="715">
        <f t="shared" si="7"/>
        <v>0</v>
      </c>
      <c r="O28" s="715">
        <f t="shared" si="8"/>
        <v>0</v>
      </c>
      <c r="P28" s="715">
        <f t="shared" si="9"/>
        <v>0</v>
      </c>
      <c r="Q28" s="715">
        <f t="shared" si="10"/>
        <v>0</v>
      </c>
      <c r="R28" s="715">
        <f t="shared" si="11"/>
        <v>0</v>
      </c>
      <c r="S28" s="715">
        <f t="shared" si="12"/>
        <v>0</v>
      </c>
      <c r="T28" s="715">
        <f t="shared" si="18"/>
        <v>0</v>
      </c>
      <c r="U28" s="715">
        <f t="shared" si="13"/>
        <v>0</v>
      </c>
      <c r="V28" s="714">
        <v>1</v>
      </c>
      <c r="W28" s="720">
        <v>7</v>
      </c>
      <c r="X28" s="721"/>
      <c r="Y28" s="720"/>
      <c r="Z28" s="697" t="s">
        <v>132</v>
      </c>
      <c r="AA28" s="697"/>
      <c r="AB28" s="698" t="s">
        <v>73</v>
      </c>
      <c r="AC28" s="698" t="s">
        <v>60</v>
      </c>
      <c r="AD28" s="711" t="s">
        <v>554</v>
      </c>
      <c r="AE28" s="711" t="s">
        <v>211</v>
      </c>
      <c r="AF28" s="698">
        <v>1</v>
      </c>
      <c r="AG28" s="698">
        <v>0</v>
      </c>
      <c r="AH28" s="711" t="s">
        <v>18</v>
      </c>
      <c r="AI28" s="723">
        <v>222.60000000000002</v>
      </c>
      <c r="AJ28" s="336"/>
      <c r="AK28" s="335"/>
      <c r="AL28" s="335"/>
      <c r="AM28" s="568"/>
      <c r="AN28" s="336"/>
      <c r="AO28" s="335"/>
      <c r="AP28" s="336"/>
      <c r="AQ28" s="335"/>
      <c r="AR28" s="336"/>
      <c r="AS28" s="335"/>
      <c r="AT28" s="336"/>
      <c r="AU28" s="335"/>
      <c r="AV28" s="335"/>
      <c r="AW28" s="335"/>
      <c r="AX28" s="506">
        <f t="shared" si="14"/>
        <v>0</v>
      </c>
      <c r="AY28" s="337" t="str">
        <f t="shared" si="19"/>
        <v>No</v>
      </c>
      <c r="AZ28" s="489" t="str">
        <f t="shared" si="15"/>
        <v>No</v>
      </c>
      <c r="BB28" s="101">
        <v>1</v>
      </c>
      <c r="BC28" s="161"/>
      <c r="BD28" s="166"/>
      <c r="BE28" s="101"/>
      <c r="BF28" s="161"/>
      <c r="BG28" s="167">
        <v>5</v>
      </c>
      <c r="BH28" s="166">
        <v>150</v>
      </c>
      <c r="BI28" s="161">
        <f>BH28/10</f>
        <v>15</v>
      </c>
      <c r="BJ28" s="166">
        <f>(3/100)*BH28</f>
        <v>4.5</v>
      </c>
      <c r="BK28" s="166">
        <f t="shared" si="22"/>
        <v>0</v>
      </c>
      <c r="BN28" s="258">
        <v>1</v>
      </c>
      <c r="BO28" s="259">
        <f t="shared" si="16"/>
        <v>0</v>
      </c>
    </row>
    <row r="29" spans="2:67" s="1" customFormat="1" ht="65.25" customHeight="1">
      <c r="B29" s="95"/>
      <c r="C29" s="99" t="s">
        <v>69</v>
      </c>
      <c r="D29" s="348" t="s">
        <v>284</v>
      </c>
      <c r="E29" s="704"/>
      <c r="F29" s="704">
        <v>2.6</v>
      </c>
      <c r="G29" s="714">
        <f t="shared" si="17"/>
        <v>0</v>
      </c>
      <c r="H29" s="703">
        <f t="shared" si="1"/>
        <v>0</v>
      </c>
      <c r="I29" s="703">
        <f t="shared" si="23"/>
        <v>0</v>
      </c>
      <c r="J29" s="703">
        <f t="shared" si="24"/>
        <v>0</v>
      </c>
      <c r="K29" s="703">
        <f t="shared" si="25"/>
        <v>0</v>
      </c>
      <c r="L29" s="703">
        <f t="shared" si="26"/>
        <v>0</v>
      </c>
      <c r="M29" s="703">
        <f t="shared" si="6"/>
        <v>0</v>
      </c>
      <c r="N29" s="704">
        <f t="shared" si="7"/>
        <v>0</v>
      </c>
      <c r="O29" s="704">
        <f t="shared" si="8"/>
        <v>0</v>
      </c>
      <c r="P29" s="704">
        <f t="shared" si="9"/>
        <v>0</v>
      </c>
      <c r="Q29" s="704">
        <f t="shared" si="10"/>
        <v>0</v>
      </c>
      <c r="R29" s="704">
        <f t="shared" si="11"/>
        <v>0</v>
      </c>
      <c r="S29" s="704">
        <f t="shared" si="12"/>
        <v>0</v>
      </c>
      <c r="T29" s="704">
        <f t="shared" si="18"/>
        <v>0</v>
      </c>
      <c r="U29" s="715">
        <f t="shared" si="13"/>
        <v>0</v>
      </c>
      <c r="V29" s="704">
        <v>1.5</v>
      </c>
      <c r="W29" s="720">
        <v>5</v>
      </c>
      <c r="X29" s="721"/>
      <c r="Y29" s="720"/>
      <c r="Z29" s="703" t="s">
        <v>132</v>
      </c>
      <c r="AA29" s="703"/>
      <c r="AB29" s="704" t="s">
        <v>73</v>
      </c>
      <c r="AC29" s="704" t="s">
        <v>60</v>
      </c>
      <c r="AD29" s="710" t="s">
        <v>553</v>
      </c>
      <c r="AE29" s="710" t="s">
        <v>207</v>
      </c>
      <c r="AF29" s="704">
        <v>1</v>
      </c>
      <c r="AG29" s="704">
        <v>0</v>
      </c>
      <c r="AH29" s="704" t="s">
        <v>18</v>
      </c>
      <c r="AI29" s="727">
        <v>222.60000000000002</v>
      </c>
      <c r="AJ29" s="37"/>
      <c r="AK29" s="35"/>
      <c r="AL29" s="35"/>
      <c r="AM29" s="569"/>
      <c r="AN29" s="37"/>
      <c r="AO29" s="35"/>
      <c r="AP29" s="37"/>
      <c r="AQ29" s="35"/>
      <c r="AR29" s="37"/>
      <c r="AS29" s="35"/>
      <c r="AT29" s="37"/>
      <c r="AU29" s="35"/>
      <c r="AV29" s="35"/>
      <c r="AW29" s="35"/>
      <c r="AX29" s="199">
        <f t="shared" si="14"/>
        <v>0</v>
      </c>
      <c r="AY29" s="136" t="str">
        <f t="shared" si="19"/>
        <v>No</v>
      </c>
      <c r="AZ29" s="137" t="str">
        <f t="shared" si="15"/>
        <v>No</v>
      </c>
      <c r="BB29" s="101">
        <v>1</v>
      </c>
      <c r="BC29" s="101"/>
      <c r="BD29" s="166"/>
      <c r="BE29" s="101"/>
      <c r="BF29" s="161"/>
      <c r="BG29" s="167">
        <v>5</v>
      </c>
      <c r="BH29" s="168">
        <v>150</v>
      </c>
      <c r="BI29" s="169">
        <f t="shared" ref="BI29:BI31" si="27">BH29/10</f>
        <v>15</v>
      </c>
      <c r="BJ29" s="168">
        <f t="shared" ref="BJ29:BJ31" si="28">(3/100)*BH29</f>
        <v>4.5</v>
      </c>
      <c r="BK29" s="166">
        <f t="shared" si="22"/>
        <v>0</v>
      </c>
      <c r="BN29" s="258">
        <v>1.5</v>
      </c>
      <c r="BO29" s="259">
        <f t="shared" si="16"/>
        <v>0</v>
      </c>
    </row>
    <row r="30" spans="2:67" s="1" customFormat="1" ht="65.25" customHeight="1">
      <c r="B30" s="95"/>
      <c r="C30" s="99" t="s">
        <v>66</v>
      </c>
      <c r="D30" s="498" t="s">
        <v>285</v>
      </c>
      <c r="E30" s="698"/>
      <c r="F30" s="714">
        <v>3.3</v>
      </c>
      <c r="G30" s="714">
        <f t="shared" si="17"/>
        <v>0</v>
      </c>
      <c r="H30" s="715">
        <f t="shared" si="1"/>
        <v>0</v>
      </c>
      <c r="I30" s="715">
        <f t="shared" si="23"/>
        <v>0</v>
      </c>
      <c r="J30" s="715">
        <f t="shared" si="24"/>
        <v>0</v>
      </c>
      <c r="K30" s="715">
        <f t="shared" si="25"/>
        <v>0</v>
      </c>
      <c r="L30" s="715">
        <f t="shared" si="26"/>
        <v>0</v>
      </c>
      <c r="M30" s="715">
        <f t="shared" si="6"/>
        <v>0</v>
      </c>
      <c r="N30" s="715">
        <f t="shared" si="7"/>
        <v>0</v>
      </c>
      <c r="O30" s="715">
        <f t="shared" si="8"/>
        <v>0</v>
      </c>
      <c r="P30" s="715">
        <f t="shared" si="9"/>
        <v>0</v>
      </c>
      <c r="Q30" s="715">
        <f t="shared" si="10"/>
        <v>0</v>
      </c>
      <c r="R30" s="715">
        <f t="shared" si="11"/>
        <v>0</v>
      </c>
      <c r="S30" s="715">
        <f t="shared" si="12"/>
        <v>0</v>
      </c>
      <c r="T30" s="715">
        <f t="shared" si="18"/>
        <v>0</v>
      </c>
      <c r="U30" s="715">
        <f t="shared" si="13"/>
        <v>0</v>
      </c>
      <c r="V30" s="714">
        <v>1</v>
      </c>
      <c r="W30" s="720">
        <v>6</v>
      </c>
      <c r="X30" s="721"/>
      <c r="Y30" s="720"/>
      <c r="Z30" s="697" t="s">
        <v>132</v>
      </c>
      <c r="AA30" s="697"/>
      <c r="AB30" s="698" t="s">
        <v>73</v>
      </c>
      <c r="AC30" s="698" t="s">
        <v>60</v>
      </c>
      <c r="AD30" s="711" t="s">
        <v>552</v>
      </c>
      <c r="AE30" s="711" t="s">
        <v>206</v>
      </c>
      <c r="AF30" s="698">
        <v>1</v>
      </c>
      <c r="AG30" s="698">
        <v>0</v>
      </c>
      <c r="AH30" s="698" t="s">
        <v>18</v>
      </c>
      <c r="AI30" s="723">
        <v>212</v>
      </c>
      <c r="AJ30" s="336"/>
      <c r="AK30" s="335"/>
      <c r="AL30" s="335"/>
      <c r="AM30" s="568"/>
      <c r="AN30" s="336"/>
      <c r="AO30" s="335"/>
      <c r="AP30" s="336"/>
      <c r="AQ30" s="335"/>
      <c r="AR30" s="336"/>
      <c r="AS30" s="335"/>
      <c r="AT30" s="336"/>
      <c r="AU30" s="335"/>
      <c r="AV30" s="335"/>
      <c r="AW30" s="335"/>
      <c r="AX30" s="506">
        <f t="shared" si="14"/>
        <v>0</v>
      </c>
      <c r="AY30" s="337" t="str">
        <f t="shared" si="19"/>
        <v>No</v>
      </c>
      <c r="AZ30" s="489" t="str">
        <f t="shared" si="15"/>
        <v>No</v>
      </c>
      <c r="BB30" s="101">
        <v>1</v>
      </c>
      <c r="BC30" s="161"/>
      <c r="BD30" s="166"/>
      <c r="BE30" s="101"/>
      <c r="BF30" s="161"/>
      <c r="BG30" s="167">
        <v>5</v>
      </c>
      <c r="BH30" s="166">
        <v>150</v>
      </c>
      <c r="BI30" s="161">
        <f>BH30/10</f>
        <v>15</v>
      </c>
      <c r="BJ30" s="166">
        <f>(3/100)*BH30</f>
        <v>4.5</v>
      </c>
      <c r="BK30" s="166">
        <f t="shared" si="22"/>
        <v>0</v>
      </c>
      <c r="BN30" s="258">
        <v>1</v>
      </c>
      <c r="BO30" s="259">
        <f t="shared" si="16"/>
        <v>0</v>
      </c>
    </row>
    <row r="31" spans="2:67" s="1" customFormat="1" ht="65.25" customHeight="1">
      <c r="B31" s="95"/>
      <c r="C31" s="99" t="s">
        <v>70</v>
      </c>
      <c r="D31" s="348" t="s">
        <v>286</v>
      </c>
      <c r="E31" s="704"/>
      <c r="F31" s="704">
        <v>2.1</v>
      </c>
      <c r="G31" s="714">
        <f t="shared" si="17"/>
        <v>0</v>
      </c>
      <c r="H31" s="703">
        <f t="shared" si="1"/>
        <v>0</v>
      </c>
      <c r="I31" s="703">
        <f t="shared" si="23"/>
        <v>0</v>
      </c>
      <c r="J31" s="703">
        <f t="shared" si="24"/>
        <v>0</v>
      </c>
      <c r="K31" s="703">
        <f t="shared" si="25"/>
        <v>0</v>
      </c>
      <c r="L31" s="703">
        <f t="shared" si="26"/>
        <v>0</v>
      </c>
      <c r="M31" s="703">
        <f t="shared" si="6"/>
        <v>0</v>
      </c>
      <c r="N31" s="704">
        <f t="shared" si="7"/>
        <v>0</v>
      </c>
      <c r="O31" s="704">
        <f t="shared" si="8"/>
        <v>0</v>
      </c>
      <c r="P31" s="704">
        <f t="shared" si="9"/>
        <v>0</v>
      </c>
      <c r="Q31" s="704">
        <f t="shared" si="10"/>
        <v>0</v>
      </c>
      <c r="R31" s="704">
        <f t="shared" si="11"/>
        <v>0</v>
      </c>
      <c r="S31" s="704">
        <f t="shared" si="12"/>
        <v>0</v>
      </c>
      <c r="T31" s="704">
        <f t="shared" si="18"/>
        <v>0</v>
      </c>
      <c r="U31" s="715">
        <f t="shared" si="13"/>
        <v>0</v>
      </c>
      <c r="V31" s="704">
        <v>1</v>
      </c>
      <c r="W31" s="720">
        <v>5</v>
      </c>
      <c r="X31" s="721"/>
      <c r="Y31" s="720"/>
      <c r="Z31" s="703" t="s">
        <v>132</v>
      </c>
      <c r="AA31" s="703"/>
      <c r="AB31" s="704" t="s">
        <v>73</v>
      </c>
      <c r="AC31" s="704" t="s">
        <v>60</v>
      </c>
      <c r="AD31" s="710" t="s">
        <v>551</v>
      </c>
      <c r="AE31" s="710" t="s">
        <v>213</v>
      </c>
      <c r="AF31" s="704">
        <v>1</v>
      </c>
      <c r="AG31" s="704">
        <v>0</v>
      </c>
      <c r="AH31" s="704" t="s">
        <v>18</v>
      </c>
      <c r="AI31" s="727">
        <v>190.8</v>
      </c>
      <c r="AJ31" s="37"/>
      <c r="AK31" s="35"/>
      <c r="AL31" s="35"/>
      <c r="AM31" s="569"/>
      <c r="AN31" s="37"/>
      <c r="AO31" s="35"/>
      <c r="AP31" s="37"/>
      <c r="AQ31" s="35"/>
      <c r="AR31" s="37"/>
      <c r="AS31" s="35"/>
      <c r="AT31" s="37"/>
      <c r="AU31" s="35"/>
      <c r="AV31" s="35"/>
      <c r="AW31" s="35"/>
      <c r="AX31" s="199">
        <f t="shared" si="14"/>
        <v>0</v>
      </c>
      <c r="AY31" s="136" t="str">
        <f t="shared" si="19"/>
        <v>No</v>
      </c>
      <c r="AZ31" s="137" t="str">
        <f t="shared" si="15"/>
        <v>No</v>
      </c>
      <c r="BB31" s="101">
        <v>1</v>
      </c>
      <c r="BC31" s="101"/>
      <c r="BD31" s="166"/>
      <c r="BE31" s="101"/>
      <c r="BF31" s="161"/>
      <c r="BG31" s="167">
        <v>4</v>
      </c>
      <c r="BH31" s="168">
        <v>100</v>
      </c>
      <c r="BI31" s="169">
        <f t="shared" si="27"/>
        <v>10</v>
      </c>
      <c r="BJ31" s="168">
        <f t="shared" si="28"/>
        <v>3</v>
      </c>
      <c r="BK31" s="166">
        <f t="shared" si="22"/>
        <v>0</v>
      </c>
      <c r="BN31" s="258">
        <v>1</v>
      </c>
      <c r="BO31" s="259">
        <f t="shared" si="16"/>
        <v>0</v>
      </c>
    </row>
    <row r="32" spans="2:67" s="1" customFormat="1" ht="65.25" customHeight="1">
      <c r="B32" s="102"/>
      <c r="C32" s="491" t="s">
        <v>67</v>
      </c>
      <c r="D32" s="492" t="s">
        <v>287</v>
      </c>
      <c r="E32" s="728"/>
      <c r="F32" s="729">
        <v>1.5</v>
      </c>
      <c r="G32" s="729">
        <f t="shared" si="17"/>
        <v>0</v>
      </c>
      <c r="H32" s="730">
        <f t="shared" si="1"/>
        <v>0</v>
      </c>
      <c r="I32" s="730">
        <f t="shared" si="23"/>
        <v>0</v>
      </c>
      <c r="J32" s="730">
        <f t="shared" si="24"/>
        <v>0</v>
      </c>
      <c r="K32" s="730">
        <f t="shared" si="25"/>
        <v>0</v>
      </c>
      <c r="L32" s="730">
        <f t="shared" si="26"/>
        <v>0</v>
      </c>
      <c r="M32" s="730">
        <f t="shared" si="6"/>
        <v>0</v>
      </c>
      <c r="N32" s="730">
        <f t="shared" si="7"/>
        <v>0</v>
      </c>
      <c r="O32" s="730">
        <f t="shared" si="8"/>
        <v>0</v>
      </c>
      <c r="P32" s="730">
        <f t="shared" si="9"/>
        <v>0</v>
      </c>
      <c r="Q32" s="730">
        <f t="shared" si="10"/>
        <v>0</v>
      </c>
      <c r="R32" s="730">
        <f t="shared" si="11"/>
        <v>0</v>
      </c>
      <c r="S32" s="730">
        <f t="shared" si="12"/>
        <v>0</v>
      </c>
      <c r="T32" s="730">
        <f t="shared" si="18"/>
        <v>0</v>
      </c>
      <c r="U32" s="730">
        <f t="shared" si="13"/>
        <v>0</v>
      </c>
      <c r="V32" s="729">
        <v>1</v>
      </c>
      <c r="W32" s="731">
        <v>6</v>
      </c>
      <c r="X32" s="732"/>
      <c r="Y32" s="731"/>
      <c r="Z32" s="733" t="s">
        <v>132</v>
      </c>
      <c r="AA32" s="733"/>
      <c r="AB32" s="728" t="s">
        <v>73</v>
      </c>
      <c r="AC32" s="728" t="s">
        <v>60</v>
      </c>
      <c r="AD32" s="734" t="s">
        <v>550</v>
      </c>
      <c r="AE32" s="734" t="s">
        <v>206</v>
      </c>
      <c r="AF32" s="728">
        <v>1</v>
      </c>
      <c r="AG32" s="728">
        <v>0</v>
      </c>
      <c r="AH32" s="728" t="s">
        <v>18</v>
      </c>
      <c r="AI32" s="735">
        <v>169.60000000000002</v>
      </c>
      <c r="AJ32" s="494"/>
      <c r="AK32" s="493"/>
      <c r="AL32" s="493"/>
      <c r="AM32" s="570"/>
      <c r="AN32" s="494"/>
      <c r="AO32" s="493"/>
      <c r="AP32" s="494"/>
      <c r="AQ32" s="493"/>
      <c r="AR32" s="494"/>
      <c r="AS32" s="493"/>
      <c r="AT32" s="494"/>
      <c r="AU32" s="493"/>
      <c r="AV32" s="493"/>
      <c r="AW32" s="493"/>
      <c r="AX32" s="507">
        <f t="shared" si="14"/>
        <v>0</v>
      </c>
      <c r="AY32" s="495" t="str">
        <f t="shared" si="19"/>
        <v>No</v>
      </c>
      <c r="AZ32" s="490" t="str">
        <f t="shared" si="15"/>
        <v>No</v>
      </c>
      <c r="BB32" s="101">
        <v>1</v>
      </c>
      <c r="BC32" s="161"/>
      <c r="BD32" s="166"/>
      <c r="BE32" s="101"/>
      <c r="BF32" s="161"/>
      <c r="BG32" s="167">
        <v>4</v>
      </c>
      <c r="BH32" s="168">
        <v>100</v>
      </c>
      <c r="BI32" s="169">
        <f>BH32/10</f>
        <v>10</v>
      </c>
      <c r="BJ32" s="168">
        <f>(3/100)*BH32</f>
        <v>3</v>
      </c>
      <c r="BK32" s="166">
        <f t="shared" si="22"/>
        <v>0</v>
      </c>
      <c r="BN32" s="260">
        <v>1</v>
      </c>
      <c r="BO32" s="261">
        <f t="shared" si="16"/>
        <v>0</v>
      </c>
    </row>
    <row r="33" spans="2:67" s="56" customFormat="1" ht="34" customHeight="1">
      <c r="C33" s="80"/>
      <c r="D33" s="348"/>
      <c r="H33" s="159"/>
      <c r="I33" s="159"/>
      <c r="J33" s="159"/>
      <c r="K33" s="159"/>
      <c r="L33" s="159"/>
      <c r="M33" s="159"/>
      <c r="S33" s="327"/>
      <c r="T33" s="327"/>
      <c r="U33" s="327"/>
      <c r="V33" s="327"/>
      <c r="W33" s="333"/>
      <c r="X33" s="371"/>
      <c r="Y33" s="333"/>
      <c r="Z33" s="159"/>
      <c r="AA33" s="159"/>
      <c r="AD33" s="329"/>
      <c r="AE33" s="329"/>
      <c r="AH33" s="328"/>
      <c r="AI33" s="332" t="s">
        <v>223</v>
      </c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199"/>
      <c r="AY33" s="88"/>
      <c r="AZ33" s="1"/>
      <c r="BA33" s="1"/>
      <c r="BB33" s="1"/>
      <c r="BC33" s="1"/>
      <c r="BG33" s="159"/>
      <c r="BI33" s="1"/>
      <c r="BJ33" s="1"/>
      <c r="BK33" s="1"/>
      <c r="BL33" s="1" t="s">
        <v>115</v>
      </c>
      <c r="BN33" s="1"/>
      <c r="BO33" s="1"/>
    </row>
    <row r="34" spans="2:67" s="1" customFormat="1" ht="65.25" customHeight="1">
      <c r="B34" s="499"/>
      <c r="C34" s="500" t="s">
        <v>117</v>
      </c>
      <c r="D34" s="501" t="s">
        <v>293</v>
      </c>
      <c r="E34" s="736"/>
      <c r="F34" s="737">
        <v>10.56</v>
      </c>
      <c r="G34" s="738">
        <f>SUM(AJ34:AV34)*F34</f>
        <v>0</v>
      </c>
      <c r="H34" s="737">
        <f>AJ34*AF34</f>
        <v>0</v>
      </c>
      <c r="I34" s="737">
        <f>AK34*AF34</f>
        <v>0</v>
      </c>
      <c r="J34" s="737">
        <f>AL34*AF34</f>
        <v>0</v>
      </c>
      <c r="K34" s="737">
        <f>AM34*AF34</f>
        <v>0</v>
      </c>
      <c r="L34" s="737">
        <f>AN34*AF34</f>
        <v>0</v>
      </c>
      <c r="M34" s="737">
        <f>AO34*AF34</f>
        <v>0</v>
      </c>
      <c r="N34" s="738">
        <f>AP34*AF34</f>
        <v>0</v>
      </c>
      <c r="O34" s="738">
        <f>AQ34*AF34</f>
        <v>0</v>
      </c>
      <c r="P34" s="738">
        <f>AR34*AF34</f>
        <v>0</v>
      </c>
      <c r="Q34" s="738">
        <f>AS34*AF34</f>
        <v>0</v>
      </c>
      <c r="R34" s="738">
        <f>AT34*AF34</f>
        <v>0</v>
      </c>
      <c r="S34" s="738">
        <f>AU34*AF34</f>
        <v>0</v>
      </c>
      <c r="T34" s="738">
        <f>AV34*AF34</f>
        <v>0</v>
      </c>
      <c r="U34" s="738"/>
      <c r="V34" s="737">
        <v>1.5</v>
      </c>
      <c r="W34" s="739"/>
      <c r="X34" s="740">
        <v>7</v>
      </c>
      <c r="Y34" s="739"/>
      <c r="Z34" s="737"/>
      <c r="AA34" s="741" t="s">
        <v>296</v>
      </c>
      <c r="AB34" s="738" t="s">
        <v>73</v>
      </c>
      <c r="AC34" s="738" t="s">
        <v>178</v>
      </c>
      <c r="AD34" s="742" t="s">
        <v>150</v>
      </c>
      <c r="AE34" s="742" t="s">
        <v>206</v>
      </c>
      <c r="AF34" s="738">
        <v>1</v>
      </c>
      <c r="AG34" s="738">
        <v>5</v>
      </c>
      <c r="AH34" s="738" t="s">
        <v>18</v>
      </c>
      <c r="AI34" s="743">
        <v>307.40000000000003</v>
      </c>
      <c r="AJ34" s="502"/>
      <c r="AK34" s="41"/>
      <c r="AL34" s="41"/>
      <c r="AM34" s="571"/>
      <c r="AN34" s="502"/>
      <c r="AO34" s="41"/>
      <c r="AP34" s="502"/>
      <c r="AQ34" s="41"/>
      <c r="AR34" s="502"/>
      <c r="AS34" s="41"/>
      <c r="AT34" s="502"/>
      <c r="AU34" s="41"/>
      <c r="AV34" s="41"/>
      <c r="AW34" s="555" t="s">
        <v>567</v>
      </c>
      <c r="AX34" s="508">
        <f>AI34*AJ34+AI34*AK34+AI34*AL34+AI34*AM34+AI34*AN34+AI34*AO34+AI34*AP34+AI34*AQ34+AI34*AR34+AI34*AS34+AI34*AT34+AI34*AU34+AI34*AV34</f>
        <v>0</v>
      </c>
      <c r="AY34" s="503" t="str">
        <f>IF(SUM(AJ34:AV34)&gt;0,"Yes","No")</f>
        <v>No</v>
      </c>
      <c r="AZ34" s="134" t="str">
        <f>IF(E34="New","Yes","No")</f>
        <v>No</v>
      </c>
      <c r="BB34" s="101">
        <v>1</v>
      </c>
      <c r="BC34" s="101"/>
      <c r="BD34" s="166"/>
      <c r="BE34" s="101"/>
      <c r="BF34" s="161"/>
      <c r="BG34" s="167">
        <v>5</v>
      </c>
      <c r="BH34" s="168">
        <v>150</v>
      </c>
      <c r="BI34" s="169">
        <f t="shared" ref="BI34" si="29">BH34/10</f>
        <v>15</v>
      </c>
      <c r="BJ34" s="168">
        <f t="shared" ref="BJ34" si="30">(3/100)*BH34</f>
        <v>4.5</v>
      </c>
      <c r="BK34" s="166">
        <f>F34*SUM(AJ34:AO34)</f>
        <v>0</v>
      </c>
      <c r="BN34" s="256">
        <v>1.5</v>
      </c>
      <c r="BO34" s="257">
        <f>BN34*AJ34+BN34*AK34+BN34*AL34+BN34*AM34+BN34*AN34+BN34*AO34+BN34*AP34+BN34*AQ34+BN34*AR34+BN34*AS34+BN34*AT34+BN34*AU34+BN34*AV34</f>
        <v>0</v>
      </c>
    </row>
    <row r="35" spans="2:67" s="1" customFormat="1" ht="65.25" customHeight="1">
      <c r="B35" s="102"/>
      <c r="C35" s="504" t="s">
        <v>118</v>
      </c>
      <c r="D35" s="492" t="s">
        <v>294</v>
      </c>
      <c r="E35" s="744"/>
      <c r="F35" s="730">
        <f>9.6*1.1</f>
        <v>10.56</v>
      </c>
      <c r="G35" s="729">
        <f>SUM(AJ35:AV35)*F35</f>
        <v>0</v>
      </c>
      <c r="H35" s="730">
        <f>AJ35*AF35</f>
        <v>0</v>
      </c>
      <c r="I35" s="730">
        <f>AK35*AF35</f>
        <v>0</v>
      </c>
      <c r="J35" s="730">
        <f>AL35*AF35</f>
        <v>0</v>
      </c>
      <c r="K35" s="730">
        <f>AM35*AF35</f>
        <v>0</v>
      </c>
      <c r="L35" s="730">
        <f>AN35*AF35</f>
        <v>0</v>
      </c>
      <c r="M35" s="730">
        <f>AO35*AF35</f>
        <v>0</v>
      </c>
      <c r="N35" s="730">
        <f>AP35*AF35</f>
        <v>0</v>
      </c>
      <c r="O35" s="730">
        <f>AQ35*AF35</f>
        <v>0</v>
      </c>
      <c r="P35" s="730">
        <f>AR35*AF35</f>
        <v>0</v>
      </c>
      <c r="Q35" s="730">
        <f>AS35*AF35</f>
        <v>0</v>
      </c>
      <c r="R35" s="730">
        <f>AT35*AF35</f>
        <v>0</v>
      </c>
      <c r="S35" s="730">
        <f>AU35*AF35</f>
        <v>0</v>
      </c>
      <c r="T35" s="730">
        <f>AV35*AF35</f>
        <v>0</v>
      </c>
      <c r="U35" s="730"/>
      <c r="V35" s="730">
        <v>1.5</v>
      </c>
      <c r="W35" s="745"/>
      <c r="X35" s="746">
        <v>7</v>
      </c>
      <c r="Y35" s="745"/>
      <c r="Z35" s="733"/>
      <c r="AA35" s="747" t="s">
        <v>296</v>
      </c>
      <c r="AB35" s="728" t="s">
        <v>73</v>
      </c>
      <c r="AC35" s="728" t="s">
        <v>178</v>
      </c>
      <c r="AD35" s="734" t="s">
        <v>150</v>
      </c>
      <c r="AE35" s="734" t="s">
        <v>206</v>
      </c>
      <c r="AF35" s="728">
        <v>1</v>
      </c>
      <c r="AG35" s="728">
        <v>5</v>
      </c>
      <c r="AH35" s="728" t="s">
        <v>18</v>
      </c>
      <c r="AI35" s="748">
        <v>307.40000000000003</v>
      </c>
      <c r="AJ35" s="494"/>
      <c r="AK35" s="493"/>
      <c r="AL35" s="493"/>
      <c r="AM35" s="570"/>
      <c r="AN35" s="494"/>
      <c r="AO35" s="493"/>
      <c r="AP35" s="494"/>
      <c r="AQ35" s="493"/>
      <c r="AR35" s="494"/>
      <c r="AS35" s="493"/>
      <c r="AT35" s="494"/>
      <c r="AU35" s="493"/>
      <c r="AV35" s="493"/>
      <c r="AW35" s="556" t="s">
        <v>567</v>
      </c>
      <c r="AX35" s="509">
        <f>AI35*AJ35+AI35*AK35+AI35*AL35+AI35*AM35+AI35*AN35+AI35*AO35+AI35*AP35+AI35*AQ35+AI35*AR35+AI35*AS35+AI35*AT35+AI35*AU35+AI35*AV35</f>
        <v>0</v>
      </c>
      <c r="AY35" s="505" t="str">
        <f>IF(SUM(AJ35:AV35)&gt;0,"Yes","No")</f>
        <v>No</v>
      </c>
      <c r="AZ35" s="490" t="str">
        <f>IF(E35="New","Yes","No")</f>
        <v>No</v>
      </c>
      <c r="BB35" s="101">
        <v>1</v>
      </c>
      <c r="BC35" s="161"/>
      <c r="BD35" s="166"/>
      <c r="BE35" s="101"/>
      <c r="BF35" s="161"/>
      <c r="BG35" s="167">
        <v>5</v>
      </c>
      <c r="BH35" s="166">
        <v>150</v>
      </c>
      <c r="BI35" s="161">
        <f>BH35/10</f>
        <v>15</v>
      </c>
      <c r="BJ35" s="166">
        <f>(3/100)*BH35</f>
        <v>4.5</v>
      </c>
      <c r="BK35" s="166">
        <f>F35*SUM(AJ35:AO35)</f>
        <v>0</v>
      </c>
      <c r="BN35" s="260">
        <v>1.5</v>
      </c>
      <c r="BO35" s="261">
        <f>BN35*AJ35+BN35*AK35+BN35*AL35+BN35*AM35+BN35*AN35+BN35*AO35+BN35*AP35+BN35*AQ35+BN35*AR35+BN35*AS35+BN35*AT35+BN35*AU35+BN35*AV35</f>
        <v>0</v>
      </c>
    </row>
  </sheetData>
  <sheetProtection algorithmName="SHA-512" hashValue="6yE/1wSRwjGNzdyIQOmNeSyLYobtrK/TrBiqhNu/fmfwwm3Tu4IIGlL0A0IRC8Ng5hE18YytCVDwz7eXYSVX7Q==" saltValue="9dKdZMHZlIQn7YQe3tW5qQ==" spinCount="100000" sheet="1" autoFilter="0"/>
  <autoFilter ref="AY9:AZ35" xr:uid="{766C79A4-2A19-4010-8EDD-9BF35F65748B}"/>
  <dataConsolidate/>
  <mergeCells count="3">
    <mergeCell ref="B2:B5"/>
    <mergeCell ref="AN1:AP1"/>
    <mergeCell ref="AQ1:BM1"/>
  </mergeCells>
  <phoneticPr fontId="12" type="noConversion"/>
  <conditionalFormatting sqref="AJ18:AJ32 AJ34:AJ35">
    <cfRule type="notContainsBlanks" dxfId="41" priority="62">
      <formula>LEN(TRIM(AJ18))&gt;0</formula>
    </cfRule>
  </conditionalFormatting>
  <conditionalFormatting sqref="AT18:AT32 AT34:AT35">
    <cfRule type="notContainsBlanks" dxfId="40" priority="52">
      <formula>LEN(TRIM(AT18))&gt;0</formula>
    </cfRule>
  </conditionalFormatting>
  <conditionalFormatting sqref="AU34:AU35 AU18:AU32">
    <cfRule type="notContainsBlanks" dxfId="39" priority="51">
      <formula>LEN(TRIM(AU18))&gt;0</formula>
    </cfRule>
  </conditionalFormatting>
  <conditionalFormatting sqref="AV18:AV32 AV34:AV35">
    <cfRule type="notContainsBlanks" dxfId="38" priority="50">
      <formula>LEN(TRIM(AV18))&gt;0</formula>
    </cfRule>
  </conditionalFormatting>
  <conditionalFormatting sqref="AJ12:AJ17">
    <cfRule type="notContainsBlanks" dxfId="37" priority="49">
      <formula>LEN(TRIM(AJ12))&gt;0</formula>
    </cfRule>
  </conditionalFormatting>
  <conditionalFormatting sqref="AT12:AT17">
    <cfRule type="notContainsBlanks" dxfId="36" priority="39">
      <formula>LEN(TRIM(AT12))&gt;0</formula>
    </cfRule>
  </conditionalFormatting>
  <conditionalFormatting sqref="AU12:AU17">
    <cfRule type="notContainsBlanks" dxfId="35" priority="38">
      <formula>LEN(TRIM(AU12))&gt;0</formula>
    </cfRule>
  </conditionalFormatting>
  <conditionalFormatting sqref="AV12:AV17">
    <cfRule type="notContainsBlanks" dxfId="34" priority="37">
      <formula>LEN(TRIM(AV12))&gt;0</formula>
    </cfRule>
  </conditionalFormatting>
  <conditionalFormatting sqref="AL34:AL35 AL12:AL32">
    <cfRule type="notContainsBlanks" dxfId="33" priority="64">
      <formula>LEN(TRIM(AL12))&gt;0</formula>
    </cfRule>
  </conditionalFormatting>
  <conditionalFormatting sqref="AM34:AM35 AM12:AM32">
    <cfRule type="notContainsBlanks" dxfId="32" priority="9">
      <formula>LEN(TRIM(AM12))&gt;0</formula>
    </cfRule>
  </conditionalFormatting>
  <conditionalFormatting sqref="AW12:AW32">
    <cfRule type="notContainsBlanks" dxfId="31" priority="8">
      <formula>LEN(TRIM(AW12))&gt;0</formula>
    </cfRule>
  </conditionalFormatting>
  <conditionalFormatting sqref="AK12:AK35">
    <cfRule type="notContainsBlanks" dxfId="30" priority="7">
      <formula>LEN(TRIM(AK12))&gt;0</formula>
    </cfRule>
  </conditionalFormatting>
  <conditionalFormatting sqref="AN12:AN35">
    <cfRule type="notContainsBlanks" dxfId="29" priority="67">
      <formula>LEN(TRIM(AN12))&gt;0</formula>
    </cfRule>
  </conditionalFormatting>
  <conditionalFormatting sqref="AO12:AO35">
    <cfRule type="notContainsBlanks" dxfId="28" priority="5">
      <formula>LEN(TRIM(AO12))&gt;0</formula>
    </cfRule>
  </conditionalFormatting>
  <conditionalFormatting sqref="AS12:AS35">
    <cfRule type="notContainsBlanks" dxfId="27" priority="68">
      <formula>LEN(TRIM(AS12))&gt;0</formula>
    </cfRule>
  </conditionalFormatting>
  <conditionalFormatting sqref="AR12:AR35">
    <cfRule type="notContainsBlanks" dxfId="26" priority="3">
      <formula>LEN(TRIM(AR12))&gt;0</formula>
    </cfRule>
  </conditionalFormatting>
  <conditionalFormatting sqref="AQ12:AQ35">
    <cfRule type="notContainsBlanks" dxfId="25" priority="2">
      <formula>LEN(TRIM(AQ12))&gt;0</formula>
    </cfRule>
  </conditionalFormatting>
  <conditionalFormatting sqref="AP12:AP35">
    <cfRule type="notContainsBlanks" dxfId="24" priority="69">
      <formula>LEN(TRIM(AP12))&gt;0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E903-DD04-416B-B71A-C7A78F063AD8}">
  <sheetPr codeName="Sheet2">
    <tabColor theme="0" tint="-4.9989318521683403E-2"/>
  </sheetPr>
  <dimension ref="A1:BO12"/>
  <sheetViews>
    <sheetView showGridLines="0" showRowColHeaders="0" zoomScale="70" zoomScaleNormal="70" workbookViewId="0">
      <pane ySplit="9" topLeftCell="A11" activePane="bottomLeft" state="frozen"/>
      <selection activeCell="Q1" sqref="Q1"/>
      <selection pane="bottomLeft" activeCell="AJ12" sqref="AJ12"/>
    </sheetView>
  </sheetViews>
  <sheetFormatPr defaultColWidth="11" defaultRowHeight="15.5"/>
  <cols>
    <col min="1" max="1" width="2" customWidth="1"/>
    <col min="2" max="2" width="13" customWidth="1"/>
    <col min="3" max="3" width="10.5" hidden="1" customWidth="1"/>
    <col min="4" max="4" width="13.83203125" style="309" customWidth="1"/>
    <col min="5" max="5" width="5.5" style="1" customWidth="1"/>
    <col min="6" max="6" width="6.5" style="374" hidden="1" customWidth="1"/>
    <col min="7" max="7" width="6.5" style="1" hidden="1" customWidth="1"/>
    <col min="8" max="9" width="5.83203125" style="178" hidden="1" customWidth="1"/>
    <col min="10" max="10" width="4.83203125" style="160" hidden="1" customWidth="1"/>
    <col min="11" max="11" width="6" style="160" hidden="1" customWidth="1"/>
    <col min="12" max="12" width="5" style="160" hidden="1" customWidth="1"/>
    <col min="13" max="13" width="4" style="160" hidden="1" customWidth="1"/>
    <col min="14" max="17" width="4" style="1" hidden="1" customWidth="1"/>
    <col min="18" max="18" width="8" style="179" hidden="1" customWidth="1"/>
    <col min="19" max="19" width="7" style="371" hidden="1" customWidth="1"/>
    <col min="20" max="20" width="6" style="333" hidden="1" customWidth="1"/>
    <col min="21" max="21" width="6.6640625" style="371" hidden="1" customWidth="1"/>
    <col min="22" max="22" width="6.6640625" style="333" hidden="1" customWidth="1"/>
    <col min="23" max="23" width="6.6640625" style="371" hidden="1" customWidth="1"/>
    <col min="24" max="24" width="6.6640625" style="333" hidden="1" customWidth="1"/>
    <col min="25" max="25" width="6.6640625" style="371" hidden="1" customWidth="1"/>
    <col min="26" max="26" width="6.6640625" style="333" hidden="1" customWidth="1"/>
    <col min="27" max="27" width="8.83203125" style="160" customWidth="1"/>
    <col min="28" max="28" width="10" customWidth="1"/>
    <col min="29" max="29" width="6.6640625" customWidth="1"/>
    <col min="30" max="30" width="13.83203125" customWidth="1"/>
    <col min="31" max="31" width="9.58203125" style="445" customWidth="1"/>
    <col min="32" max="32" width="6.5" customWidth="1"/>
    <col min="33" max="33" width="8" customWidth="1"/>
    <col min="34" max="34" width="9.5" style="58" customWidth="1"/>
    <col min="35" max="35" width="12.5" customWidth="1"/>
    <col min="36" max="37" width="12.33203125" style="1" customWidth="1"/>
    <col min="38" max="39" width="11" style="1" customWidth="1"/>
    <col min="40" max="40" width="12" style="1" bestFit="1" customWidth="1"/>
    <col min="41" max="45" width="11" style="1" customWidth="1"/>
    <col min="46" max="46" width="14" style="62" customWidth="1"/>
    <col min="47" max="47" width="8.33203125" style="63" customWidth="1"/>
    <col min="48" max="48" width="11" customWidth="1"/>
    <col min="49" max="49" width="11" hidden="1" customWidth="1"/>
    <col min="50" max="50" width="12" hidden="1" customWidth="1"/>
    <col min="51" max="51" width="12.83203125" hidden="1" customWidth="1"/>
    <col min="52" max="52" width="11" style="153" hidden="1" customWidth="1"/>
    <col min="53" max="54" width="11" hidden="1" customWidth="1"/>
    <col min="55" max="55" width="11" style="154" hidden="1" customWidth="1"/>
    <col min="56" max="56" width="11" style="153" hidden="1" customWidth="1"/>
    <col min="57" max="57" width="11" hidden="1" customWidth="1"/>
    <col min="58" max="58" width="11" style="153" hidden="1" customWidth="1"/>
    <col min="59" max="59" width="11.83203125" style="153" hidden="1" customWidth="1"/>
    <col min="60" max="60" width="11" hidden="1" customWidth="1"/>
    <col min="61" max="65" width="11" customWidth="1"/>
  </cols>
  <sheetData>
    <row r="1" spans="1:67" ht="24" customHeight="1">
      <c r="D1" s="347"/>
      <c r="E1" s="76"/>
      <c r="F1" s="373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6"/>
      <c r="AA1" s="76"/>
      <c r="AB1" s="76"/>
      <c r="AC1" s="76"/>
      <c r="AF1" s="57"/>
      <c r="AG1" s="57"/>
      <c r="AH1" s="362"/>
      <c r="AI1" s="363"/>
      <c r="AJ1" s="364" t="s">
        <v>7</v>
      </c>
      <c r="AK1" s="566">
        <f>SUM(AT$12:AT$1048576)</f>
        <v>0</v>
      </c>
      <c r="AL1" s="562" t="s">
        <v>8</v>
      </c>
      <c r="AM1" s="564"/>
      <c r="AN1" s="621" t="s">
        <v>243</v>
      </c>
      <c r="AO1" s="622"/>
      <c r="AP1" s="626"/>
      <c r="AQ1" s="621" t="s">
        <v>244</v>
      </c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447"/>
      <c r="BO1" s="446"/>
    </row>
    <row r="2" spans="1:67" ht="21" customHeight="1">
      <c r="A2" s="115"/>
      <c r="B2" s="624" t="s">
        <v>239</v>
      </c>
      <c r="C2" s="624"/>
      <c r="D2" s="347"/>
      <c r="E2" s="76"/>
      <c r="F2" s="373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372"/>
      <c r="T2" s="334"/>
      <c r="U2" s="372"/>
      <c r="V2" s="334"/>
      <c r="W2" s="372"/>
      <c r="X2" s="334"/>
      <c r="Y2" s="372"/>
      <c r="Z2" s="334"/>
      <c r="AA2" s="76"/>
      <c r="AB2" s="76"/>
      <c r="AC2" s="76"/>
      <c r="AF2" s="57"/>
      <c r="AG2" s="57"/>
      <c r="AH2" s="360"/>
      <c r="AI2" s="346"/>
      <c r="AJ2" s="343" t="s">
        <v>14</v>
      </c>
      <c r="AK2" s="344">
        <f>SUM(AJ12:AR12)</f>
        <v>0</v>
      </c>
      <c r="AL2" s="357"/>
      <c r="AM2" s="565"/>
      <c r="AN2" s="365" t="s">
        <v>245</v>
      </c>
      <c r="AO2" s="366" t="s">
        <v>246</v>
      </c>
      <c r="AP2" s="366" t="s">
        <v>247</v>
      </c>
      <c r="AQ2" s="365" t="s">
        <v>248</v>
      </c>
      <c r="AR2" s="366" t="s">
        <v>249</v>
      </c>
      <c r="AS2" s="366" t="s">
        <v>245</v>
      </c>
      <c r="AT2" s="366" t="s">
        <v>250</v>
      </c>
      <c r="AU2" s="366" t="s">
        <v>251</v>
      </c>
      <c r="AV2" s="366" t="s">
        <v>252</v>
      </c>
      <c r="AW2" s="366" t="s">
        <v>253</v>
      </c>
      <c r="AX2" s="366" t="s">
        <v>254</v>
      </c>
      <c r="AY2" s="366" t="s">
        <v>255</v>
      </c>
      <c r="AZ2" s="366" t="s">
        <v>256</v>
      </c>
      <c r="BA2" s="367" t="s">
        <v>257</v>
      </c>
      <c r="BB2" s="153"/>
      <c r="BC2"/>
      <c r="BE2" s="153"/>
      <c r="BF2"/>
      <c r="BG2" s="366" t="s">
        <v>251</v>
      </c>
      <c r="BH2" s="366" t="s">
        <v>252</v>
      </c>
      <c r="BI2" s="366" t="s">
        <v>253</v>
      </c>
      <c r="BJ2" s="366" t="s">
        <v>254</v>
      </c>
      <c r="BK2" s="366" t="s">
        <v>255</v>
      </c>
      <c r="BL2" s="366" t="s">
        <v>256</v>
      </c>
      <c r="BM2" s="366" t="s">
        <v>257</v>
      </c>
      <c r="BN2" s="365"/>
      <c r="BO2" s="366"/>
    </row>
    <row r="3" spans="1:67" ht="18.5">
      <c r="A3" s="115"/>
      <c r="B3" s="624"/>
      <c r="C3" s="624"/>
      <c r="D3" s="347"/>
      <c r="E3" s="76"/>
      <c r="F3" s="373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372"/>
      <c r="T3" s="334"/>
      <c r="U3" s="372"/>
      <c r="V3" s="334"/>
      <c r="W3" s="372"/>
      <c r="X3" s="334"/>
      <c r="Y3" s="372"/>
      <c r="Z3" s="334"/>
      <c r="AA3" s="76"/>
      <c r="AB3" s="76"/>
      <c r="AC3" s="76"/>
      <c r="AF3" s="57"/>
      <c r="AG3" s="57"/>
      <c r="AH3" s="361"/>
      <c r="AI3" s="358"/>
      <c r="AJ3" s="359" t="s">
        <v>11</v>
      </c>
      <c r="AK3" s="377">
        <f>SUM(G:G)</f>
        <v>0</v>
      </c>
      <c r="AL3" s="563" t="s">
        <v>5</v>
      </c>
      <c r="AM3" s="565"/>
      <c r="AN3" s="567">
        <f>SUM(SUMPRODUCT($S$11:$S$46,AQ11:AQ46)+SUMPRODUCT($S$11:$S$46,AJ11:AJ46)+SUMPRODUCT($S$11:$S$46,AL11:AL46)+SUMPRODUCT($S$11:$S$46,AM11:AM46)+SUMPRODUCT($S$11:$S$46,AN11:AN46)+SUMPRODUCT($S$11:$S$46,AO11:AO46)+SUMPRODUCT($S$11:$S$46,AP11:AP46)+SUMPRODUCT($S$11:$S$46,AR11:AR46)+SUMPRODUCT($S$11:$S$46,AS11:AS46)+SUMPRODUCT($S$11:$S$46,AK11:AK46))</f>
        <v>0</v>
      </c>
      <c r="AO3" s="369">
        <f>SUM(SUMPRODUCT($T$11:$T$46,AQ11:AQ46)+SUMPRODUCT($T$11:$T$46,AJ11:AJ46)+SUMPRODUCT($T$11:$T$46,AL11:AL46)+SUMPRODUCT($T$11:$T$46,AM11:AM46)+SUMPRODUCT($T$11:$T$46,AN11:AN46)+SUMPRODUCT($T$11:$T$46,AO11:AO46)+SUMPRODUCT($T$11:$T$46,AP11:AP46)+SUMPRODUCT($T$11:$T$46,AK11:AK46)+SUMPRODUCT($T$11:$T$46,AR11:AR46)+SUMPRODUCT($T$11:$T$46,AS11:AS46))</f>
        <v>0</v>
      </c>
      <c r="AP3" s="369">
        <f>SUM(SUMPRODUCT($U$11:$U$46,AQ11:AQ46)+SUMPRODUCT($U$11:$U$46,AJ11:AJ46)+SUMPRODUCT($U$11:$U$46,AL11:AL46)+SUMPRODUCT($U$11:$U$46,AM11:AM46)+SUMPRODUCT($U$11:$U$46,AN11:AN46)+SUMPRODUCT($U$11:$U$46,AO11:AO46)+SUMPRODUCT($U$11:$U$46,AP11:AP46)+SUMPRODUCT($U$11:$U$46,AK11:AK46)+SUMPRODUCT($U$11:$U$46,AR11:AR46)+SUMPRODUCT($U$11:$U$46,AS11:AS46))</f>
        <v>0</v>
      </c>
      <c r="AQ3" s="368"/>
      <c r="AR3" s="369"/>
      <c r="AS3" s="369"/>
      <c r="AT3" s="369"/>
      <c r="AU3" s="369"/>
      <c r="AV3" s="369"/>
      <c r="AW3" s="369" t="e">
        <f>SUM(SUMPRODUCT($AE$11:$AE$46,AI11:AI46)+SUMPRODUCT($AE$11:$AE$46,AJ11:AJ46)+SUMPRODUCT($AE$11:$AE$46,AL11:AL46)+SUMPRODUCT($AE$11:$AE$46,AM11:AM46)+SUMPRODUCT($AE$11:$AE$46,AN11:AN46)+SUMPRODUCT($AE$11:$AE$46,AO11:AO46)+SUMPRODUCT($AE$11:$AE$46,#REF!)+SUMPRODUCT($AE$11:$AE$46,AP11:AP46))</f>
        <v>#REF!</v>
      </c>
      <c r="AX3" s="369"/>
      <c r="AY3" s="369"/>
      <c r="AZ3" s="369"/>
      <c r="BA3" s="369"/>
      <c r="BB3" s="369"/>
      <c r="BC3" s="370"/>
      <c r="BI3" s="369"/>
      <c r="BJ3" s="369"/>
      <c r="BK3" s="369"/>
      <c r="BL3" s="369"/>
      <c r="BM3" s="369"/>
      <c r="BN3" s="365"/>
      <c r="BO3" s="366"/>
    </row>
    <row r="4" spans="1:67" ht="18.5">
      <c r="A4" s="115"/>
      <c r="B4" s="624"/>
      <c r="C4" s="624"/>
      <c r="D4" s="347"/>
      <c r="E4" s="76"/>
      <c r="F4" s="373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72"/>
      <c r="T4" s="334"/>
      <c r="U4" s="372"/>
      <c r="V4" s="334"/>
      <c r="W4" s="372"/>
      <c r="X4" s="334"/>
      <c r="Y4" s="372"/>
      <c r="Z4" s="334"/>
      <c r="AA4" s="76"/>
      <c r="AB4" s="76"/>
      <c r="AC4" s="76"/>
      <c r="AF4" s="57"/>
      <c r="AG4" s="57"/>
      <c r="AJ4"/>
      <c r="AK4"/>
      <c r="AL4" s="342"/>
      <c r="AM4" s="346"/>
      <c r="AN4" s="345"/>
      <c r="AO4" s="341"/>
      <c r="AP4"/>
      <c r="AQ4"/>
      <c r="AR4"/>
      <c r="AS4"/>
    </row>
    <row r="5" spans="1:67" ht="18.5">
      <c r="A5" s="115"/>
      <c r="B5" s="624"/>
      <c r="C5" s="624"/>
      <c r="D5" s="347"/>
      <c r="E5" s="76"/>
      <c r="F5" s="373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372"/>
      <c r="T5" s="334"/>
      <c r="U5" s="372"/>
      <c r="V5" s="334"/>
      <c r="W5" s="372"/>
      <c r="X5" s="334"/>
      <c r="Y5" s="372"/>
      <c r="Z5" s="334"/>
      <c r="AA5" s="76"/>
      <c r="AB5" s="76"/>
      <c r="AC5" s="76"/>
      <c r="AF5" s="57"/>
      <c r="AG5" s="57"/>
      <c r="AJ5"/>
      <c r="AK5"/>
      <c r="AL5" s="59"/>
      <c r="AM5" s="60"/>
      <c r="AN5" s="65"/>
      <c r="AO5" s="66"/>
      <c r="AP5"/>
      <c r="AQ5"/>
      <c r="AR5"/>
      <c r="AS5"/>
    </row>
    <row r="6" spans="1:67" ht="18.75" customHeight="1">
      <c r="A6" s="115"/>
      <c r="B6" s="115"/>
      <c r="C6" s="115"/>
      <c r="D6" s="347"/>
      <c r="E6" s="76"/>
      <c r="F6" s="373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372"/>
      <c r="T6" s="334"/>
      <c r="U6" s="372"/>
      <c r="V6" s="334"/>
      <c r="W6" s="372"/>
      <c r="X6" s="334"/>
      <c r="Y6" s="372"/>
      <c r="Z6" s="334"/>
      <c r="AA6" s="76"/>
      <c r="AB6" s="76"/>
      <c r="AC6" s="76"/>
      <c r="AI6" s="1"/>
      <c r="AJ6" s="623"/>
      <c r="AK6" s="623"/>
      <c r="AL6" s="623"/>
      <c r="AM6" s="623"/>
      <c r="AN6" s="625"/>
      <c r="AO6" s="625"/>
      <c r="AP6" s="625"/>
      <c r="AQ6" s="625"/>
      <c r="AR6" s="625"/>
      <c r="AS6" s="625"/>
      <c r="AT6" s="339" t="s">
        <v>236</v>
      </c>
    </row>
    <row r="7" spans="1:67" ht="16" hidden="1" customHeight="1" thickBot="1">
      <c r="A7" s="115"/>
      <c r="B7" s="115"/>
      <c r="C7" s="115"/>
      <c r="D7" s="347"/>
      <c r="E7" s="76"/>
      <c r="F7" s="373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372"/>
      <c r="T7" s="334"/>
      <c r="U7" s="372"/>
      <c r="V7" s="334"/>
      <c r="W7" s="372"/>
      <c r="X7" s="334"/>
      <c r="Y7" s="372"/>
      <c r="Z7" s="334"/>
      <c r="AA7" s="76"/>
      <c r="AB7" s="76"/>
      <c r="AC7" s="76"/>
      <c r="AQ7" s="356"/>
    </row>
    <row r="8" spans="1:67" ht="19" customHeight="1">
      <c r="A8" s="115"/>
      <c r="B8" s="115"/>
      <c r="C8" s="115"/>
      <c r="D8" s="347"/>
      <c r="E8" s="76"/>
      <c r="F8" s="373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372"/>
      <c r="T8" s="334"/>
      <c r="U8" s="372"/>
      <c r="V8" s="334"/>
      <c r="W8" s="372"/>
      <c r="X8" s="334"/>
      <c r="Y8" s="372"/>
      <c r="Z8" s="334"/>
      <c r="AA8" s="76"/>
      <c r="AB8" s="76"/>
      <c r="AC8" s="76"/>
      <c r="AD8" s="67"/>
      <c r="AE8" s="324"/>
      <c r="AF8" s="67"/>
      <c r="AG8" s="67"/>
      <c r="AH8" s="68"/>
      <c r="AI8" s="340" t="s">
        <v>237</v>
      </c>
      <c r="AJ8" s="560">
        <f t="shared" ref="AJ8:AS8" si="0">SUM(H:H)</f>
        <v>0</v>
      </c>
      <c r="AK8" s="186">
        <f t="shared" si="0"/>
        <v>0</v>
      </c>
      <c r="AL8" s="186">
        <f t="shared" si="0"/>
        <v>0</v>
      </c>
      <c r="AM8" s="186">
        <f t="shared" si="0"/>
        <v>0</v>
      </c>
      <c r="AN8" s="186">
        <f t="shared" si="0"/>
        <v>0</v>
      </c>
      <c r="AO8" s="186">
        <f t="shared" si="0"/>
        <v>0</v>
      </c>
      <c r="AP8" s="186">
        <f t="shared" si="0"/>
        <v>0</v>
      </c>
      <c r="AQ8" s="186">
        <f t="shared" si="0"/>
        <v>0</v>
      </c>
      <c r="AR8" s="186">
        <f t="shared" si="0"/>
        <v>0</v>
      </c>
      <c r="AS8" s="186">
        <f t="shared" si="0"/>
        <v>0</v>
      </c>
      <c r="AT8" s="602">
        <f>SUM(AJ8:AS8)</f>
        <v>0</v>
      </c>
      <c r="AU8" s="73"/>
      <c r="BJ8" s="277" t="s">
        <v>182</v>
      </c>
      <c r="BK8" s="294">
        <f>SUM(BK12:BK186)</f>
        <v>0</v>
      </c>
    </row>
    <row r="9" spans="1:67" s="79" customFormat="1" ht="50.5" customHeight="1">
      <c r="A9" s="592"/>
      <c r="B9" s="188"/>
      <c r="C9" s="453"/>
      <c r="D9" s="454" t="s">
        <v>59</v>
      </c>
      <c r="E9" s="454" t="s">
        <v>195</v>
      </c>
      <c r="F9" s="593" t="s">
        <v>5</v>
      </c>
      <c r="G9" s="454" t="s">
        <v>6</v>
      </c>
      <c r="H9" s="454" t="s">
        <v>2</v>
      </c>
      <c r="I9" s="454" t="s">
        <v>696</v>
      </c>
      <c r="J9" s="454" t="s">
        <v>9</v>
      </c>
      <c r="K9" s="454" t="s">
        <v>698</v>
      </c>
      <c r="L9" s="454" t="s">
        <v>699</v>
      </c>
      <c r="M9" s="454" t="s">
        <v>19</v>
      </c>
      <c r="N9" s="454" t="s">
        <v>159</v>
      </c>
      <c r="O9" s="454" t="s">
        <v>160</v>
      </c>
      <c r="P9" s="454" t="s">
        <v>137</v>
      </c>
      <c r="Q9" s="454" t="s">
        <v>565</v>
      </c>
      <c r="R9" s="454" t="s">
        <v>181</v>
      </c>
      <c r="S9" s="455" t="s">
        <v>219</v>
      </c>
      <c r="T9" s="456" t="s">
        <v>220</v>
      </c>
      <c r="U9" s="455" t="s">
        <v>221</v>
      </c>
      <c r="V9" s="594" t="s">
        <v>258</v>
      </c>
      <c r="W9" s="595" t="s">
        <v>259</v>
      </c>
      <c r="X9" s="594" t="s">
        <v>260</v>
      </c>
      <c r="Y9" s="595" t="s">
        <v>261</v>
      </c>
      <c r="Z9" s="594" t="s">
        <v>262</v>
      </c>
      <c r="AA9" s="596" t="s">
        <v>225</v>
      </c>
      <c r="AB9" s="454" t="s">
        <v>226</v>
      </c>
      <c r="AC9" s="454" t="s">
        <v>233</v>
      </c>
      <c r="AD9" s="483" t="s">
        <v>227</v>
      </c>
      <c r="AE9" s="454" t="s">
        <v>228</v>
      </c>
      <c r="AF9" s="454" t="s">
        <v>234</v>
      </c>
      <c r="AG9" s="454" t="s">
        <v>229</v>
      </c>
      <c r="AH9" s="483" t="s">
        <v>230</v>
      </c>
      <c r="AI9" s="597" t="s">
        <v>231</v>
      </c>
      <c r="AJ9" s="448" t="s">
        <v>200</v>
      </c>
      <c r="AK9" s="559" t="s">
        <v>696</v>
      </c>
      <c r="AL9" s="449" t="s">
        <v>201</v>
      </c>
      <c r="AM9" s="598" t="s">
        <v>697</v>
      </c>
      <c r="AN9" s="561" t="s">
        <v>202</v>
      </c>
      <c r="AO9" s="450" t="s">
        <v>203</v>
      </c>
      <c r="AP9" s="451" t="s">
        <v>232</v>
      </c>
      <c r="AQ9" s="452" t="s">
        <v>238</v>
      </c>
      <c r="AR9" s="457" t="s">
        <v>563</v>
      </c>
      <c r="AS9" s="599" t="s">
        <v>564</v>
      </c>
      <c r="AT9" s="600" t="s">
        <v>11</v>
      </c>
      <c r="AU9" s="600" t="s">
        <v>13</v>
      </c>
      <c r="AV9" s="601" t="s">
        <v>139</v>
      </c>
      <c r="AX9" s="158" t="s">
        <v>23</v>
      </c>
      <c r="AY9" s="158" t="s">
        <v>24</v>
      </c>
      <c r="AZ9" s="158" t="s">
        <v>25</v>
      </c>
      <c r="BA9" s="158" t="s">
        <v>26</v>
      </c>
      <c r="BB9" s="158" t="s">
        <v>27</v>
      </c>
      <c r="BC9" s="158" t="s">
        <v>28</v>
      </c>
      <c r="BD9" s="158" t="s">
        <v>29</v>
      </c>
      <c r="BE9" s="158" t="s">
        <v>30</v>
      </c>
      <c r="BF9" s="158" t="s">
        <v>31</v>
      </c>
      <c r="BG9" s="158" t="s">
        <v>36</v>
      </c>
      <c r="BJ9" s="279" t="s">
        <v>183</v>
      </c>
      <c r="BK9" s="279" t="s">
        <v>184</v>
      </c>
    </row>
    <row r="10" spans="1:67" s="389" customFormat="1" ht="30" hidden="1" customHeight="1" thickBot="1">
      <c r="B10" s="392"/>
      <c r="C10" s="393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5"/>
      <c r="T10" s="395"/>
      <c r="U10" s="395"/>
      <c r="V10" s="396"/>
      <c r="W10" s="396"/>
      <c r="X10" s="396"/>
      <c r="Y10" s="396"/>
      <c r="Z10" s="396"/>
      <c r="AA10" s="474"/>
      <c r="AB10" s="394"/>
      <c r="AC10" s="394"/>
      <c r="AD10" s="397"/>
      <c r="AE10" s="394"/>
      <c r="AF10" s="394"/>
      <c r="AG10" s="394"/>
      <c r="AH10" s="397"/>
      <c r="AI10" s="398"/>
      <c r="AJ10" s="399" t="s">
        <v>263</v>
      </c>
      <c r="AK10" s="399"/>
      <c r="AL10" s="400" t="s">
        <v>264</v>
      </c>
      <c r="AM10" s="400" t="s">
        <v>265</v>
      </c>
      <c r="AN10" s="400" t="s">
        <v>266</v>
      </c>
      <c r="AO10" s="400" t="s">
        <v>267</v>
      </c>
      <c r="AP10" s="401" t="s">
        <v>269</v>
      </c>
      <c r="AQ10" s="522" t="s">
        <v>298</v>
      </c>
      <c r="AR10" s="522" t="s">
        <v>297</v>
      </c>
      <c r="AS10" s="522" t="s">
        <v>597</v>
      </c>
      <c r="AT10" s="387"/>
      <c r="AU10" s="387"/>
      <c r="AV10" s="388"/>
      <c r="AX10" s="390"/>
      <c r="AY10" s="390"/>
      <c r="AZ10" s="390"/>
      <c r="BA10" s="390"/>
      <c r="BB10" s="390"/>
      <c r="BC10" s="390"/>
      <c r="BD10" s="390"/>
      <c r="BE10" s="390"/>
      <c r="BF10" s="390"/>
      <c r="BG10" s="390"/>
      <c r="BJ10" s="391"/>
      <c r="BK10" s="391"/>
    </row>
    <row r="11" spans="1:67" s="56" customFormat="1" ht="34" customHeight="1">
      <c r="C11" s="80"/>
      <c r="D11" s="348"/>
      <c r="F11" s="374"/>
      <c r="H11" s="159"/>
      <c r="I11" s="159"/>
      <c r="J11" s="159"/>
      <c r="K11" s="159"/>
      <c r="L11" s="159"/>
      <c r="M11" s="159"/>
      <c r="R11" s="327"/>
      <c r="S11" s="371"/>
      <c r="T11" s="333"/>
      <c r="U11" s="371"/>
      <c r="V11" s="333"/>
      <c r="W11" s="371"/>
      <c r="X11" s="333"/>
      <c r="Y11" s="371"/>
      <c r="Z11" s="333"/>
      <c r="AA11" s="159"/>
      <c r="AD11" s="329"/>
      <c r="AE11" s="329"/>
      <c r="AH11" s="330"/>
      <c r="AI11" s="332" t="s">
        <v>222</v>
      </c>
      <c r="AL11" s="75"/>
      <c r="AM11" s="75"/>
      <c r="AN11" s="75"/>
      <c r="AO11" s="75"/>
      <c r="AP11" s="75"/>
      <c r="AQ11" s="75"/>
      <c r="AR11" s="75"/>
      <c r="AS11" s="75"/>
      <c r="AT11" s="87"/>
      <c r="AU11" s="88"/>
      <c r="AV11" s="1"/>
      <c r="AW11" s="1"/>
      <c r="AX11" s="1"/>
      <c r="AY11" s="1"/>
      <c r="BC11" s="159"/>
      <c r="BE11" s="1"/>
      <c r="BF11" s="1"/>
      <c r="BG11" s="1"/>
    </row>
    <row r="12" spans="1:67" s="1" customFormat="1" ht="73.5" customHeight="1">
      <c r="A12" s="591"/>
      <c r="B12" s="590"/>
      <c r="C12" s="575" t="s">
        <v>172</v>
      </c>
      <c r="D12" s="576" t="s">
        <v>549</v>
      </c>
      <c r="E12" s="577" t="s">
        <v>195</v>
      </c>
      <c r="F12" s="578">
        <v>0.35</v>
      </c>
      <c r="G12" s="579">
        <f>SUM(AJ12:AS12)*F12</f>
        <v>0</v>
      </c>
      <c r="H12" s="580">
        <f>AJ12*AF12</f>
        <v>0</v>
      </c>
      <c r="I12" s="580">
        <f>AK12*AF12</f>
        <v>0</v>
      </c>
      <c r="J12" s="580">
        <f>AL12*AF12</f>
        <v>0</v>
      </c>
      <c r="K12" s="580">
        <f>AM12*AF12</f>
        <v>0</v>
      </c>
      <c r="L12" s="580">
        <f>AN12*AF12</f>
        <v>0</v>
      </c>
      <c r="M12" s="580">
        <f>AO12*AF12</f>
        <v>0</v>
      </c>
      <c r="N12" s="580">
        <f>AP12*AF12</f>
        <v>0</v>
      </c>
      <c r="O12" s="580">
        <f>AQ12*AF12</f>
        <v>0</v>
      </c>
      <c r="P12" s="580">
        <f>AR12*AF12</f>
        <v>0</v>
      </c>
      <c r="Q12" s="580">
        <f>AS12*AF12</f>
        <v>0</v>
      </c>
      <c r="R12" s="581">
        <v>1</v>
      </c>
      <c r="S12" s="582">
        <v>20</v>
      </c>
      <c r="T12" s="583"/>
      <c r="U12" s="582"/>
      <c r="V12" s="583"/>
      <c r="W12" s="582"/>
      <c r="X12" s="583"/>
      <c r="Y12" s="582"/>
      <c r="Z12" s="583"/>
      <c r="AA12" s="690" t="s">
        <v>241</v>
      </c>
      <c r="AB12" s="691" t="s">
        <v>240</v>
      </c>
      <c r="AC12" s="692" t="s">
        <v>242</v>
      </c>
      <c r="AD12" s="693" t="s">
        <v>722</v>
      </c>
      <c r="AE12" s="694" t="s">
        <v>562</v>
      </c>
      <c r="AF12" s="691">
        <v>10</v>
      </c>
      <c r="AG12" s="691">
        <v>0</v>
      </c>
      <c r="AH12" s="696" t="s">
        <v>18</v>
      </c>
      <c r="AI12" s="695">
        <v>65</v>
      </c>
      <c r="AJ12" s="585"/>
      <c r="AK12" s="584"/>
      <c r="AL12" s="584"/>
      <c r="AM12" s="584"/>
      <c r="AN12" s="588"/>
      <c r="AO12" s="585"/>
      <c r="AP12" s="584"/>
      <c r="AQ12" s="585"/>
      <c r="AR12" s="584"/>
      <c r="AS12" s="584"/>
      <c r="AT12" s="589">
        <f>AI12*AJ12+AI12*AL12+AI12*AM12+AI12*AN12+AI12*AO12+AI12*AP12+AI12*AQ12+AI12*AR12+AI12*AS12+AI12*AK12</f>
        <v>0</v>
      </c>
      <c r="AU12" s="586" t="str">
        <f>IF(SUM(AJ12:AQ12)&gt;0,"Yes","No")</f>
        <v>No</v>
      </c>
      <c r="AV12" s="587" t="str">
        <f>IF(E12="New","Yes","No")</f>
        <v>Yes</v>
      </c>
      <c r="BC12" s="160"/>
      <c r="BD12" s="160"/>
      <c r="BE12" s="160"/>
      <c r="BF12" s="160"/>
      <c r="BJ12" s="458">
        <v>1</v>
      </c>
      <c r="BK12" s="459">
        <f>BJ12*AJ12+BJ12*AL12+BJ12*AM12+BJ12*AN12+BJ12*AO12+BJ12*AK12+AH1+BJ12*AP12+BJ12*AQ12+BJ12*AR12+BJ12*AS12</f>
        <v>0</v>
      </c>
    </row>
  </sheetData>
  <sheetProtection algorithmName="SHA-512" hashValue="xdFc9786tYofGTr8RZePD9LmGpcjxMTmkOUZWtKd06Ap6Eb1HZlNUfU2X/eERax8Pspw4zacpCptNJW1QLDA9g==" saltValue="IyFxpZIgG3rP4YvUziErpQ==" spinCount="100000" sheet="1" autoFilter="0"/>
  <autoFilter ref="AU9:AV12" xr:uid="{766C79A4-2A19-4010-8EDD-9BF35F65748B}"/>
  <mergeCells count="5">
    <mergeCell ref="AJ6:AM6"/>
    <mergeCell ref="B2:C5"/>
    <mergeCell ref="AQ1:BM1"/>
    <mergeCell ref="AN6:AS6"/>
    <mergeCell ref="AN1:AP1"/>
  </mergeCells>
  <conditionalFormatting sqref="AJ12">
    <cfRule type="notContainsBlanks" dxfId="23" priority="30">
      <formula>LEN(TRIM(AJ12))&gt;0</formula>
    </cfRule>
  </conditionalFormatting>
  <conditionalFormatting sqref="AL12">
    <cfRule type="notContainsBlanks" dxfId="22" priority="29">
      <formula>LEN(TRIM(AL12))&gt;0</formula>
    </cfRule>
  </conditionalFormatting>
  <conditionalFormatting sqref="AO12">
    <cfRule type="notContainsBlanks" dxfId="21" priority="28">
      <formula>LEN(TRIM(AO12))&gt;0</formula>
    </cfRule>
  </conditionalFormatting>
  <conditionalFormatting sqref="AP12">
    <cfRule type="notContainsBlanks" dxfId="20" priority="23">
      <formula>LEN(TRIM(AP12))&gt;0</formula>
    </cfRule>
  </conditionalFormatting>
  <conditionalFormatting sqref="AR12">
    <cfRule type="notContainsBlanks" dxfId="19" priority="31">
      <formula>LEN(TRIM(AR12))&gt;0</formula>
    </cfRule>
  </conditionalFormatting>
  <conditionalFormatting sqref="AS12">
    <cfRule type="notContainsBlanks" dxfId="18" priority="5">
      <formula>LEN(TRIM(AS12))&gt;0</formula>
    </cfRule>
  </conditionalFormatting>
  <conditionalFormatting sqref="AQ12">
    <cfRule type="notContainsBlanks" dxfId="17" priority="4">
      <formula>LEN(TRIM(AQ12))&gt;0</formula>
    </cfRule>
  </conditionalFormatting>
  <conditionalFormatting sqref="AK12">
    <cfRule type="notContainsBlanks" dxfId="16" priority="3">
      <formula>LEN(TRIM(AK12))&gt;0</formula>
    </cfRule>
  </conditionalFormatting>
  <conditionalFormatting sqref="AM12">
    <cfRule type="notContainsBlanks" dxfId="15" priority="2">
      <formula>LEN(TRIM(AM12))&gt;0</formula>
    </cfRule>
  </conditionalFormatting>
  <conditionalFormatting sqref="AN12">
    <cfRule type="notContainsBlanks" dxfId="14" priority="33">
      <formula>LEN(TRIM(AN12))&gt;0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3BB1-50F4-4825-8A65-FB57278768C2}">
  <sheetPr codeName="Sheet3">
    <tabColor theme="8" tint="0.59999389629810485"/>
  </sheetPr>
  <dimension ref="A1:BH19"/>
  <sheetViews>
    <sheetView showGridLines="0" showRowColHeaders="0" zoomScale="70" zoomScaleNormal="70" workbookViewId="0">
      <pane ySplit="8" topLeftCell="A10" activePane="bottomLeft" state="frozen"/>
      <selection activeCell="Q1" sqref="Q1"/>
      <selection pane="bottomLeft" activeCell="AB21" sqref="AB21"/>
    </sheetView>
  </sheetViews>
  <sheetFormatPr defaultColWidth="11" defaultRowHeight="15.5"/>
  <cols>
    <col min="1" max="1" width="2" customWidth="1"/>
    <col min="2" max="2" width="13" customWidth="1"/>
    <col min="3" max="3" width="10.5" hidden="1" customWidth="1"/>
    <col min="4" max="4" width="12.33203125" style="1" customWidth="1"/>
    <col min="5" max="5" width="5.5" style="1" customWidth="1"/>
    <col min="6" max="7" width="6.5" style="1" hidden="1" customWidth="1"/>
    <col min="8" max="8" width="5.83203125" style="178" hidden="1" customWidth="1"/>
    <col min="9" max="9" width="4.83203125" style="160" hidden="1" customWidth="1"/>
    <col min="10" max="10" width="6.83203125" style="160" hidden="1" customWidth="1"/>
    <col min="11" max="11" width="5" style="160" hidden="1" customWidth="1"/>
    <col min="12" max="13" width="4" style="160" hidden="1" customWidth="1"/>
    <col min="14" max="17" width="4" style="1" hidden="1" customWidth="1"/>
    <col min="18" max="19" width="4" style="179" hidden="1" customWidth="1"/>
    <col min="20" max="21" width="7.83203125" style="179" hidden="1" customWidth="1"/>
    <col min="22" max="22" width="5.5" style="160" customWidth="1"/>
    <col min="23" max="23" width="6.33203125" customWidth="1"/>
    <col min="24" max="24" width="4" customWidth="1"/>
    <col min="25" max="25" width="9.33203125" customWidth="1"/>
    <col min="26" max="27" width="6.5" customWidth="1"/>
    <col min="28" max="28" width="8.5" style="58" customWidth="1"/>
    <col min="29" max="29" width="11" customWidth="1"/>
    <col min="30" max="30" width="12.33203125" style="1" customWidth="1"/>
    <col min="31" max="32" width="11" style="1" customWidth="1"/>
    <col min="33" max="33" width="12" style="1" bestFit="1" customWidth="1"/>
    <col min="34" max="42" width="11" style="1" customWidth="1"/>
    <col min="43" max="43" width="14" style="62" customWidth="1"/>
    <col min="44" max="44" width="8.33203125" style="63" customWidth="1"/>
    <col min="45" max="45" width="11" customWidth="1"/>
    <col min="46" max="46" width="11" hidden="1" customWidth="1"/>
    <col min="47" max="47" width="12" hidden="1" customWidth="1"/>
    <col min="48" max="48" width="12.83203125" hidden="1" customWidth="1"/>
    <col min="49" max="49" width="11" style="153" hidden="1" customWidth="1"/>
    <col min="50" max="51" width="11" hidden="1" customWidth="1"/>
    <col min="52" max="52" width="11" style="154" hidden="1" customWidth="1"/>
    <col min="53" max="53" width="11" style="153" hidden="1" customWidth="1"/>
    <col min="54" max="54" width="11" hidden="1" customWidth="1"/>
    <col min="55" max="55" width="11" style="153" hidden="1" customWidth="1"/>
    <col min="56" max="56" width="11.83203125" style="153" hidden="1" customWidth="1"/>
    <col min="57" max="57" width="11" hidden="1" customWidth="1"/>
    <col min="58" max="62" width="11" customWidth="1"/>
  </cols>
  <sheetData>
    <row r="1" spans="1:60" ht="24" customHeight="1">
      <c r="D1" s="76"/>
      <c r="E1" s="76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6"/>
      <c r="U1" s="276"/>
      <c r="V1" s="76"/>
      <c r="W1" s="76"/>
      <c r="X1" s="76"/>
      <c r="Z1" s="57"/>
      <c r="AA1" s="57"/>
      <c r="AD1"/>
      <c r="AE1" s="59"/>
      <c r="AF1" s="60" t="s">
        <v>7</v>
      </c>
      <c r="AG1" s="177">
        <f>SUM(AQ$10:AQ$1048576)</f>
        <v>0</v>
      </c>
      <c r="AH1" s="61" t="s">
        <v>8</v>
      </c>
      <c r="AI1"/>
      <c r="AJ1"/>
      <c r="AK1"/>
      <c r="AL1"/>
      <c r="AM1"/>
      <c r="AN1"/>
      <c r="AO1"/>
      <c r="AP1"/>
    </row>
    <row r="2" spans="1:60" ht="16" customHeight="1">
      <c r="A2" s="627" t="s">
        <v>131</v>
      </c>
      <c r="B2" s="627"/>
      <c r="C2" s="627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Z2" s="57"/>
      <c r="AA2" s="57"/>
      <c r="AD2"/>
      <c r="AE2" s="59"/>
      <c r="AF2" s="60" t="s">
        <v>14</v>
      </c>
      <c r="AG2" s="64">
        <f>SUM(AD9:AP19)</f>
        <v>0</v>
      </c>
      <c r="AH2" s="61"/>
      <c r="AI2"/>
      <c r="AJ2"/>
      <c r="AK2"/>
      <c r="AL2"/>
      <c r="AM2"/>
      <c r="AN2"/>
      <c r="AO2"/>
      <c r="AP2"/>
    </row>
    <row r="3" spans="1:60" ht="18.5">
      <c r="A3" s="627"/>
      <c r="B3" s="627"/>
      <c r="C3" s="627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Z3" s="57"/>
      <c r="AA3" s="57"/>
      <c r="AD3"/>
      <c r="AE3" s="59"/>
      <c r="AF3" s="60" t="s">
        <v>11</v>
      </c>
      <c r="AG3" s="65">
        <f>SUM(G:G)</f>
        <v>0</v>
      </c>
      <c r="AH3" s="66" t="s">
        <v>12</v>
      </c>
      <c r="AI3"/>
      <c r="AJ3"/>
      <c r="AK3"/>
      <c r="AL3"/>
      <c r="AM3"/>
      <c r="AN3"/>
      <c r="AO3"/>
      <c r="AP3"/>
    </row>
    <row r="4" spans="1:60" ht="18.5">
      <c r="A4" s="627"/>
      <c r="B4" s="627"/>
      <c r="C4" s="627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Z4" s="57"/>
      <c r="AA4" s="57"/>
      <c r="AD4"/>
      <c r="AE4" s="59"/>
      <c r="AF4" s="60"/>
      <c r="AG4" s="65"/>
      <c r="AH4" s="66"/>
      <c r="AI4"/>
      <c r="AJ4"/>
      <c r="AK4"/>
      <c r="AL4"/>
      <c r="AM4"/>
      <c r="AN4"/>
      <c r="AO4"/>
      <c r="AP4"/>
    </row>
    <row r="5" spans="1:60" ht="17.25" customHeight="1">
      <c r="A5" s="627"/>
      <c r="B5" s="627"/>
      <c r="C5" s="627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AC5" s="1"/>
      <c r="AD5" s="628" t="s">
        <v>165</v>
      </c>
      <c r="AE5" s="628"/>
      <c r="AF5" s="628"/>
      <c r="AG5" s="628"/>
      <c r="AH5" s="628"/>
      <c r="AI5" s="307" t="s">
        <v>164</v>
      </c>
      <c r="AJ5" s="307"/>
      <c r="AK5" s="308" t="s">
        <v>195</v>
      </c>
      <c r="AL5" s="307"/>
      <c r="AM5" s="307"/>
      <c r="AN5" s="307"/>
      <c r="AO5" s="307"/>
      <c r="AP5" s="307"/>
      <c r="AQ5" s="155" t="s">
        <v>140</v>
      </c>
    </row>
    <row r="6" spans="1:60" ht="16" hidden="1" customHeight="1">
      <c r="A6" s="627"/>
      <c r="B6" s="627"/>
      <c r="C6" s="627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 spans="1:60" ht="19" customHeight="1">
      <c r="A7" s="627"/>
      <c r="B7" s="627"/>
      <c r="C7" s="627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67"/>
      <c r="Z7" s="67"/>
      <c r="AA7" s="67"/>
      <c r="AB7" s="68"/>
      <c r="AC7" s="69"/>
      <c r="AD7" s="70">
        <f t="shared" ref="AD7:AP7" si="0">SUM(H:H)</f>
        <v>0</v>
      </c>
      <c r="AE7" s="71">
        <f t="shared" si="0"/>
        <v>0</v>
      </c>
      <c r="AF7" s="71">
        <f t="shared" si="0"/>
        <v>0</v>
      </c>
      <c r="AG7" s="71">
        <f t="shared" si="0"/>
        <v>0</v>
      </c>
      <c r="AH7" s="186">
        <f t="shared" si="0"/>
        <v>0</v>
      </c>
      <c r="AI7" s="70">
        <f t="shared" si="0"/>
        <v>0</v>
      </c>
      <c r="AJ7" s="71">
        <f t="shared" si="0"/>
        <v>0</v>
      </c>
      <c r="AK7" s="71">
        <f t="shared" si="0"/>
        <v>0</v>
      </c>
      <c r="AL7" s="71">
        <f t="shared" si="0"/>
        <v>0</v>
      </c>
      <c r="AM7" s="71">
        <f t="shared" si="0"/>
        <v>0</v>
      </c>
      <c r="AN7" s="71">
        <f t="shared" si="0"/>
        <v>0</v>
      </c>
      <c r="AO7" s="71">
        <f t="shared" si="0"/>
        <v>0</v>
      </c>
      <c r="AP7" s="72">
        <f t="shared" si="0"/>
        <v>0</v>
      </c>
      <c r="AQ7" s="132">
        <f>SUM(AD7:AP7)</f>
        <v>0</v>
      </c>
      <c r="AR7" s="73"/>
      <c r="BG7" s="277" t="s">
        <v>182</v>
      </c>
      <c r="BH7" s="294">
        <f>SUM(BH10:BH199)</f>
        <v>0</v>
      </c>
    </row>
    <row r="8" spans="1:60" s="79" customFormat="1" ht="40.5" customHeight="1">
      <c r="A8" s="188"/>
      <c r="B8" s="189"/>
      <c r="C8" s="190"/>
      <c r="D8" s="191" t="s">
        <v>59</v>
      </c>
      <c r="E8" s="191" t="s">
        <v>139</v>
      </c>
      <c r="F8" s="191" t="s">
        <v>5</v>
      </c>
      <c r="G8" s="191" t="s">
        <v>6</v>
      </c>
      <c r="H8" s="191" t="s">
        <v>2</v>
      </c>
      <c r="I8" s="191" t="s">
        <v>9</v>
      </c>
      <c r="J8" s="191" t="s">
        <v>10</v>
      </c>
      <c r="K8" s="191" t="s">
        <v>3</v>
      </c>
      <c r="L8" s="191" t="s">
        <v>19</v>
      </c>
      <c r="M8" s="191" t="s">
        <v>16</v>
      </c>
      <c r="N8" s="191" t="s">
        <v>158</v>
      </c>
      <c r="O8" s="191" t="s">
        <v>186</v>
      </c>
      <c r="P8" s="191" t="s">
        <v>159</v>
      </c>
      <c r="Q8" s="191" t="s">
        <v>160</v>
      </c>
      <c r="R8" s="191" t="s">
        <v>137</v>
      </c>
      <c r="S8" s="191" t="s">
        <v>138</v>
      </c>
      <c r="T8" s="191" t="s">
        <v>92</v>
      </c>
      <c r="U8" s="191" t="s">
        <v>181</v>
      </c>
      <c r="V8" s="191" t="s">
        <v>133</v>
      </c>
      <c r="W8" s="191" t="s">
        <v>157</v>
      </c>
      <c r="X8" s="191" t="s">
        <v>0</v>
      </c>
      <c r="Y8" s="192" t="s">
        <v>17</v>
      </c>
      <c r="Z8" s="191" t="s">
        <v>47</v>
      </c>
      <c r="AA8" s="193" t="s">
        <v>49</v>
      </c>
      <c r="AB8" s="194" t="s">
        <v>50</v>
      </c>
      <c r="AC8" s="195" t="s">
        <v>48</v>
      </c>
      <c r="AD8" s="148" t="s">
        <v>141</v>
      </c>
      <c r="AE8" s="149" t="s">
        <v>142</v>
      </c>
      <c r="AF8" s="150" t="s">
        <v>143</v>
      </c>
      <c r="AG8" s="151" t="s">
        <v>144</v>
      </c>
      <c r="AH8" s="152" t="s">
        <v>145</v>
      </c>
      <c r="AI8" s="187" t="s">
        <v>146</v>
      </c>
      <c r="AJ8" s="196" t="s">
        <v>163</v>
      </c>
      <c r="AK8" s="278" t="s">
        <v>185</v>
      </c>
      <c r="AL8" s="197" t="s">
        <v>162</v>
      </c>
      <c r="AM8" s="198" t="s">
        <v>161</v>
      </c>
      <c r="AN8" s="156" t="s">
        <v>147</v>
      </c>
      <c r="AO8" s="157" t="s">
        <v>148</v>
      </c>
      <c r="AP8" s="147" t="s">
        <v>92</v>
      </c>
      <c r="AQ8" s="202" t="s">
        <v>4</v>
      </c>
      <c r="AR8" s="202" t="s">
        <v>13</v>
      </c>
      <c r="AS8" s="202" t="s">
        <v>139</v>
      </c>
      <c r="AU8" s="158" t="s">
        <v>23</v>
      </c>
      <c r="AV8" s="158" t="s">
        <v>24</v>
      </c>
      <c r="AW8" s="158" t="s">
        <v>25</v>
      </c>
      <c r="AX8" s="158" t="s">
        <v>26</v>
      </c>
      <c r="AY8" s="158" t="s">
        <v>27</v>
      </c>
      <c r="AZ8" s="158" t="s">
        <v>28</v>
      </c>
      <c r="BA8" s="158" t="s">
        <v>29</v>
      </c>
      <c r="BB8" s="158" t="s">
        <v>30</v>
      </c>
      <c r="BC8" s="158" t="s">
        <v>31</v>
      </c>
      <c r="BD8" s="158" t="s">
        <v>36</v>
      </c>
      <c r="BG8" s="279" t="s">
        <v>183</v>
      </c>
      <c r="BH8" s="279" t="s">
        <v>184</v>
      </c>
    </row>
    <row r="9" spans="1:60" s="56" customFormat="1" ht="34" customHeight="1">
      <c r="C9" s="80"/>
      <c r="D9" s="81"/>
      <c r="E9" s="81"/>
      <c r="F9" s="75"/>
      <c r="G9" s="75"/>
      <c r="H9" s="82"/>
      <c r="I9" s="82"/>
      <c r="J9" s="82"/>
      <c r="K9" s="82"/>
      <c r="L9" s="82"/>
      <c r="M9" s="82"/>
      <c r="N9" s="75"/>
      <c r="O9" s="75"/>
      <c r="P9" s="75"/>
      <c r="Q9" s="75"/>
      <c r="R9" s="83"/>
      <c r="S9" s="83"/>
      <c r="T9" s="83"/>
      <c r="U9" s="83"/>
      <c r="V9" s="82"/>
      <c r="W9" s="75"/>
      <c r="X9" s="75"/>
      <c r="Y9" s="84"/>
      <c r="Z9" s="75"/>
      <c r="AA9" s="75"/>
      <c r="AB9" s="85" t="s">
        <v>95</v>
      </c>
      <c r="AC9" s="86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199"/>
      <c r="AR9" s="88"/>
      <c r="AS9" s="1"/>
      <c r="AT9" s="1"/>
      <c r="AU9" s="1"/>
      <c r="AV9" s="1"/>
      <c r="AZ9" s="159"/>
      <c r="BB9" s="1"/>
      <c r="BC9" s="1"/>
      <c r="BD9" s="1"/>
      <c r="BE9" s="1" t="s">
        <v>115</v>
      </c>
      <c r="BG9" s="1"/>
      <c r="BH9" s="1"/>
    </row>
    <row r="10" spans="1:60" s="56" customFormat="1" ht="65.25" customHeight="1">
      <c r="B10" s="89"/>
      <c r="C10" s="90" t="s">
        <v>117</v>
      </c>
      <c r="D10" s="91" t="s">
        <v>74</v>
      </c>
      <c r="E10" s="91"/>
      <c r="F10" s="92">
        <v>1.7</v>
      </c>
      <c r="G10" s="92">
        <f t="shared" ref="G10:G19" si="1">SUM(AD10:AP10)*F10</f>
        <v>0</v>
      </c>
      <c r="H10" s="93">
        <f t="shared" ref="H10:H19" si="2">AD10*Z10</f>
        <v>0</v>
      </c>
      <c r="I10" s="93">
        <f>Z10*AE10</f>
        <v>0</v>
      </c>
      <c r="J10" s="93">
        <f>Z10*AF10</f>
        <v>0</v>
      </c>
      <c r="K10" s="93">
        <f>Z10*AG10</f>
        <v>0</v>
      </c>
      <c r="L10" s="93">
        <f>Z10*AH10</f>
        <v>0</v>
      </c>
      <c r="M10" s="93">
        <f t="shared" ref="M10:M19" si="3">AI10*Z10</f>
        <v>0</v>
      </c>
      <c r="N10" s="92">
        <f t="shared" ref="N10:N19" si="4">AJ10*Z10</f>
        <v>0</v>
      </c>
      <c r="O10" s="92">
        <f t="shared" ref="O10:O19" si="5">AK10*Z10</f>
        <v>0</v>
      </c>
      <c r="P10" s="92">
        <f t="shared" ref="P10:P19" si="6">AL10*Z10</f>
        <v>0</v>
      </c>
      <c r="Q10" s="92">
        <f t="shared" ref="Q10:Q19" si="7">AM10*Z10</f>
        <v>0</v>
      </c>
      <c r="R10" s="93">
        <f t="shared" ref="R10:R19" si="8">AN10*Z10</f>
        <v>0</v>
      </c>
      <c r="S10" s="93">
        <f t="shared" ref="S10:S19" si="9">AO10*Z10</f>
        <v>0</v>
      </c>
      <c r="T10" s="93">
        <f t="shared" ref="T10:T19" si="10">AP10*Z10</f>
        <v>0</v>
      </c>
      <c r="U10" s="92">
        <v>1</v>
      </c>
      <c r="V10" s="93"/>
      <c r="W10" s="92" t="s">
        <v>22</v>
      </c>
      <c r="X10" s="92" t="s">
        <v>60</v>
      </c>
      <c r="Y10" s="94" t="s">
        <v>84</v>
      </c>
      <c r="Z10" s="92">
        <v>1</v>
      </c>
      <c r="AA10" s="92">
        <v>5</v>
      </c>
      <c r="AB10" s="94" t="s">
        <v>130</v>
      </c>
      <c r="AC10" s="129">
        <v>69</v>
      </c>
      <c r="AD10" s="41"/>
      <c r="AE10" s="41"/>
      <c r="AF10" s="41"/>
      <c r="AG10" s="41"/>
      <c r="AH10" s="41"/>
      <c r="AI10" s="41"/>
      <c r="AJ10" s="170"/>
      <c r="AK10" s="170"/>
      <c r="AL10" s="170"/>
      <c r="AM10" s="170"/>
      <c r="AN10" s="170"/>
      <c r="AO10" s="170"/>
      <c r="AP10" s="180"/>
      <c r="AQ10" s="133">
        <f t="shared" ref="AQ10:AQ19" si="11">AC10*AD10+AC10*AE10+AC10*AF10+AC10*AG10+AC10*AH10+AC10*AI10+AC10*AJ10+AC10*AK10+AC10*AL10+AC10*AM10+AC10*AN10+AC10*AO10+AC10*AP10</f>
        <v>0</v>
      </c>
      <c r="AR10" s="138" t="str">
        <f t="shared" ref="AR10:AR19" si="12">IF(SUM(AD10:AP10)&gt;0,"Yes","No")</f>
        <v>No</v>
      </c>
      <c r="AS10" s="134" t="str">
        <f t="shared" ref="AS10:AS19" si="13">IF(E10="New","Yes","No")</f>
        <v>No</v>
      </c>
      <c r="AT10" s="1"/>
      <c r="AU10" s="101">
        <v>1</v>
      </c>
      <c r="AV10" s="161"/>
      <c r="AW10" s="162"/>
      <c r="AX10" s="163"/>
      <c r="AY10" s="164"/>
      <c r="AZ10" s="165">
        <v>5</v>
      </c>
      <c r="BA10" s="166">
        <v>120</v>
      </c>
      <c r="BB10" s="161">
        <f t="shared" ref="BB10:BB11" si="14">BA10/10</f>
        <v>12</v>
      </c>
      <c r="BC10" s="166">
        <f t="shared" ref="BC10:BC11" si="15">(3/100)*BA10</f>
        <v>3.5999999999999996</v>
      </c>
      <c r="BD10" s="166">
        <f t="shared" ref="BD10:BD19" si="16">F10*SUM(AD10:AI10)</f>
        <v>0</v>
      </c>
      <c r="BE10" s="101">
        <v>0.37621500000000008</v>
      </c>
      <c r="BG10" s="256">
        <v>1</v>
      </c>
      <c r="BH10" s="257">
        <f t="shared" ref="BH10:BH19" si="17">BG10*AD10+BG10*AE10+BG10*AF10+BG10*AG10+BG10*AH10+BG10*AI10+BG10*AJ10+BG10*AK10+BG10*AL10+BG10*AM10+BG10*AN10+BG10*AO10+BG10*AP10</f>
        <v>0</v>
      </c>
    </row>
    <row r="11" spans="1:60" s="1" customFormat="1" ht="65.25" customHeight="1">
      <c r="B11" s="95"/>
      <c r="C11" s="96" t="s">
        <v>118</v>
      </c>
      <c r="D11" s="104" t="s">
        <v>75</v>
      </c>
      <c r="E11" s="104"/>
      <c r="F11" s="105">
        <v>2.2999999999999998</v>
      </c>
      <c r="G11" s="105">
        <f t="shared" si="1"/>
        <v>0</v>
      </c>
      <c r="H11" s="106">
        <f t="shared" si="2"/>
        <v>0</v>
      </c>
      <c r="I11" s="106">
        <f t="shared" ref="I11:I19" si="18">AE11*Z11</f>
        <v>0</v>
      </c>
      <c r="J11" s="106">
        <f t="shared" ref="J11:J19" si="19">AF11*Z11</f>
        <v>0</v>
      </c>
      <c r="K11" s="106">
        <f t="shared" ref="K11:K19" si="20">AG11*Z11</f>
        <v>0</v>
      </c>
      <c r="L11" s="106">
        <f t="shared" ref="L11:L19" si="21">AH11*Z11</f>
        <v>0</v>
      </c>
      <c r="M11" s="106">
        <f t="shared" si="3"/>
        <v>0</v>
      </c>
      <c r="N11" s="106">
        <f t="shared" si="4"/>
        <v>0</v>
      </c>
      <c r="O11" s="106">
        <f t="shared" si="5"/>
        <v>0</v>
      </c>
      <c r="P11" s="106">
        <f t="shared" si="6"/>
        <v>0</v>
      </c>
      <c r="Q11" s="106">
        <f t="shared" si="7"/>
        <v>0</v>
      </c>
      <c r="R11" s="106">
        <f t="shared" si="8"/>
        <v>0</v>
      </c>
      <c r="S11" s="106">
        <f t="shared" si="9"/>
        <v>0</v>
      </c>
      <c r="T11" s="106">
        <f t="shared" si="10"/>
        <v>0</v>
      </c>
      <c r="U11" s="105">
        <v>1</v>
      </c>
      <c r="V11" s="106"/>
      <c r="W11" s="105" t="s">
        <v>22</v>
      </c>
      <c r="X11" s="105" t="s">
        <v>60</v>
      </c>
      <c r="Y11" s="107" t="s">
        <v>85</v>
      </c>
      <c r="Z11" s="105">
        <v>1</v>
      </c>
      <c r="AA11" s="105">
        <v>5</v>
      </c>
      <c r="AB11" s="107" t="s">
        <v>130</v>
      </c>
      <c r="AC11" s="145">
        <v>78</v>
      </c>
      <c r="AD11" s="38"/>
      <c r="AE11" s="38"/>
      <c r="AF11" s="38"/>
      <c r="AG11" s="38"/>
      <c r="AH11" s="38"/>
      <c r="AI11" s="38"/>
      <c r="AJ11" s="171"/>
      <c r="AK11" s="171"/>
      <c r="AL11" s="171"/>
      <c r="AM11" s="171"/>
      <c r="AN11" s="171"/>
      <c r="AO11" s="171"/>
      <c r="AP11" s="181"/>
      <c r="AQ11" s="201">
        <f t="shared" si="11"/>
        <v>0</v>
      </c>
      <c r="AR11" s="139" t="str">
        <f t="shared" si="12"/>
        <v>No</v>
      </c>
      <c r="AS11" s="140" t="str">
        <f t="shared" si="13"/>
        <v>No</v>
      </c>
      <c r="AU11" s="101">
        <v>1</v>
      </c>
      <c r="AV11" s="161"/>
      <c r="AW11" s="166"/>
      <c r="AX11" s="101"/>
      <c r="AY11" s="161"/>
      <c r="AZ11" s="167">
        <v>5</v>
      </c>
      <c r="BA11" s="166">
        <v>150</v>
      </c>
      <c r="BB11" s="161">
        <f t="shared" si="14"/>
        <v>15</v>
      </c>
      <c r="BC11" s="166">
        <f t="shared" si="15"/>
        <v>4.5</v>
      </c>
      <c r="BD11" s="166">
        <f t="shared" si="16"/>
        <v>0</v>
      </c>
      <c r="BE11" s="101">
        <v>0.45421600000000001</v>
      </c>
      <c r="BG11" s="258">
        <v>1</v>
      </c>
      <c r="BH11" s="259">
        <f t="shared" si="17"/>
        <v>0</v>
      </c>
    </row>
    <row r="12" spans="1:60" s="1" customFormat="1" ht="65.25" customHeight="1">
      <c r="B12" s="95"/>
      <c r="C12" s="97" t="s">
        <v>61</v>
      </c>
      <c r="D12" s="108" t="s">
        <v>76</v>
      </c>
      <c r="E12" s="108"/>
      <c r="F12" s="74">
        <v>2.2999999999999998</v>
      </c>
      <c r="G12" s="74">
        <f t="shared" si="1"/>
        <v>0</v>
      </c>
      <c r="H12" s="109">
        <f t="shared" si="2"/>
        <v>0</v>
      </c>
      <c r="I12" s="109">
        <f t="shared" si="18"/>
        <v>0</v>
      </c>
      <c r="J12" s="109">
        <f t="shared" si="19"/>
        <v>0</v>
      </c>
      <c r="K12" s="109">
        <f t="shared" si="20"/>
        <v>0</v>
      </c>
      <c r="L12" s="109">
        <f t="shared" si="21"/>
        <v>0</v>
      </c>
      <c r="M12" s="109">
        <f t="shared" si="3"/>
        <v>0</v>
      </c>
      <c r="N12" s="75">
        <f t="shared" si="4"/>
        <v>0</v>
      </c>
      <c r="O12" s="75">
        <f t="shared" si="5"/>
        <v>0</v>
      </c>
      <c r="P12" s="75">
        <f t="shared" si="6"/>
        <v>0</v>
      </c>
      <c r="Q12" s="75">
        <f t="shared" si="7"/>
        <v>0</v>
      </c>
      <c r="R12" s="109">
        <f t="shared" si="8"/>
        <v>0</v>
      </c>
      <c r="S12" s="109">
        <f t="shared" si="9"/>
        <v>0</v>
      </c>
      <c r="T12" s="82">
        <f t="shared" si="10"/>
        <v>0</v>
      </c>
      <c r="U12" s="74">
        <v>1</v>
      </c>
      <c r="V12" s="82"/>
      <c r="W12" s="74" t="s">
        <v>22</v>
      </c>
      <c r="X12" s="74" t="s">
        <v>178</v>
      </c>
      <c r="Y12" s="78" t="s">
        <v>86</v>
      </c>
      <c r="Z12" s="74">
        <v>1</v>
      </c>
      <c r="AA12" s="74">
        <v>8</v>
      </c>
      <c r="AB12" s="77" t="s">
        <v>130</v>
      </c>
      <c r="AC12" s="131">
        <v>86</v>
      </c>
      <c r="AD12" s="32"/>
      <c r="AE12" s="32"/>
      <c r="AF12" s="32"/>
      <c r="AG12" s="32"/>
      <c r="AH12" s="33"/>
      <c r="AI12" s="34"/>
      <c r="AJ12" s="172"/>
      <c r="AK12" s="172"/>
      <c r="AL12" s="172"/>
      <c r="AM12" s="172"/>
      <c r="AN12" s="172"/>
      <c r="AO12" s="172"/>
      <c r="AP12" s="182"/>
      <c r="AQ12" s="135">
        <f t="shared" si="11"/>
        <v>0</v>
      </c>
      <c r="AR12" s="141" t="str">
        <f t="shared" si="12"/>
        <v>No</v>
      </c>
      <c r="AS12" s="137" t="str">
        <f t="shared" si="13"/>
        <v>No</v>
      </c>
      <c r="AU12" s="101">
        <v>1</v>
      </c>
      <c r="AV12" s="161"/>
      <c r="AW12" s="166"/>
      <c r="AX12" s="101"/>
      <c r="AY12" s="161"/>
      <c r="AZ12" s="167">
        <v>6</v>
      </c>
      <c r="BA12" s="166">
        <v>200</v>
      </c>
      <c r="BB12" s="161">
        <f>BA12/10</f>
        <v>20</v>
      </c>
      <c r="BC12" s="166">
        <f>(3/100)*BA12</f>
        <v>6</v>
      </c>
      <c r="BD12" s="166">
        <f t="shared" si="16"/>
        <v>0</v>
      </c>
      <c r="BE12" s="101">
        <v>0.58455000000000001</v>
      </c>
      <c r="BG12" s="258">
        <v>1</v>
      </c>
      <c r="BH12" s="259">
        <f t="shared" si="17"/>
        <v>0</v>
      </c>
    </row>
    <row r="13" spans="1:60" s="56" customFormat="1" ht="65.25" customHeight="1">
      <c r="B13" s="98"/>
      <c r="C13" s="96" t="s">
        <v>62</v>
      </c>
      <c r="D13" s="104" t="s">
        <v>77</v>
      </c>
      <c r="E13" s="104"/>
      <c r="F13" s="105">
        <v>3.1</v>
      </c>
      <c r="G13" s="105">
        <f t="shared" si="1"/>
        <v>0</v>
      </c>
      <c r="H13" s="106">
        <f t="shared" si="2"/>
        <v>0</v>
      </c>
      <c r="I13" s="106">
        <f t="shared" si="18"/>
        <v>0</v>
      </c>
      <c r="J13" s="106">
        <f t="shared" si="19"/>
        <v>0</v>
      </c>
      <c r="K13" s="106">
        <f t="shared" si="20"/>
        <v>0</v>
      </c>
      <c r="L13" s="106">
        <f t="shared" si="21"/>
        <v>0</v>
      </c>
      <c r="M13" s="106">
        <f t="shared" si="3"/>
        <v>0</v>
      </c>
      <c r="N13" s="106">
        <f t="shared" si="4"/>
        <v>0</v>
      </c>
      <c r="O13" s="106">
        <f t="shared" si="5"/>
        <v>0</v>
      </c>
      <c r="P13" s="106">
        <f t="shared" si="6"/>
        <v>0</v>
      </c>
      <c r="Q13" s="106">
        <f t="shared" si="7"/>
        <v>0</v>
      </c>
      <c r="R13" s="106">
        <f t="shared" si="8"/>
        <v>0</v>
      </c>
      <c r="S13" s="106">
        <f t="shared" si="9"/>
        <v>0</v>
      </c>
      <c r="T13" s="106">
        <f t="shared" si="10"/>
        <v>0</v>
      </c>
      <c r="U13" s="105">
        <v>1</v>
      </c>
      <c r="V13" s="106"/>
      <c r="W13" s="105" t="s">
        <v>22</v>
      </c>
      <c r="X13" s="105" t="s">
        <v>178</v>
      </c>
      <c r="Y13" s="107" t="s">
        <v>87</v>
      </c>
      <c r="Z13" s="105">
        <v>1</v>
      </c>
      <c r="AA13" s="105">
        <v>9</v>
      </c>
      <c r="AB13" s="107" t="s">
        <v>130</v>
      </c>
      <c r="AC13" s="145">
        <v>92</v>
      </c>
      <c r="AD13" s="38"/>
      <c r="AE13" s="38"/>
      <c r="AF13" s="38"/>
      <c r="AG13" s="38"/>
      <c r="AH13" s="38"/>
      <c r="AI13" s="39"/>
      <c r="AJ13" s="173"/>
      <c r="AK13" s="173"/>
      <c r="AL13" s="173"/>
      <c r="AM13" s="173"/>
      <c r="AN13" s="173"/>
      <c r="AO13" s="173"/>
      <c r="AP13" s="183"/>
      <c r="AQ13" s="201">
        <f t="shared" si="11"/>
        <v>0</v>
      </c>
      <c r="AR13" s="139" t="str">
        <f t="shared" si="12"/>
        <v>No</v>
      </c>
      <c r="AS13" s="140" t="str">
        <f t="shared" si="13"/>
        <v>No</v>
      </c>
      <c r="AT13" s="1"/>
      <c r="AU13" s="101">
        <v>1</v>
      </c>
      <c r="AV13" s="161"/>
      <c r="AW13" s="162"/>
      <c r="AX13" s="163"/>
      <c r="AY13" s="164"/>
      <c r="AZ13" s="165">
        <v>6</v>
      </c>
      <c r="BA13" s="166">
        <v>250</v>
      </c>
      <c r="BB13" s="161">
        <f>BA13/10</f>
        <v>25</v>
      </c>
      <c r="BC13" s="166">
        <f>(3/100)*BA13</f>
        <v>7.5</v>
      </c>
      <c r="BD13" s="166">
        <f t="shared" si="16"/>
        <v>0</v>
      </c>
      <c r="BE13" s="101">
        <v>0.70246200000000003</v>
      </c>
      <c r="BG13" s="258">
        <v>1</v>
      </c>
      <c r="BH13" s="259">
        <f t="shared" si="17"/>
        <v>0</v>
      </c>
    </row>
    <row r="14" spans="1:60" s="1" customFormat="1" ht="65.25" customHeight="1">
      <c r="B14" s="95"/>
      <c r="C14" s="99" t="s">
        <v>69</v>
      </c>
      <c r="D14" s="81" t="s">
        <v>78</v>
      </c>
      <c r="E14" s="81"/>
      <c r="F14" s="75">
        <v>3.9</v>
      </c>
      <c r="G14" s="75">
        <f t="shared" si="1"/>
        <v>0</v>
      </c>
      <c r="H14" s="82">
        <f t="shared" si="2"/>
        <v>0</v>
      </c>
      <c r="I14" s="75">
        <f t="shared" si="18"/>
        <v>0</v>
      </c>
      <c r="J14" s="75">
        <f t="shared" si="19"/>
        <v>0</v>
      </c>
      <c r="K14" s="75">
        <f t="shared" si="20"/>
        <v>0</v>
      </c>
      <c r="L14" s="75">
        <f t="shared" si="21"/>
        <v>0</v>
      </c>
      <c r="M14" s="75">
        <f>AI14*Z14</f>
        <v>0</v>
      </c>
      <c r="N14" s="75">
        <f t="shared" si="4"/>
        <v>0</v>
      </c>
      <c r="O14" s="75">
        <f t="shared" si="5"/>
        <v>0</v>
      </c>
      <c r="P14" s="75">
        <f t="shared" si="6"/>
        <v>0</v>
      </c>
      <c r="Q14" s="75">
        <f t="shared" si="7"/>
        <v>0</v>
      </c>
      <c r="R14" s="82">
        <f t="shared" si="8"/>
        <v>0</v>
      </c>
      <c r="S14" s="82">
        <f t="shared" si="9"/>
        <v>0</v>
      </c>
      <c r="T14" s="82">
        <f t="shared" si="10"/>
        <v>0</v>
      </c>
      <c r="U14" s="75">
        <v>1</v>
      </c>
      <c r="V14" s="82"/>
      <c r="W14" s="75" t="s">
        <v>22</v>
      </c>
      <c r="X14" s="75" t="s">
        <v>178</v>
      </c>
      <c r="Y14" s="84" t="s">
        <v>88</v>
      </c>
      <c r="Z14" s="75">
        <v>1</v>
      </c>
      <c r="AA14" s="75">
        <v>10</v>
      </c>
      <c r="AB14" s="84" t="s">
        <v>130</v>
      </c>
      <c r="AC14" s="130">
        <v>156</v>
      </c>
      <c r="AD14" s="35"/>
      <c r="AE14" s="35"/>
      <c r="AF14" s="35"/>
      <c r="AG14" s="35"/>
      <c r="AH14" s="35"/>
      <c r="AI14" s="36"/>
      <c r="AJ14" s="174"/>
      <c r="AK14" s="174"/>
      <c r="AL14" s="174"/>
      <c r="AM14" s="174"/>
      <c r="AN14" s="174"/>
      <c r="AO14" s="174"/>
      <c r="AP14" s="184"/>
      <c r="AQ14" s="135">
        <f t="shared" si="11"/>
        <v>0</v>
      </c>
      <c r="AR14" s="142" t="str">
        <f t="shared" si="12"/>
        <v>No</v>
      </c>
      <c r="AS14" s="137" t="str">
        <f t="shared" si="13"/>
        <v>No</v>
      </c>
      <c r="AU14" s="101">
        <v>1</v>
      </c>
      <c r="AV14" s="161"/>
      <c r="AW14" s="166"/>
      <c r="AX14" s="101"/>
      <c r="AY14" s="161"/>
      <c r="AZ14" s="167">
        <v>7</v>
      </c>
      <c r="BA14" s="168">
        <v>300</v>
      </c>
      <c r="BB14" s="169">
        <f>BA14/10</f>
        <v>30</v>
      </c>
      <c r="BC14" s="168">
        <f>(3/100)*BA14</f>
        <v>9</v>
      </c>
      <c r="BD14" s="166">
        <f t="shared" si="16"/>
        <v>0</v>
      </c>
      <c r="BE14" s="101">
        <v>0.83076099999999997</v>
      </c>
      <c r="BG14" s="258">
        <v>1</v>
      </c>
      <c r="BH14" s="259">
        <f t="shared" si="17"/>
        <v>0</v>
      </c>
    </row>
    <row r="15" spans="1:60" s="1" customFormat="1" ht="65.25" customHeight="1">
      <c r="B15" s="95"/>
      <c r="C15" s="80" t="s">
        <v>68</v>
      </c>
      <c r="D15" s="104" t="s">
        <v>79</v>
      </c>
      <c r="E15" s="104"/>
      <c r="F15" s="105">
        <v>4.4000000000000004</v>
      </c>
      <c r="G15" s="105">
        <f t="shared" si="1"/>
        <v>0</v>
      </c>
      <c r="H15" s="106">
        <f t="shared" si="2"/>
        <v>0</v>
      </c>
      <c r="I15" s="106">
        <f t="shared" si="18"/>
        <v>0</v>
      </c>
      <c r="J15" s="106">
        <f t="shared" si="19"/>
        <v>0</v>
      </c>
      <c r="K15" s="106">
        <f t="shared" si="20"/>
        <v>0</v>
      </c>
      <c r="L15" s="106">
        <f t="shared" si="21"/>
        <v>0</v>
      </c>
      <c r="M15" s="106">
        <f t="shared" si="3"/>
        <v>0</v>
      </c>
      <c r="N15" s="106">
        <f t="shared" si="4"/>
        <v>0</v>
      </c>
      <c r="O15" s="106">
        <f t="shared" si="5"/>
        <v>0</v>
      </c>
      <c r="P15" s="106">
        <f t="shared" si="6"/>
        <v>0</v>
      </c>
      <c r="Q15" s="106">
        <f t="shared" si="7"/>
        <v>0</v>
      </c>
      <c r="R15" s="106">
        <f t="shared" si="8"/>
        <v>0</v>
      </c>
      <c r="S15" s="106">
        <f t="shared" si="9"/>
        <v>0</v>
      </c>
      <c r="T15" s="106">
        <f t="shared" si="10"/>
        <v>0</v>
      </c>
      <c r="U15" s="105">
        <v>1</v>
      </c>
      <c r="V15" s="106"/>
      <c r="W15" s="105" t="s">
        <v>22</v>
      </c>
      <c r="X15" s="105" t="s">
        <v>178</v>
      </c>
      <c r="Y15" s="107" t="s">
        <v>89</v>
      </c>
      <c r="Z15" s="105">
        <v>1</v>
      </c>
      <c r="AA15" s="105">
        <v>12</v>
      </c>
      <c r="AB15" s="107" t="s">
        <v>130</v>
      </c>
      <c r="AC15" s="145">
        <v>181</v>
      </c>
      <c r="AD15" s="38"/>
      <c r="AE15" s="38"/>
      <c r="AF15" s="38"/>
      <c r="AG15" s="38"/>
      <c r="AH15" s="40"/>
      <c r="AI15" s="39"/>
      <c r="AJ15" s="173"/>
      <c r="AK15" s="173"/>
      <c r="AL15" s="173"/>
      <c r="AM15" s="173"/>
      <c r="AN15" s="173"/>
      <c r="AO15" s="173"/>
      <c r="AP15" s="183"/>
      <c r="AQ15" s="201">
        <f t="shared" si="11"/>
        <v>0</v>
      </c>
      <c r="AR15" s="139" t="str">
        <f t="shared" si="12"/>
        <v>No</v>
      </c>
      <c r="AS15" s="140" t="str">
        <f t="shared" si="13"/>
        <v>No</v>
      </c>
      <c r="AU15" s="101">
        <v>1</v>
      </c>
      <c r="AV15" s="161"/>
      <c r="AW15" s="166"/>
      <c r="AX15" s="101"/>
      <c r="AY15" s="161"/>
      <c r="AZ15" s="167">
        <v>7</v>
      </c>
      <c r="BA15" s="166">
        <v>350</v>
      </c>
      <c r="BB15" s="161">
        <f>BA15/10</f>
        <v>35</v>
      </c>
      <c r="BC15" s="166">
        <f>(3/100)*BA15</f>
        <v>10.5</v>
      </c>
      <c r="BD15" s="166">
        <f t="shared" si="16"/>
        <v>0</v>
      </c>
      <c r="BE15" s="101">
        <v>0.92208800000000002</v>
      </c>
      <c r="BG15" s="258">
        <v>1</v>
      </c>
      <c r="BH15" s="259">
        <f t="shared" si="17"/>
        <v>0</v>
      </c>
    </row>
    <row r="16" spans="1:60" s="1" customFormat="1" ht="65.25" customHeight="1">
      <c r="B16" s="95"/>
      <c r="C16" s="97" t="s">
        <v>65</v>
      </c>
      <c r="D16" s="108" t="s">
        <v>81</v>
      </c>
      <c r="E16" s="108"/>
      <c r="F16" s="74">
        <v>8.1999999999999993</v>
      </c>
      <c r="G16" s="74">
        <f t="shared" si="1"/>
        <v>0</v>
      </c>
      <c r="H16" s="109">
        <f>AD16*Z16</f>
        <v>0</v>
      </c>
      <c r="I16" s="109">
        <f>AE16*Z16</f>
        <v>0</v>
      </c>
      <c r="J16" s="109">
        <f>AF16*Z16</f>
        <v>0</v>
      </c>
      <c r="K16" s="109">
        <f>AG16*Z16</f>
        <v>0</v>
      </c>
      <c r="L16" s="109">
        <f>AH16*Z16</f>
        <v>0</v>
      </c>
      <c r="M16" s="109">
        <f>AI16*Z16</f>
        <v>0</v>
      </c>
      <c r="N16" s="75">
        <f t="shared" si="4"/>
        <v>0</v>
      </c>
      <c r="O16" s="75">
        <f t="shared" si="5"/>
        <v>0</v>
      </c>
      <c r="P16" s="75">
        <f t="shared" si="6"/>
        <v>0</v>
      </c>
      <c r="Q16" s="75">
        <f t="shared" si="7"/>
        <v>0</v>
      </c>
      <c r="R16" s="82">
        <f t="shared" si="8"/>
        <v>0</v>
      </c>
      <c r="S16" s="82">
        <f t="shared" si="9"/>
        <v>0</v>
      </c>
      <c r="T16" s="82">
        <f t="shared" si="10"/>
        <v>0</v>
      </c>
      <c r="U16" s="74">
        <v>1</v>
      </c>
      <c r="V16" s="82"/>
      <c r="W16" s="74" t="s">
        <v>22</v>
      </c>
      <c r="X16" s="74" t="s">
        <v>196</v>
      </c>
      <c r="Y16" s="77" t="s">
        <v>90</v>
      </c>
      <c r="Z16" s="74">
        <v>1</v>
      </c>
      <c r="AA16" s="74">
        <v>19</v>
      </c>
      <c r="AB16" s="77" t="s">
        <v>130</v>
      </c>
      <c r="AC16" s="131">
        <v>296</v>
      </c>
      <c r="AD16" s="32"/>
      <c r="AE16" s="32"/>
      <c r="AF16" s="32"/>
      <c r="AG16" s="32"/>
      <c r="AH16" s="32"/>
      <c r="AI16" s="34"/>
      <c r="AJ16" s="172"/>
      <c r="AK16" s="172"/>
      <c r="AL16" s="172"/>
      <c r="AM16" s="172"/>
      <c r="AN16" s="172"/>
      <c r="AO16" s="172"/>
      <c r="AP16" s="182"/>
      <c r="AQ16" s="135">
        <f t="shared" si="11"/>
        <v>0</v>
      </c>
      <c r="AR16" s="141" t="str">
        <f t="shared" si="12"/>
        <v>No</v>
      </c>
      <c r="AS16" s="137" t="str">
        <f t="shared" si="13"/>
        <v>No</v>
      </c>
      <c r="AU16" s="101"/>
      <c r="AV16" s="161">
        <v>1</v>
      </c>
      <c r="AW16" s="166"/>
      <c r="AX16" s="101"/>
      <c r="AY16" s="161"/>
      <c r="AZ16" s="167">
        <v>8</v>
      </c>
      <c r="BA16" s="166">
        <v>400</v>
      </c>
      <c r="BB16" s="161">
        <f>BA16/10</f>
        <v>40</v>
      </c>
      <c r="BC16" s="166">
        <f>(3/100)*BA16</f>
        <v>12</v>
      </c>
      <c r="BD16" s="166">
        <f t="shared" si="16"/>
        <v>0</v>
      </c>
      <c r="BE16" s="101">
        <v>1.494148</v>
      </c>
      <c r="BG16" s="258">
        <v>1</v>
      </c>
      <c r="BH16" s="259">
        <f t="shared" si="17"/>
        <v>0</v>
      </c>
    </row>
    <row r="17" spans="2:60" s="1" customFormat="1" ht="65.25" customHeight="1">
      <c r="B17" s="95"/>
      <c r="C17" s="100" t="s">
        <v>66</v>
      </c>
      <c r="D17" s="104" t="s">
        <v>80</v>
      </c>
      <c r="E17" s="104"/>
      <c r="F17" s="105">
        <v>9.1999999999999993</v>
      </c>
      <c r="G17" s="105">
        <f t="shared" si="1"/>
        <v>0</v>
      </c>
      <c r="H17" s="106">
        <f t="shared" si="2"/>
        <v>0</v>
      </c>
      <c r="I17" s="106">
        <f t="shared" si="18"/>
        <v>0</v>
      </c>
      <c r="J17" s="106">
        <f t="shared" si="19"/>
        <v>0</v>
      </c>
      <c r="K17" s="106">
        <f t="shared" si="20"/>
        <v>0</v>
      </c>
      <c r="L17" s="106">
        <f t="shared" si="21"/>
        <v>0</v>
      </c>
      <c r="M17" s="106">
        <f t="shared" si="3"/>
        <v>0</v>
      </c>
      <c r="N17" s="106">
        <f t="shared" si="4"/>
        <v>0</v>
      </c>
      <c r="O17" s="106">
        <f t="shared" si="5"/>
        <v>0</v>
      </c>
      <c r="P17" s="106">
        <f t="shared" si="6"/>
        <v>0</v>
      </c>
      <c r="Q17" s="106">
        <f t="shared" si="7"/>
        <v>0</v>
      </c>
      <c r="R17" s="106">
        <f t="shared" si="8"/>
        <v>0</v>
      </c>
      <c r="S17" s="106">
        <f t="shared" si="9"/>
        <v>0</v>
      </c>
      <c r="T17" s="106">
        <f t="shared" si="10"/>
        <v>0</v>
      </c>
      <c r="U17" s="105">
        <v>1</v>
      </c>
      <c r="V17" s="106"/>
      <c r="W17" s="105" t="s">
        <v>22</v>
      </c>
      <c r="X17" s="105" t="s">
        <v>196</v>
      </c>
      <c r="Y17" s="107" t="s">
        <v>91</v>
      </c>
      <c r="Z17" s="105">
        <v>1</v>
      </c>
      <c r="AA17" s="105">
        <v>19</v>
      </c>
      <c r="AB17" s="107" t="s">
        <v>130</v>
      </c>
      <c r="AC17" s="145">
        <v>307</v>
      </c>
      <c r="AD17" s="38"/>
      <c r="AE17" s="38"/>
      <c r="AF17" s="38"/>
      <c r="AG17" s="38"/>
      <c r="AH17" s="40"/>
      <c r="AI17" s="39"/>
      <c r="AJ17" s="173"/>
      <c r="AK17" s="173"/>
      <c r="AL17" s="173"/>
      <c r="AM17" s="173"/>
      <c r="AN17" s="173"/>
      <c r="AO17" s="173"/>
      <c r="AP17" s="183"/>
      <c r="AQ17" s="201">
        <f t="shared" si="11"/>
        <v>0</v>
      </c>
      <c r="AR17" s="139" t="str">
        <f t="shared" si="12"/>
        <v>No</v>
      </c>
      <c r="AS17" s="140" t="str">
        <f t="shared" si="13"/>
        <v>No</v>
      </c>
      <c r="AU17" s="101"/>
      <c r="AV17" s="101">
        <v>1</v>
      </c>
      <c r="AW17" s="166"/>
      <c r="AX17" s="101"/>
      <c r="AY17" s="161"/>
      <c r="AZ17" s="167">
        <v>8</v>
      </c>
      <c r="BA17" s="168">
        <v>450</v>
      </c>
      <c r="BB17" s="169">
        <f t="shared" ref="BB17:BB18" si="22">BA17/10</f>
        <v>45</v>
      </c>
      <c r="BC17" s="168">
        <f t="shared" ref="BC17:BC18" si="23">(3/100)*BA17</f>
        <v>13.5</v>
      </c>
      <c r="BD17" s="166">
        <f t="shared" si="16"/>
        <v>0</v>
      </c>
      <c r="BE17" s="101">
        <v>1.5737040000000002</v>
      </c>
      <c r="BG17" s="258">
        <v>1</v>
      </c>
      <c r="BH17" s="259">
        <f t="shared" si="17"/>
        <v>0</v>
      </c>
    </row>
    <row r="18" spans="2:60" s="1" customFormat="1" ht="65.25" customHeight="1">
      <c r="B18" s="95"/>
      <c r="C18" s="99" t="s">
        <v>67</v>
      </c>
      <c r="D18" s="81" t="s">
        <v>82</v>
      </c>
      <c r="E18" s="81"/>
      <c r="F18" s="75">
        <v>9.1999999999999993</v>
      </c>
      <c r="G18" s="75">
        <f t="shared" si="1"/>
        <v>0</v>
      </c>
      <c r="H18" s="82">
        <f t="shared" si="2"/>
        <v>0</v>
      </c>
      <c r="I18" s="82">
        <f t="shared" si="18"/>
        <v>0</v>
      </c>
      <c r="J18" s="82">
        <f t="shared" si="19"/>
        <v>0</v>
      </c>
      <c r="K18" s="82">
        <f t="shared" si="20"/>
        <v>0</v>
      </c>
      <c r="L18" s="82">
        <f t="shared" si="21"/>
        <v>0</v>
      </c>
      <c r="M18" s="82">
        <f t="shared" si="3"/>
        <v>0</v>
      </c>
      <c r="N18" s="75">
        <f t="shared" si="4"/>
        <v>0</v>
      </c>
      <c r="O18" s="75">
        <f t="shared" si="5"/>
        <v>0</v>
      </c>
      <c r="P18" s="75">
        <f t="shared" si="6"/>
        <v>0</v>
      </c>
      <c r="Q18" s="75">
        <f t="shared" si="7"/>
        <v>0</v>
      </c>
      <c r="R18" s="82">
        <f t="shared" si="8"/>
        <v>0</v>
      </c>
      <c r="S18" s="82">
        <f t="shared" si="9"/>
        <v>0</v>
      </c>
      <c r="T18" s="82">
        <f t="shared" si="10"/>
        <v>0</v>
      </c>
      <c r="U18" s="75">
        <v>1</v>
      </c>
      <c r="V18" s="82"/>
      <c r="W18" s="75" t="s">
        <v>22</v>
      </c>
      <c r="X18" s="75" t="s">
        <v>196</v>
      </c>
      <c r="Y18" s="84" t="s">
        <v>91</v>
      </c>
      <c r="Z18" s="75">
        <v>1</v>
      </c>
      <c r="AA18" s="75">
        <v>24</v>
      </c>
      <c r="AB18" s="84" t="s">
        <v>130</v>
      </c>
      <c r="AC18" s="130">
        <v>307</v>
      </c>
      <c r="AD18" s="35"/>
      <c r="AE18" s="35"/>
      <c r="AF18" s="35"/>
      <c r="AG18" s="35"/>
      <c r="AH18" s="35"/>
      <c r="AI18" s="36"/>
      <c r="AJ18" s="174"/>
      <c r="AK18" s="174"/>
      <c r="AL18" s="174"/>
      <c r="AM18" s="174"/>
      <c r="AN18" s="174"/>
      <c r="AO18" s="174"/>
      <c r="AP18" s="184"/>
      <c r="AQ18" s="135">
        <f t="shared" si="11"/>
        <v>0</v>
      </c>
      <c r="AR18" s="142" t="str">
        <f t="shared" si="12"/>
        <v>No</v>
      </c>
      <c r="AS18" s="137" t="str">
        <f t="shared" si="13"/>
        <v>No</v>
      </c>
      <c r="AU18" s="101"/>
      <c r="AV18" s="101">
        <v>1</v>
      </c>
      <c r="AW18" s="166"/>
      <c r="AX18" s="101"/>
      <c r="AY18" s="161"/>
      <c r="AZ18" s="167">
        <v>8</v>
      </c>
      <c r="BA18" s="168">
        <v>450</v>
      </c>
      <c r="BB18" s="169">
        <f t="shared" si="22"/>
        <v>45</v>
      </c>
      <c r="BC18" s="168">
        <f t="shared" si="23"/>
        <v>13.5</v>
      </c>
      <c r="BD18" s="166">
        <f t="shared" si="16"/>
        <v>0</v>
      </c>
      <c r="BE18" s="101">
        <v>1.5368539999999999</v>
      </c>
      <c r="BG18" s="258">
        <v>1</v>
      </c>
      <c r="BH18" s="259">
        <f t="shared" si="17"/>
        <v>0</v>
      </c>
    </row>
    <row r="19" spans="2:60" s="1" customFormat="1" ht="65.25" customHeight="1">
      <c r="B19" s="102"/>
      <c r="C19" s="103" t="s">
        <v>70</v>
      </c>
      <c r="D19" s="110" t="s">
        <v>83</v>
      </c>
      <c r="E19" s="110"/>
      <c r="F19" s="111">
        <v>17.3</v>
      </c>
      <c r="G19" s="111">
        <f t="shared" si="1"/>
        <v>0</v>
      </c>
      <c r="H19" s="112">
        <f t="shared" si="2"/>
        <v>0</v>
      </c>
      <c r="I19" s="112">
        <f t="shared" si="18"/>
        <v>0</v>
      </c>
      <c r="J19" s="112">
        <f t="shared" si="19"/>
        <v>0</v>
      </c>
      <c r="K19" s="112">
        <f t="shared" si="20"/>
        <v>0</v>
      </c>
      <c r="L19" s="112">
        <f t="shared" si="21"/>
        <v>0</v>
      </c>
      <c r="M19" s="112">
        <f t="shared" si="3"/>
        <v>0</v>
      </c>
      <c r="N19" s="112">
        <f t="shared" si="4"/>
        <v>0</v>
      </c>
      <c r="O19" s="112">
        <f t="shared" si="5"/>
        <v>0</v>
      </c>
      <c r="P19" s="112">
        <f t="shared" si="6"/>
        <v>0</v>
      </c>
      <c r="Q19" s="112">
        <f t="shared" si="7"/>
        <v>0</v>
      </c>
      <c r="R19" s="112">
        <f t="shared" si="8"/>
        <v>0</v>
      </c>
      <c r="S19" s="112">
        <f t="shared" si="9"/>
        <v>0</v>
      </c>
      <c r="T19" s="112">
        <f t="shared" si="10"/>
        <v>0</v>
      </c>
      <c r="U19" s="111">
        <v>1</v>
      </c>
      <c r="V19" s="112"/>
      <c r="W19" s="111" t="s">
        <v>22</v>
      </c>
      <c r="X19" s="111" t="s">
        <v>197</v>
      </c>
      <c r="Y19" s="113" t="s">
        <v>93</v>
      </c>
      <c r="Z19" s="111">
        <v>1</v>
      </c>
      <c r="AA19" s="111">
        <v>38</v>
      </c>
      <c r="AB19" s="113" t="s">
        <v>130</v>
      </c>
      <c r="AC19" s="146">
        <v>379</v>
      </c>
      <c r="AD19" s="42"/>
      <c r="AE19" s="42"/>
      <c r="AF19" s="42"/>
      <c r="AG19" s="42"/>
      <c r="AH19" s="42"/>
      <c r="AI19" s="43"/>
      <c r="AJ19" s="175"/>
      <c r="AK19" s="175"/>
      <c r="AL19" s="175"/>
      <c r="AM19" s="175"/>
      <c r="AN19" s="175"/>
      <c r="AO19" s="175"/>
      <c r="AP19" s="185"/>
      <c r="AQ19" s="200">
        <f t="shared" si="11"/>
        <v>0</v>
      </c>
      <c r="AR19" s="143" t="str">
        <f t="shared" si="12"/>
        <v>No</v>
      </c>
      <c r="AS19" s="144" t="str">
        <f t="shared" si="13"/>
        <v>No</v>
      </c>
      <c r="AU19" s="101"/>
      <c r="AV19" s="161">
        <v>1</v>
      </c>
      <c r="AW19" s="166"/>
      <c r="AX19" s="101"/>
      <c r="AY19" s="161"/>
      <c r="AZ19" s="167">
        <v>10</v>
      </c>
      <c r="BA19" s="168">
        <v>600</v>
      </c>
      <c r="BB19" s="169">
        <f>BA19/10</f>
        <v>60</v>
      </c>
      <c r="BC19" s="168">
        <f>(3/100)*BA19</f>
        <v>18</v>
      </c>
      <c r="BD19" s="166">
        <f t="shared" si="16"/>
        <v>0</v>
      </c>
      <c r="BE19" s="101">
        <v>2.9173880000000003</v>
      </c>
      <c r="BG19" s="260">
        <v>1</v>
      </c>
      <c r="BH19" s="261">
        <f t="shared" si="17"/>
        <v>0</v>
      </c>
    </row>
  </sheetData>
  <sheetProtection algorithmName="SHA-512" hashValue="k4/OMZr/FvkXfBJPSir0M5qhi7fQ8gp19GydB46tKSP5tMXameHoeh9CW47MSNOj+hEgI6o2DmQewC50shQZ1w==" saltValue="vGvVZbjio5Xp/CwG2HGwKQ==" spinCount="100000" sheet="1" autoFilter="0"/>
  <autoFilter ref="AR8:AS19" xr:uid="{766C79A4-2A19-4010-8EDD-9BF35F65748B}"/>
  <mergeCells count="2">
    <mergeCell ref="A2:C7"/>
    <mergeCell ref="AD5:AH5"/>
  </mergeCells>
  <conditionalFormatting sqref="AD10:AD19">
    <cfRule type="notContainsBlanks" dxfId="13" priority="69">
      <formula>LEN(TRIM(AD10))&gt;0</formula>
    </cfRule>
  </conditionalFormatting>
  <conditionalFormatting sqref="AE10:AE19">
    <cfRule type="notContainsBlanks" dxfId="12" priority="68">
      <formula>LEN(TRIM(AE10))&gt;0</formula>
    </cfRule>
  </conditionalFormatting>
  <conditionalFormatting sqref="AF10:AF19">
    <cfRule type="notContainsBlanks" dxfId="11" priority="67">
      <formula>LEN(TRIM(AF10))&gt;0</formula>
    </cfRule>
  </conditionalFormatting>
  <conditionalFormatting sqref="AG10:AG19">
    <cfRule type="notContainsBlanks" dxfId="10" priority="63">
      <formula>LEN(TRIM(AG10))&gt;0</formula>
    </cfRule>
  </conditionalFormatting>
  <conditionalFormatting sqref="AH10:AH19">
    <cfRule type="notContainsBlanks" dxfId="9" priority="62">
      <formula>LEN(TRIM(AH10))&gt;0</formula>
    </cfRule>
  </conditionalFormatting>
  <conditionalFormatting sqref="AI10:AI19">
    <cfRule type="notContainsBlanks" dxfId="8" priority="61">
      <formula>LEN(TRIM(AI10))&gt;0</formula>
    </cfRule>
  </conditionalFormatting>
  <conditionalFormatting sqref="AN10:AN19">
    <cfRule type="notContainsBlanks" dxfId="7" priority="60">
      <formula>LEN(TRIM(AN10))&gt;0</formula>
    </cfRule>
  </conditionalFormatting>
  <conditionalFormatting sqref="AO10:AO19">
    <cfRule type="notContainsBlanks" dxfId="6" priority="72">
      <formula>LEN(TRIM(AO10))&gt;0</formula>
    </cfRule>
  </conditionalFormatting>
  <conditionalFormatting sqref="AP10:AP19">
    <cfRule type="notContainsBlanks" dxfId="5" priority="71">
      <formula>LEN(TRIM(AP10))&gt;0</formula>
    </cfRule>
  </conditionalFormatting>
  <conditionalFormatting sqref="AJ10:AK19">
    <cfRule type="notContainsBlanks" dxfId="4" priority="4">
      <formula>LEN(TRIM(AJ10))&gt;0</formula>
    </cfRule>
    <cfRule type="notContainsBlanks" dxfId="3" priority="5">
      <formula>LEN(TRIM(AJ10))&gt;0</formula>
    </cfRule>
  </conditionalFormatting>
  <conditionalFormatting sqref="AL10:AL19">
    <cfRule type="notContainsBlanks" dxfId="2" priority="3">
      <formula>LEN(TRIM(AL10))&gt;0</formula>
    </cfRule>
  </conditionalFormatting>
  <conditionalFormatting sqref="AM10:AM19">
    <cfRule type="notContainsBlanks" dxfId="1" priority="2">
      <formula>LEN(TRIM(AM10))&gt;0</formula>
    </cfRule>
  </conditionalFormatting>
  <conditionalFormatting sqref="AK10:AK19">
    <cfRule type="notContainsBlanks" dxfId="0" priority="1">
      <formula>LEN(TRIM(AK10))&gt;0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>
    <tabColor theme="0" tint="-4.9989318521683403E-2"/>
    <pageSetUpPr fitToPage="1"/>
  </sheetPr>
  <dimension ref="A1:T54"/>
  <sheetViews>
    <sheetView showGridLines="0" zoomScaleNormal="100" workbookViewId="0">
      <selection activeCell="L12" sqref="L12"/>
    </sheetView>
  </sheetViews>
  <sheetFormatPr defaultColWidth="12.33203125" defaultRowHeight="23.25" customHeight="1"/>
  <cols>
    <col min="1" max="1" width="3.6640625" style="2" customWidth="1"/>
    <col min="2" max="2" width="4.5" style="2" customWidth="1"/>
    <col min="3" max="3" width="13" style="2" bestFit="1" customWidth="1"/>
    <col min="4" max="4" width="5.5" style="2" customWidth="1"/>
    <col min="5" max="16" width="6.6640625" style="2" customWidth="1"/>
    <col min="17" max="17" width="6.83203125" style="2" customWidth="1"/>
    <col min="18" max="18" width="7.5" style="2" customWidth="1"/>
    <col min="19" max="19" width="9.33203125" style="2" customWidth="1"/>
    <col min="20" max="20" width="10.1640625" style="2" customWidth="1"/>
    <col min="21" max="16384" width="12.33203125" style="2"/>
  </cols>
  <sheetData>
    <row r="1" spans="1:20" ht="23.25" customHeight="1">
      <c r="C1" s="18"/>
      <c r="D1" s="18"/>
      <c r="E1" s="18"/>
      <c r="H1" s="125" t="s">
        <v>120</v>
      </c>
      <c r="I1" s="465">
        <f>S5</f>
        <v>0</v>
      </c>
      <c r="J1" s="127"/>
      <c r="K1" s="49" t="s">
        <v>5</v>
      </c>
      <c r="L1" s="637">
        <f>'READY GRP'!AK3</f>
        <v>0</v>
      </c>
      <c r="M1" s="638"/>
      <c r="N1" s="639"/>
      <c r="O1" s="49"/>
    </row>
    <row r="2" spans="1:20" ht="23.25" customHeight="1">
      <c r="G2" s="126"/>
      <c r="H2" s="125"/>
      <c r="I2" s="299"/>
      <c r="J2" s="19"/>
      <c r="K2" s="19"/>
      <c r="L2" s="19"/>
      <c r="M2" s="19"/>
      <c r="N2" s="19"/>
      <c r="O2" s="19"/>
      <c r="P2" s="19"/>
      <c r="Q2" s="19"/>
    </row>
    <row r="3" spans="1:20" ht="23.25" customHeight="1">
      <c r="C3" s="523" t="s">
        <v>20</v>
      </c>
      <c r="D3" s="122"/>
      <c r="E3" s="16"/>
      <c r="H3" s="209" t="s">
        <v>166</v>
      </c>
      <c r="I3" s="208">
        <f>I1+I2</f>
        <v>0</v>
      </c>
      <c r="L3" s="209"/>
      <c r="M3" s="300"/>
      <c r="N3" s="300"/>
      <c r="P3" s="524"/>
      <c r="Q3" s="2" t="s">
        <v>108</v>
      </c>
    </row>
    <row r="4" spans="1:20" ht="47.25" customHeight="1"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263"/>
      <c r="O4" s="641"/>
      <c r="P4" s="641"/>
      <c r="Q4" s="641"/>
    </row>
    <row r="5" spans="1:20" ht="20.25" customHeight="1" thickBot="1">
      <c r="C5" s="272"/>
      <c r="D5" s="272"/>
      <c r="E5" s="272"/>
      <c r="F5" s="272"/>
      <c r="G5" s="272"/>
      <c r="H5" s="272"/>
      <c r="I5" s="272"/>
      <c r="J5" s="262"/>
      <c r="K5" s="263"/>
      <c r="L5" s="263"/>
      <c r="M5" s="263"/>
      <c r="N5" s="263"/>
      <c r="O5" s="263"/>
      <c r="P5" s="263"/>
      <c r="Q5" s="263"/>
      <c r="R5" s="303">
        <f>SUM(R8:R54)</f>
        <v>0</v>
      </c>
      <c r="S5" s="303">
        <f>SUM(S8:S54)</f>
        <v>0</v>
      </c>
      <c r="T5" s="304">
        <f>SUM(T8:T54)</f>
        <v>0</v>
      </c>
    </row>
    <row r="6" spans="1:20" ht="48.75" customHeight="1" thickBot="1">
      <c r="A6" s="531"/>
      <c r="B6" s="537" t="s">
        <v>132</v>
      </c>
      <c r="C6" s="538" t="s">
        <v>21</v>
      </c>
      <c r="D6" s="271" t="s">
        <v>119</v>
      </c>
      <c r="E6" s="270" t="s">
        <v>2</v>
      </c>
      <c r="F6" s="266" t="s">
        <v>114</v>
      </c>
      <c r="G6" s="266" t="s">
        <v>9</v>
      </c>
      <c r="H6" s="266" t="s">
        <v>10</v>
      </c>
      <c r="I6" s="266" t="s">
        <v>3</v>
      </c>
      <c r="J6" s="267" t="s">
        <v>15</v>
      </c>
      <c r="K6" s="264" t="s">
        <v>158</v>
      </c>
      <c r="L6" s="264" t="s">
        <v>187</v>
      </c>
      <c r="M6" s="264" t="s">
        <v>159</v>
      </c>
      <c r="N6" s="267" t="s">
        <v>52</v>
      </c>
      <c r="O6" s="267" t="s">
        <v>160</v>
      </c>
      <c r="P6" s="267" t="s">
        <v>149</v>
      </c>
      <c r="Q6" s="526" t="s">
        <v>138</v>
      </c>
      <c r="R6" s="517" t="s">
        <v>188</v>
      </c>
      <c r="S6" s="265" t="s">
        <v>51</v>
      </c>
      <c r="T6" s="265" t="s">
        <v>192</v>
      </c>
    </row>
    <row r="7" spans="1:20" ht="24" customHeight="1" thickBot="1">
      <c r="B7" s="211" t="s">
        <v>189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525"/>
    </row>
    <row r="8" spans="1:20" ht="22.5" customHeight="1" thickBot="1">
      <c r="A8" s="533"/>
      <c r="B8" s="534" t="str">
        <f>'READY GRP'!Z17</f>
        <v>DT</v>
      </c>
      <c r="C8" s="288" t="str">
        <f>'READY GRP'!D12</f>
        <v>RE-SEOUL-DT</v>
      </c>
      <c r="D8" s="289" t="str">
        <f>'READY GRP'!C12</f>
        <v>R23</v>
      </c>
      <c r="E8" s="205" t="str">
        <f>IF('READY GRP'!AJ12=0,"",'READY GRP'!AJ12)</f>
        <v/>
      </c>
      <c r="F8" s="205" t="str">
        <f>IF('READY GRP'!AK12=0,"",'READY GRP'!AK12)</f>
        <v/>
      </c>
      <c r="G8" s="205" t="str">
        <f>IF('READY GRP'!AL12=0,"",'READY GRP'!AL12)</f>
        <v/>
      </c>
      <c r="H8" s="205" t="str">
        <f>IF('READY GRP'!AM12=0,"",'READY GRP'!AM12)</f>
        <v/>
      </c>
      <c r="I8" s="205" t="str">
        <f>IF('READY GRP'!AN12=0,"",'READY GRP'!AN12)</f>
        <v/>
      </c>
      <c r="J8" s="205" t="str">
        <f>IF('READY GRP'!AO12=0,"",'READY GRP'!AO12)</f>
        <v/>
      </c>
      <c r="K8" s="205" t="str">
        <f>IF('READY GRP'!AP12=0,"",'READY GRP'!AP12)</f>
        <v/>
      </c>
      <c r="L8" s="205" t="str">
        <f>IF('READY GRP'!AQ12=0,"",'READY GRP'!AQ12)</f>
        <v/>
      </c>
      <c r="M8" s="205" t="str">
        <f>IF('READY GRP'!AR12=0,"",'READY GRP'!AR12)</f>
        <v/>
      </c>
      <c r="N8" s="205" t="str">
        <f>IF('READY GRP'!AS12=0,"",'READY GRP'!AS12)</f>
        <v/>
      </c>
      <c r="O8" s="205" t="str">
        <f>IF('READY GRP'!AT12=0,"",'READY GRP'!AT12)</f>
        <v/>
      </c>
      <c r="P8" s="205" t="str">
        <f>IF('READY GRP'!AU12=0,"",'READY GRP'!AU12)</f>
        <v/>
      </c>
      <c r="Q8" s="527" t="str">
        <f>IF('READY GRP'!AV12=0,"",'READY GRP'!AV12)</f>
        <v/>
      </c>
      <c r="R8" s="512">
        <f>SUM(E8:Q8)</f>
        <v>0</v>
      </c>
      <c r="S8" s="215">
        <f>R8*'READY GRP'!AF12</f>
        <v>0</v>
      </c>
      <c r="T8" s="271">
        <f>R8*'READY GRP'!V12</f>
        <v>0</v>
      </c>
    </row>
    <row r="9" spans="1:20" ht="22.5" customHeight="1" thickBot="1">
      <c r="A9" s="533"/>
      <c r="B9" s="535" t="str">
        <f>'READY GRP'!Z18</f>
        <v>DT</v>
      </c>
      <c r="C9" s="288" t="str">
        <f>'READY GRP'!D13</f>
        <v>RE-BERLIN-DT</v>
      </c>
      <c r="D9" s="289" t="str">
        <f>'READY GRP'!C13</f>
        <v>R19</v>
      </c>
      <c r="E9" s="205" t="str">
        <f>IF('READY GRP'!AJ13=0,"",'READY GRP'!AJ13)</f>
        <v/>
      </c>
      <c r="F9" s="205" t="str">
        <f>IF('READY GRP'!AK13=0,"",'READY GRP'!AK13)</f>
        <v/>
      </c>
      <c r="G9" s="205" t="str">
        <f>IF('READY GRP'!AL13=0,"",'READY GRP'!AL13)</f>
        <v/>
      </c>
      <c r="H9" s="205" t="str">
        <f>IF('READY GRP'!AM13=0,"",'READY GRP'!AM13)</f>
        <v/>
      </c>
      <c r="I9" s="205" t="str">
        <f>IF('READY GRP'!AN13=0,"",'READY GRP'!AN13)</f>
        <v/>
      </c>
      <c r="J9" s="205" t="str">
        <f>IF('READY GRP'!AO13=0,"",'READY GRP'!AO13)</f>
        <v/>
      </c>
      <c r="K9" s="205" t="str">
        <f>IF('READY GRP'!AP13=0,"",'READY GRP'!AP13)</f>
        <v/>
      </c>
      <c r="L9" s="205" t="str">
        <f>IF('READY GRP'!AQ13=0,"",'READY GRP'!AQ13)</f>
        <v/>
      </c>
      <c r="M9" s="205" t="str">
        <f>IF('READY GRP'!AR13=0,"",'READY GRP'!AR13)</f>
        <v/>
      </c>
      <c r="N9" s="205" t="str">
        <f>IF('READY GRP'!AS13=0,"",'READY GRP'!AS13)</f>
        <v/>
      </c>
      <c r="O9" s="205" t="str">
        <f>IF('READY GRP'!AT13=0,"",'READY GRP'!AT13)</f>
        <v/>
      </c>
      <c r="P9" s="205" t="str">
        <f>IF('READY GRP'!AU13=0,"",'READY GRP'!AU13)</f>
        <v/>
      </c>
      <c r="Q9" s="528" t="str">
        <f>IF('READY GRP'!AV13=0,"",'READY GRP'!AV13)</f>
        <v/>
      </c>
      <c r="R9" s="512">
        <f t="shared" ref="R9:R11" si="0">SUM(E9:Q9)</f>
        <v>0</v>
      </c>
      <c r="S9" s="215">
        <f>R9*'READY GRP'!AF13</f>
        <v>0</v>
      </c>
      <c r="T9" s="271">
        <f>R9*'READY GRP'!V13</f>
        <v>0</v>
      </c>
    </row>
    <row r="10" spans="1:20" ht="22.5" customHeight="1" thickBot="1">
      <c r="A10" s="533"/>
      <c r="B10" s="535" t="str">
        <f>'READY GRP'!Z19</f>
        <v>DT</v>
      </c>
      <c r="C10" s="288" t="str">
        <f>'READY GRP'!D14</f>
        <v>RE-VENICE-DT</v>
      </c>
      <c r="D10" s="289" t="str">
        <f>'READY GRP'!C14</f>
        <v>R20</v>
      </c>
      <c r="E10" s="205" t="str">
        <f>IF('READY GRP'!AJ14=0,"",'READY GRP'!AJ14)</f>
        <v/>
      </c>
      <c r="F10" s="205" t="str">
        <f>IF('READY GRP'!AK14=0,"",'READY GRP'!AK14)</f>
        <v/>
      </c>
      <c r="G10" s="205" t="str">
        <f>IF('READY GRP'!AL14=0,"",'READY GRP'!AL14)</f>
        <v/>
      </c>
      <c r="H10" s="205" t="str">
        <f>IF('READY GRP'!AM14=0,"",'READY GRP'!AM14)</f>
        <v/>
      </c>
      <c r="I10" s="205" t="str">
        <f>IF('READY GRP'!AN14=0,"",'READY GRP'!AN14)</f>
        <v/>
      </c>
      <c r="J10" s="205" t="str">
        <f>IF('READY GRP'!AO14=0,"",'READY GRP'!AO14)</f>
        <v/>
      </c>
      <c r="K10" s="205" t="str">
        <f>IF('READY GRP'!AP14=0,"",'READY GRP'!AP14)</f>
        <v/>
      </c>
      <c r="L10" s="205" t="str">
        <f>IF('READY GRP'!AQ14=0,"",'READY GRP'!AQ14)</f>
        <v/>
      </c>
      <c r="M10" s="205" t="str">
        <f>IF('READY GRP'!AR14=0,"",'READY GRP'!AR14)</f>
        <v/>
      </c>
      <c r="N10" s="205" t="str">
        <f>IF('READY GRP'!AS14=0,"",'READY GRP'!AS14)</f>
        <v/>
      </c>
      <c r="O10" s="205" t="str">
        <f>IF('READY GRP'!AT14=0,"",'READY GRP'!AT14)</f>
        <v/>
      </c>
      <c r="P10" s="205" t="str">
        <f>IF('READY GRP'!AU14=0,"",'READY GRP'!AU14)</f>
        <v/>
      </c>
      <c r="Q10" s="528" t="str">
        <f>IF('READY GRP'!AV14=0,"",'READY GRP'!AV14)</f>
        <v/>
      </c>
      <c r="R10" s="512">
        <f t="shared" si="0"/>
        <v>0</v>
      </c>
      <c r="S10" s="215">
        <f>R10*'READY GRP'!AF14</f>
        <v>0</v>
      </c>
      <c r="T10" s="271">
        <f>R10*'READY GRP'!V14</f>
        <v>0</v>
      </c>
    </row>
    <row r="11" spans="1:20" ht="22.5" customHeight="1" thickBot="1">
      <c r="A11" s="533"/>
      <c r="B11" s="535" t="str">
        <f>'READY GRP'!Z20</f>
        <v>DT</v>
      </c>
      <c r="C11" s="288" t="str">
        <f>'READY GRP'!D15</f>
        <v>RE-LA PAZ-DT</v>
      </c>
      <c r="D11" s="289" t="str">
        <f>'READY GRP'!C15</f>
        <v>R21</v>
      </c>
      <c r="E11" s="205" t="str">
        <f>IF('READY GRP'!AJ15=0,"",'READY GRP'!AJ15)</f>
        <v/>
      </c>
      <c r="F11" s="205" t="str">
        <f>IF('READY GRP'!AK15=0,"",'READY GRP'!AK15)</f>
        <v/>
      </c>
      <c r="G11" s="205" t="str">
        <f>IF('READY GRP'!AL15=0,"",'READY GRP'!AL15)</f>
        <v/>
      </c>
      <c r="H11" s="205" t="str">
        <f>IF('READY GRP'!AM15=0,"",'READY GRP'!AM15)</f>
        <v/>
      </c>
      <c r="I11" s="205" t="str">
        <f>IF('READY GRP'!AN15=0,"",'READY GRP'!AN15)</f>
        <v/>
      </c>
      <c r="J11" s="205" t="str">
        <f>IF('READY GRP'!AO15=0,"",'READY GRP'!AO15)</f>
        <v/>
      </c>
      <c r="K11" s="205" t="str">
        <f>IF('READY GRP'!AP15=0,"",'READY GRP'!AP15)</f>
        <v/>
      </c>
      <c r="L11" s="205" t="str">
        <f>IF('READY GRP'!AQ15=0,"",'READY GRP'!AQ15)</f>
        <v/>
      </c>
      <c r="M11" s="205" t="str">
        <f>IF('READY GRP'!AR15=0,"",'READY GRP'!AR15)</f>
        <v/>
      </c>
      <c r="N11" s="205" t="str">
        <f>IF('READY GRP'!AS15=0,"",'READY GRP'!AS15)</f>
        <v/>
      </c>
      <c r="O11" s="205" t="str">
        <f>IF('READY GRP'!AT15=0,"",'READY GRP'!AT15)</f>
        <v/>
      </c>
      <c r="P11" s="205" t="str">
        <f>IF('READY GRP'!AU15=0,"",'READY GRP'!AU15)</f>
        <v/>
      </c>
      <c r="Q11" s="528" t="str">
        <f>IF('READY GRP'!AV15=0,"",'READY GRP'!AV15)</f>
        <v/>
      </c>
      <c r="R11" s="512">
        <f t="shared" si="0"/>
        <v>0</v>
      </c>
      <c r="S11" s="215">
        <f>R11*'READY GRP'!AF15</f>
        <v>0</v>
      </c>
      <c r="T11" s="271">
        <f>R11*'READY GRP'!V15</f>
        <v>0</v>
      </c>
    </row>
    <row r="12" spans="1:20" ht="22.5" customHeight="1" thickBot="1">
      <c r="A12" s="533"/>
      <c r="B12" s="535" t="str">
        <f>'READY GRP'!Z21</f>
        <v>DT</v>
      </c>
      <c r="C12" s="288" t="str">
        <f>'READY GRP'!D16</f>
        <v>RE-MONTREAL-DT</v>
      </c>
      <c r="D12" s="289" t="str">
        <f>'READY GRP'!C16</f>
        <v>R22</v>
      </c>
      <c r="E12" s="205" t="str">
        <f>IF('READY GRP'!AJ16=0,"",'READY GRP'!AJ16)</f>
        <v/>
      </c>
      <c r="F12" s="205" t="str">
        <f>IF('READY GRP'!AK16=0,"",'READY GRP'!AK16)</f>
        <v/>
      </c>
      <c r="G12" s="205" t="str">
        <f>IF('READY GRP'!AL16=0,"",'READY GRP'!AL16)</f>
        <v/>
      </c>
      <c r="H12" s="205" t="str">
        <f>IF('READY GRP'!AM16=0,"",'READY GRP'!AM16)</f>
        <v/>
      </c>
      <c r="I12" s="205" t="str">
        <f>IF('READY GRP'!AN16=0,"",'READY GRP'!AN16)</f>
        <v/>
      </c>
      <c r="J12" s="205" t="str">
        <f>IF('READY GRP'!AO16=0,"",'READY GRP'!AO16)</f>
        <v/>
      </c>
      <c r="K12" s="205" t="str">
        <f>IF('READY GRP'!AP16=0,"",'READY GRP'!AP16)</f>
        <v/>
      </c>
      <c r="L12" s="205" t="str">
        <f>IF('READY GRP'!AQ16=0,"",'READY GRP'!AQ16)</f>
        <v/>
      </c>
      <c r="M12" s="205" t="str">
        <f>IF('READY GRP'!AR16=0,"",'READY GRP'!AR16)</f>
        <v/>
      </c>
      <c r="N12" s="205" t="str">
        <f>IF('READY GRP'!AS16=0,"",'READY GRP'!AS16)</f>
        <v/>
      </c>
      <c r="O12" s="205" t="str">
        <f>IF('READY GRP'!AT16=0,"",'READY GRP'!AT16)</f>
        <v/>
      </c>
      <c r="P12" s="205" t="str">
        <f>IF('READY GRP'!AU16=0,"",'READY GRP'!AU16)</f>
        <v/>
      </c>
      <c r="Q12" s="528" t="str">
        <f>IF('READY GRP'!AV16=0,"",'READY GRP'!AV16)</f>
        <v/>
      </c>
      <c r="R12" s="512">
        <f>SUM(E12:Q12)</f>
        <v>0</v>
      </c>
      <c r="S12" s="215">
        <f>R12*'READY GRP'!AF16</f>
        <v>0</v>
      </c>
      <c r="T12" s="271">
        <f>R12*'READY GRP'!V16</f>
        <v>0</v>
      </c>
    </row>
    <row r="13" spans="1:20" ht="22.5" customHeight="1" thickBot="1">
      <c r="A13" s="533"/>
      <c r="B13" s="535" t="str">
        <f>'READY GRP'!Z18</f>
        <v>DT</v>
      </c>
      <c r="C13" s="288" t="str">
        <f>'READY GRP'!D17</f>
        <v>RE-CAIRO-DT</v>
      </c>
      <c r="D13" s="289" t="str">
        <f>'READY GRP'!C17</f>
        <v>R13</v>
      </c>
      <c r="E13" s="205" t="str">
        <f>IF('READY GRP'!AJ17=0,"",'READY GRP'!AJ17)</f>
        <v/>
      </c>
      <c r="F13" s="205" t="str">
        <f>IF('READY GRP'!AK17=0,"",'READY GRP'!AK17)</f>
        <v/>
      </c>
      <c r="G13" s="205" t="str">
        <f>IF('READY GRP'!AL17=0,"",'READY GRP'!AL17)</f>
        <v/>
      </c>
      <c r="H13" s="205" t="str">
        <f>IF('READY GRP'!AM17=0,"",'READY GRP'!AM17)</f>
        <v/>
      </c>
      <c r="I13" s="205" t="str">
        <f>IF('READY GRP'!AN17=0,"",'READY GRP'!AN17)</f>
        <v/>
      </c>
      <c r="J13" s="207" t="str">
        <f>IF('READY GRP'!AO17=0,"",'READY GRP'!AO17)</f>
        <v/>
      </c>
      <c r="K13" s="206" t="str">
        <f>IF('READY GRP'!AP17=0,"",'READY GRP'!AP17)</f>
        <v/>
      </c>
      <c r="L13" s="206" t="str">
        <f>IF('READY GRP'!AQ17=0,"",'READY GRP'!AQ17)</f>
        <v/>
      </c>
      <c r="M13" s="206" t="str">
        <f>IF('READY GRP'!AR17=0,"",'READY GRP'!AR17)</f>
        <v/>
      </c>
      <c r="N13" s="206" t="str">
        <f>IF('READY GRP'!AS17=0,"",'READY GRP'!AS17)</f>
        <v/>
      </c>
      <c r="O13" s="206" t="str">
        <f>IF('READY GRP'!AT17=0,"",'READY GRP'!AT17)</f>
        <v/>
      </c>
      <c r="P13" s="206" t="str">
        <f>IF('READY GRP'!AU17=0,"",'READY GRP'!AU17)</f>
        <v/>
      </c>
      <c r="Q13" s="528" t="str">
        <f>IF('READY GRP'!AV17=0,"",'READY GRP'!AV17)</f>
        <v/>
      </c>
      <c r="R13" s="512">
        <f>SUM(E13:Q13)</f>
        <v>0</v>
      </c>
      <c r="S13" s="215">
        <f>R13*'READY GRP'!AF17</f>
        <v>0</v>
      </c>
      <c r="T13" s="271">
        <f>R13*'READY GRP'!V17</f>
        <v>0</v>
      </c>
    </row>
    <row r="14" spans="1:20" ht="22.5" customHeight="1" thickBot="1">
      <c r="A14" s="533"/>
      <c r="B14" s="536" t="str">
        <f>'READY GRP'!Z19</f>
        <v>DT</v>
      </c>
      <c r="C14" s="290" t="str">
        <f>'READY GRP'!D18</f>
        <v>RE-HAVANA-DT</v>
      </c>
      <c r="D14" s="291" t="str">
        <f>'READY GRP'!C18</f>
        <v>R14</v>
      </c>
      <c r="E14" s="123" t="str">
        <f>IF('READY GRP'!AJ18=0,"",'READY GRP'!AJ18)</f>
        <v/>
      </c>
      <c r="F14" s="123" t="str">
        <f>IF('READY GRP'!AK18=0,"",'READY GRP'!AK18)</f>
        <v/>
      </c>
      <c r="G14" s="123" t="str">
        <f>IF('READY GRP'!AL18=0,"",'READY GRP'!AL18)</f>
        <v/>
      </c>
      <c r="H14" s="123" t="str">
        <f>IF('READY GRP'!AM18=0,"",'READY GRP'!AM18)</f>
        <v/>
      </c>
      <c r="I14" s="123" t="str">
        <f>IF('READY GRP'!AN18=0,"",'READY GRP'!AN18)</f>
        <v/>
      </c>
      <c r="J14" s="203" t="str">
        <f>IF('READY GRP'!AO18=0,"",'READY GRP'!AO18)</f>
        <v/>
      </c>
      <c r="K14" s="17" t="str">
        <f>IF('READY GRP'!AP18=0,"",'READY GRP'!AP18)</f>
        <v/>
      </c>
      <c r="L14" s="17" t="str">
        <f>IF('READY GRP'!AQ18=0,"",'READY GRP'!AQ18)</f>
        <v/>
      </c>
      <c r="M14" s="17" t="str">
        <f>IF('READY GRP'!AR18=0,"",'READY GRP'!AR18)</f>
        <v/>
      </c>
      <c r="N14" s="17" t="str">
        <f>IF('READY GRP'!AS18=0,"",'READY GRP'!AS18)</f>
        <v/>
      </c>
      <c r="O14" s="17" t="str">
        <f>IF('READY GRP'!AT18=0,"",'READY GRP'!AT18)</f>
        <v/>
      </c>
      <c r="P14" s="17" t="str">
        <f>IF('READY GRP'!AU18=0,"",'READY GRP'!AU18)</f>
        <v/>
      </c>
      <c r="Q14" s="529" t="str">
        <f>IF('READY GRP'!AV18=0,"",'READY GRP'!AV18)</f>
        <v/>
      </c>
      <c r="R14" s="512">
        <f t="shared" ref="R14:R18" si="1">SUM(E14:Q14)</f>
        <v>0</v>
      </c>
      <c r="S14" s="215">
        <f>R14*'READY GRP'!AF18</f>
        <v>0</v>
      </c>
      <c r="T14" s="271">
        <f>R14*'READY GRP'!V18</f>
        <v>0</v>
      </c>
    </row>
    <row r="15" spans="1:20" ht="23.25" customHeight="1" thickBot="1">
      <c r="A15" s="533"/>
      <c r="B15" s="536" t="str">
        <f>'READY GRP'!Z17</f>
        <v>DT</v>
      </c>
      <c r="C15" s="290" t="str">
        <f>'READY GRP'!D19</f>
        <v>RE-JAKARTA-DT</v>
      </c>
      <c r="D15" s="291" t="str">
        <f>'READY GRP'!C19</f>
        <v>R15</v>
      </c>
      <c r="E15" s="123" t="str">
        <f>IF('READY GRP'!AJ19=0,"",'READY GRP'!AJ19)</f>
        <v/>
      </c>
      <c r="F15" s="123" t="str">
        <f>IF('READY GRP'!AK19=0,"",'READY GRP'!AK19)</f>
        <v/>
      </c>
      <c r="G15" s="123" t="str">
        <f>IF('READY GRP'!AL19=0,"",'READY GRP'!AL19)</f>
        <v/>
      </c>
      <c r="H15" s="123" t="str">
        <f>IF('READY GRP'!AM19=0,"",'READY GRP'!AM19)</f>
        <v/>
      </c>
      <c r="I15" s="123" t="str">
        <f>IF('READY GRP'!AN19=0,"",'READY GRP'!AN19)</f>
        <v/>
      </c>
      <c r="J15" s="203" t="str">
        <f>IF('READY GRP'!AO19=0,"",'READY GRP'!AO19)</f>
        <v/>
      </c>
      <c r="K15" s="17" t="str">
        <f>IF('READY GRP'!AP19=0,"",'READY GRP'!AP19)</f>
        <v/>
      </c>
      <c r="L15" s="17" t="str">
        <f>IF('READY GRP'!AQ19=0,"",'READY GRP'!AQ19)</f>
        <v/>
      </c>
      <c r="M15" s="17" t="str">
        <f>IF('READY GRP'!AR19=0,"",'READY GRP'!AR19)</f>
        <v/>
      </c>
      <c r="N15" s="17" t="str">
        <f>IF('READY GRP'!AS19=0,"",'READY GRP'!AS19)</f>
        <v/>
      </c>
      <c r="O15" s="17" t="str">
        <f>IF('READY GRP'!AT19=0,"",'READY GRP'!AT19)</f>
        <v/>
      </c>
      <c r="P15" s="17" t="str">
        <f>IF('READY GRP'!AU19=0,"",'READY GRP'!AU19)</f>
        <v/>
      </c>
      <c r="Q15" s="529" t="str">
        <f>IF('READY GRP'!AV19=0,"",'READY GRP'!AV19)</f>
        <v/>
      </c>
      <c r="R15" s="513">
        <f t="shared" si="1"/>
        <v>0</v>
      </c>
      <c r="S15" s="216">
        <f>R15*'READY GRP'!AF19</f>
        <v>0</v>
      </c>
      <c r="T15" s="280">
        <f>R15*'READY GRP'!V19</f>
        <v>0</v>
      </c>
    </row>
    <row r="16" spans="1:20" ht="23.25" customHeight="1" thickBot="1">
      <c r="A16" s="533"/>
      <c r="B16" s="536" t="str">
        <f>'READY GRP'!Z20</f>
        <v>DT</v>
      </c>
      <c r="C16" s="290" t="str">
        <f>'READY GRP'!D20</f>
        <v>RE-LONDON-DT</v>
      </c>
      <c r="D16" s="291" t="str">
        <f>'READY GRP'!C20</f>
        <v>R16</v>
      </c>
      <c r="E16" s="123" t="str">
        <f>IF('READY GRP'!AJ20=0,"",'READY GRP'!AJ20)</f>
        <v/>
      </c>
      <c r="F16" s="123" t="str">
        <f>IF('READY GRP'!AK20=0,"",'READY GRP'!AK20)</f>
        <v/>
      </c>
      <c r="G16" s="123" t="str">
        <f>IF('READY GRP'!AL20=0,"",'READY GRP'!AL20)</f>
        <v/>
      </c>
      <c r="H16" s="123" t="str">
        <f>IF('READY GRP'!AM20=0,"",'READY GRP'!AM20)</f>
        <v/>
      </c>
      <c r="I16" s="123" t="str">
        <f>IF('READY GRP'!AN20=0,"",'READY GRP'!AN20)</f>
        <v/>
      </c>
      <c r="J16" s="203" t="str">
        <f>IF('READY GRP'!AO20=0,"",'READY GRP'!AO20)</f>
        <v/>
      </c>
      <c r="K16" s="17" t="str">
        <f>IF('READY GRP'!AP20=0,"",'READY GRP'!AP20)</f>
        <v/>
      </c>
      <c r="L16" s="17" t="str">
        <f>IF('READY GRP'!AQ20=0,"",'READY GRP'!AQ20)</f>
        <v/>
      </c>
      <c r="M16" s="17" t="str">
        <f>IF('READY GRP'!AR20=0,"",'READY GRP'!AR20)</f>
        <v/>
      </c>
      <c r="N16" s="17" t="str">
        <f>IF('READY GRP'!AS20=0,"",'READY GRP'!AS20)</f>
        <v/>
      </c>
      <c r="O16" s="17" t="str">
        <f>IF('READY GRP'!AT20=0,"",'READY GRP'!AT20)</f>
        <v/>
      </c>
      <c r="P16" s="17" t="str">
        <f>IF('READY GRP'!AU20=0,"",'READY GRP'!AU20)</f>
        <v/>
      </c>
      <c r="Q16" s="123" t="str">
        <f>IF('READY GRP'!AV20=0,"",'READY GRP'!AV20)</f>
        <v/>
      </c>
      <c r="R16" s="217">
        <f t="shared" si="1"/>
        <v>0</v>
      </c>
      <c r="S16" s="217">
        <f>R16*'READY GRP'!AF20</f>
        <v>0</v>
      </c>
      <c r="T16" s="281">
        <f>R16*'READY GRP'!V20</f>
        <v>0</v>
      </c>
    </row>
    <row r="17" spans="1:20" ht="23.25" customHeight="1" thickBot="1">
      <c r="A17" s="533"/>
      <c r="B17" s="536" t="str">
        <f>'READY GRP'!Z21</f>
        <v>DT</v>
      </c>
      <c r="C17" s="290" t="str">
        <f>'READY GRP'!D21</f>
        <v>RE-MUMBAI-DT</v>
      </c>
      <c r="D17" s="291" t="str">
        <f>'READY GRP'!C21</f>
        <v>R17</v>
      </c>
      <c r="E17" s="123" t="str">
        <f>IF('READY GRP'!AJ21=0,"",'READY GRP'!AJ21)</f>
        <v/>
      </c>
      <c r="F17" s="123" t="str">
        <f>IF('READY GRP'!AK21=0,"",'READY GRP'!AK21)</f>
        <v/>
      </c>
      <c r="G17" s="123" t="str">
        <f>IF('READY GRP'!AL21=0,"",'READY GRP'!AL21)</f>
        <v/>
      </c>
      <c r="H17" s="123" t="str">
        <f>IF('READY GRP'!AM21=0,"",'READY GRP'!AM21)</f>
        <v/>
      </c>
      <c r="I17" s="123" t="str">
        <f>IF('READY GRP'!AN21=0,"",'READY GRP'!AN21)</f>
        <v/>
      </c>
      <c r="J17" s="203" t="str">
        <f>IF('READY GRP'!AO21=0,"",'READY GRP'!AO21)</f>
        <v/>
      </c>
      <c r="K17" s="17" t="str">
        <f>IF('READY GRP'!AP21=0,"",'READY GRP'!AP21)</f>
        <v/>
      </c>
      <c r="L17" s="17" t="str">
        <f>IF('READY GRP'!AQ21=0,"",'READY GRP'!AQ21)</f>
        <v/>
      </c>
      <c r="M17" s="17" t="str">
        <f>IF('READY GRP'!AR21=0,"",'READY GRP'!AR21)</f>
        <v/>
      </c>
      <c r="N17" s="17" t="str">
        <f>IF('READY GRP'!AS21=0,"",'READY GRP'!AS21)</f>
        <v/>
      </c>
      <c r="O17" s="17" t="str">
        <f>IF('READY GRP'!AT21=0,"",'READY GRP'!AT21)</f>
        <v/>
      </c>
      <c r="P17" s="17" t="str">
        <f>IF('READY GRP'!AU21=0,"",'READY GRP'!AU21)</f>
        <v/>
      </c>
      <c r="Q17" s="123" t="str">
        <f>IF('READY GRP'!AV21=0,"",'READY GRP'!AV21)</f>
        <v/>
      </c>
      <c r="R17" s="217">
        <f t="shared" si="1"/>
        <v>0</v>
      </c>
      <c r="S17" s="217">
        <f>R17*'READY GRP'!AF21</f>
        <v>0</v>
      </c>
      <c r="T17" s="281">
        <f>R17*'READY GRP'!V21</f>
        <v>0</v>
      </c>
    </row>
    <row r="18" spans="1:20" ht="23.25" customHeight="1" thickBot="1">
      <c r="A18" s="533"/>
      <c r="B18" s="536" t="str">
        <f>'READY GRP'!Z22</f>
        <v>DT</v>
      </c>
      <c r="C18" s="290" t="str">
        <f>'READY GRP'!D22</f>
        <v>RE-L.A.-DT</v>
      </c>
      <c r="D18" s="291" t="str">
        <f>'READY GRP'!C22</f>
        <v>R18</v>
      </c>
      <c r="E18" s="123" t="str">
        <f>IF('READY GRP'!AJ22=0,"",'READY GRP'!AJ22)</f>
        <v/>
      </c>
      <c r="F18" s="123" t="str">
        <f>IF('READY GRP'!AK22=0,"",'READY GRP'!AK22)</f>
        <v/>
      </c>
      <c r="G18" s="123" t="str">
        <f>IF('READY GRP'!AL22=0,"",'READY GRP'!AL22)</f>
        <v/>
      </c>
      <c r="H18" s="123" t="str">
        <f>IF('READY GRP'!AM22=0,"",'READY GRP'!AM22)</f>
        <v/>
      </c>
      <c r="I18" s="123" t="str">
        <f>IF('READY GRP'!AN22=0,"",'READY GRP'!AN22)</f>
        <v/>
      </c>
      <c r="J18" s="203" t="str">
        <f>IF('READY GRP'!AO22=0,"",'READY GRP'!AO22)</f>
        <v/>
      </c>
      <c r="K18" s="17" t="str">
        <f>IF('READY GRP'!AP22=0,"",'READY GRP'!AP22)</f>
        <v/>
      </c>
      <c r="L18" s="17" t="str">
        <f>IF('READY GRP'!AQ22=0,"",'READY GRP'!AQ22)</f>
        <v/>
      </c>
      <c r="M18" s="17" t="str">
        <f>IF('READY GRP'!AR22=0,"",'READY GRP'!AR22)</f>
        <v/>
      </c>
      <c r="N18" s="17" t="str">
        <f>IF('READY GRP'!AS22=0,"",'READY GRP'!AS22)</f>
        <v/>
      </c>
      <c r="O18" s="17" t="str">
        <f>IF('READY GRP'!AT22=0,"",'READY GRP'!AT22)</f>
        <v/>
      </c>
      <c r="P18" s="17" t="str">
        <f>IF('READY GRP'!AU22=0,"",'READY GRP'!AU22)</f>
        <v/>
      </c>
      <c r="Q18" s="123" t="str">
        <f>IF('READY GRP'!AV22=0,"",'READY GRP'!AV22)</f>
        <v/>
      </c>
      <c r="R18" s="217">
        <f t="shared" si="1"/>
        <v>0</v>
      </c>
      <c r="S18" s="217">
        <f>R18*'READY GRP'!AF22</f>
        <v>0</v>
      </c>
      <c r="T18" s="281">
        <f>R18*'READY GRP'!V22</f>
        <v>0</v>
      </c>
    </row>
    <row r="19" spans="1:20" ht="23.25" customHeight="1" thickBot="1">
      <c r="A19" s="533"/>
      <c r="B19" s="536" t="str">
        <f>'READY GRP'!Z23</f>
        <v>DT</v>
      </c>
      <c r="C19" s="290" t="str">
        <f>'READY GRP'!D23</f>
        <v>RE-TOKYO-DT</v>
      </c>
      <c r="D19" s="291" t="str">
        <f>'READY GRP'!C23</f>
        <v>R1</v>
      </c>
      <c r="E19" s="123" t="str">
        <f>IF('READY GRP'!AJ23=0,"",'READY GRP'!AJ23)</f>
        <v/>
      </c>
      <c r="F19" s="17" t="str">
        <f>IF('READY GRP'!AK23=0,"",'READY GRP'!AK23)</f>
        <v/>
      </c>
      <c r="G19" s="17" t="str">
        <f>IF('READY GRP'!AL23=0,"",'READY GRP'!AL23)</f>
        <v/>
      </c>
      <c r="H19" s="17" t="str">
        <f>IF('READY GRP'!AM23=0,"",'READY GRP'!AM23)</f>
        <v/>
      </c>
      <c r="I19" s="17" t="str">
        <f>IF('READY GRP'!AN23=0,"",'READY GRP'!AN23)</f>
        <v/>
      </c>
      <c r="J19" s="31" t="str">
        <f>IF('READY GRP'!AO23=0,"",'READY GRP'!AO23)</f>
        <v/>
      </c>
      <c r="K19" s="17" t="str">
        <f>IF('READY GRP'!AP23=0,"",'READY GRP'!AP23)</f>
        <v/>
      </c>
      <c r="L19" s="17" t="str">
        <f>IF('READY GRP'!AQ23=0,"",'READY GRP'!AQ23)</f>
        <v/>
      </c>
      <c r="M19" s="17" t="str">
        <f>IF('READY GRP'!AR23=0,"",'READY GRP'!AR23)</f>
        <v/>
      </c>
      <c r="N19" s="17" t="str">
        <f>IF('READY GRP'!AS23=0,"",'READY GRP'!AS23)</f>
        <v/>
      </c>
      <c r="O19" s="17" t="str">
        <f>IF('READY GRP'!AT23=0,"",'READY GRP'!AT23)</f>
        <v/>
      </c>
      <c r="P19" s="17" t="str">
        <f>IF('READY GRP'!AU23=0,"",'READY GRP'!AU23)</f>
        <v/>
      </c>
      <c r="Q19" s="529" t="str">
        <f>IF('READY GRP'!AV23=0,"",'READY GRP'!AV23)</f>
        <v/>
      </c>
      <c r="R19" s="514">
        <f t="shared" ref="R19:R27" si="2">SUM(E19:Q19)</f>
        <v>0</v>
      </c>
      <c r="S19" s="217">
        <f>R19*'READY GRP'!AF23</f>
        <v>0</v>
      </c>
      <c r="T19" s="281">
        <f>R19*'READY GRP'!V23</f>
        <v>0</v>
      </c>
    </row>
    <row r="20" spans="1:20" ht="23.25" customHeight="1" thickBot="1">
      <c r="A20" s="533"/>
      <c r="B20" s="536" t="str">
        <f>'READY GRP'!Z24</f>
        <v>DT</v>
      </c>
      <c r="C20" s="290" t="str">
        <f>'READY GRP'!D24</f>
        <v>RE-CHONGQING-DT</v>
      </c>
      <c r="D20" s="291" t="str">
        <f>'READY GRP'!C24</f>
        <v>R2</v>
      </c>
      <c r="E20" s="123" t="str">
        <f>IF('READY GRP'!AJ24=0,"",'READY GRP'!AJ24)</f>
        <v/>
      </c>
      <c r="F20" s="17" t="str">
        <f>IF('READY GRP'!AK24=0,"",'READY GRP'!AK24)</f>
        <v/>
      </c>
      <c r="G20" s="17" t="str">
        <f>IF('READY GRP'!AL24=0,"",'READY GRP'!AL24)</f>
        <v/>
      </c>
      <c r="H20" s="17" t="str">
        <f>IF('READY GRP'!AM24=0,"",'READY GRP'!AM24)</f>
        <v/>
      </c>
      <c r="I20" s="17" t="str">
        <f>IF('READY GRP'!AN24=0,"",'READY GRP'!AN24)</f>
        <v/>
      </c>
      <c r="J20" s="31" t="str">
        <f>IF('READY GRP'!AO24=0,"",'READY GRP'!AO24)</f>
        <v/>
      </c>
      <c r="K20" s="17" t="str">
        <f>IF('READY GRP'!AP24=0,"",'READY GRP'!AP24)</f>
        <v/>
      </c>
      <c r="L20" s="17" t="str">
        <f>IF('READY GRP'!AQ24=0,"",'READY GRP'!AQ24)</f>
        <v/>
      </c>
      <c r="M20" s="17" t="str">
        <f>IF('READY GRP'!AR24=0,"",'READY GRP'!AR24)</f>
        <v/>
      </c>
      <c r="N20" s="17" t="str">
        <f>IF('READY GRP'!AS24=0,"",'READY GRP'!AS24)</f>
        <v/>
      </c>
      <c r="O20" s="17" t="str">
        <f>IF('READY GRP'!AT24=0,"",'READY GRP'!AT24)</f>
        <v/>
      </c>
      <c r="P20" s="17" t="str">
        <f>IF('READY GRP'!AU24=0,"",'READY GRP'!AU24)</f>
        <v/>
      </c>
      <c r="Q20" s="529" t="str">
        <f>IF('READY GRP'!AV24=0,"",'READY GRP'!AV24)</f>
        <v/>
      </c>
      <c r="R20" s="514">
        <f t="shared" si="2"/>
        <v>0</v>
      </c>
      <c r="S20" s="217">
        <f>R20*'READY GRP'!AF24</f>
        <v>0</v>
      </c>
      <c r="T20" s="281">
        <f>R20*'READY GRP'!V24</f>
        <v>0</v>
      </c>
    </row>
    <row r="21" spans="1:20" ht="23.25" customHeight="1" thickBot="1">
      <c r="A21" s="533"/>
      <c r="B21" s="536" t="str">
        <f>'READY GRP'!Z25</f>
        <v>DT</v>
      </c>
      <c r="C21" s="290" t="str">
        <f>'READY GRP'!D25</f>
        <v>RE-CAPE TOWN-DT</v>
      </c>
      <c r="D21" s="291" t="str">
        <f>'READY GRP'!C25</f>
        <v>R3</v>
      </c>
      <c r="E21" s="123" t="str">
        <f>IF('READY GRP'!AJ25=0,"",'READY GRP'!AJ25)</f>
        <v/>
      </c>
      <c r="F21" s="17" t="str">
        <f>IF('READY GRP'!AK25=0,"",'READY GRP'!AK25)</f>
        <v/>
      </c>
      <c r="G21" s="17" t="str">
        <f>IF('READY GRP'!AL25=0,"",'READY GRP'!AL25)</f>
        <v/>
      </c>
      <c r="H21" s="17" t="str">
        <f>IF('READY GRP'!AM25=0,"",'READY GRP'!AM25)</f>
        <v/>
      </c>
      <c r="I21" s="17" t="str">
        <f>IF('READY GRP'!AN25=0,"",'READY GRP'!AN25)</f>
        <v/>
      </c>
      <c r="J21" s="31" t="str">
        <f>IF('READY GRP'!AO25=0,"",'READY GRP'!AO25)</f>
        <v/>
      </c>
      <c r="K21" s="17" t="str">
        <f>IF('READY GRP'!AP25=0,"",'READY GRP'!AP25)</f>
        <v/>
      </c>
      <c r="L21" s="17" t="str">
        <f>IF('READY GRP'!AQ25=0,"",'READY GRP'!AQ25)</f>
        <v/>
      </c>
      <c r="M21" s="17" t="str">
        <f>IF('READY GRP'!AR25=0,"",'READY GRP'!AR25)</f>
        <v/>
      </c>
      <c r="N21" s="17" t="str">
        <f>IF('READY GRP'!AS25=0,"",'READY GRP'!AS25)</f>
        <v/>
      </c>
      <c r="O21" s="17" t="str">
        <f>IF('READY GRP'!AT25=0,"",'READY GRP'!AT25)</f>
        <v/>
      </c>
      <c r="P21" s="17" t="str">
        <f>IF('READY GRP'!AU25=0,"",'READY GRP'!AU25)</f>
        <v/>
      </c>
      <c r="Q21" s="529" t="str">
        <f>IF('READY GRP'!AV25=0,"",'READY GRP'!AV25)</f>
        <v/>
      </c>
      <c r="R21" s="514">
        <f t="shared" si="2"/>
        <v>0</v>
      </c>
      <c r="S21" s="217">
        <f>R21*'READY GRP'!AF25</f>
        <v>0</v>
      </c>
      <c r="T21" s="281">
        <f>R21*'READY GRP'!V25</f>
        <v>0</v>
      </c>
    </row>
    <row r="22" spans="1:20" ht="23.25" customHeight="1" thickBot="1">
      <c r="A22" s="533"/>
      <c r="B22" s="536" t="str">
        <f>'READY GRP'!Z26</f>
        <v>DT</v>
      </c>
      <c r="C22" s="290" t="str">
        <f>'READY GRP'!D26</f>
        <v>RE-RIO-DT</v>
      </c>
      <c r="D22" s="291" t="str">
        <f>'READY GRP'!C26</f>
        <v>R4</v>
      </c>
      <c r="E22" s="123" t="str">
        <f>IF('READY GRP'!AJ26=0,"",'READY GRP'!AJ26)</f>
        <v/>
      </c>
      <c r="F22" s="17" t="str">
        <f>IF('READY GRP'!AK26=0,"",'READY GRP'!AK26)</f>
        <v/>
      </c>
      <c r="G22" s="17" t="str">
        <f>IF('READY GRP'!AL26=0,"",'READY GRP'!AL26)</f>
        <v/>
      </c>
      <c r="H22" s="17" t="str">
        <f>IF('READY GRP'!AM26=0,"",'READY GRP'!AM26)</f>
        <v/>
      </c>
      <c r="I22" s="17" t="str">
        <f>IF('READY GRP'!AN26=0,"",'READY GRP'!AN26)</f>
        <v/>
      </c>
      <c r="J22" s="31" t="str">
        <f>IF('READY GRP'!AO26=0,"",'READY GRP'!AO26)</f>
        <v/>
      </c>
      <c r="K22" s="17" t="str">
        <f>IF('READY GRP'!AP26=0,"",'READY GRP'!AP26)</f>
        <v/>
      </c>
      <c r="L22" s="17" t="str">
        <f>IF('READY GRP'!AQ26=0,"",'READY GRP'!AQ26)</f>
        <v/>
      </c>
      <c r="M22" s="17" t="str">
        <f>IF('READY GRP'!AR26=0,"",'READY GRP'!AR26)</f>
        <v/>
      </c>
      <c r="N22" s="17" t="str">
        <f>IF('READY GRP'!AS26=0,"",'READY GRP'!AS26)</f>
        <v/>
      </c>
      <c r="O22" s="17" t="str">
        <f>IF('READY GRP'!AT26=0,"",'READY GRP'!AT26)</f>
        <v/>
      </c>
      <c r="P22" s="17" t="str">
        <f>IF('READY GRP'!AU26=0,"",'READY GRP'!AU26)</f>
        <v/>
      </c>
      <c r="Q22" s="529" t="str">
        <f>IF('READY GRP'!AV26=0,"",'READY GRP'!AV26)</f>
        <v/>
      </c>
      <c r="R22" s="514">
        <f t="shared" si="2"/>
        <v>0</v>
      </c>
      <c r="S22" s="217">
        <f>R22*'READY GRP'!AF26</f>
        <v>0</v>
      </c>
      <c r="T22" s="281">
        <f>R22*'READY GRP'!V26</f>
        <v>0</v>
      </c>
    </row>
    <row r="23" spans="1:20" ht="23.25" customHeight="1" thickBot="1">
      <c r="A23" s="533"/>
      <c r="B23" s="536" t="str">
        <f>'READY GRP'!Z27</f>
        <v>DT</v>
      </c>
      <c r="C23" s="290" t="str">
        <f>'READY GRP'!D27</f>
        <v>RE-BARCELONA-DT</v>
      </c>
      <c r="D23" s="291" t="str">
        <f>'READY GRP'!C27</f>
        <v>R8</v>
      </c>
      <c r="E23" s="123" t="str">
        <f>IF('READY GRP'!AJ27=0,"",'READY GRP'!AJ27)</f>
        <v/>
      </c>
      <c r="F23" s="17" t="str">
        <f>IF('READY GRP'!AK27=0,"",'READY GRP'!AK27)</f>
        <v/>
      </c>
      <c r="G23" s="17" t="str">
        <f>IF('READY GRP'!AL27=0,"",'READY GRP'!AL27)</f>
        <v/>
      </c>
      <c r="H23" s="17" t="str">
        <f>IF('READY GRP'!AM27=0,"",'READY GRP'!AM27)</f>
        <v/>
      </c>
      <c r="I23" s="17" t="str">
        <f>IF('READY GRP'!AN27=0,"",'READY GRP'!AN27)</f>
        <v/>
      </c>
      <c r="J23" s="31" t="str">
        <f>IF('READY GRP'!AO27=0,"",'READY GRP'!AO27)</f>
        <v/>
      </c>
      <c r="K23" s="17" t="str">
        <f>IF('READY GRP'!AP27=0,"",'READY GRP'!AP27)</f>
        <v/>
      </c>
      <c r="L23" s="17" t="str">
        <f>IF('READY GRP'!AQ27=0,"",'READY GRP'!AQ27)</f>
        <v/>
      </c>
      <c r="M23" s="17" t="str">
        <f>IF('READY GRP'!AR27=0,"",'READY GRP'!AR27)</f>
        <v/>
      </c>
      <c r="N23" s="17" t="str">
        <f>IF('READY GRP'!AS27=0,"",'READY GRP'!AS27)</f>
        <v/>
      </c>
      <c r="O23" s="17" t="str">
        <f>IF('READY GRP'!AT27=0,"",'READY GRP'!AT27)</f>
        <v/>
      </c>
      <c r="P23" s="17" t="str">
        <f>IF('READY GRP'!AU27=0,"",'READY GRP'!AU27)</f>
        <v/>
      </c>
      <c r="Q23" s="529" t="str">
        <f>IF('READY GRP'!AV27=0,"",'READY GRP'!AV27)</f>
        <v/>
      </c>
      <c r="R23" s="515">
        <f t="shared" si="2"/>
        <v>0</v>
      </c>
      <c r="S23" s="218">
        <f>R23*'READY GRP'!AF27</f>
        <v>0</v>
      </c>
      <c r="T23" s="282">
        <f>R23*'READY GRP'!V27</f>
        <v>0</v>
      </c>
    </row>
    <row r="24" spans="1:20" ht="23.25" customHeight="1" thickBot="1">
      <c r="A24" s="533"/>
      <c r="B24" s="536" t="str">
        <f>'READY GRP'!Z28</f>
        <v>DT</v>
      </c>
      <c r="C24" s="290" t="str">
        <f>'READY GRP'!D28</f>
        <v>RE-SYDNEY-DT</v>
      </c>
      <c r="D24" s="291" t="str">
        <f>'READY GRP'!C28</f>
        <v>R5</v>
      </c>
      <c r="E24" s="123" t="str">
        <f>IF('READY GRP'!AJ28=0,"",'READY GRP'!AJ28)</f>
        <v/>
      </c>
      <c r="F24" s="17" t="str">
        <f>IF('READY GRP'!AK28=0,"",'READY GRP'!AK28)</f>
        <v/>
      </c>
      <c r="G24" s="17" t="str">
        <f>IF('READY GRP'!AL28=0,"",'READY GRP'!AL28)</f>
        <v/>
      </c>
      <c r="H24" s="17" t="str">
        <f>IF('READY GRP'!AM28=0,"",'READY GRP'!AM28)</f>
        <v/>
      </c>
      <c r="I24" s="17" t="str">
        <f>IF('READY GRP'!AN28=0,"",'READY GRP'!AN28)</f>
        <v/>
      </c>
      <c r="J24" s="31" t="str">
        <f>IF('READY GRP'!AO28=0,"",'READY GRP'!AO28)</f>
        <v/>
      </c>
      <c r="K24" s="17" t="str">
        <f>IF('READY GRP'!AP28=0,"",'READY GRP'!AP28)</f>
        <v/>
      </c>
      <c r="L24" s="17" t="str">
        <f>IF('READY GRP'!AQ28=0,"",'READY GRP'!AQ28)</f>
        <v/>
      </c>
      <c r="M24" s="17" t="str">
        <f>IF('READY GRP'!AR28=0,"",'READY GRP'!AR28)</f>
        <v/>
      </c>
      <c r="N24" s="17" t="str">
        <f>IF('READY GRP'!AS28=0,"",'READY GRP'!AS28)</f>
        <v/>
      </c>
      <c r="O24" s="17" t="str">
        <f>IF('READY GRP'!AT28=0,"",'READY GRP'!AT28)</f>
        <v/>
      </c>
      <c r="P24" s="17" t="str">
        <f>IF('READY GRP'!AU28=0,"",'READY GRP'!AU28)</f>
        <v/>
      </c>
      <c r="Q24" s="529" t="str">
        <f>IF('READY GRP'!AV28=0,"",'READY GRP'!AV28)</f>
        <v/>
      </c>
      <c r="R24" s="512">
        <f t="shared" si="2"/>
        <v>0</v>
      </c>
      <c r="S24" s="215">
        <f>R24*'READY GRP'!AF28</f>
        <v>0</v>
      </c>
      <c r="T24" s="271">
        <f>R24*'READY GRP'!V28</f>
        <v>0</v>
      </c>
    </row>
    <row r="25" spans="1:20" ht="23.25" customHeight="1" thickBot="1">
      <c r="A25" s="533"/>
      <c r="B25" s="536" t="str">
        <f>'READY GRP'!Z29</f>
        <v>DT</v>
      </c>
      <c r="C25" s="290" t="str">
        <f>'READY GRP'!D29</f>
        <v>RE-NYC-DT</v>
      </c>
      <c r="D25" s="291" t="str">
        <f>'READY GRP'!C29</f>
        <v>R9</v>
      </c>
      <c r="E25" s="123" t="str">
        <f>IF('READY GRP'!AJ29=0,"",'READY GRP'!AJ29)</f>
        <v/>
      </c>
      <c r="F25" s="17" t="str">
        <f>IF('READY GRP'!AK29=0,"",'READY GRP'!AK29)</f>
        <v/>
      </c>
      <c r="G25" s="17" t="str">
        <f>IF('READY GRP'!AL29=0,"",'READY GRP'!AL29)</f>
        <v/>
      </c>
      <c r="H25" s="17" t="str">
        <f>IF('READY GRP'!AM29=0,"",'READY GRP'!AM29)</f>
        <v/>
      </c>
      <c r="I25" s="17" t="str">
        <f>IF('READY GRP'!AN29=0,"",'READY GRP'!AN29)</f>
        <v/>
      </c>
      <c r="J25" s="31" t="str">
        <f>IF('READY GRP'!AO29=0,"",'READY GRP'!AO29)</f>
        <v/>
      </c>
      <c r="K25" s="17" t="str">
        <f>IF('READY GRP'!AP29=0,"",'READY GRP'!AP29)</f>
        <v/>
      </c>
      <c r="L25" s="17" t="str">
        <f>IF('READY GRP'!AQ29=0,"",'READY GRP'!AQ29)</f>
        <v/>
      </c>
      <c r="M25" s="17" t="str">
        <f>IF('READY GRP'!AR29=0,"",'READY GRP'!AR29)</f>
        <v/>
      </c>
      <c r="N25" s="17" t="str">
        <f>IF('READY GRP'!AS29=0,"",'READY GRP'!AS29)</f>
        <v/>
      </c>
      <c r="O25" s="17" t="str">
        <f>IF('READY GRP'!AT29=0,"",'READY GRP'!AT29)</f>
        <v/>
      </c>
      <c r="P25" s="17" t="str">
        <f>IF('READY GRP'!AU29=0,"",'READY GRP'!AU29)</f>
        <v/>
      </c>
      <c r="Q25" s="529" t="str">
        <f>IF('READY GRP'!AV29=0,"",'READY GRP'!AV29)</f>
        <v/>
      </c>
      <c r="R25" s="513">
        <f t="shared" si="2"/>
        <v>0</v>
      </c>
      <c r="S25" s="216">
        <f>R25*'READY GRP'!AF29</f>
        <v>0</v>
      </c>
      <c r="T25" s="280">
        <f>R25*'READY GRP'!V29</f>
        <v>0</v>
      </c>
    </row>
    <row r="26" spans="1:20" ht="23.25" customHeight="1" thickBot="1">
      <c r="A26" s="533"/>
      <c r="B26" s="536" t="str">
        <f>'READY GRP'!Z30</f>
        <v>DT</v>
      </c>
      <c r="C26" s="290" t="str">
        <f>'READY GRP'!D30</f>
        <v>RE-PARIS-DT</v>
      </c>
      <c r="D26" s="291" t="str">
        <f>'READY GRP'!C30</f>
        <v>R6</v>
      </c>
      <c r="E26" s="123" t="str">
        <f>IF('READY GRP'!AJ30=0,"",'READY GRP'!AJ30)</f>
        <v/>
      </c>
      <c r="F26" s="17" t="str">
        <f>IF('READY GRP'!AK30=0,"",'READY GRP'!AK30)</f>
        <v/>
      </c>
      <c r="G26" s="17" t="str">
        <f>IF('READY GRP'!AL30=0,"",'READY GRP'!AL30)</f>
        <v/>
      </c>
      <c r="H26" s="17" t="str">
        <f>IF('READY GRP'!AM30=0,"",'READY GRP'!AM30)</f>
        <v/>
      </c>
      <c r="I26" s="17" t="str">
        <f>IF('READY GRP'!AN30=0,"",'READY GRP'!AN30)</f>
        <v/>
      </c>
      <c r="J26" s="31" t="str">
        <f>IF('READY GRP'!AO30=0,"",'READY GRP'!AO30)</f>
        <v/>
      </c>
      <c r="K26" s="17" t="str">
        <f>IF('READY GRP'!AP30=0,"",'READY GRP'!AP30)</f>
        <v/>
      </c>
      <c r="L26" s="17" t="str">
        <f>IF('READY GRP'!AQ30=0,"",'READY GRP'!AQ30)</f>
        <v/>
      </c>
      <c r="M26" s="17" t="str">
        <f>IF('READY GRP'!AR30=0,"",'READY GRP'!AR30)</f>
        <v/>
      </c>
      <c r="N26" s="17" t="str">
        <f>IF('READY GRP'!AS30=0,"",'READY GRP'!AS30)</f>
        <v/>
      </c>
      <c r="O26" s="17" t="str">
        <f>IF('READY GRP'!AT30=0,"",'READY GRP'!AT30)</f>
        <v/>
      </c>
      <c r="P26" s="17" t="str">
        <f>IF('READY GRP'!AU30=0,"",'READY GRP'!AU30)</f>
        <v/>
      </c>
      <c r="Q26" s="529" t="str">
        <f>IF('READY GRP'!AV30=0,"",'READY GRP'!AV30)</f>
        <v/>
      </c>
      <c r="R26" s="514">
        <f t="shared" si="2"/>
        <v>0</v>
      </c>
      <c r="S26" s="217">
        <f>R26*'READY GRP'!AF30</f>
        <v>0</v>
      </c>
      <c r="T26" s="281">
        <f>R26*'READY GRP'!V30</f>
        <v>0</v>
      </c>
    </row>
    <row r="27" spans="1:20" ht="23.25" customHeight="1" thickBot="1">
      <c r="A27" s="533"/>
      <c r="B27" s="536" t="str">
        <f>'READY GRP'!Z31</f>
        <v>DT</v>
      </c>
      <c r="C27" s="290" t="str">
        <f>'READY GRP'!D31</f>
        <v>RE-LIMA-DT</v>
      </c>
      <c r="D27" s="291" t="str">
        <f>'READY GRP'!C31</f>
        <v>R10</v>
      </c>
      <c r="E27" s="123" t="str">
        <f>IF('READY GRP'!AJ31=0,"",'READY GRP'!AJ31)</f>
        <v/>
      </c>
      <c r="F27" s="17" t="str">
        <f>IF('READY GRP'!AK31=0,"",'READY GRP'!AK31)</f>
        <v/>
      </c>
      <c r="G27" s="17" t="str">
        <f>IF('READY GRP'!AL31=0,"",'READY GRP'!AL31)</f>
        <v/>
      </c>
      <c r="H27" s="17" t="str">
        <f>IF('READY GRP'!AM31=0,"",'READY GRP'!AM31)</f>
        <v/>
      </c>
      <c r="I27" s="17" t="str">
        <f>IF('READY GRP'!AN31=0,"",'READY GRP'!AN31)</f>
        <v/>
      </c>
      <c r="J27" s="31" t="str">
        <f>IF('READY GRP'!AO31=0,"",'READY GRP'!AO31)</f>
        <v/>
      </c>
      <c r="K27" s="17" t="str">
        <f>IF('READY GRP'!AP31=0,"",'READY GRP'!AP31)</f>
        <v/>
      </c>
      <c r="L27" s="17" t="str">
        <f>IF('READY GRP'!AQ31=0,"",'READY GRP'!AQ31)</f>
        <v/>
      </c>
      <c r="M27" s="17" t="str">
        <f>IF('READY GRP'!AR31=0,"",'READY GRP'!AR31)</f>
        <v/>
      </c>
      <c r="N27" s="17" t="str">
        <f>IF('READY GRP'!AS31=0,"",'READY GRP'!AS31)</f>
        <v/>
      </c>
      <c r="O27" s="17" t="str">
        <f>IF('READY GRP'!AT31=0,"",'READY GRP'!AT31)</f>
        <v/>
      </c>
      <c r="P27" s="17" t="str">
        <f>IF('READY GRP'!AU31=0,"",'READY GRP'!AU31)</f>
        <v/>
      </c>
      <c r="Q27" s="529" t="str">
        <f>IF('READY GRP'!AV31=0,"",'READY GRP'!AV31)</f>
        <v/>
      </c>
      <c r="R27" s="514">
        <f t="shared" si="2"/>
        <v>0</v>
      </c>
      <c r="S27" s="217">
        <f>R27*'READY GRP'!AF31</f>
        <v>0</v>
      </c>
      <c r="T27" s="281">
        <f>R27*'READY GRP'!V31</f>
        <v>0</v>
      </c>
    </row>
    <row r="28" spans="1:20" ht="23.25" customHeight="1" thickBot="1">
      <c r="A28" s="533"/>
      <c r="B28" s="540" t="str">
        <f>'READY GRP'!Z32</f>
        <v>DT</v>
      </c>
      <c r="C28" s="292" t="str">
        <f>'READY GRP'!D32</f>
        <v>RE-PHOENIX-DT</v>
      </c>
      <c r="D28" s="293" t="str">
        <f>'READY GRP'!C32</f>
        <v>R7</v>
      </c>
      <c r="E28" s="543" t="str">
        <f>IF('READY GRP'!AJ32=0,"",'READY GRP'!AJ32)</f>
        <v/>
      </c>
      <c r="F28" s="544" t="str">
        <f>IF('READY GRP'!AK32=0,"",'READY GRP'!AK32)</f>
        <v/>
      </c>
      <c r="G28" s="544" t="str">
        <f>IF('READY GRP'!AL32=0,"",'READY GRP'!AL32)</f>
        <v/>
      </c>
      <c r="H28" s="544" t="str">
        <f>IF('READY GRP'!AM32=0,"",'READY GRP'!AM32)</f>
        <v/>
      </c>
      <c r="I28" s="544" t="str">
        <f>IF('READY GRP'!AN32=0,"",'READY GRP'!AN32)</f>
        <v/>
      </c>
      <c r="J28" s="545" t="str">
        <f>IF('READY GRP'!AO32=0,"",'READY GRP'!AO32)</f>
        <v/>
      </c>
      <c r="K28" s="544" t="str">
        <f>IF('READY GRP'!AP32=0,"",'READY GRP'!AP32)</f>
        <v/>
      </c>
      <c r="L28" s="544" t="str">
        <f>IF('READY GRP'!AQ32=0,"",'READY GRP'!AQ32)</f>
        <v/>
      </c>
      <c r="M28" s="544" t="str">
        <f>IF('READY GRP'!AR32=0,"",'READY GRP'!AR32)</f>
        <v/>
      </c>
      <c r="N28" s="544" t="str">
        <f>IF('READY GRP'!AS32=0,"",'READY GRP'!AS32)</f>
        <v/>
      </c>
      <c r="O28" s="544" t="str">
        <f>IF('READY GRP'!AT32=0,"",'READY GRP'!AT32)</f>
        <v/>
      </c>
      <c r="P28" s="544" t="str">
        <f>IF('READY GRP'!AU32=0,"",'READY GRP'!AU32)</f>
        <v/>
      </c>
      <c r="Q28" s="530" t="str">
        <f>IF('READY GRP'!AV32=0,"",'READY GRP'!AV32)</f>
        <v/>
      </c>
      <c r="R28" s="516">
        <f>SUM(E28:Q28)</f>
        <v>0</v>
      </c>
      <c r="S28" s="219">
        <f>R28*'READY GRP'!AF32</f>
        <v>0</v>
      </c>
      <c r="T28" s="284">
        <f>R28*'READY GRP'!V32</f>
        <v>0</v>
      </c>
    </row>
    <row r="29" spans="1:20" ht="23.25" customHeight="1" thickBot="1">
      <c r="A29" s="209"/>
      <c r="B29" s="541" t="s">
        <v>666</v>
      </c>
      <c r="C29" s="541"/>
      <c r="D29" s="428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430"/>
      <c r="S29" s="430"/>
      <c r="T29" s="431"/>
    </row>
    <row r="30" spans="1:20" ht="30.5" customHeight="1" thickBot="1">
      <c r="A30" s="642" t="s">
        <v>667</v>
      </c>
      <c r="B30" s="643"/>
      <c r="C30" s="538" t="s">
        <v>21</v>
      </c>
      <c r="D30" s="546" t="s">
        <v>119</v>
      </c>
      <c r="E30" s="554" t="s">
        <v>2</v>
      </c>
      <c r="F30" s="634"/>
      <c r="G30" s="635"/>
      <c r="H30" s="635"/>
      <c r="I30" s="635"/>
      <c r="J30" s="635"/>
      <c r="K30" s="635"/>
      <c r="L30" s="635"/>
      <c r="M30" s="635"/>
      <c r="N30" s="635"/>
      <c r="O30" s="635"/>
      <c r="P30" s="635"/>
      <c r="Q30" s="636"/>
      <c r="R30" s="552" t="s">
        <v>669</v>
      </c>
      <c r="S30" s="549" t="s">
        <v>670</v>
      </c>
      <c r="T30" s="549" t="s">
        <v>671</v>
      </c>
    </row>
    <row r="31" spans="1:20" ht="23.25" customHeight="1" thickBot="1">
      <c r="A31" s="632" t="s">
        <v>668</v>
      </c>
      <c r="B31" s="633"/>
      <c r="C31" s="542" t="s">
        <v>289</v>
      </c>
      <c r="D31" s="547" t="s">
        <v>664</v>
      </c>
      <c r="E31" s="550" t="str">
        <f>IF('READY GRP'!AW12=0,"",'READY GRP'!AW12)</f>
        <v/>
      </c>
      <c r="F31" s="629"/>
      <c r="G31" s="630"/>
      <c r="H31" s="630"/>
      <c r="I31" s="630"/>
      <c r="J31" s="630"/>
      <c r="K31" s="630"/>
      <c r="L31" s="630"/>
      <c r="M31" s="630"/>
      <c r="N31" s="630"/>
      <c r="O31" s="630"/>
      <c r="P31" s="630"/>
      <c r="Q31" s="631"/>
      <c r="R31" s="553">
        <f>SUM(E31:Q31)</f>
        <v>0</v>
      </c>
      <c r="S31" s="219">
        <f>R31*'READY GRP'!AF12</f>
        <v>0</v>
      </c>
      <c r="T31" s="548">
        <f>R31*'READY GRP'!V12</f>
        <v>0</v>
      </c>
    </row>
    <row r="32" spans="1:20" ht="23.25" customHeight="1" thickBot="1">
      <c r="A32" s="632" t="s">
        <v>668</v>
      </c>
      <c r="B32" s="633"/>
      <c r="C32" s="542" t="s">
        <v>288</v>
      </c>
      <c r="D32" s="547" t="s">
        <v>173</v>
      </c>
      <c r="E32" s="551" t="str">
        <f>IF('READY GRP'!AW13=0,"",'READY GRP'!AW13)</f>
        <v/>
      </c>
      <c r="F32" s="629"/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1"/>
      <c r="R32" s="553">
        <f>SUM(E32:Q32)</f>
        <v>0</v>
      </c>
      <c r="S32" s="219">
        <f>R32*'READY GRP'!AF13</f>
        <v>0</v>
      </c>
      <c r="T32" s="548">
        <f>R32*'READY GRP'!V13</f>
        <v>0</v>
      </c>
    </row>
    <row r="33" spans="1:20" ht="23.25" customHeight="1" thickBot="1">
      <c r="A33" s="632" t="s">
        <v>668</v>
      </c>
      <c r="B33" s="633"/>
      <c r="C33" s="542" t="s">
        <v>290</v>
      </c>
      <c r="D33" s="547" t="s">
        <v>174</v>
      </c>
      <c r="E33" s="551" t="str">
        <f>IF('READY GRP'!AW14=0,"",'READY GRP'!AW14)</f>
        <v/>
      </c>
      <c r="F33" s="629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1"/>
      <c r="R33" s="553">
        <f t="shared" ref="R33:R51" si="3">SUM(E33:Q33)</f>
        <v>0</v>
      </c>
      <c r="S33" s="219">
        <f>R33*'READY GRP'!AF14</f>
        <v>0</v>
      </c>
      <c r="T33" s="548">
        <f>R33*'READY GRP'!V14</f>
        <v>0</v>
      </c>
    </row>
    <row r="34" spans="1:20" ht="23.25" customHeight="1" thickBot="1">
      <c r="A34" s="632" t="s">
        <v>668</v>
      </c>
      <c r="B34" s="633"/>
      <c r="C34" s="542" t="s">
        <v>291</v>
      </c>
      <c r="D34" s="547" t="s">
        <v>198</v>
      </c>
      <c r="E34" s="551" t="str">
        <f>IF('READY GRP'!AW15=0,"",'READY GRP'!AW15)</f>
        <v/>
      </c>
      <c r="F34" s="629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1"/>
      <c r="R34" s="553">
        <f t="shared" si="3"/>
        <v>0</v>
      </c>
      <c r="S34" s="219">
        <f>R34*'READY GRP'!AF15</f>
        <v>0</v>
      </c>
      <c r="T34" s="548">
        <f>R34*'READY GRP'!V15</f>
        <v>0</v>
      </c>
    </row>
    <row r="35" spans="1:20" ht="23.25" customHeight="1" thickBot="1">
      <c r="A35" s="632" t="s">
        <v>668</v>
      </c>
      <c r="B35" s="633"/>
      <c r="C35" s="542" t="s">
        <v>292</v>
      </c>
      <c r="D35" s="547" t="s">
        <v>199</v>
      </c>
      <c r="E35" s="551" t="str">
        <f>IF('READY GRP'!AW16=0,"",'READY GRP'!AW16)</f>
        <v/>
      </c>
      <c r="F35" s="629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1"/>
      <c r="R35" s="553">
        <f t="shared" si="3"/>
        <v>0</v>
      </c>
      <c r="S35" s="219">
        <f>R35*'READY GRP'!AF16</f>
        <v>0</v>
      </c>
      <c r="T35" s="548">
        <f>R35*'READY GRP'!V16</f>
        <v>0</v>
      </c>
    </row>
    <row r="36" spans="1:20" ht="23.25" customHeight="1" thickBot="1">
      <c r="A36" s="632" t="s">
        <v>668</v>
      </c>
      <c r="B36" s="633"/>
      <c r="C36" s="542" t="s">
        <v>272</v>
      </c>
      <c r="D36" s="547" t="s">
        <v>167</v>
      </c>
      <c r="E36" s="551" t="str">
        <f>IF('READY GRP'!AW17=0,"",'READY GRP'!AW17)</f>
        <v/>
      </c>
      <c r="F36" s="629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1"/>
      <c r="R36" s="553">
        <f t="shared" si="3"/>
        <v>0</v>
      </c>
      <c r="S36" s="219">
        <f>R36*'READY GRP'!AF17</f>
        <v>0</v>
      </c>
      <c r="T36" s="548">
        <f>R36*'READY GRP'!V17</f>
        <v>0</v>
      </c>
    </row>
    <row r="37" spans="1:20" ht="23.25" customHeight="1" thickBot="1">
      <c r="A37" s="632" t="s">
        <v>668</v>
      </c>
      <c r="B37" s="633"/>
      <c r="C37" s="542" t="s">
        <v>273</v>
      </c>
      <c r="D37" s="547" t="s">
        <v>168</v>
      </c>
      <c r="E37" s="551" t="str">
        <f>IF('READY GRP'!AW18=0,"",'READY GRP'!AW18)</f>
        <v/>
      </c>
      <c r="F37" s="629"/>
      <c r="G37" s="630"/>
      <c r="H37" s="630"/>
      <c r="I37" s="630"/>
      <c r="J37" s="630"/>
      <c r="K37" s="630"/>
      <c r="L37" s="630"/>
      <c r="M37" s="630"/>
      <c r="N37" s="630"/>
      <c r="O37" s="630"/>
      <c r="P37" s="630"/>
      <c r="Q37" s="631"/>
      <c r="R37" s="553">
        <f t="shared" si="3"/>
        <v>0</v>
      </c>
      <c r="S37" s="219">
        <f>R37*'READY GRP'!AF18</f>
        <v>0</v>
      </c>
      <c r="T37" s="548">
        <f>R37*'READY GRP'!V18</f>
        <v>0</v>
      </c>
    </row>
    <row r="38" spans="1:20" ht="23.25" customHeight="1" thickBot="1">
      <c r="A38" s="632" t="s">
        <v>668</v>
      </c>
      <c r="B38" s="633"/>
      <c r="C38" s="542" t="s">
        <v>274</v>
      </c>
      <c r="D38" s="547" t="s">
        <v>169</v>
      </c>
      <c r="E38" s="551" t="str">
        <f>IF('READY GRP'!AW19=0,"",'READY GRP'!AW19)</f>
        <v/>
      </c>
      <c r="F38" s="629"/>
      <c r="G38" s="630"/>
      <c r="H38" s="630"/>
      <c r="I38" s="630"/>
      <c r="J38" s="630"/>
      <c r="K38" s="630"/>
      <c r="L38" s="630"/>
      <c r="M38" s="630"/>
      <c r="N38" s="630"/>
      <c r="O38" s="630"/>
      <c r="P38" s="630"/>
      <c r="Q38" s="631"/>
      <c r="R38" s="553">
        <f t="shared" si="3"/>
        <v>0</v>
      </c>
      <c r="S38" s="219">
        <f>R38*'READY GRP'!AF19</f>
        <v>0</v>
      </c>
      <c r="T38" s="548">
        <f>R38*'READY GRP'!V19</f>
        <v>0</v>
      </c>
    </row>
    <row r="39" spans="1:20" ht="23.25" customHeight="1" thickBot="1">
      <c r="A39" s="632" t="s">
        <v>668</v>
      </c>
      <c r="B39" s="633"/>
      <c r="C39" s="542" t="s">
        <v>275</v>
      </c>
      <c r="D39" s="547" t="s">
        <v>170</v>
      </c>
      <c r="E39" s="551" t="str">
        <f>IF('READY GRP'!AW20=0,"",'READY GRP'!AW20)</f>
        <v/>
      </c>
      <c r="F39" s="629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1"/>
      <c r="R39" s="553">
        <f t="shared" si="3"/>
        <v>0</v>
      </c>
      <c r="S39" s="219">
        <f>R39*'READY GRP'!AF20</f>
        <v>0</v>
      </c>
      <c r="T39" s="548">
        <f>R39*'READY GRP'!V20</f>
        <v>0</v>
      </c>
    </row>
    <row r="40" spans="1:20" ht="23.25" customHeight="1" thickBot="1">
      <c r="A40" s="632" t="s">
        <v>668</v>
      </c>
      <c r="B40" s="633"/>
      <c r="C40" s="542" t="s">
        <v>276</v>
      </c>
      <c r="D40" s="547" t="s">
        <v>171</v>
      </c>
      <c r="E40" s="551" t="str">
        <f>IF('READY GRP'!AW21=0,"",'READY GRP'!AW21)</f>
        <v/>
      </c>
      <c r="F40" s="629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1"/>
      <c r="R40" s="553">
        <f t="shared" si="3"/>
        <v>0</v>
      </c>
      <c r="S40" s="219">
        <f>R40*'READY GRP'!AF21</f>
        <v>0</v>
      </c>
      <c r="T40" s="548">
        <f>R40*'READY GRP'!V21</f>
        <v>0</v>
      </c>
    </row>
    <row r="41" spans="1:20" ht="23.25" customHeight="1" thickBot="1">
      <c r="A41" s="632" t="s">
        <v>668</v>
      </c>
      <c r="B41" s="633"/>
      <c r="C41" s="542" t="s">
        <v>277</v>
      </c>
      <c r="D41" s="547" t="s">
        <v>172</v>
      </c>
      <c r="E41" s="551" t="str">
        <f>IF('READY GRP'!AW22=0,"",'READY GRP'!AW22)</f>
        <v/>
      </c>
      <c r="F41" s="629"/>
      <c r="G41" s="630"/>
      <c r="H41" s="630"/>
      <c r="I41" s="630"/>
      <c r="J41" s="630"/>
      <c r="K41" s="630"/>
      <c r="L41" s="630"/>
      <c r="M41" s="630"/>
      <c r="N41" s="630"/>
      <c r="O41" s="630"/>
      <c r="P41" s="630"/>
      <c r="Q41" s="631"/>
      <c r="R41" s="553">
        <f t="shared" si="3"/>
        <v>0</v>
      </c>
      <c r="S41" s="219">
        <f>R41*'READY GRP'!AF22</f>
        <v>0</v>
      </c>
      <c r="T41" s="548">
        <f>R41*'READY GRP'!V22</f>
        <v>0</v>
      </c>
    </row>
    <row r="42" spans="1:20" ht="23.25" customHeight="1" thickBot="1">
      <c r="A42" s="632" t="s">
        <v>668</v>
      </c>
      <c r="B42" s="633"/>
      <c r="C42" s="542" t="s">
        <v>278</v>
      </c>
      <c r="D42" s="547" t="s">
        <v>61</v>
      </c>
      <c r="E42" s="551" t="str">
        <f>IF('READY GRP'!AW23=0,"",'READY GRP'!AW23)</f>
        <v/>
      </c>
      <c r="F42" s="629"/>
      <c r="G42" s="630"/>
      <c r="H42" s="630"/>
      <c r="I42" s="630"/>
      <c r="J42" s="630"/>
      <c r="K42" s="630"/>
      <c r="L42" s="630"/>
      <c r="M42" s="630"/>
      <c r="N42" s="630"/>
      <c r="O42" s="630"/>
      <c r="P42" s="630"/>
      <c r="Q42" s="631"/>
      <c r="R42" s="553">
        <f t="shared" si="3"/>
        <v>0</v>
      </c>
      <c r="S42" s="219">
        <f>R42*'READY GRP'!AF23</f>
        <v>0</v>
      </c>
      <c r="T42" s="548">
        <f>R42*'READY GRP'!V23</f>
        <v>0</v>
      </c>
    </row>
    <row r="43" spans="1:20" ht="23.25" customHeight="1" thickBot="1">
      <c r="A43" s="632" t="s">
        <v>668</v>
      </c>
      <c r="B43" s="633"/>
      <c r="C43" s="542" t="s">
        <v>279</v>
      </c>
      <c r="D43" s="547" t="s">
        <v>62</v>
      </c>
      <c r="E43" s="551" t="str">
        <f>IF('READY GRP'!AW24=0,"",'READY GRP'!AW24)</f>
        <v/>
      </c>
      <c r="F43" s="629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1"/>
      <c r="R43" s="553">
        <f t="shared" si="3"/>
        <v>0</v>
      </c>
      <c r="S43" s="219">
        <f>R43*'READY GRP'!AF24</f>
        <v>0</v>
      </c>
      <c r="T43" s="548">
        <f>R43*'READY GRP'!V24</f>
        <v>0</v>
      </c>
    </row>
    <row r="44" spans="1:20" ht="23.25" customHeight="1" thickBot="1">
      <c r="A44" s="632" t="s">
        <v>668</v>
      </c>
      <c r="B44" s="633"/>
      <c r="C44" s="542" t="s">
        <v>280</v>
      </c>
      <c r="D44" s="547" t="s">
        <v>63</v>
      </c>
      <c r="E44" s="551" t="str">
        <f>IF('READY GRP'!AW25=0,"",'READY GRP'!AW25)</f>
        <v/>
      </c>
      <c r="F44" s="629"/>
      <c r="G44" s="630"/>
      <c r="H44" s="630"/>
      <c r="I44" s="630"/>
      <c r="J44" s="630"/>
      <c r="K44" s="630"/>
      <c r="L44" s="630"/>
      <c r="M44" s="630"/>
      <c r="N44" s="630"/>
      <c r="O44" s="630"/>
      <c r="P44" s="630"/>
      <c r="Q44" s="631"/>
      <c r="R44" s="553">
        <f t="shared" si="3"/>
        <v>0</v>
      </c>
      <c r="S44" s="219">
        <f>R44*'READY GRP'!AF25</f>
        <v>0</v>
      </c>
      <c r="T44" s="548">
        <f>R44*'READY GRP'!V25</f>
        <v>0</v>
      </c>
    </row>
    <row r="45" spans="1:20" ht="23.25" customHeight="1" thickBot="1">
      <c r="A45" s="632" t="s">
        <v>668</v>
      </c>
      <c r="B45" s="633"/>
      <c r="C45" s="542" t="s">
        <v>281</v>
      </c>
      <c r="D45" s="547" t="s">
        <v>64</v>
      </c>
      <c r="E45" s="551" t="str">
        <f>IF('READY GRP'!AW26=0,"",'READY GRP'!AW26)</f>
        <v/>
      </c>
      <c r="F45" s="629"/>
      <c r="G45" s="630"/>
      <c r="H45" s="630"/>
      <c r="I45" s="630"/>
      <c r="J45" s="630"/>
      <c r="K45" s="630"/>
      <c r="L45" s="630"/>
      <c r="M45" s="630"/>
      <c r="N45" s="630"/>
      <c r="O45" s="630"/>
      <c r="P45" s="630"/>
      <c r="Q45" s="631"/>
      <c r="R45" s="553">
        <f t="shared" si="3"/>
        <v>0</v>
      </c>
      <c r="S45" s="219">
        <f>R45*'READY GRP'!AF26</f>
        <v>0</v>
      </c>
      <c r="T45" s="548">
        <f>R45*'READY GRP'!V26</f>
        <v>0</v>
      </c>
    </row>
    <row r="46" spans="1:20" ht="23.25" customHeight="1" thickBot="1">
      <c r="A46" s="632" t="s">
        <v>668</v>
      </c>
      <c r="B46" s="633"/>
      <c r="C46" s="542" t="s">
        <v>282</v>
      </c>
      <c r="D46" s="547" t="s">
        <v>68</v>
      </c>
      <c r="E46" s="551" t="str">
        <f>IF('READY GRP'!AW27=0,"",'READY GRP'!AW27)</f>
        <v/>
      </c>
      <c r="F46" s="629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1"/>
      <c r="R46" s="553">
        <f t="shared" si="3"/>
        <v>0</v>
      </c>
      <c r="S46" s="219">
        <f>R46*'READY GRP'!AF27</f>
        <v>0</v>
      </c>
      <c r="T46" s="548">
        <f>R46*'READY GRP'!V27</f>
        <v>0</v>
      </c>
    </row>
    <row r="47" spans="1:20" ht="23.25" customHeight="1" thickBot="1">
      <c r="A47" s="632" t="s">
        <v>668</v>
      </c>
      <c r="B47" s="633"/>
      <c r="C47" s="542" t="s">
        <v>283</v>
      </c>
      <c r="D47" s="547" t="s">
        <v>65</v>
      </c>
      <c r="E47" s="551" t="str">
        <f>IF('READY GRP'!AW28=0,"",'READY GRP'!AW28)</f>
        <v/>
      </c>
      <c r="F47" s="629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1"/>
      <c r="R47" s="553">
        <f t="shared" si="3"/>
        <v>0</v>
      </c>
      <c r="S47" s="219">
        <f>R47*'READY GRP'!AF28</f>
        <v>0</v>
      </c>
      <c r="T47" s="548">
        <f>R47*'READY GRP'!V28</f>
        <v>0</v>
      </c>
    </row>
    <row r="48" spans="1:20" ht="23.25" customHeight="1" thickBot="1">
      <c r="A48" s="632" t="s">
        <v>668</v>
      </c>
      <c r="B48" s="633"/>
      <c r="C48" s="542" t="s">
        <v>284</v>
      </c>
      <c r="D48" s="547" t="s">
        <v>69</v>
      </c>
      <c r="E48" s="551" t="str">
        <f>IF('READY GRP'!AW29=0,"",'READY GRP'!AW29)</f>
        <v/>
      </c>
      <c r="F48" s="629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1"/>
      <c r="R48" s="553">
        <f t="shared" si="3"/>
        <v>0</v>
      </c>
      <c r="S48" s="219">
        <f>R48*'READY GRP'!AF29</f>
        <v>0</v>
      </c>
      <c r="T48" s="548">
        <f>R48*'READY GRP'!V29</f>
        <v>0</v>
      </c>
    </row>
    <row r="49" spans="1:20" ht="23.25" customHeight="1" thickBot="1">
      <c r="A49" s="632" t="s">
        <v>668</v>
      </c>
      <c r="B49" s="633"/>
      <c r="C49" s="542" t="s">
        <v>285</v>
      </c>
      <c r="D49" s="547" t="s">
        <v>66</v>
      </c>
      <c r="E49" s="551" t="str">
        <f>IF('READY GRP'!AW30=0,"",'READY GRP'!AW30)</f>
        <v/>
      </c>
      <c r="F49" s="629"/>
      <c r="G49" s="630"/>
      <c r="H49" s="630"/>
      <c r="I49" s="630"/>
      <c r="J49" s="630"/>
      <c r="K49" s="630"/>
      <c r="L49" s="630"/>
      <c r="M49" s="630"/>
      <c r="N49" s="630"/>
      <c r="O49" s="630"/>
      <c r="P49" s="630"/>
      <c r="Q49" s="631"/>
      <c r="R49" s="553">
        <f t="shared" si="3"/>
        <v>0</v>
      </c>
      <c r="S49" s="219">
        <f>R49*'READY GRP'!AF30</f>
        <v>0</v>
      </c>
      <c r="T49" s="548">
        <f>R49*'READY GRP'!V30</f>
        <v>0</v>
      </c>
    </row>
    <row r="50" spans="1:20" ht="23.25" customHeight="1" thickBot="1">
      <c r="A50" s="632" t="s">
        <v>668</v>
      </c>
      <c r="B50" s="633"/>
      <c r="C50" s="542" t="s">
        <v>286</v>
      </c>
      <c r="D50" s="547" t="s">
        <v>70</v>
      </c>
      <c r="E50" s="551" t="str">
        <f>IF('READY GRP'!AW31=0,"",'READY GRP'!AW31)</f>
        <v/>
      </c>
      <c r="F50" s="629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1"/>
      <c r="R50" s="553">
        <f t="shared" si="3"/>
        <v>0</v>
      </c>
      <c r="S50" s="219">
        <f>R50*'READY GRP'!AF31</f>
        <v>0</v>
      </c>
      <c r="T50" s="548">
        <f>R50*'READY GRP'!V31</f>
        <v>0</v>
      </c>
    </row>
    <row r="51" spans="1:20" ht="23.25" customHeight="1" thickBot="1">
      <c r="A51" s="632" t="s">
        <v>668</v>
      </c>
      <c r="B51" s="633"/>
      <c r="C51" s="542" t="s">
        <v>287</v>
      </c>
      <c r="D51" s="547" t="s">
        <v>67</v>
      </c>
      <c r="E51" s="545" t="str">
        <f>IF('READY GRP'!AW32=0,"",'READY GRP'!AW32)</f>
        <v/>
      </c>
      <c r="F51" s="629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1"/>
      <c r="R51" s="553">
        <f t="shared" si="3"/>
        <v>0</v>
      </c>
      <c r="S51" s="219">
        <f>R51*'READY GRP'!AF32</f>
        <v>0</v>
      </c>
      <c r="T51" s="548">
        <f>R51*'READY GRP'!V32</f>
        <v>0</v>
      </c>
    </row>
    <row r="52" spans="1:20" ht="24" customHeight="1" thickBot="1">
      <c r="B52" s="539" t="s">
        <v>190</v>
      </c>
      <c r="C52" s="525"/>
      <c r="D52" s="525"/>
      <c r="E52" s="525"/>
      <c r="F52" s="525"/>
      <c r="G52" s="525"/>
      <c r="H52" s="525"/>
      <c r="I52" s="525"/>
      <c r="J52" s="525"/>
      <c r="K52" s="525"/>
      <c r="L52" s="525"/>
      <c r="M52" s="525"/>
      <c r="N52" s="525"/>
      <c r="O52" s="525"/>
      <c r="P52" s="525"/>
      <c r="Q52" s="432"/>
      <c r="R52" s="214"/>
      <c r="S52" s="214"/>
      <c r="T52" s="283"/>
    </row>
    <row r="53" spans="1:20" ht="23.25" customHeight="1" thickBot="1">
      <c r="A53" s="532"/>
      <c r="B53" s="519">
        <f>'READY GRP'!Z34</f>
        <v>0</v>
      </c>
      <c r="C53" s="286" t="str">
        <f>'READY GRP'!D34</f>
        <v>RE-BASE1-WI</v>
      </c>
      <c r="D53" s="124" t="str">
        <f>'READY GRP'!C34</f>
        <v>R11</v>
      </c>
      <c r="E53" s="123" t="str">
        <f>IF('READY GRP'!AJ34=0,"",'READY GRP'!AJ34)</f>
        <v/>
      </c>
      <c r="F53" s="17" t="str">
        <f>IF('READY GRP'!AK34=0,"",'READY GRP'!AK34)</f>
        <v/>
      </c>
      <c r="G53" s="17" t="str">
        <f>IF('READY GRP'!AL34=0,"",'READY GRP'!AL34)</f>
        <v/>
      </c>
      <c r="H53" s="17" t="str">
        <f>IF('READY GRP'!AM34=0,"",'READY GRP'!AM34)</f>
        <v/>
      </c>
      <c r="I53" s="17" t="str">
        <f>IF('READY GRP'!AN34=0,"",'READY GRP'!AN34)</f>
        <v/>
      </c>
      <c r="J53" s="31" t="str">
        <f>IF('READY GRP'!AO34=0,"",'READY GRP'!AO34)</f>
        <v/>
      </c>
      <c r="K53" s="17" t="str">
        <f>IF('READY GRP'!AP34=0,"",'READY GRP'!AP34)</f>
        <v/>
      </c>
      <c r="L53" s="17" t="str">
        <f>IF('READY GRP'!AQ34=0,"",'READY GRP'!AQ34)</f>
        <v/>
      </c>
      <c r="M53" s="17" t="str">
        <f>IF('READY GRP'!AR34=0,"",'READY GRP'!AR34)</f>
        <v/>
      </c>
      <c r="N53" s="17" t="str">
        <f>IF('READY GRP'!AS34=0,"",'READY GRP'!AS34)</f>
        <v/>
      </c>
      <c r="O53" s="17" t="str">
        <f>IF('READY GRP'!AT34=0,"",'READY GRP'!AT34)</f>
        <v/>
      </c>
      <c r="P53" s="17" t="str">
        <f>IF('READY GRP'!AU34=0,"",'READY GRP'!AU34)</f>
        <v/>
      </c>
      <c r="Q53" s="518" t="str">
        <f>IF('READY GRP'!AV34=0,"",'READY GRP'!AV34)</f>
        <v/>
      </c>
      <c r="R53" s="514">
        <f t="shared" ref="R53:R54" si="4">SUM(E53:Q53)</f>
        <v>0</v>
      </c>
      <c r="S53" s="217">
        <f>R53*'READY GRP'!AF34</f>
        <v>0</v>
      </c>
      <c r="T53" s="281">
        <f>R53*'READY GRP'!V34</f>
        <v>0</v>
      </c>
    </row>
    <row r="54" spans="1:20" ht="23.25" customHeight="1" thickBot="1">
      <c r="A54" s="532"/>
      <c r="B54" s="519">
        <f>'READY GRP'!Z35</f>
        <v>0</v>
      </c>
      <c r="C54" s="286" t="str">
        <f>'READY GRP'!D35</f>
        <v>RE-BASE2-WI</v>
      </c>
      <c r="D54" s="124" t="str">
        <f>'READY GRP'!C35</f>
        <v>R12</v>
      </c>
      <c r="E54" s="123" t="str">
        <f>IF('READY GRP'!AJ35=0,"",'READY GRP'!AJ35)</f>
        <v/>
      </c>
      <c r="F54" s="17" t="str">
        <f>IF('READY GRP'!AK35=0,"",'READY GRP'!AK35)</f>
        <v/>
      </c>
      <c r="G54" s="17" t="str">
        <f>IF('READY GRP'!AL35=0,"",'READY GRP'!AL35)</f>
        <v/>
      </c>
      <c r="H54" s="17" t="str">
        <f>IF('READY GRP'!AM35=0,"",'READY GRP'!AM35)</f>
        <v/>
      </c>
      <c r="I54" s="17" t="str">
        <f>IF('READY GRP'!AN35=0,"",'READY GRP'!AN35)</f>
        <v/>
      </c>
      <c r="J54" s="31" t="str">
        <f>IF('READY GRP'!AO35=0,"",'READY GRP'!AO35)</f>
        <v/>
      </c>
      <c r="K54" s="17" t="str">
        <f>IF('READY GRP'!AP35=0,"",'READY GRP'!AP35)</f>
        <v/>
      </c>
      <c r="L54" s="17" t="str">
        <f>IF('READY GRP'!AQ35=0,"",'READY GRP'!AQ35)</f>
        <v/>
      </c>
      <c r="M54" s="17" t="str">
        <f>IF('READY GRP'!AR35=0,"",'READY GRP'!AR35)</f>
        <v/>
      </c>
      <c r="N54" s="17" t="str">
        <f>IF('READY GRP'!AS35=0,"",'READY GRP'!AS35)</f>
        <v/>
      </c>
      <c r="O54" s="17" t="str">
        <f>IF('READY GRP'!AT35=0,"",'READY GRP'!AT35)</f>
        <v/>
      </c>
      <c r="P54" s="17" t="str">
        <f>IF('READY GRP'!AU35=0,"",'READY GRP'!AU35)</f>
        <v/>
      </c>
      <c r="Q54" s="17" t="str">
        <f>IF('READY GRP'!AV35=0,"",'READY GRP'!AV35)</f>
        <v/>
      </c>
      <c r="R54" s="516">
        <f t="shared" si="4"/>
        <v>0</v>
      </c>
      <c r="S54" s="219">
        <f>R54*'READY GRP'!AF35</f>
        <v>0</v>
      </c>
      <c r="T54" s="284">
        <f>R54*'READY GRP'!V35</f>
        <v>0</v>
      </c>
    </row>
  </sheetData>
  <sheetProtection selectLockedCells="1" selectUnlockedCells="1"/>
  <autoFilter ref="R6:R54" xr:uid="{00000000-0001-0000-0500-000000000000}"/>
  <mergeCells count="47">
    <mergeCell ref="L1:N1"/>
    <mergeCell ref="C4:M4"/>
    <mergeCell ref="O4:Q4"/>
    <mergeCell ref="A30:B30"/>
    <mergeCell ref="A41:B41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46:B46"/>
    <mergeCell ref="A47:B47"/>
    <mergeCell ref="A48:B48"/>
    <mergeCell ref="A49:B49"/>
    <mergeCell ref="A50:B50"/>
    <mergeCell ref="A51:B51"/>
    <mergeCell ref="F30:Q30"/>
    <mergeCell ref="F31:Q31"/>
    <mergeCell ref="F32:Q32"/>
    <mergeCell ref="F33:Q33"/>
    <mergeCell ref="F34:Q34"/>
    <mergeCell ref="F35:Q35"/>
    <mergeCell ref="F36:Q36"/>
    <mergeCell ref="F37:Q37"/>
    <mergeCell ref="F38:Q38"/>
    <mergeCell ref="F39:Q39"/>
    <mergeCell ref="F40:Q40"/>
    <mergeCell ref="F41:Q41"/>
    <mergeCell ref="F42:Q42"/>
    <mergeCell ref="F43:Q43"/>
    <mergeCell ref="F44:Q44"/>
    <mergeCell ref="F50:Q50"/>
    <mergeCell ref="F51:Q51"/>
    <mergeCell ref="F45:Q45"/>
    <mergeCell ref="F46:Q46"/>
    <mergeCell ref="F47:Q47"/>
    <mergeCell ref="F48:Q48"/>
    <mergeCell ref="F49:Q49"/>
  </mergeCells>
  <phoneticPr fontId="12" type="noConversion"/>
  <pageMargins left="0.25" right="0.25" top="0.75" bottom="0.75" header="0.3" footer="0.3"/>
  <pageSetup paperSize="9" scale="76" fitToWidth="0" orientation="portrait" horizontalDpi="4294967292" verticalDpi="4294967292" r:id="rId1"/>
  <headerFooter differentFirst="1" alignWithMargins="0">
    <oddFooter>Stran &amp;P od &amp;N</oddFooter>
    <firstFooter>Stran &amp;P od &amp;N</first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182D-30D6-43B9-9F80-1276894F5D2E}">
  <sheetPr codeName="Sheet4">
    <tabColor theme="8" tint="0.59999389629810485"/>
  </sheetPr>
  <dimension ref="A1:S17"/>
  <sheetViews>
    <sheetView showGridLines="0" zoomScaleNormal="100" workbookViewId="0">
      <selection activeCell="D8" sqref="D8"/>
    </sheetView>
  </sheetViews>
  <sheetFormatPr defaultColWidth="12.33203125" defaultRowHeight="23.25" customHeight="1"/>
  <cols>
    <col min="1" max="1" width="4" style="2" customWidth="1"/>
    <col min="2" max="2" width="9" style="2" customWidth="1"/>
    <col min="3" max="3" width="5.5" style="2" customWidth="1"/>
    <col min="4" max="16" width="7.33203125" style="2" customWidth="1"/>
    <col min="17" max="19" width="5.5" style="2" customWidth="1"/>
    <col min="20" max="16384" width="12.33203125" style="2"/>
  </cols>
  <sheetData>
    <row r="1" spans="1:19" ht="23.25" customHeight="1">
      <c r="B1" s="18"/>
      <c r="C1" s="18"/>
      <c r="D1" s="18"/>
      <c r="G1" s="125" t="s">
        <v>121</v>
      </c>
      <c r="H1" s="302">
        <f>R5</f>
        <v>0</v>
      </c>
      <c r="I1" s="127"/>
      <c r="J1" s="49" t="s">
        <v>5</v>
      </c>
      <c r="K1" s="637">
        <f>'Ready Wood'!AG3</f>
        <v>0</v>
      </c>
      <c r="L1" s="638"/>
      <c r="M1" s="639"/>
    </row>
    <row r="2" spans="1:19" ht="23.25" customHeight="1">
      <c r="F2" s="126"/>
      <c r="G2" s="125"/>
      <c r="H2" s="299"/>
      <c r="I2" s="19"/>
      <c r="J2" s="19"/>
      <c r="K2" s="19"/>
      <c r="L2" s="19"/>
      <c r="M2" s="19"/>
      <c r="N2" s="19"/>
      <c r="O2" s="19"/>
      <c r="P2" s="20"/>
    </row>
    <row r="3" spans="1:19" ht="23.25" customHeight="1">
      <c r="B3" s="16" t="s">
        <v>20</v>
      </c>
      <c r="C3" s="122"/>
      <c r="D3" s="16"/>
      <c r="G3" s="209"/>
      <c r="H3" s="208"/>
      <c r="K3" s="209" t="s">
        <v>108</v>
      </c>
      <c r="L3" s="300"/>
      <c r="M3" s="300"/>
    </row>
    <row r="4" spans="1:19" ht="47.25" customHeight="1">
      <c r="B4" s="644" t="e">
        <f>'PRODUCTION LIST READY GRP'!C4:I4</f>
        <v>#VALUE!</v>
      </c>
      <c r="C4" s="645"/>
      <c r="D4" s="645"/>
      <c r="E4" s="645"/>
      <c r="F4" s="645"/>
      <c r="G4" s="645"/>
      <c r="H4" s="646"/>
      <c r="I4" s="262"/>
      <c r="K4" s="647">
        <f>'PRODUCTION LIST READY GRP'!L4</f>
        <v>0</v>
      </c>
      <c r="L4" s="648"/>
      <c r="M4" s="649"/>
      <c r="N4" s="263"/>
      <c r="O4" s="263"/>
      <c r="P4" s="263"/>
    </row>
    <row r="5" spans="1:19" ht="20.25" customHeight="1" thickBot="1">
      <c r="B5" s="272"/>
      <c r="C5" s="272"/>
      <c r="D5" s="272"/>
      <c r="E5" s="272"/>
      <c r="F5" s="272"/>
      <c r="G5" s="272"/>
      <c r="H5" s="272"/>
      <c r="I5" s="262"/>
      <c r="J5" s="263"/>
      <c r="K5" s="263"/>
      <c r="L5" s="263"/>
      <c r="M5" s="263"/>
      <c r="N5" s="263"/>
      <c r="O5" s="263"/>
      <c r="P5" s="263"/>
      <c r="Q5" s="303">
        <f>SUM(Q8:Q17)</f>
        <v>0</v>
      </c>
      <c r="R5" s="303">
        <f>SUM(R8:R17)</f>
        <v>0</v>
      </c>
      <c r="S5" s="303">
        <f>SUM(S8:S17)</f>
        <v>0</v>
      </c>
    </row>
    <row r="6" spans="1:19" ht="48.75" customHeight="1" thickBot="1">
      <c r="A6" s="269" t="s">
        <v>133</v>
      </c>
      <c r="B6" s="268" t="s">
        <v>21</v>
      </c>
      <c r="C6" s="271" t="s">
        <v>119</v>
      </c>
      <c r="D6" s="270" t="s">
        <v>2</v>
      </c>
      <c r="E6" s="266" t="s">
        <v>9</v>
      </c>
      <c r="F6" s="266" t="s">
        <v>10</v>
      </c>
      <c r="G6" s="266" t="s">
        <v>3</v>
      </c>
      <c r="H6" s="266" t="s">
        <v>15</v>
      </c>
      <c r="I6" s="267" t="s">
        <v>52</v>
      </c>
      <c r="J6" s="267" t="s">
        <v>158</v>
      </c>
      <c r="K6" s="264" t="s">
        <v>187</v>
      </c>
      <c r="L6" s="267" t="s">
        <v>159</v>
      </c>
      <c r="M6" s="267" t="s">
        <v>160</v>
      </c>
      <c r="N6" s="267" t="s">
        <v>149</v>
      </c>
      <c r="O6" s="264" t="s">
        <v>138</v>
      </c>
      <c r="P6" s="264" t="s">
        <v>94</v>
      </c>
      <c r="Q6" s="265" t="s">
        <v>188</v>
      </c>
      <c r="R6" s="265" t="s">
        <v>51</v>
      </c>
      <c r="S6" s="265" t="s">
        <v>192</v>
      </c>
    </row>
    <row r="7" spans="1:19" ht="23.25" customHeight="1" thickBot="1">
      <c r="A7" s="212" t="s">
        <v>191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85"/>
      <c r="R7" s="285"/>
      <c r="S7" s="285"/>
    </row>
    <row r="8" spans="1:19" ht="23.25" customHeight="1">
      <c r="A8" s="128">
        <f>'Ready Wood'!V10</f>
        <v>0</v>
      </c>
      <c r="B8" s="287" t="str">
        <f>'Ready Wood'!D10</f>
        <v>hut</v>
      </c>
      <c r="C8" s="204" t="str">
        <f>'Ready Wood'!C10</f>
        <v>R11</v>
      </c>
      <c r="D8" s="205" t="str">
        <f>IF('Ready Wood'!AD10=0,"",'Ready Wood'!AD10)</f>
        <v/>
      </c>
      <c r="E8" s="205" t="str">
        <f>IF('Ready Wood'!AE10=0,"",'Ready Wood'!AE10)</f>
        <v/>
      </c>
      <c r="F8" s="205" t="str">
        <f>IF('Ready Wood'!AF10=0,"",'Ready Wood'!AF10)</f>
        <v/>
      </c>
      <c r="G8" s="205" t="str">
        <f>IF('Ready Wood'!AG10=0,"",'Ready Wood'!AG10)</f>
        <v/>
      </c>
      <c r="H8" s="205" t="str">
        <f>IF('Ready Wood'!AH10=0,"",'Ready Wood'!AH10)</f>
        <v/>
      </c>
      <c r="I8" s="205" t="str">
        <f>IF('Ready Wood'!AI10=0,"",'Ready Wood'!AI10)</f>
        <v/>
      </c>
      <c r="J8" s="205" t="str">
        <f>IF('Ready Wood'!AJ10=0,"",'Ready Wood'!AJ10)</f>
        <v/>
      </c>
      <c r="K8" s="205" t="str">
        <f>IF('Ready Wood'!AK10=0,"",'Ready Wood'!AK10)</f>
        <v/>
      </c>
      <c r="L8" s="205" t="str">
        <f>IF('Ready Wood'!AL10=0,"",'Ready Wood'!AL10)</f>
        <v/>
      </c>
      <c r="M8" s="205" t="str">
        <f>IF('Ready Wood'!AM10=0,"",'Ready Wood'!AM10)</f>
        <v/>
      </c>
      <c r="N8" s="205" t="str">
        <f>IF('Ready Wood'!AN10=0,"",'Ready Wood'!AN10)</f>
        <v/>
      </c>
      <c r="O8" s="205" t="str">
        <f>IF('Ready Wood'!AO10=0,"",'Ready Wood'!AO10)</f>
        <v/>
      </c>
      <c r="P8" s="205" t="str">
        <f>IF('Ready Wood'!AP10=0,"",'Ready Wood'!AP10)</f>
        <v/>
      </c>
      <c r="Q8" s="220">
        <f>SUM(D8:P8)</f>
        <v>0</v>
      </c>
      <c r="R8" s="220">
        <f>Q8*'Ready Wood'!Z10</f>
        <v>0</v>
      </c>
      <c r="S8" s="220">
        <f>Q8*'Ready Wood'!U10</f>
        <v>0</v>
      </c>
    </row>
    <row r="9" spans="1:19" ht="23.25" customHeight="1">
      <c r="A9" s="128">
        <f>'Ready Wood'!V11</f>
        <v>0</v>
      </c>
      <c r="B9" s="287" t="str">
        <f>'Ready Wood'!D11</f>
        <v>house</v>
      </c>
      <c r="C9" s="204" t="str">
        <f>'Ready Wood'!C11</f>
        <v>R12</v>
      </c>
      <c r="D9" s="205" t="str">
        <f>IF('Ready Wood'!AD11=0,"",'Ready Wood'!AD11)</f>
        <v/>
      </c>
      <c r="E9" s="205" t="str">
        <f>IF('Ready Wood'!AE11=0,"",'Ready Wood'!AE11)</f>
        <v/>
      </c>
      <c r="F9" s="205" t="str">
        <f>IF('Ready Wood'!AF11=0,"",'Ready Wood'!AF11)</f>
        <v/>
      </c>
      <c r="G9" s="205" t="str">
        <f>IF('Ready Wood'!AG11=0,"",'Ready Wood'!AG11)</f>
        <v/>
      </c>
      <c r="H9" s="205" t="str">
        <f>IF('Ready Wood'!AH11=0,"",'Ready Wood'!AH11)</f>
        <v/>
      </c>
      <c r="I9" s="205" t="str">
        <f>IF('Ready Wood'!AI11=0,"",'Ready Wood'!AI11)</f>
        <v/>
      </c>
      <c r="J9" s="205" t="str">
        <f>IF('Ready Wood'!AJ11=0,"",'Ready Wood'!AJ11)</f>
        <v/>
      </c>
      <c r="K9" s="205" t="str">
        <f>IF('Ready Wood'!AK11=0,"",'Ready Wood'!AK11)</f>
        <v/>
      </c>
      <c r="L9" s="205" t="str">
        <f>IF('Ready Wood'!AL11=0,"",'Ready Wood'!AL11)</f>
        <v/>
      </c>
      <c r="M9" s="205" t="str">
        <f>IF('Ready Wood'!AM11=0,"",'Ready Wood'!AM11)</f>
        <v/>
      </c>
      <c r="N9" s="205" t="str">
        <f>IF('Ready Wood'!AN11=0,"",'Ready Wood'!AN11)</f>
        <v/>
      </c>
      <c r="O9" s="205" t="str">
        <f>IF('Ready Wood'!AO11=0,"",'Ready Wood'!AO11)</f>
        <v/>
      </c>
      <c r="P9" s="205" t="str">
        <f>IF('Ready Wood'!AP11=0,"",'Ready Wood'!AP11)</f>
        <v/>
      </c>
      <c r="Q9" s="221">
        <f t="shared" ref="Q9:Q17" si="0">SUM(D9:P9)</f>
        <v>0</v>
      </c>
      <c r="R9" s="221">
        <f>Q9*'Ready Wood'!Z11</f>
        <v>0</v>
      </c>
      <c r="S9" s="221">
        <f>Q9*'Ready Wood'!U11</f>
        <v>0</v>
      </c>
    </row>
    <row r="10" spans="1:19" ht="23.25" customHeight="1">
      <c r="A10" s="128">
        <f>'Ready Wood'!V12</f>
        <v>0</v>
      </c>
      <c r="B10" s="287" t="str">
        <f>'Ready Wood'!D12</f>
        <v>bakery</v>
      </c>
      <c r="C10" s="204" t="str">
        <f>'Ready Wood'!C12</f>
        <v>R1</v>
      </c>
      <c r="D10" s="205" t="str">
        <f>IF('Ready Wood'!AD12=0,"",'Ready Wood'!AD12)</f>
        <v/>
      </c>
      <c r="E10" s="205" t="str">
        <f>IF('Ready Wood'!AE12=0,"",'Ready Wood'!AE12)</f>
        <v/>
      </c>
      <c r="F10" s="205" t="str">
        <f>IF('Ready Wood'!AF12=0,"",'Ready Wood'!AF12)</f>
        <v/>
      </c>
      <c r="G10" s="205" t="str">
        <f>IF('Ready Wood'!AG12=0,"",'Ready Wood'!AG12)</f>
        <v/>
      </c>
      <c r="H10" s="205" t="str">
        <f>IF('Ready Wood'!AH12=0,"",'Ready Wood'!AH12)</f>
        <v/>
      </c>
      <c r="I10" s="205" t="str">
        <f>IF('Ready Wood'!AI12=0,"",'Ready Wood'!AI12)</f>
        <v/>
      </c>
      <c r="J10" s="205" t="str">
        <f>IF('Ready Wood'!AJ12=0,"",'Ready Wood'!AJ12)</f>
        <v/>
      </c>
      <c r="K10" s="205" t="str">
        <f>IF('Ready Wood'!AK12=0,"",'Ready Wood'!AK12)</f>
        <v/>
      </c>
      <c r="L10" s="205" t="str">
        <f>IF('Ready Wood'!AL12=0,"",'Ready Wood'!AL12)</f>
        <v/>
      </c>
      <c r="M10" s="205" t="str">
        <f>IF('Ready Wood'!AM12=0,"",'Ready Wood'!AM12)</f>
        <v/>
      </c>
      <c r="N10" s="205" t="str">
        <f>IF('Ready Wood'!AN12=0,"",'Ready Wood'!AN12)</f>
        <v/>
      </c>
      <c r="O10" s="205" t="str">
        <f>IF('Ready Wood'!AO12=0,"",'Ready Wood'!AO12)</f>
        <v/>
      </c>
      <c r="P10" s="205" t="str">
        <f>IF('Ready Wood'!AP12=0,"",'Ready Wood'!AP12)</f>
        <v/>
      </c>
      <c r="Q10" s="221">
        <f t="shared" si="0"/>
        <v>0</v>
      </c>
      <c r="R10" s="221">
        <f>Q10*'Ready Wood'!Z12</f>
        <v>0</v>
      </c>
      <c r="S10" s="221">
        <f>Q10*'Ready Wood'!U12</f>
        <v>0</v>
      </c>
    </row>
    <row r="11" spans="1:19" ht="23.25" customHeight="1">
      <c r="A11" s="128">
        <f>'Ready Wood'!V13</f>
        <v>0</v>
      </c>
      <c r="B11" s="287" t="str">
        <f>'Ready Wood'!D13</f>
        <v>library</v>
      </c>
      <c r="C11" s="204" t="str">
        <f>'Ready Wood'!C13</f>
        <v>R2</v>
      </c>
      <c r="D11" s="205" t="str">
        <f>IF('Ready Wood'!AD13=0,"",'Ready Wood'!AD13)</f>
        <v/>
      </c>
      <c r="E11" s="205" t="str">
        <f>IF('Ready Wood'!AE13=0,"",'Ready Wood'!AE13)</f>
        <v/>
      </c>
      <c r="F11" s="205" t="str">
        <f>IF('Ready Wood'!AF13=0,"",'Ready Wood'!AF13)</f>
        <v/>
      </c>
      <c r="G11" s="205" t="str">
        <f>IF('Ready Wood'!AG13=0,"",'Ready Wood'!AG13)</f>
        <v/>
      </c>
      <c r="H11" s="205" t="str">
        <f>IF('Ready Wood'!AH13=0,"",'Ready Wood'!AH13)</f>
        <v/>
      </c>
      <c r="I11" s="205" t="str">
        <f>IF('Ready Wood'!AI13=0,"",'Ready Wood'!AI13)</f>
        <v/>
      </c>
      <c r="J11" s="205" t="str">
        <f>IF('Ready Wood'!AJ13=0,"",'Ready Wood'!AJ13)</f>
        <v/>
      </c>
      <c r="K11" s="205" t="str">
        <f>IF('Ready Wood'!AK13=0,"",'Ready Wood'!AK13)</f>
        <v/>
      </c>
      <c r="L11" s="205" t="str">
        <f>IF('Ready Wood'!AL13=0,"",'Ready Wood'!AL13)</f>
        <v/>
      </c>
      <c r="M11" s="205" t="str">
        <f>IF('Ready Wood'!AM13=0,"",'Ready Wood'!AM13)</f>
        <v/>
      </c>
      <c r="N11" s="205" t="str">
        <f>IF('Ready Wood'!AN13=0,"",'Ready Wood'!AN13)</f>
        <v/>
      </c>
      <c r="O11" s="205" t="str">
        <f>IF('Ready Wood'!AO13=0,"",'Ready Wood'!AO13)</f>
        <v/>
      </c>
      <c r="P11" s="205" t="str">
        <f>IF('Ready Wood'!AP13=0,"",'Ready Wood'!AP13)</f>
        <v/>
      </c>
      <c r="Q11" s="221">
        <f t="shared" si="0"/>
        <v>0</v>
      </c>
      <c r="R11" s="221">
        <f>Q11*'Ready Wood'!Z13</f>
        <v>0</v>
      </c>
      <c r="S11" s="221">
        <f>Q11*'Ready Wood'!U13</f>
        <v>0</v>
      </c>
    </row>
    <row r="12" spans="1:19" ht="23.25" customHeight="1">
      <c r="A12" s="128">
        <f>'Ready Wood'!V14</f>
        <v>0</v>
      </c>
      <c r="B12" s="287" t="str">
        <f>'Ready Wood'!D14</f>
        <v>gallery</v>
      </c>
      <c r="C12" s="204" t="str">
        <f>'Ready Wood'!C14</f>
        <v>R9</v>
      </c>
      <c r="D12" s="205" t="str">
        <f>IF('Ready Wood'!AD14=0,"",'Ready Wood'!AD14)</f>
        <v/>
      </c>
      <c r="E12" s="205" t="str">
        <f>IF('Ready Wood'!AE14=0,"",'Ready Wood'!AE14)</f>
        <v/>
      </c>
      <c r="F12" s="205" t="str">
        <f>IF('Ready Wood'!AF14=0,"",'Ready Wood'!AF14)</f>
        <v/>
      </c>
      <c r="G12" s="205" t="str">
        <f>IF('Ready Wood'!AG14=0,"",'Ready Wood'!AG14)</f>
        <v/>
      </c>
      <c r="H12" s="205" t="str">
        <f>IF('Ready Wood'!AH14=0,"",'Ready Wood'!AH14)</f>
        <v/>
      </c>
      <c r="I12" s="205" t="str">
        <f>IF('Ready Wood'!AI14=0,"",'Ready Wood'!AI14)</f>
        <v/>
      </c>
      <c r="J12" s="205" t="str">
        <f>IF('Ready Wood'!AJ14=0,"",'Ready Wood'!AJ14)</f>
        <v/>
      </c>
      <c r="K12" s="205" t="str">
        <f>IF('Ready Wood'!AK14=0,"",'Ready Wood'!AK14)</f>
        <v/>
      </c>
      <c r="L12" s="205" t="str">
        <f>IF('Ready Wood'!AL14=0,"",'Ready Wood'!AL14)</f>
        <v/>
      </c>
      <c r="M12" s="205" t="str">
        <f>IF('Ready Wood'!AM14=0,"",'Ready Wood'!AM14)</f>
        <v/>
      </c>
      <c r="N12" s="205" t="str">
        <f>IF('Ready Wood'!AN14=0,"",'Ready Wood'!AN14)</f>
        <v/>
      </c>
      <c r="O12" s="205" t="str">
        <f>IF('Ready Wood'!AO14=0,"",'Ready Wood'!AO14)</f>
        <v/>
      </c>
      <c r="P12" s="205" t="str">
        <f>IF('Ready Wood'!AP14=0,"",'Ready Wood'!AP14)</f>
        <v/>
      </c>
      <c r="Q12" s="221">
        <f t="shared" si="0"/>
        <v>0</v>
      </c>
      <c r="R12" s="221">
        <f>Q12*'Ready Wood'!Z14</f>
        <v>0</v>
      </c>
      <c r="S12" s="221">
        <f>Q12*'Ready Wood'!U14</f>
        <v>0</v>
      </c>
    </row>
    <row r="13" spans="1:19" ht="23.25" customHeight="1">
      <c r="A13" s="128">
        <f>'Ready Wood'!V15</f>
        <v>0</v>
      </c>
      <c r="B13" s="287" t="str">
        <f>'Ready Wood'!D15</f>
        <v>palace</v>
      </c>
      <c r="C13" s="204" t="str">
        <f>'Ready Wood'!C15</f>
        <v>R8</v>
      </c>
      <c r="D13" s="205" t="str">
        <f>IF('Ready Wood'!AD15=0,"",'Ready Wood'!AD15)</f>
        <v/>
      </c>
      <c r="E13" s="205" t="str">
        <f>IF('Ready Wood'!AE15=0,"",'Ready Wood'!AE15)</f>
        <v/>
      </c>
      <c r="F13" s="205" t="str">
        <f>IF('Ready Wood'!AF15=0,"",'Ready Wood'!AF15)</f>
        <v/>
      </c>
      <c r="G13" s="205" t="str">
        <f>IF('Ready Wood'!AG15=0,"",'Ready Wood'!AG15)</f>
        <v/>
      </c>
      <c r="H13" s="205" t="str">
        <f>IF('Ready Wood'!AH15=0,"",'Ready Wood'!AH15)</f>
        <v/>
      </c>
      <c r="I13" s="205" t="str">
        <f>IF('Ready Wood'!AI15=0,"",'Ready Wood'!AI15)</f>
        <v/>
      </c>
      <c r="J13" s="205" t="str">
        <f>IF('Ready Wood'!AJ15=0,"",'Ready Wood'!AJ15)</f>
        <v/>
      </c>
      <c r="K13" s="205" t="str">
        <f>IF('Ready Wood'!AK15=0,"",'Ready Wood'!AK15)</f>
        <v/>
      </c>
      <c r="L13" s="205" t="str">
        <f>IF('Ready Wood'!AL15=0,"",'Ready Wood'!AL15)</f>
        <v/>
      </c>
      <c r="M13" s="205" t="str">
        <f>IF('Ready Wood'!AM15=0,"",'Ready Wood'!AM15)</f>
        <v/>
      </c>
      <c r="N13" s="205" t="str">
        <f>IF('Ready Wood'!AN15=0,"",'Ready Wood'!AN15)</f>
        <v/>
      </c>
      <c r="O13" s="205" t="str">
        <f>IF('Ready Wood'!AO15=0,"",'Ready Wood'!AO15)</f>
        <v/>
      </c>
      <c r="P13" s="205" t="str">
        <f>IF('Ready Wood'!AP15=0,"",'Ready Wood'!AP15)</f>
        <v/>
      </c>
      <c r="Q13" s="221">
        <f t="shared" si="0"/>
        <v>0</v>
      </c>
      <c r="R13" s="221">
        <f>Q13*'Ready Wood'!Z15</f>
        <v>0</v>
      </c>
      <c r="S13" s="221">
        <f>Q13*'Ready Wood'!U15</f>
        <v>0</v>
      </c>
    </row>
    <row r="14" spans="1:19" ht="23.25" customHeight="1">
      <c r="A14" s="128">
        <f>'Ready Wood'!V16</f>
        <v>0</v>
      </c>
      <c r="B14" s="287" t="str">
        <f>'Ready Wood'!D16</f>
        <v>pool</v>
      </c>
      <c r="C14" s="204" t="str">
        <f>'Ready Wood'!C16</f>
        <v>R5</v>
      </c>
      <c r="D14" s="205" t="str">
        <f>IF('Ready Wood'!AD16=0,"",'Ready Wood'!AD16)</f>
        <v/>
      </c>
      <c r="E14" s="205" t="str">
        <f>IF('Ready Wood'!AE16=0,"",'Ready Wood'!AE16)</f>
        <v/>
      </c>
      <c r="F14" s="205" t="str">
        <f>IF('Ready Wood'!AF16=0,"",'Ready Wood'!AF16)</f>
        <v/>
      </c>
      <c r="G14" s="205" t="str">
        <f>IF('Ready Wood'!AG16=0,"",'Ready Wood'!AG16)</f>
        <v/>
      </c>
      <c r="H14" s="205" t="str">
        <f>IF('Ready Wood'!AH16=0,"",'Ready Wood'!AH16)</f>
        <v/>
      </c>
      <c r="I14" s="205" t="str">
        <f>IF('Ready Wood'!AI16=0,"",'Ready Wood'!AI16)</f>
        <v/>
      </c>
      <c r="J14" s="205" t="str">
        <f>IF('Ready Wood'!AJ16=0,"",'Ready Wood'!AJ16)</f>
        <v/>
      </c>
      <c r="K14" s="205" t="str">
        <f>IF('Ready Wood'!AK16=0,"",'Ready Wood'!AK16)</f>
        <v/>
      </c>
      <c r="L14" s="205" t="str">
        <f>IF('Ready Wood'!AL16=0,"",'Ready Wood'!AL16)</f>
        <v/>
      </c>
      <c r="M14" s="205" t="str">
        <f>IF('Ready Wood'!AM16=0,"",'Ready Wood'!AM16)</f>
        <v/>
      </c>
      <c r="N14" s="205" t="str">
        <f>IF('Ready Wood'!AN16=0,"",'Ready Wood'!AN16)</f>
        <v/>
      </c>
      <c r="O14" s="205" t="str">
        <f>IF('Ready Wood'!AO16=0,"",'Ready Wood'!AO16)</f>
        <v/>
      </c>
      <c r="P14" s="205" t="str">
        <f>IF('Ready Wood'!AP16=0,"",'Ready Wood'!AP16)</f>
        <v/>
      </c>
      <c r="Q14" s="221">
        <f t="shared" si="0"/>
        <v>0</v>
      </c>
      <c r="R14" s="221">
        <f>Q14*'Ready Wood'!Z16</f>
        <v>0</v>
      </c>
      <c r="S14" s="221">
        <f>Q14*'Ready Wood'!U16</f>
        <v>0</v>
      </c>
    </row>
    <row r="15" spans="1:19" ht="23.25" customHeight="1">
      <c r="A15" s="128">
        <f>'Ready Wood'!V17</f>
        <v>0</v>
      </c>
      <c r="B15" s="287" t="str">
        <f>'Ready Wood'!D17</f>
        <v>bank</v>
      </c>
      <c r="C15" s="204" t="str">
        <f>'Ready Wood'!C17</f>
        <v>R6</v>
      </c>
      <c r="D15" s="205" t="str">
        <f>IF('Ready Wood'!AD17=0,"",'Ready Wood'!AD17)</f>
        <v/>
      </c>
      <c r="E15" s="205" t="str">
        <f>IF('Ready Wood'!AE17=0,"",'Ready Wood'!AE17)</f>
        <v/>
      </c>
      <c r="F15" s="205" t="str">
        <f>IF('Ready Wood'!AF17=0,"",'Ready Wood'!AF17)</f>
        <v/>
      </c>
      <c r="G15" s="205" t="str">
        <f>IF('Ready Wood'!AG17=0,"",'Ready Wood'!AG17)</f>
        <v/>
      </c>
      <c r="H15" s="205" t="str">
        <f>IF('Ready Wood'!AH17=0,"",'Ready Wood'!AH17)</f>
        <v/>
      </c>
      <c r="I15" s="205" t="str">
        <f>IF('Ready Wood'!AI17=0,"",'Ready Wood'!AI17)</f>
        <v/>
      </c>
      <c r="J15" s="205" t="str">
        <f>IF('Ready Wood'!AJ17=0,"",'Ready Wood'!AJ17)</f>
        <v/>
      </c>
      <c r="K15" s="205" t="str">
        <f>IF('Ready Wood'!AK17=0,"",'Ready Wood'!AK17)</f>
        <v/>
      </c>
      <c r="L15" s="205" t="str">
        <f>IF('Ready Wood'!AL17=0,"",'Ready Wood'!AL17)</f>
        <v/>
      </c>
      <c r="M15" s="205" t="str">
        <f>IF('Ready Wood'!AM17=0,"",'Ready Wood'!AM17)</f>
        <v/>
      </c>
      <c r="N15" s="205" t="str">
        <f>IF('Ready Wood'!AN17=0,"",'Ready Wood'!AN17)</f>
        <v/>
      </c>
      <c r="O15" s="205" t="str">
        <f>IF('Ready Wood'!AO17=0,"",'Ready Wood'!AO17)</f>
        <v/>
      </c>
      <c r="P15" s="205" t="str">
        <f>IF('Ready Wood'!AP17=0,"",'Ready Wood'!AP17)</f>
        <v/>
      </c>
      <c r="Q15" s="221">
        <f t="shared" si="0"/>
        <v>0</v>
      </c>
      <c r="R15" s="221">
        <f>Q15*'Ready Wood'!Z17</f>
        <v>0</v>
      </c>
      <c r="S15" s="221">
        <f>Q15*'Ready Wood'!U17</f>
        <v>0</v>
      </c>
    </row>
    <row r="16" spans="1:19" ht="23.25" customHeight="1">
      <c r="A16" s="128">
        <f>'Ready Wood'!V18</f>
        <v>0</v>
      </c>
      <c r="B16" s="287" t="str">
        <f>'Ready Wood'!D18</f>
        <v>plaza</v>
      </c>
      <c r="C16" s="204" t="str">
        <f>'Ready Wood'!C18</f>
        <v>R7</v>
      </c>
      <c r="D16" s="205" t="str">
        <f>IF('Ready Wood'!AD18=0,"",'Ready Wood'!AD18)</f>
        <v/>
      </c>
      <c r="E16" s="205" t="str">
        <f>IF('Ready Wood'!AE18=0,"",'Ready Wood'!AE18)</f>
        <v/>
      </c>
      <c r="F16" s="205" t="str">
        <f>IF('Ready Wood'!AF18=0,"",'Ready Wood'!AF18)</f>
        <v/>
      </c>
      <c r="G16" s="205" t="str">
        <f>IF('Ready Wood'!AG18=0,"",'Ready Wood'!AG18)</f>
        <v/>
      </c>
      <c r="H16" s="205" t="str">
        <f>IF('Ready Wood'!AH18=0,"",'Ready Wood'!AH18)</f>
        <v/>
      </c>
      <c r="I16" s="205" t="str">
        <f>IF('Ready Wood'!AI18=0,"",'Ready Wood'!AI18)</f>
        <v/>
      </c>
      <c r="J16" s="205" t="str">
        <f>IF('Ready Wood'!AJ18=0,"",'Ready Wood'!AJ18)</f>
        <v/>
      </c>
      <c r="K16" s="205" t="str">
        <f>IF('Ready Wood'!AK18=0,"",'Ready Wood'!AK18)</f>
        <v/>
      </c>
      <c r="L16" s="205" t="str">
        <f>IF('Ready Wood'!AL18=0,"",'Ready Wood'!AL18)</f>
        <v/>
      </c>
      <c r="M16" s="205" t="str">
        <f>IF('Ready Wood'!AM18=0,"",'Ready Wood'!AM18)</f>
        <v/>
      </c>
      <c r="N16" s="205" t="str">
        <f>IF('Ready Wood'!AN18=0,"",'Ready Wood'!AN18)</f>
        <v/>
      </c>
      <c r="O16" s="205" t="str">
        <f>IF('Ready Wood'!AO18=0,"",'Ready Wood'!AO18)</f>
        <v/>
      </c>
      <c r="P16" s="205" t="str">
        <f>IF('Ready Wood'!AP18=0,"",'Ready Wood'!AP18)</f>
        <v/>
      </c>
      <c r="Q16" s="221">
        <f t="shared" si="0"/>
        <v>0</v>
      </c>
      <c r="R16" s="221">
        <f>Q16*'Ready Wood'!Z18</f>
        <v>0</v>
      </c>
      <c r="S16" s="221">
        <f>Q16*'Ready Wood'!U18</f>
        <v>0</v>
      </c>
    </row>
    <row r="17" spans="1:19" ht="23.25" customHeight="1" thickBot="1">
      <c r="A17" s="128">
        <f>'Ready Wood'!V19</f>
        <v>0</v>
      </c>
      <c r="B17" s="287" t="str">
        <f>'Ready Wood'!D19</f>
        <v>stadium</v>
      </c>
      <c r="C17" s="204" t="str">
        <f>'Ready Wood'!C19</f>
        <v>R10</v>
      </c>
      <c r="D17" s="205" t="str">
        <f>IF('Ready Wood'!AD19=0,"",'Ready Wood'!AD19)</f>
        <v/>
      </c>
      <c r="E17" s="205" t="str">
        <f>IF('Ready Wood'!AE19=0,"",'Ready Wood'!AE19)</f>
        <v/>
      </c>
      <c r="F17" s="205" t="str">
        <f>IF('Ready Wood'!AF19=0,"",'Ready Wood'!AF19)</f>
        <v/>
      </c>
      <c r="G17" s="205" t="str">
        <f>IF('Ready Wood'!AG19=0,"",'Ready Wood'!AG19)</f>
        <v/>
      </c>
      <c r="H17" s="205" t="str">
        <f>IF('Ready Wood'!AH19=0,"",'Ready Wood'!AH19)</f>
        <v/>
      </c>
      <c r="I17" s="205" t="str">
        <f>IF('Ready Wood'!AI19=0,"",'Ready Wood'!AI19)</f>
        <v/>
      </c>
      <c r="J17" s="205" t="str">
        <f>IF('Ready Wood'!AJ19=0,"",'Ready Wood'!AJ19)</f>
        <v/>
      </c>
      <c r="K17" s="205" t="str">
        <f>IF('Ready Wood'!AK19=0,"",'Ready Wood'!AK19)</f>
        <v/>
      </c>
      <c r="L17" s="205" t="str">
        <f>IF('Ready Wood'!AL19=0,"",'Ready Wood'!AL19)</f>
        <v/>
      </c>
      <c r="M17" s="205" t="str">
        <f>IF('Ready Wood'!AM19=0,"",'Ready Wood'!AM19)</f>
        <v/>
      </c>
      <c r="N17" s="205" t="str">
        <f>IF('Ready Wood'!AN19=0,"",'Ready Wood'!AN19)</f>
        <v/>
      </c>
      <c r="O17" s="205" t="str">
        <f>IF('Ready Wood'!AO19=0,"",'Ready Wood'!AO19)</f>
        <v/>
      </c>
      <c r="P17" s="205" t="str">
        <f>IF('Ready Wood'!AP19=0,"",'Ready Wood'!AP19)</f>
        <v/>
      </c>
      <c r="Q17" s="222">
        <f t="shared" si="0"/>
        <v>0</v>
      </c>
      <c r="R17" s="222">
        <f>Q17*'Ready Wood'!Z19</f>
        <v>0</v>
      </c>
      <c r="S17" s="222">
        <f>Q17*'Ready Wood'!U19</f>
        <v>0</v>
      </c>
    </row>
  </sheetData>
  <sheetProtection selectLockedCells="1" selectUnlockedCells="1"/>
  <autoFilter ref="Q6:Q18" xr:uid="{EBC313F4-1601-964B-89C5-10A06E30931E}"/>
  <mergeCells count="3">
    <mergeCell ref="K1:M1"/>
    <mergeCell ref="B4:H4"/>
    <mergeCell ref="K4:M4"/>
  </mergeCells>
  <pageMargins left="0.25" right="0.25" top="0.75" bottom="0.75" header="0.3" footer="0.3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7867-E6DB-4F34-AB61-109C1261C245}">
  <sheetPr codeName="Sheet11">
    <tabColor theme="0" tint="-4.9989318521683403E-2"/>
  </sheetPr>
  <dimension ref="A1:T31"/>
  <sheetViews>
    <sheetView showWhiteSpace="0" topLeftCell="B1" zoomScaleNormal="100" workbookViewId="0">
      <selection activeCell="K2" sqref="K2"/>
    </sheetView>
  </sheetViews>
  <sheetFormatPr defaultColWidth="12" defaultRowHeight="23.25" customHeight="1"/>
  <cols>
    <col min="1" max="1" width="4.33203125" style="2" hidden="1" customWidth="1"/>
    <col min="2" max="2" width="11.83203125" style="30" customWidth="1"/>
    <col min="3" max="3" width="5.5" style="30" customWidth="1"/>
    <col min="4" max="4" width="3.5" style="30" hidden="1" customWidth="1"/>
    <col min="5" max="17" width="4.83203125" style="2" customWidth="1"/>
    <col min="18" max="18" width="7.33203125" style="30" customWidth="1"/>
    <col min="19" max="19" width="7.83203125" style="2" hidden="1" customWidth="1"/>
    <col min="20" max="20" width="4.83203125" style="2" hidden="1" customWidth="1"/>
    <col min="21" max="16384" width="12" style="2"/>
  </cols>
  <sheetData>
    <row r="1" spans="1:19" ht="23.25" customHeight="1">
      <c r="A1" s="2" t="s">
        <v>72</v>
      </c>
      <c r="B1" s="651" t="s">
        <v>193</v>
      </c>
      <c r="C1" s="651"/>
      <c r="D1" s="651"/>
      <c r="E1" s="651"/>
      <c r="F1" s="651"/>
      <c r="G1" s="651"/>
      <c r="H1" s="651"/>
      <c r="J1" s="223" t="s">
        <v>108</v>
      </c>
      <c r="K1" s="652">
        <f>'PRODUCTION LIST READY GRP'!O4</f>
        <v>0</v>
      </c>
      <c r="L1" s="653"/>
      <c r="M1" s="654"/>
    </row>
    <row r="2" spans="1:19" ht="33" customHeight="1" thickBot="1">
      <c r="B2" s="650">
        <f>'PRODUCTION LIST READY GRP'!C4</f>
        <v>0</v>
      </c>
      <c r="C2" s="650"/>
      <c r="D2" s="650"/>
      <c r="E2" s="650"/>
      <c r="F2" s="650"/>
      <c r="G2" s="650"/>
      <c r="H2" s="650"/>
      <c r="I2" s="650"/>
      <c r="J2" s="26"/>
      <c r="K2" s="46"/>
      <c r="L2" s="46"/>
      <c r="M2" s="46"/>
      <c r="N2" s="46"/>
      <c r="O2" s="46"/>
      <c r="P2" s="46"/>
      <c r="Q2" s="46"/>
      <c r="S2" s="25"/>
    </row>
    <row r="3" spans="1:19" s="30" customFormat="1" ht="36.75" customHeight="1">
      <c r="A3" s="29" t="s">
        <v>45</v>
      </c>
      <c r="B3" s="27" t="s">
        <v>568</v>
      </c>
      <c r="C3" s="466" t="s">
        <v>672</v>
      </c>
      <c r="D3" s="27"/>
      <c r="E3" s="273" t="s">
        <v>2</v>
      </c>
      <c r="F3" s="273" t="s">
        <v>9</v>
      </c>
      <c r="G3" s="273" t="s">
        <v>3</v>
      </c>
      <c r="H3" s="273" t="s">
        <v>10</v>
      </c>
      <c r="I3" s="273" t="s">
        <v>15</v>
      </c>
      <c r="J3" s="273" t="s">
        <v>52</v>
      </c>
      <c r="K3" s="274" t="s">
        <v>114</v>
      </c>
      <c r="L3" s="274" t="s">
        <v>158</v>
      </c>
      <c r="M3" s="274" t="s">
        <v>187</v>
      </c>
      <c r="N3" s="274" t="s">
        <v>159</v>
      </c>
      <c r="O3" s="274" t="s">
        <v>160</v>
      </c>
      <c r="P3" s="274" t="s">
        <v>137</v>
      </c>
      <c r="Q3" s="274" t="s">
        <v>138</v>
      </c>
      <c r="R3" s="48" t="s">
        <v>11</v>
      </c>
      <c r="S3" s="47" t="s">
        <v>51</v>
      </c>
    </row>
    <row r="4" spans="1:19" s="30" customFormat="1" ht="23.25" customHeight="1">
      <c r="A4" s="29"/>
      <c r="B4" s="28" t="str">
        <f>'PRODUCTION LIST READY GRP'!C8</f>
        <v>RE-SEOUL-DT</v>
      </c>
      <c r="C4" s="28" t="str">
        <f>IF('READY GRP'!AW12,"MDT"," ")</f>
        <v xml:space="preserve"> </v>
      </c>
      <c r="D4" s="28" t="s">
        <v>73</v>
      </c>
      <c r="E4" s="441" t="str">
        <f>'PRODUCTION LIST READY GRP'!E8</f>
        <v/>
      </c>
      <c r="F4" s="441" t="str">
        <f>'PRODUCTION LIST READY GRP'!F8</f>
        <v/>
      </c>
      <c r="G4" s="441" t="str">
        <f>'PRODUCTION LIST READY GRP'!G8</f>
        <v/>
      </c>
      <c r="H4" s="441" t="str">
        <f>'PRODUCTION LIST READY GRP'!H8</f>
        <v/>
      </c>
      <c r="I4" s="441" t="str">
        <f>'PRODUCTION LIST READY GRP'!I8</f>
        <v/>
      </c>
      <c r="J4" s="441" t="str">
        <f>'PRODUCTION LIST READY GRP'!J8</f>
        <v/>
      </c>
      <c r="K4" s="441" t="str">
        <f>'PRODUCTION LIST READY GRP'!K8</f>
        <v/>
      </c>
      <c r="L4" s="441" t="str">
        <f>'PRODUCTION LIST READY GRP'!L8</f>
        <v/>
      </c>
      <c r="M4" s="441" t="str">
        <f>'PRODUCTION LIST READY GRP'!M8</f>
        <v/>
      </c>
      <c r="N4" s="441" t="str">
        <f>'PRODUCTION LIST READY GRP'!N8</f>
        <v/>
      </c>
      <c r="O4" s="441" t="str">
        <f>'PRODUCTION LIST READY GRP'!O8</f>
        <v/>
      </c>
      <c r="P4" s="441" t="str">
        <f>'PRODUCTION LIST READY GRP'!P8</f>
        <v/>
      </c>
      <c r="Q4" s="441" t="str">
        <f>'PRODUCTION LIST READY GRP'!Q8</f>
        <v/>
      </c>
      <c r="R4" s="520">
        <f>'PRODUCTION LIST READY GRP'!R8+'PRODUCTION LIST READY GRP'!R31</f>
        <v>0</v>
      </c>
      <c r="S4" s="47"/>
    </row>
    <row r="5" spans="1:19" s="30" customFormat="1" ht="23.25" customHeight="1">
      <c r="A5" s="29"/>
      <c r="B5" s="28" t="str">
        <f>'PRODUCTION LIST READY GRP'!C9</f>
        <v>RE-BERLIN-DT</v>
      </c>
      <c r="C5" s="28" t="str">
        <f>IF('READY GRP'!AW13,"MDT"," ")</f>
        <v xml:space="preserve"> </v>
      </c>
      <c r="D5" s="28" t="s">
        <v>73</v>
      </c>
      <c r="E5" s="441" t="str">
        <f>'PRODUCTION LIST READY GRP'!E9</f>
        <v/>
      </c>
      <c r="F5" s="441" t="str">
        <f>'PRODUCTION LIST READY GRP'!F9</f>
        <v/>
      </c>
      <c r="G5" s="441" t="str">
        <f>'PRODUCTION LIST READY GRP'!G9</f>
        <v/>
      </c>
      <c r="H5" s="441" t="str">
        <f>'PRODUCTION LIST READY GRP'!H9</f>
        <v/>
      </c>
      <c r="I5" s="441" t="str">
        <f>'PRODUCTION LIST READY GRP'!I9</f>
        <v/>
      </c>
      <c r="J5" s="441" t="str">
        <f>'PRODUCTION LIST READY GRP'!J9</f>
        <v/>
      </c>
      <c r="K5" s="441" t="str">
        <f>'PRODUCTION LIST READY GRP'!K9</f>
        <v/>
      </c>
      <c r="L5" s="441" t="str">
        <f>'PRODUCTION LIST READY GRP'!L9</f>
        <v/>
      </c>
      <c r="M5" s="441" t="str">
        <f>'PRODUCTION LIST READY GRP'!M9</f>
        <v/>
      </c>
      <c r="N5" s="441" t="str">
        <f>'PRODUCTION LIST READY GRP'!N9</f>
        <v/>
      </c>
      <c r="O5" s="441" t="str">
        <f>'PRODUCTION LIST READY GRP'!O9</f>
        <v/>
      </c>
      <c r="P5" s="441" t="str">
        <f>'PRODUCTION LIST READY GRP'!P9</f>
        <v/>
      </c>
      <c r="Q5" s="441" t="str">
        <f>'PRODUCTION LIST READY GRP'!Q9</f>
        <v/>
      </c>
      <c r="R5" s="520">
        <f>'PRODUCTION LIST READY GRP'!R9+'PRODUCTION LIST READY GRP'!R32</f>
        <v>0</v>
      </c>
      <c r="S5" s="47"/>
    </row>
    <row r="6" spans="1:19" s="30" customFormat="1" ht="23.25" customHeight="1">
      <c r="A6" s="29"/>
      <c r="B6" s="28" t="str">
        <f>'PRODUCTION LIST READY GRP'!C10</f>
        <v>RE-VENICE-DT</v>
      </c>
      <c r="C6" s="28" t="str">
        <f>IF('READY GRP'!AW14,"MDT"," ")</f>
        <v xml:space="preserve"> </v>
      </c>
      <c r="D6" s="28" t="s">
        <v>73</v>
      </c>
      <c r="E6" s="441" t="str">
        <f>'PRODUCTION LIST READY GRP'!E10</f>
        <v/>
      </c>
      <c r="F6" s="441" t="str">
        <f>'PRODUCTION LIST READY GRP'!F10</f>
        <v/>
      </c>
      <c r="G6" s="441" t="str">
        <f>'PRODUCTION LIST READY GRP'!G10</f>
        <v/>
      </c>
      <c r="H6" s="441" t="str">
        <f>'PRODUCTION LIST READY GRP'!H10</f>
        <v/>
      </c>
      <c r="I6" s="441" t="str">
        <f>'PRODUCTION LIST READY GRP'!I10</f>
        <v/>
      </c>
      <c r="J6" s="441" t="str">
        <f>'PRODUCTION LIST READY GRP'!J10</f>
        <v/>
      </c>
      <c r="K6" s="441" t="str">
        <f>'PRODUCTION LIST READY GRP'!K10</f>
        <v/>
      </c>
      <c r="L6" s="441" t="str">
        <f>'PRODUCTION LIST READY GRP'!L10</f>
        <v/>
      </c>
      <c r="M6" s="441" t="str">
        <f>'PRODUCTION LIST READY GRP'!M10</f>
        <v/>
      </c>
      <c r="N6" s="441" t="str">
        <f>'PRODUCTION LIST READY GRP'!N10</f>
        <v/>
      </c>
      <c r="O6" s="441" t="str">
        <f>'PRODUCTION LIST READY GRP'!O10</f>
        <v/>
      </c>
      <c r="P6" s="441" t="str">
        <f>'PRODUCTION LIST READY GRP'!P10</f>
        <v/>
      </c>
      <c r="Q6" s="441" t="str">
        <f>'PRODUCTION LIST READY GRP'!Q10</f>
        <v/>
      </c>
      <c r="R6" s="520">
        <f>'PRODUCTION LIST READY GRP'!R10+'PRODUCTION LIST READY GRP'!R33</f>
        <v>0</v>
      </c>
      <c r="S6" s="47"/>
    </row>
    <row r="7" spans="1:19" s="30" customFormat="1" ht="23.25" customHeight="1">
      <c r="A7" s="29"/>
      <c r="B7" s="28" t="str">
        <f>'PRODUCTION LIST READY GRP'!C11</f>
        <v>RE-LA PAZ-DT</v>
      </c>
      <c r="C7" s="28" t="str">
        <f>IF('READY GRP'!AW15,"MDT"," ")</f>
        <v xml:space="preserve"> </v>
      </c>
      <c r="D7" s="28" t="s">
        <v>73</v>
      </c>
      <c r="E7" s="441" t="str">
        <f>'PRODUCTION LIST READY GRP'!E11</f>
        <v/>
      </c>
      <c r="F7" s="441" t="str">
        <f>'PRODUCTION LIST READY GRP'!F11</f>
        <v/>
      </c>
      <c r="G7" s="441" t="str">
        <f>'PRODUCTION LIST READY GRP'!G11</f>
        <v/>
      </c>
      <c r="H7" s="441" t="str">
        <f>'PRODUCTION LIST READY GRP'!H11</f>
        <v/>
      </c>
      <c r="I7" s="441" t="str">
        <f>'PRODUCTION LIST READY GRP'!I11</f>
        <v/>
      </c>
      <c r="J7" s="441" t="str">
        <f>'PRODUCTION LIST READY GRP'!J11</f>
        <v/>
      </c>
      <c r="K7" s="441" t="str">
        <f>'PRODUCTION LIST READY GRP'!K11</f>
        <v/>
      </c>
      <c r="L7" s="441" t="str">
        <f>'PRODUCTION LIST READY GRP'!L11</f>
        <v/>
      </c>
      <c r="M7" s="441" t="str">
        <f>'PRODUCTION LIST READY GRP'!M11</f>
        <v/>
      </c>
      <c r="N7" s="441" t="str">
        <f>'PRODUCTION LIST READY GRP'!N11</f>
        <v/>
      </c>
      <c r="O7" s="441" t="str">
        <f>'PRODUCTION LIST READY GRP'!O11</f>
        <v/>
      </c>
      <c r="P7" s="441" t="str">
        <f>'PRODUCTION LIST READY GRP'!P11</f>
        <v/>
      </c>
      <c r="Q7" s="441" t="str">
        <f>'PRODUCTION LIST READY GRP'!Q11</f>
        <v/>
      </c>
      <c r="R7" s="520">
        <f>'PRODUCTION LIST READY GRP'!R11+'PRODUCTION LIST READY GRP'!R34</f>
        <v>0</v>
      </c>
      <c r="S7" s="47"/>
    </row>
    <row r="8" spans="1:19" s="30" customFormat="1" ht="23.25" customHeight="1">
      <c r="A8" s="29"/>
      <c r="B8" s="28" t="str">
        <f>'PRODUCTION LIST READY GRP'!C12</f>
        <v>RE-MONTREAL-DT</v>
      </c>
      <c r="C8" s="28" t="str">
        <f>IF('READY GRP'!AW16,"MDT"," ")</f>
        <v xml:space="preserve"> </v>
      </c>
      <c r="D8" s="28" t="s">
        <v>73</v>
      </c>
      <c r="E8" s="441" t="str">
        <f>'PRODUCTION LIST READY GRP'!E12</f>
        <v/>
      </c>
      <c r="F8" s="441" t="str">
        <f>'PRODUCTION LIST READY GRP'!F12</f>
        <v/>
      </c>
      <c r="G8" s="441" t="str">
        <f>'PRODUCTION LIST READY GRP'!G12</f>
        <v/>
      </c>
      <c r="H8" s="441" t="str">
        <f>'PRODUCTION LIST READY GRP'!H12</f>
        <v/>
      </c>
      <c r="I8" s="441" t="str">
        <f>'PRODUCTION LIST READY GRP'!I12</f>
        <v/>
      </c>
      <c r="J8" s="441" t="str">
        <f>'PRODUCTION LIST READY GRP'!J12</f>
        <v/>
      </c>
      <c r="K8" s="441" t="str">
        <f>'PRODUCTION LIST READY GRP'!K12</f>
        <v/>
      </c>
      <c r="L8" s="441" t="str">
        <f>'PRODUCTION LIST READY GRP'!L12</f>
        <v/>
      </c>
      <c r="M8" s="441" t="str">
        <f>'PRODUCTION LIST READY GRP'!M12</f>
        <v/>
      </c>
      <c r="N8" s="441" t="str">
        <f>'PRODUCTION LIST READY GRP'!N12</f>
        <v/>
      </c>
      <c r="O8" s="441" t="str">
        <f>'PRODUCTION LIST READY GRP'!O12</f>
        <v/>
      </c>
      <c r="P8" s="441" t="str">
        <f>'PRODUCTION LIST READY GRP'!P12</f>
        <v/>
      </c>
      <c r="Q8" s="441" t="str">
        <f>'PRODUCTION LIST READY GRP'!Q12</f>
        <v/>
      </c>
      <c r="R8" s="520">
        <f>'PRODUCTION LIST READY GRP'!R12+'PRODUCTION LIST READY GRP'!R35</f>
        <v>0</v>
      </c>
      <c r="S8" s="47"/>
    </row>
    <row r="9" spans="1:19" s="30" customFormat="1" ht="23.25" customHeight="1">
      <c r="A9" s="29"/>
      <c r="B9" s="28" t="str">
        <f>'PRODUCTION LIST READY GRP'!C13</f>
        <v>RE-CAIRO-DT</v>
      </c>
      <c r="C9" s="28" t="str">
        <f>IF('READY GRP'!AW17,"MDT"," ")</f>
        <v xml:space="preserve"> </v>
      </c>
      <c r="D9" s="28" t="s">
        <v>73</v>
      </c>
      <c r="E9" s="441" t="str">
        <f>'PRODUCTION LIST READY GRP'!E13</f>
        <v/>
      </c>
      <c r="F9" s="441" t="str">
        <f>'PRODUCTION LIST READY GRP'!F13</f>
        <v/>
      </c>
      <c r="G9" s="441" t="str">
        <f>'PRODUCTION LIST READY GRP'!G13</f>
        <v/>
      </c>
      <c r="H9" s="441" t="str">
        <f>'PRODUCTION LIST READY GRP'!H13</f>
        <v/>
      </c>
      <c r="I9" s="441" t="str">
        <f>'PRODUCTION LIST READY GRP'!I13</f>
        <v/>
      </c>
      <c r="J9" s="441" t="str">
        <f>'PRODUCTION LIST READY GRP'!J13</f>
        <v/>
      </c>
      <c r="K9" s="441" t="str">
        <f>'PRODUCTION LIST READY GRP'!K13</f>
        <v/>
      </c>
      <c r="L9" s="441" t="str">
        <f>'PRODUCTION LIST READY GRP'!L13</f>
        <v/>
      </c>
      <c r="M9" s="441" t="str">
        <f>'PRODUCTION LIST READY GRP'!M13</f>
        <v/>
      </c>
      <c r="N9" s="441" t="str">
        <f>'PRODUCTION LIST READY GRP'!N13</f>
        <v/>
      </c>
      <c r="O9" s="441" t="str">
        <f>'PRODUCTION LIST READY GRP'!O13</f>
        <v/>
      </c>
      <c r="P9" s="441" t="str">
        <f>'PRODUCTION LIST READY GRP'!P13</f>
        <v/>
      </c>
      <c r="Q9" s="441" t="str">
        <f>'PRODUCTION LIST READY GRP'!Q13</f>
        <v/>
      </c>
      <c r="R9" s="520">
        <f>'PRODUCTION LIST READY GRP'!R13+'PRODUCTION LIST READY GRP'!R36</f>
        <v>0</v>
      </c>
      <c r="S9" s="47"/>
    </row>
    <row r="10" spans="1:19" s="30" customFormat="1" ht="23.25" customHeight="1">
      <c r="A10" s="29"/>
      <c r="B10" s="28" t="str">
        <f>'PRODUCTION LIST READY GRP'!C14</f>
        <v>RE-HAVANA-DT</v>
      </c>
      <c r="C10" s="28" t="str">
        <f>IF('READY GRP'!AW18,"MDT"," ")</f>
        <v xml:space="preserve"> </v>
      </c>
      <c r="D10" s="28" t="s">
        <v>73</v>
      </c>
      <c r="E10" s="441" t="str">
        <f>'PRODUCTION LIST READY GRP'!E14</f>
        <v/>
      </c>
      <c r="F10" s="441" t="str">
        <f>'PRODUCTION LIST READY GRP'!F14</f>
        <v/>
      </c>
      <c r="G10" s="441" t="str">
        <f>'PRODUCTION LIST READY GRP'!G14</f>
        <v/>
      </c>
      <c r="H10" s="441" t="str">
        <f>'PRODUCTION LIST READY GRP'!H14</f>
        <v/>
      </c>
      <c r="I10" s="441" t="str">
        <f>'PRODUCTION LIST READY GRP'!I14</f>
        <v/>
      </c>
      <c r="J10" s="441" t="str">
        <f>'PRODUCTION LIST READY GRP'!J14</f>
        <v/>
      </c>
      <c r="K10" s="441" t="str">
        <f>'PRODUCTION LIST READY GRP'!K14</f>
        <v/>
      </c>
      <c r="L10" s="441" t="str">
        <f>'PRODUCTION LIST READY GRP'!L14</f>
        <v/>
      </c>
      <c r="M10" s="441" t="str">
        <f>'PRODUCTION LIST READY GRP'!M14</f>
        <v/>
      </c>
      <c r="N10" s="441" t="str">
        <f>'PRODUCTION LIST READY GRP'!N14</f>
        <v/>
      </c>
      <c r="O10" s="441" t="str">
        <f>'PRODUCTION LIST READY GRP'!O14</f>
        <v/>
      </c>
      <c r="P10" s="441" t="str">
        <f>'PRODUCTION LIST READY GRP'!P14</f>
        <v/>
      </c>
      <c r="Q10" s="441" t="str">
        <f>'PRODUCTION LIST READY GRP'!Q14</f>
        <v/>
      </c>
      <c r="R10" s="520">
        <f>'PRODUCTION LIST READY GRP'!R14+'PRODUCTION LIST READY GRP'!R37</f>
        <v>0</v>
      </c>
      <c r="S10" s="47"/>
    </row>
    <row r="11" spans="1:19" s="30" customFormat="1" ht="23.25" customHeight="1">
      <c r="A11" s="29"/>
      <c r="B11" s="28" t="str">
        <f>'PRODUCTION LIST READY GRP'!C15</f>
        <v>RE-JAKARTA-DT</v>
      </c>
      <c r="C11" s="28" t="str">
        <f>IF('READY GRP'!AW19,"MDT"," ")</f>
        <v xml:space="preserve"> </v>
      </c>
      <c r="D11" s="28" t="s">
        <v>73</v>
      </c>
      <c r="E11" s="441" t="str">
        <f>'PRODUCTION LIST READY GRP'!E15</f>
        <v/>
      </c>
      <c r="F11" s="441" t="str">
        <f>'PRODUCTION LIST READY GRP'!F15</f>
        <v/>
      </c>
      <c r="G11" s="441" t="str">
        <f>'PRODUCTION LIST READY GRP'!G15</f>
        <v/>
      </c>
      <c r="H11" s="441" t="str">
        <f>'PRODUCTION LIST READY GRP'!H15</f>
        <v/>
      </c>
      <c r="I11" s="441" t="str">
        <f>'PRODUCTION LIST READY GRP'!I15</f>
        <v/>
      </c>
      <c r="J11" s="441" t="str">
        <f>'PRODUCTION LIST READY GRP'!J15</f>
        <v/>
      </c>
      <c r="K11" s="441" t="str">
        <f>'PRODUCTION LIST READY GRP'!K15</f>
        <v/>
      </c>
      <c r="L11" s="441" t="str">
        <f>'PRODUCTION LIST READY GRP'!L15</f>
        <v/>
      </c>
      <c r="M11" s="441" t="str">
        <f>'PRODUCTION LIST READY GRP'!M15</f>
        <v/>
      </c>
      <c r="N11" s="441" t="str">
        <f>'PRODUCTION LIST READY GRP'!N15</f>
        <v/>
      </c>
      <c r="O11" s="441" t="str">
        <f>'PRODUCTION LIST READY GRP'!O15</f>
        <v/>
      </c>
      <c r="P11" s="441" t="str">
        <f>'PRODUCTION LIST READY GRP'!P15</f>
        <v/>
      </c>
      <c r="Q11" s="441" t="str">
        <f>'PRODUCTION LIST READY GRP'!Q15</f>
        <v/>
      </c>
      <c r="R11" s="520">
        <f>'PRODUCTION LIST READY GRP'!R15+'PRODUCTION LIST READY GRP'!R38</f>
        <v>0</v>
      </c>
      <c r="S11" s="47"/>
    </row>
    <row r="12" spans="1:19" s="30" customFormat="1" ht="23.25" customHeight="1">
      <c r="A12" s="29"/>
      <c r="B12" s="28" t="str">
        <f>'PRODUCTION LIST READY GRP'!C16</f>
        <v>RE-LONDON-DT</v>
      </c>
      <c r="C12" s="28" t="str">
        <f>IF('READY GRP'!AW20,"MDT"," ")</f>
        <v xml:space="preserve"> </v>
      </c>
      <c r="D12" s="28" t="s">
        <v>73</v>
      </c>
      <c r="E12" s="441" t="str">
        <f>'PRODUCTION LIST READY GRP'!E16</f>
        <v/>
      </c>
      <c r="F12" s="441" t="str">
        <f>'PRODUCTION LIST READY GRP'!F16</f>
        <v/>
      </c>
      <c r="G12" s="441" t="str">
        <f>'PRODUCTION LIST READY GRP'!G16</f>
        <v/>
      </c>
      <c r="H12" s="441" t="str">
        <f>'PRODUCTION LIST READY GRP'!H16</f>
        <v/>
      </c>
      <c r="I12" s="441" t="str">
        <f>'PRODUCTION LIST READY GRP'!I16</f>
        <v/>
      </c>
      <c r="J12" s="441" t="str">
        <f>'PRODUCTION LIST READY GRP'!J16</f>
        <v/>
      </c>
      <c r="K12" s="441" t="str">
        <f>'PRODUCTION LIST READY GRP'!K16</f>
        <v/>
      </c>
      <c r="L12" s="441" t="str">
        <f>'PRODUCTION LIST READY GRP'!L16</f>
        <v/>
      </c>
      <c r="M12" s="441" t="str">
        <f>'PRODUCTION LIST READY GRP'!M16</f>
        <v/>
      </c>
      <c r="N12" s="441" t="str">
        <f>'PRODUCTION LIST READY GRP'!N16</f>
        <v/>
      </c>
      <c r="O12" s="441" t="str">
        <f>'PRODUCTION LIST READY GRP'!O16</f>
        <v/>
      </c>
      <c r="P12" s="441" t="str">
        <f>'PRODUCTION LIST READY GRP'!P16</f>
        <v/>
      </c>
      <c r="Q12" s="441" t="str">
        <f>'PRODUCTION LIST READY GRP'!Q16</f>
        <v/>
      </c>
      <c r="R12" s="520">
        <f>'PRODUCTION LIST READY GRP'!R16+'PRODUCTION LIST READY GRP'!R39</f>
        <v>0</v>
      </c>
      <c r="S12" s="47"/>
    </row>
    <row r="13" spans="1:19" s="30" customFormat="1" ht="23.25" customHeight="1">
      <c r="A13" s="29"/>
      <c r="B13" s="28" t="str">
        <f>'PRODUCTION LIST READY GRP'!C17</f>
        <v>RE-MUMBAI-DT</v>
      </c>
      <c r="C13" s="28" t="str">
        <f>IF('READY GRP'!AW21,"MDT"," ")</f>
        <v xml:space="preserve"> </v>
      </c>
      <c r="D13" s="28" t="s">
        <v>73</v>
      </c>
      <c r="E13" s="441" t="str">
        <f>'PRODUCTION LIST READY GRP'!E17</f>
        <v/>
      </c>
      <c r="F13" s="441" t="str">
        <f>'PRODUCTION LIST READY GRP'!F17</f>
        <v/>
      </c>
      <c r="G13" s="441" t="str">
        <f>'PRODUCTION LIST READY GRP'!G17</f>
        <v/>
      </c>
      <c r="H13" s="441" t="str">
        <f>'PRODUCTION LIST READY GRP'!H17</f>
        <v/>
      </c>
      <c r="I13" s="441" t="str">
        <f>'PRODUCTION LIST READY GRP'!I17</f>
        <v/>
      </c>
      <c r="J13" s="441" t="str">
        <f>'PRODUCTION LIST READY GRP'!J17</f>
        <v/>
      </c>
      <c r="K13" s="441" t="str">
        <f>'PRODUCTION LIST READY GRP'!K17</f>
        <v/>
      </c>
      <c r="L13" s="441" t="str">
        <f>'PRODUCTION LIST READY GRP'!L17</f>
        <v/>
      </c>
      <c r="M13" s="441" t="str">
        <f>'PRODUCTION LIST READY GRP'!M17</f>
        <v/>
      </c>
      <c r="N13" s="441" t="str">
        <f>'PRODUCTION LIST READY GRP'!N17</f>
        <v/>
      </c>
      <c r="O13" s="441" t="str">
        <f>'PRODUCTION LIST READY GRP'!O17</f>
        <v/>
      </c>
      <c r="P13" s="441" t="str">
        <f>'PRODUCTION LIST READY GRP'!P17</f>
        <v/>
      </c>
      <c r="Q13" s="441" t="str">
        <f>'PRODUCTION LIST READY GRP'!Q17</f>
        <v/>
      </c>
      <c r="R13" s="520">
        <f>'PRODUCTION LIST READY GRP'!R17+'PRODUCTION LIST READY GRP'!R40</f>
        <v>0</v>
      </c>
      <c r="S13" s="47"/>
    </row>
    <row r="14" spans="1:19" s="30" customFormat="1" ht="23.25" customHeight="1">
      <c r="A14" s="29"/>
      <c r="B14" s="28" t="str">
        <f>'PRODUCTION LIST READY GRP'!C18</f>
        <v>RE-L.A.-DT</v>
      </c>
      <c r="C14" s="28" t="str">
        <f>IF('READY GRP'!AW22,"MDT"," ")</f>
        <v xml:space="preserve"> </v>
      </c>
      <c r="D14" s="28" t="s">
        <v>73</v>
      </c>
      <c r="E14" s="441" t="str">
        <f>'PRODUCTION LIST READY GRP'!E18</f>
        <v/>
      </c>
      <c r="F14" s="441" t="str">
        <f>'PRODUCTION LIST READY GRP'!F18</f>
        <v/>
      </c>
      <c r="G14" s="441" t="str">
        <f>'PRODUCTION LIST READY GRP'!G18</f>
        <v/>
      </c>
      <c r="H14" s="441" t="str">
        <f>'PRODUCTION LIST READY GRP'!H18</f>
        <v/>
      </c>
      <c r="I14" s="441" t="str">
        <f>'PRODUCTION LIST READY GRP'!I18</f>
        <v/>
      </c>
      <c r="J14" s="441" t="str">
        <f>'PRODUCTION LIST READY GRP'!J18</f>
        <v/>
      </c>
      <c r="K14" s="441" t="str">
        <f>'PRODUCTION LIST READY GRP'!K18</f>
        <v/>
      </c>
      <c r="L14" s="441" t="str">
        <f>'PRODUCTION LIST READY GRP'!L18</f>
        <v/>
      </c>
      <c r="M14" s="441" t="str">
        <f>'PRODUCTION LIST READY GRP'!M18</f>
        <v/>
      </c>
      <c r="N14" s="441" t="str">
        <f>'PRODUCTION LIST READY GRP'!N18</f>
        <v/>
      </c>
      <c r="O14" s="441" t="str">
        <f>'PRODUCTION LIST READY GRP'!O18</f>
        <v/>
      </c>
      <c r="P14" s="441" t="str">
        <f>'PRODUCTION LIST READY GRP'!P18</f>
        <v/>
      </c>
      <c r="Q14" s="441" t="str">
        <f>'PRODUCTION LIST READY GRP'!Q18</f>
        <v/>
      </c>
      <c r="R14" s="520">
        <f>'PRODUCTION LIST READY GRP'!R18+'PRODUCTION LIST READY GRP'!R41</f>
        <v>0</v>
      </c>
      <c r="S14" s="47"/>
    </row>
    <row r="15" spans="1:19" ht="23.25" customHeight="1">
      <c r="A15" s="21" t="e">
        <f>'READY GRP'!#REF!</f>
        <v>#REF!</v>
      </c>
      <c r="B15" s="28" t="str">
        <f>'PRODUCTION LIST READY GRP'!C19</f>
        <v>RE-TOKYO-DT</v>
      </c>
      <c r="C15" s="28" t="str">
        <f>IF('READY GRP'!AW23,"MDT"," ")</f>
        <v xml:space="preserve"> </v>
      </c>
      <c r="D15" s="28" t="s">
        <v>73</v>
      </c>
      <c r="E15" s="441" t="str">
        <f>'PRODUCTION LIST READY GRP'!E19</f>
        <v/>
      </c>
      <c r="F15" s="441" t="str">
        <f>'PRODUCTION LIST READY GRP'!F19</f>
        <v/>
      </c>
      <c r="G15" s="441" t="str">
        <f>'PRODUCTION LIST READY GRP'!G19</f>
        <v/>
      </c>
      <c r="H15" s="441" t="str">
        <f>'PRODUCTION LIST READY GRP'!H19</f>
        <v/>
      </c>
      <c r="I15" s="441" t="str">
        <f>'PRODUCTION LIST READY GRP'!I19</f>
        <v/>
      </c>
      <c r="J15" s="441" t="str">
        <f>'PRODUCTION LIST READY GRP'!J19</f>
        <v/>
      </c>
      <c r="K15" s="441" t="str">
        <f>'PRODUCTION LIST READY GRP'!K19</f>
        <v/>
      </c>
      <c r="L15" s="441" t="str">
        <f>'PRODUCTION LIST READY GRP'!L19</f>
        <v/>
      </c>
      <c r="M15" s="441" t="str">
        <f>'PRODUCTION LIST READY GRP'!M19</f>
        <v/>
      </c>
      <c r="N15" s="441" t="str">
        <f>'PRODUCTION LIST READY GRP'!N19</f>
        <v/>
      </c>
      <c r="O15" s="441" t="str">
        <f>'PRODUCTION LIST READY GRP'!O19</f>
        <v/>
      </c>
      <c r="P15" s="441" t="str">
        <f>'PRODUCTION LIST READY GRP'!P19</f>
        <v/>
      </c>
      <c r="Q15" s="441" t="str">
        <f>'PRODUCTION LIST READY GRP'!Q19</f>
        <v/>
      </c>
      <c r="R15" s="520">
        <f>'PRODUCTION LIST READY GRP'!R19+'PRODUCTION LIST READY GRP'!R42</f>
        <v>0</v>
      </c>
      <c r="S15" s="45">
        <f>'READY GRP'!AF23*SUM('PACKING LIST READY GRP'!E15:J15)</f>
        <v>0</v>
      </c>
    </row>
    <row r="16" spans="1:19" ht="23.25" customHeight="1">
      <c r="A16" s="21" t="e">
        <f>'READY GRP'!#REF!</f>
        <v>#REF!</v>
      </c>
      <c r="B16" s="28" t="str">
        <f>'PRODUCTION LIST READY GRP'!C20</f>
        <v>RE-CHONGQING-DT</v>
      </c>
      <c r="C16" s="28" t="str">
        <f>IF('READY GRP'!AW24,"MDT"," ")</f>
        <v xml:space="preserve"> </v>
      </c>
      <c r="D16" s="28" t="s">
        <v>73</v>
      </c>
      <c r="E16" s="441" t="str">
        <f>'PRODUCTION LIST READY GRP'!E20</f>
        <v/>
      </c>
      <c r="F16" s="441" t="str">
        <f>'PRODUCTION LIST READY GRP'!F20</f>
        <v/>
      </c>
      <c r="G16" s="441" t="str">
        <f>'PRODUCTION LIST READY GRP'!G20</f>
        <v/>
      </c>
      <c r="H16" s="441" t="str">
        <f>'PRODUCTION LIST READY GRP'!H20</f>
        <v/>
      </c>
      <c r="I16" s="441" t="str">
        <f>'PRODUCTION LIST READY GRP'!I20</f>
        <v/>
      </c>
      <c r="J16" s="441" t="str">
        <f>'PRODUCTION LIST READY GRP'!J20</f>
        <v/>
      </c>
      <c r="K16" s="441" t="str">
        <f>'PRODUCTION LIST READY GRP'!K20</f>
        <v/>
      </c>
      <c r="L16" s="441" t="str">
        <f>'PRODUCTION LIST READY GRP'!L20</f>
        <v/>
      </c>
      <c r="M16" s="441" t="str">
        <f>'PRODUCTION LIST READY GRP'!M20</f>
        <v/>
      </c>
      <c r="N16" s="441" t="str">
        <f>'PRODUCTION LIST READY GRP'!N20</f>
        <v/>
      </c>
      <c r="O16" s="441" t="str">
        <f>'PRODUCTION LIST READY GRP'!O20</f>
        <v/>
      </c>
      <c r="P16" s="441" t="str">
        <f>'PRODUCTION LIST READY GRP'!P20</f>
        <v/>
      </c>
      <c r="Q16" s="441" t="str">
        <f>'PRODUCTION LIST READY GRP'!Q20</f>
        <v/>
      </c>
      <c r="R16" s="520">
        <f>'PRODUCTION LIST READY GRP'!R20+'PRODUCTION LIST READY GRP'!R43</f>
        <v>0</v>
      </c>
      <c r="S16" s="45">
        <f>'READY GRP'!AF24*SUM('PACKING LIST READY GRP'!E16:J16)</f>
        <v>0</v>
      </c>
    </row>
    <row r="17" spans="1:19" ht="23.25" customHeight="1">
      <c r="A17" s="21" t="e">
        <f>'READY GRP'!#REF!</f>
        <v>#REF!</v>
      </c>
      <c r="B17" s="21" t="str">
        <f>'PRODUCTION LIST READY GRP'!C21</f>
        <v>RE-CAPE TOWN-DT</v>
      </c>
      <c r="C17" s="28" t="str">
        <f>IF('READY GRP'!AW25,"MDT"," ")</f>
        <v xml:space="preserve"> </v>
      </c>
      <c r="D17" s="28" t="s">
        <v>73</v>
      </c>
      <c r="E17" s="441" t="str">
        <f>'PRODUCTION LIST READY GRP'!E21</f>
        <v/>
      </c>
      <c r="F17" s="441" t="str">
        <f>'PRODUCTION LIST READY GRP'!F21</f>
        <v/>
      </c>
      <c r="G17" s="441" t="str">
        <f>'PRODUCTION LIST READY GRP'!G21</f>
        <v/>
      </c>
      <c r="H17" s="441" t="str">
        <f>'PRODUCTION LIST READY GRP'!H21</f>
        <v/>
      </c>
      <c r="I17" s="441" t="str">
        <f>'PRODUCTION LIST READY GRP'!I21</f>
        <v/>
      </c>
      <c r="J17" s="441" t="str">
        <f>'PRODUCTION LIST READY GRP'!J21</f>
        <v/>
      </c>
      <c r="K17" s="441" t="str">
        <f>'PRODUCTION LIST READY GRP'!K21</f>
        <v/>
      </c>
      <c r="L17" s="441" t="str">
        <f>'PRODUCTION LIST READY GRP'!L21</f>
        <v/>
      </c>
      <c r="M17" s="441" t="str">
        <f>'PRODUCTION LIST READY GRP'!M21</f>
        <v/>
      </c>
      <c r="N17" s="441" t="str">
        <f>'PRODUCTION LIST READY GRP'!N21</f>
        <v/>
      </c>
      <c r="O17" s="441" t="str">
        <f>'PRODUCTION LIST READY GRP'!O21</f>
        <v/>
      </c>
      <c r="P17" s="441" t="str">
        <f>'PRODUCTION LIST READY GRP'!P21</f>
        <v/>
      </c>
      <c r="Q17" s="441" t="str">
        <f>'PRODUCTION LIST READY GRP'!Q21</f>
        <v/>
      </c>
      <c r="R17" s="520">
        <f>'PRODUCTION LIST READY GRP'!R21+'PRODUCTION LIST READY GRP'!R44</f>
        <v>0</v>
      </c>
      <c r="S17" s="45">
        <f>'READY GRP'!AF25*SUM('PACKING LIST READY GRP'!E17:J17)</f>
        <v>0</v>
      </c>
    </row>
    <row r="18" spans="1:19" ht="23.25" customHeight="1">
      <c r="A18" s="21" t="e">
        <f>'READY GRP'!#REF!</f>
        <v>#REF!</v>
      </c>
      <c r="B18" s="28" t="str">
        <f>'PRODUCTION LIST READY GRP'!C22</f>
        <v>RE-RIO-DT</v>
      </c>
      <c r="C18" s="28" t="str">
        <f>IF('READY GRP'!AW26,"MDT"," ")</f>
        <v xml:space="preserve"> </v>
      </c>
      <c r="D18" s="28" t="s">
        <v>73</v>
      </c>
      <c r="E18" s="441" t="str">
        <f>'PRODUCTION LIST READY GRP'!E22</f>
        <v/>
      </c>
      <c r="F18" s="441" t="str">
        <f>'PRODUCTION LIST READY GRP'!F22</f>
        <v/>
      </c>
      <c r="G18" s="441" t="str">
        <f>'PRODUCTION LIST READY GRP'!G22</f>
        <v/>
      </c>
      <c r="H18" s="441" t="str">
        <f>'PRODUCTION LIST READY GRP'!H22</f>
        <v/>
      </c>
      <c r="I18" s="441" t="str">
        <f>'PRODUCTION LIST READY GRP'!I22</f>
        <v/>
      </c>
      <c r="J18" s="441" t="str">
        <f>'PRODUCTION LIST READY GRP'!J22</f>
        <v/>
      </c>
      <c r="K18" s="441" t="str">
        <f>'PRODUCTION LIST READY GRP'!K22</f>
        <v/>
      </c>
      <c r="L18" s="441" t="str">
        <f>'PRODUCTION LIST READY GRP'!L22</f>
        <v/>
      </c>
      <c r="M18" s="441" t="str">
        <f>'PRODUCTION LIST READY GRP'!M22</f>
        <v/>
      </c>
      <c r="N18" s="441" t="str">
        <f>'PRODUCTION LIST READY GRP'!N22</f>
        <v/>
      </c>
      <c r="O18" s="441" t="str">
        <f>'PRODUCTION LIST READY GRP'!O22</f>
        <v/>
      </c>
      <c r="P18" s="441" t="str">
        <f>'PRODUCTION LIST READY GRP'!P22</f>
        <v/>
      </c>
      <c r="Q18" s="441" t="str">
        <f>'PRODUCTION LIST READY GRP'!Q22</f>
        <v/>
      </c>
      <c r="R18" s="520">
        <f>'PRODUCTION LIST READY GRP'!R22+'PRODUCTION LIST READY GRP'!R45</f>
        <v>0</v>
      </c>
      <c r="S18" s="45">
        <f>'READY GRP'!AF26*SUM('PACKING LIST READY GRP'!E18:J18)</f>
        <v>0</v>
      </c>
    </row>
    <row r="19" spans="1:19" ht="23.25" customHeight="1">
      <c r="A19" s="21" t="e">
        <f>'READY GRP'!#REF!</f>
        <v>#REF!</v>
      </c>
      <c r="B19" s="28" t="str">
        <f>'PRODUCTION LIST READY GRP'!C23</f>
        <v>RE-BARCELONA-DT</v>
      </c>
      <c r="C19" s="28" t="str">
        <f>IF('READY GRP'!AW27,"MDT"," ")</f>
        <v xml:space="preserve"> </v>
      </c>
      <c r="D19" s="28" t="s">
        <v>73</v>
      </c>
      <c r="E19" s="441" t="str">
        <f>'PRODUCTION LIST READY GRP'!E23</f>
        <v/>
      </c>
      <c r="F19" s="441" t="str">
        <f>'PRODUCTION LIST READY GRP'!F23</f>
        <v/>
      </c>
      <c r="G19" s="441" t="str">
        <f>'PRODUCTION LIST READY GRP'!G23</f>
        <v/>
      </c>
      <c r="H19" s="441" t="str">
        <f>'PRODUCTION LIST READY GRP'!H23</f>
        <v/>
      </c>
      <c r="I19" s="441" t="str">
        <f>'PRODUCTION LIST READY GRP'!I23</f>
        <v/>
      </c>
      <c r="J19" s="441" t="str">
        <f>'PRODUCTION LIST READY GRP'!J23</f>
        <v/>
      </c>
      <c r="K19" s="441" t="str">
        <f>'PRODUCTION LIST READY GRP'!K23</f>
        <v/>
      </c>
      <c r="L19" s="441" t="str">
        <f>'PRODUCTION LIST READY GRP'!L23</f>
        <v/>
      </c>
      <c r="M19" s="441" t="str">
        <f>'PRODUCTION LIST READY GRP'!M23</f>
        <v/>
      </c>
      <c r="N19" s="441" t="str">
        <f>'PRODUCTION LIST READY GRP'!N23</f>
        <v/>
      </c>
      <c r="O19" s="441" t="str">
        <f>'PRODUCTION LIST READY GRP'!O23</f>
        <v/>
      </c>
      <c r="P19" s="441" t="str">
        <f>'PRODUCTION LIST READY GRP'!P23</f>
        <v/>
      </c>
      <c r="Q19" s="441" t="str">
        <f>'PRODUCTION LIST READY GRP'!Q23</f>
        <v/>
      </c>
      <c r="R19" s="520">
        <f>'PRODUCTION LIST READY GRP'!R23+'PRODUCTION LIST READY GRP'!R46</f>
        <v>0</v>
      </c>
      <c r="S19" s="45">
        <f>'READY GRP'!AF27*SUM('PACKING LIST READY GRP'!E19:J19)</f>
        <v>0</v>
      </c>
    </row>
    <row r="20" spans="1:19" ht="23.25" customHeight="1">
      <c r="A20" s="21" t="e">
        <f>'READY GRP'!#REF!</f>
        <v>#REF!</v>
      </c>
      <c r="B20" s="28" t="str">
        <f>'PRODUCTION LIST READY GRP'!C24</f>
        <v>RE-SYDNEY-DT</v>
      </c>
      <c r="C20" s="28" t="str">
        <f>IF('READY GRP'!AW28,"MDT"," ")</f>
        <v xml:space="preserve"> </v>
      </c>
      <c r="D20" s="28" t="s">
        <v>73</v>
      </c>
      <c r="E20" s="441" t="str">
        <f>'PRODUCTION LIST READY GRP'!E24</f>
        <v/>
      </c>
      <c r="F20" s="441" t="str">
        <f>'PRODUCTION LIST READY GRP'!F24</f>
        <v/>
      </c>
      <c r="G20" s="441" t="str">
        <f>'PRODUCTION LIST READY GRP'!G24</f>
        <v/>
      </c>
      <c r="H20" s="441" t="str">
        <f>'PRODUCTION LIST READY GRP'!H24</f>
        <v/>
      </c>
      <c r="I20" s="441" t="str">
        <f>'PRODUCTION LIST READY GRP'!I24</f>
        <v/>
      </c>
      <c r="J20" s="441" t="str">
        <f>'PRODUCTION LIST READY GRP'!J24</f>
        <v/>
      </c>
      <c r="K20" s="441" t="str">
        <f>'PRODUCTION LIST READY GRP'!K24</f>
        <v/>
      </c>
      <c r="L20" s="441" t="str">
        <f>'PRODUCTION LIST READY GRP'!L24</f>
        <v/>
      </c>
      <c r="M20" s="441" t="str">
        <f>'PRODUCTION LIST READY GRP'!M24</f>
        <v/>
      </c>
      <c r="N20" s="441" t="str">
        <f>'PRODUCTION LIST READY GRP'!N24</f>
        <v/>
      </c>
      <c r="O20" s="441" t="str">
        <f>'PRODUCTION LIST READY GRP'!O24</f>
        <v/>
      </c>
      <c r="P20" s="441" t="str">
        <f>'PRODUCTION LIST READY GRP'!P24</f>
        <v/>
      </c>
      <c r="Q20" s="441" t="str">
        <f>'PRODUCTION LIST READY GRP'!Q24</f>
        <v/>
      </c>
      <c r="R20" s="520">
        <f>'PRODUCTION LIST READY GRP'!R24+'PRODUCTION LIST READY GRP'!R47</f>
        <v>0</v>
      </c>
      <c r="S20" s="45">
        <f>'READY GRP'!AF28*SUM('PACKING LIST READY GRP'!E20:J20)</f>
        <v>0</v>
      </c>
    </row>
    <row r="21" spans="1:19" ht="23.25" customHeight="1">
      <c r="A21" s="21" t="e">
        <f>'READY GRP'!#REF!</f>
        <v>#REF!</v>
      </c>
      <c r="B21" s="28" t="str">
        <f>'PRODUCTION LIST READY GRP'!C25</f>
        <v>RE-NYC-DT</v>
      </c>
      <c r="C21" s="28" t="str">
        <f>IF('READY GRP'!AW29,"MDT"," ")</f>
        <v xml:space="preserve"> </v>
      </c>
      <c r="D21" s="28" t="s">
        <v>73</v>
      </c>
      <c r="E21" s="441" t="str">
        <f>'PRODUCTION LIST READY GRP'!E25</f>
        <v/>
      </c>
      <c r="F21" s="441" t="str">
        <f>'PRODUCTION LIST READY GRP'!F25</f>
        <v/>
      </c>
      <c r="G21" s="441" t="str">
        <f>'PRODUCTION LIST READY GRP'!G25</f>
        <v/>
      </c>
      <c r="H21" s="441" t="str">
        <f>'PRODUCTION LIST READY GRP'!H25</f>
        <v/>
      </c>
      <c r="I21" s="441" t="str">
        <f>'PRODUCTION LIST READY GRP'!I25</f>
        <v/>
      </c>
      <c r="J21" s="441" t="str">
        <f>'PRODUCTION LIST READY GRP'!J25</f>
        <v/>
      </c>
      <c r="K21" s="441" t="str">
        <f>'PRODUCTION LIST READY GRP'!K25</f>
        <v/>
      </c>
      <c r="L21" s="441" t="str">
        <f>'PRODUCTION LIST READY GRP'!L25</f>
        <v/>
      </c>
      <c r="M21" s="441" t="str">
        <f>'PRODUCTION LIST READY GRP'!M25</f>
        <v/>
      </c>
      <c r="N21" s="441" t="str">
        <f>'PRODUCTION LIST READY GRP'!N25</f>
        <v/>
      </c>
      <c r="O21" s="441" t="str">
        <f>'PRODUCTION LIST READY GRP'!O25</f>
        <v/>
      </c>
      <c r="P21" s="441" t="str">
        <f>'PRODUCTION LIST READY GRP'!P25</f>
        <v/>
      </c>
      <c r="Q21" s="441" t="str">
        <f>'PRODUCTION LIST READY GRP'!Q25</f>
        <v/>
      </c>
      <c r="R21" s="520">
        <f>'PRODUCTION LIST READY GRP'!R25+'PRODUCTION LIST READY GRP'!R48</f>
        <v>0</v>
      </c>
      <c r="S21" s="45">
        <f>'READY GRP'!AF29*SUM('PACKING LIST READY GRP'!E21:J21)</f>
        <v>0</v>
      </c>
    </row>
    <row r="22" spans="1:19" ht="23.25" customHeight="1">
      <c r="A22" s="21" t="e">
        <f>'READY GRP'!#REF!</f>
        <v>#REF!</v>
      </c>
      <c r="B22" s="28" t="str">
        <f>'PRODUCTION LIST READY GRP'!C26</f>
        <v>RE-PARIS-DT</v>
      </c>
      <c r="C22" s="28" t="str">
        <f>IF('READY GRP'!AW30,"MDT"," ")</f>
        <v xml:space="preserve"> </v>
      </c>
      <c r="D22" s="28" t="s">
        <v>73</v>
      </c>
      <c r="E22" s="441" t="str">
        <f>'PRODUCTION LIST READY GRP'!E26</f>
        <v/>
      </c>
      <c r="F22" s="441" t="str">
        <f>'PRODUCTION LIST READY GRP'!F26</f>
        <v/>
      </c>
      <c r="G22" s="441" t="str">
        <f>'PRODUCTION LIST READY GRP'!G26</f>
        <v/>
      </c>
      <c r="H22" s="441" t="str">
        <f>'PRODUCTION LIST READY GRP'!H26</f>
        <v/>
      </c>
      <c r="I22" s="441" t="str">
        <f>'PRODUCTION LIST READY GRP'!I26</f>
        <v/>
      </c>
      <c r="J22" s="441" t="str">
        <f>'PRODUCTION LIST READY GRP'!J26</f>
        <v/>
      </c>
      <c r="K22" s="441" t="str">
        <f>'PRODUCTION LIST READY GRP'!K26</f>
        <v/>
      </c>
      <c r="L22" s="441" t="str">
        <f>'PRODUCTION LIST READY GRP'!L26</f>
        <v/>
      </c>
      <c r="M22" s="441" t="str">
        <f>'PRODUCTION LIST READY GRP'!M26</f>
        <v/>
      </c>
      <c r="N22" s="441" t="str">
        <f>'PRODUCTION LIST READY GRP'!N26</f>
        <v/>
      </c>
      <c r="O22" s="441" t="str">
        <f>'PRODUCTION LIST READY GRP'!O26</f>
        <v/>
      </c>
      <c r="P22" s="441" t="str">
        <f>'PRODUCTION LIST READY GRP'!P26</f>
        <v/>
      </c>
      <c r="Q22" s="441" t="str">
        <f>'PRODUCTION LIST READY GRP'!Q26</f>
        <v/>
      </c>
      <c r="R22" s="520">
        <f>'PRODUCTION LIST READY GRP'!R26+'PRODUCTION LIST READY GRP'!R49</f>
        <v>0</v>
      </c>
      <c r="S22" s="45">
        <f>'READY GRP'!AF30*SUM('PACKING LIST READY GRP'!E22:J22)</f>
        <v>0</v>
      </c>
    </row>
    <row r="23" spans="1:19" ht="23.25" customHeight="1">
      <c r="A23" s="21" t="e">
        <f>'READY GRP'!#REF!</f>
        <v>#REF!</v>
      </c>
      <c r="B23" s="28" t="str">
        <f>'PRODUCTION LIST READY GRP'!C27</f>
        <v>RE-LIMA-DT</v>
      </c>
      <c r="C23" s="28" t="str">
        <f>IF('READY GRP'!AW31,"MDT"," ")</f>
        <v xml:space="preserve"> </v>
      </c>
      <c r="D23" s="28" t="s">
        <v>73</v>
      </c>
      <c r="E23" s="441" t="str">
        <f>'PRODUCTION LIST READY GRP'!E27</f>
        <v/>
      </c>
      <c r="F23" s="441" t="str">
        <f>'PRODUCTION LIST READY GRP'!F27</f>
        <v/>
      </c>
      <c r="G23" s="441" t="str">
        <f>'PRODUCTION LIST READY GRP'!G27</f>
        <v/>
      </c>
      <c r="H23" s="441" t="str">
        <f>'PRODUCTION LIST READY GRP'!H27</f>
        <v/>
      </c>
      <c r="I23" s="441" t="str">
        <f>'PRODUCTION LIST READY GRP'!I27</f>
        <v/>
      </c>
      <c r="J23" s="441" t="str">
        <f>'PRODUCTION LIST READY GRP'!J27</f>
        <v/>
      </c>
      <c r="K23" s="441" t="str">
        <f>'PRODUCTION LIST READY GRP'!K27</f>
        <v/>
      </c>
      <c r="L23" s="441" t="str">
        <f>'PRODUCTION LIST READY GRP'!L27</f>
        <v/>
      </c>
      <c r="M23" s="441" t="str">
        <f>'PRODUCTION LIST READY GRP'!M27</f>
        <v/>
      </c>
      <c r="N23" s="441" t="str">
        <f>'PRODUCTION LIST READY GRP'!N27</f>
        <v/>
      </c>
      <c r="O23" s="441" t="str">
        <f>'PRODUCTION LIST READY GRP'!O27</f>
        <v/>
      </c>
      <c r="P23" s="441" t="str">
        <f>'PRODUCTION LIST READY GRP'!P27</f>
        <v/>
      </c>
      <c r="Q23" s="441" t="str">
        <f>'PRODUCTION LIST READY GRP'!Q27</f>
        <v/>
      </c>
      <c r="R23" s="520">
        <f>'PRODUCTION LIST READY GRP'!R27+'PRODUCTION LIST READY GRP'!R50</f>
        <v>0</v>
      </c>
      <c r="S23" s="45">
        <f>'READY GRP'!AF31*SUM('PACKING LIST READY GRP'!E23:J23)</f>
        <v>0</v>
      </c>
    </row>
    <row r="24" spans="1:19" ht="23.25" customHeight="1">
      <c r="A24" s="21" t="e">
        <f>'READY GRP'!#REF!</f>
        <v>#REF!</v>
      </c>
      <c r="B24" s="28" t="str">
        <f>'PRODUCTION LIST READY GRP'!C28</f>
        <v>RE-PHOENIX-DT</v>
      </c>
      <c r="C24" s="28" t="str">
        <f>IF('READY GRP'!AW32,"MDT"," ")</f>
        <v xml:space="preserve"> </v>
      </c>
      <c r="D24" s="28" t="s">
        <v>73</v>
      </c>
      <c r="E24" s="441" t="str">
        <f>'PRODUCTION LIST READY GRP'!E28</f>
        <v/>
      </c>
      <c r="F24" s="441" t="str">
        <f>'PRODUCTION LIST READY GRP'!F28</f>
        <v/>
      </c>
      <c r="G24" s="441" t="str">
        <f>'PRODUCTION LIST READY GRP'!G28</f>
        <v/>
      </c>
      <c r="H24" s="441" t="str">
        <f>'PRODUCTION LIST READY GRP'!H28</f>
        <v/>
      </c>
      <c r="I24" s="441" t="str">
        <f>'PRODUCTION LIST READY GRP'!I28</f>
        <v/>
      </c>
      <c r="J24" s="441" t="str">
        <f>'PRODUCTION LIST READY GRP'!J28</f>
        <v/>
      </c>
      <c r="K24" s="441" t="str">
        <f>'PRODUCTION LIST READY GRP'!K28</f>
        <v/>
      </c>
      <c r="L24" s="441" t="str">
        <f>'PRODUCTION LIST READY GRP'!L28</f>
        <v/>
      </c>
      <c r="M24" s="441" t="str">
        <f>'PRODUCTION LIST READY GRP'!M28</f>
        <v/>
      </c>
      <c r="N24" s="441" t="str">
        <f>'PRODUCTION LIST READY GRP'!N28</f>
        <v/>
      </c>
      <c r="O24" s="441" t="str">
        <f>'PRODUCTION LIST READY GRP'!O28</f>
        <v/>
      </c>
      <c r="P24" s="441" t="str">
        <f>'PRODUCTION LIST READY GRP'!P28</f>
        <v/>
      </c>
      <c r="Q24" s="441" t="str">
        <f>'PRODUCTION LIST READY GRP'!Q28</f>
        <v/>
      </c>
      <c r="R24" s="520">
        <f>'PRODUCTION LIST READY GRP'!R28+'PRODUCTION LIST READY GRP'!R51</f>
        <v>0</v>
      </c>
      <c r="S24" s="45">
        <f>'READY GRP'!AF32*SUM('PACKING LIST READY GRP'!E24:J24)</f>
        <v>0</v>
      </c>
    </row>
    <row r="25" spans="1:19" ht="23.25" customHeight="1">
      <c r="A25" s="176"/>
      <c r="B25" s="28"/>
      <c r="C25" s="28"/>
      <c r="D25" s="28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520"/>
      <c r="S25" s="45"/>
    </row>
    <row r="26" spans="1:19" ht="23.25" customHeight="1">
      <c r="A26" s="176"/>
      <c r="B26" s="28" t="str">
        <f>'PRODUCTION LIST READY GRP'!C53</f>
        <v>RE-BASE1-WI</v>
      </c>
      <c r="C26" s="28"/>
      <c r="D26" s="28" t="s">
        <v>73</v>
      </c>
      <c r="E26" s="441" t="str">
        <f>'PRODUCTION LIST READY GRP'!E53</f>
        <v/>
      </c>
      <c r="F26" s="441" t="str">
        <f>'PRODUCTION LIST READY GRP'!F53</f>
        <v/>
      </c>
      <c r="G26" s="441" t="str">
        <f>'PRODUCTION LIST READY GRP'!G53</f>
        <v/>
      </c>
      <c r="H26" s="441" t="str">
        <f>'PRODUCTION LIST READY GRP'!H53</f>
        <v/>
      </c>
      <c r="I26" s="441" t="str">
        <f>'PRODUCTION LIST READY GRP'!I53</f>
        <v/>
      </c>
      <c r="J26" s="441" t="str">
        <f>'PRODUCTION LIST READY GRP'!J53</f>
        <v/>
      </c>
      <c r="K26" s="441" t="str">
        <f>'PRODUCTION LIST READY GRP'!K53</f>
        <v/>
      </c>
      <c r="L26" s="441" t="str">
        <f>'PRODUCTION LIST READY GRP'!L53</f>
        <v/>
      </c>
      <c r="M26" s="441" t="str">
        <f>'PRODUCTION LIST READY GRP'!M53</f>
        <v/>
      </c>
      <c r="N26" s="441" t="str">
        <f>'PRODUCTION LIST READY GRP'!N53</f>
        <v/>
      </c>
      <c r="O26" s="441" t="str">
        <f>'PRODUCTION LIST READY GRP'!O53</f>
        <v/>
      </c>
      <c r="P26" s="441" t="str">
        <f>'PRODUCTION LIST READY GRP'!P53</f>
        <v/>
      </c>
      <c r="Q26" s="441" t="str">
        <f>'PRODUCTION LIST READY GRP'!Q53</f>
        <v/>
      </c>
      <c r="R26" s="520">
        <f>'PRODUCTION LIST READY GRP'!R53</f>
        <v>0</v>
      </c>
      <c r="S26" s="45"/>
    </row>
    <row r="27" spans="1:19" ht="23.25" customHeight="1">
      <c r="A27" s="176"/>
      <c r="B27" s="28" t="str">
        <f>'PRODUCTION LIST READY GRP'!C54</f>
        <v>RE-BASE2-WI</v>
      </c>
      <c r="C27" s="28"/>
      <c r="D27" s="28" t="s">
        <v>73</v>
      </c>
      <c r="E27" s="441" t="str">
        <f>'PRODUCTION LIST READY GRP'!E54</f>
        <v/>
      </c>
      <c r="F27" s="441" t="str">
        <f>'PRODUCTION LIST READY GRP'!F54</f>
        <v/>
      </c>
      <c r="G27" s="441" t="str">
        <f>'PRODUCTION LIST READY GRP'!G54</f>
        <v/>
      </c>
      <c r="H27" s="441" t="str">
        <f>'PRODUCTION LIST READY GRP'!H54</f>
        <v/>
      </c>
      <c r="I27" s="441" t="str">
        <f>'PRODUCTION LIST READY GRP'!I54</f>
        <v/>
      </c>
      <c r="J27" s="441" t="str">
        <f>'PRODUCTION LIST READY GRP'!J54</f>
        <v/>
      </c>
      <c r="K27" s="441" t="str">
        <f>'PRODUCTION LIST READY GRP'!K54</f>
        <v/>
      </c>
      <c r="L27" s="441" t="str">
        <f>'PRODUCTION LIST READY GRP'!L54</f>
        <v/>
      </c>
      <c r="M27" s="441" t="str">
        <f>'PRODUCTION LIST READY GRP'!M54</f>
        <v/>
      </c>
      <c r="N27" s="441" t="str">
        <f>'PRODUCTION LIST READY GRP'!N54</f>
        <v/>
      </c>
      <c r="O27" s="441" t="str">
        <f>'PRODUCTION LIST READY GRP'!O54</f>
        <v/>
      </c>
      <c r="P27" s="441" t="str">
        <f>'PRODUCTION LIST READY GRP'!P54</f>
        <v/>
      </c>
      <c r="Q27" s="441" t="str">
        <f>'PRODUCTION LIST READY GRP'!Q54</f>
        <v/>
      </c>
      <c r="R27" s="520">
        <f>'PRODUCTION LIST READY GRP'!R54</f>
        <v>0</v>
      </c>
      <c r="S27" s="45"/>
    </row>
    <row r="29" spans="1:19" ht="23.25" customHeight="1">
      <c r="B29" s="22" t="s">
        <v>54</v>
      </c>
      <c r="C29" s="689"/>
      <c r="D29" s="687"/>
      <c r="E29" s="687"/>
      <c r="H29" s="24" t="s">
        <v>57</v>
      </c>
      <c r="I29" s="44"/>
      <c r="J29" s="44"/>
      <c r="K29" s="44"/>
      <c r="L29" s="44"/>
      <c r="M29" s="44"/>
      <c r="N29" s="44"/>
      <c r="O29" s="44"/>
      <c r="P29" s="44"/>
      <c r="Q29" s="44"/>
      <c r="R29" s="461"/>
    </row>
    <row r="30" spans="1:19" ht="23.25" customHeight="1">
      <c r="B30" s="22" t="s">
        <v>56</v>
      </c>
      <c r="C30" s="689"/>
      <c r="D30" s="688"/>
      <c r="E30" s="688"/>
      <c r="H30" s="24" t="s">
        <v>55</v>
      </c>
      <c r="I30" s="23"/>
      <c r="J30" s="23"/>
      <c r="K30" s="44"/>
      <c r="L30" s="44"/>
      <c r="M30" s="44"/>
      <c r="N30" s="44"/>
      <c r="O30" s="44"/>
      <c r="P30" s="44"/>
      <c r="Q30" s="44"/>
      <c r="R30" s="461"/>
    </row>
    <row r="31" spans="1:19" ht="23.25" customHeight="1">
      <c r="D31"/>
      <c r="H31" s="24" t="s">
        <v>58</v>
      </c>
      <c r="I31" s="23"/>
      <c r="J31" s="44"/>
      <c r="K31" s="44"/>
      <c r="L31" s="44"/>
      <c r="M31" s="44"/>
      <c r="N31" s="44"/>
      <c r="O31" s="44"/>
      <c r="P31" s="44"/>
      <c r="Q31" s="44"/>
      <c r="R31" s="461"/>
    </row>
  </sheetData>
  <sheetProtection selectLockedCells="1" selectUnlockedCells="1"/>
  <autoFilter ref="R3:R27" xr:uid="{DFBFDA81-F110-874D-8055-EBDB4A3534EE}"/>
  <mergeCells count="3">
    <mergeCell ref="B2:I2"/>
    <mergeCell ref="B1:H1"/>
    <mergeCell ref="K1:M1"/>
  </mergeCells>
  <pageMargins left="0.25" right="0.25" top="0.75" bottom="0.75" header="0.3" footer="0.3"/>
  <pageSetup paperSize="9" scale="90" fitToWidth="0" fitToHeight="0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F49E-2C73-4DED-BF1A-B4C5194AF945}">
  <sheetPr codeName="Sheet1"/>
  <dimension ref="A1:J337"/>
  <sheetViews>
    <sheetView workbookViewId="0">
      <pane ySplit="5" topLeftCell="A306" activePane="bottomLeft" state="frozen"/>
      <selection pane="bottomLeft" activeCell="G325" sqref="G325"/>
    </sheetView>
  </sheetViews>
  <sheetFormatPr defaultColWidth="9.33203125" defaultRowHeight="15.5"/>
  <cols>
    <col min="1" max="1" width="17.83203125" customWidth="1"/>
    <col min="3" max="3" width="17.33203125" bestFit="1" customWidth="1"/>
    <col min="4" max="4" width="20" bestFit="1" customWidth="1"/>
    <col min="5" max="5" width="18.33203125" bestFit="1" customWidth="1"/>
    <col min="6" max="6" width="16.5" bestFit="1" customWidth="1"/>
    <col min="7" max="7" width="20.33203125" bestFit="1" customWidth="1"/>
  </cols>
  <sheetData>
    <row r="1" spans="1:10">
      <c r="A1" t="s">
        <v>311</v>
      </c>
      <c r="B1" t="s">
        <v>581</v>
      </c>
      <c r="C1" t="s">
        <v>300</v>
      </c>
      <c r="D1" s="417">
        <f ca="1">INDIRECT(A1&amp;B1)</f>
        <v>0</v>
      </c>
      <c r="F1" t="s">
        <v>301</v>
      </c>
      <c r="G1">
        <f ca="1">SUMIF(B8:B5976,0,E8:E5976)</f>
        <v>0</v>
      </c>
      <c r="I1" t="s">
        <v>302</v>
      </c>
      <c r="J1" s="418">
        <f ca="1">+G1-D1</f>
        <v>0</v>
      </c>
    </row>
    <row r="2" spans="1:10">
      <c r="A2" s="521" t="s">
        <v>582</v>
      </c>
      <c r="B2" s="420" t="s">
        <v>581</v>
      </c>
      <c r="C2" s="420" t="s">
        <v>303</v>
      </c>
      <c r="D2" s="421">
        <f ca="1">INDIRECT(A2&amp;B2)</f>
        <v>0</v>
      </c>
      <c r="E2" s="420"/>
      <c r="F2" s="420" t="s">
        <v>304</v>
      </c>
      <c r="G2" s="420">
        <f ca="1">SUMIF(B8:B5976,"PU",E8:E5976)</f>
        <v>0</v>
      </c>
      <c r="H2" s="420"/>
      <c r="I2" s="420" t="s">
        <v>305</v>
      </c>
      <c r="J2" s="418">
        <f ca="1">+G2-D2</f>
        <v>0</v>
      </c>
    </row>
    <row r="3" spans="1:10">
      <c r="D3" s="417"/>
    </row>
    <row r="4" spans="1:10">
      <c r="G4" t="s">
        <v>311</v>
      </c>
      <c r="H4" s="419" t="s">
        <v>583</v>
      </c>
      <c r="I4" s="419" t="s">
        <v>584</v>
      </c>
    </row>
    <row r="5" spans="1:10">
      <c r="G5" s="521" t="s">
        <v>582</v>
      </c>
      <c r="H5" s="420" t="s">
        <v>585</v>
      </c>
      <c r="I5" s="420" t="s">
        <v>586</v>
      </c>
    </row>
    <row r="7" spans="1:10" s="423" customFormat="1">
      <c r="A7" s="423" t="s">
        <v>306</v>
      </c>
      <c r="B7" s="423" t="s">
        <v>307</v>
      </c>
      <c r="C7" s="423" t="s">
        <v>308</v>
      </c>
      <c r="D7" s="423" t="s">
        <v>309</v>
      </c>
      <c r="E7" s="423" t="s">
        <v>310</v>
      </c>
    </row>
    <row r="8" spans="1:10" ht="12" customHeight="1">
      <c r="A8" t="str">
        <f>MID(D8,LEN(C8)+2,LEN(D8)-LEN(C8))</f>
        <v>01</v>
      </c>
      <c r="B8">
        <f>IF(IFERROR(FIND("PU",D8,1),0)&lt;&gt;0,"PU",0)</f>
        <v>0</v>
      </c>
      <c r="C8" t="s">
        <v>282</v>
      </c>
      <c r="D8" s="1" t="s">
        <v>312</v>
      </c>
      <c r="E8">
        <f t="shared" ref="E8:E71" ca="1" si="0">IFERROR(IF(B8=0,VLOOKUP(C8,INDIRECT($G$4&amp;$H$4),MATCH($A8,INDIRECT($G$4&amp;$I$4),0),0),VLOOKUP(C8,INDIRECT($G$5&amp;$H$5),MATCH($A8,INDIRECT($G$5&amp;$I$5),0),FALSE)),0)</f>
        <v>0</v>
      </c>
    </row>
    <row r="9" spans="1:10" ht="12" customHeight="1">
      <c r="A9" t="str">
        <f t="shared" ref="A9:A72" si="1">MID(D9,LEN(C9)+2,LEN(D9)-LEN(C9))</f>
        <v>02</v>
      </c>
      <c r="B9">
        <f t="shared" ref="B9:B72" si="2">IF(IFERROR(FIND("PU",D9,1),0)&lt;&gt;0,"PU",0)</f>
        <v>0</v>
      </c>
      <c r="C9" t="s">
        <v>282</v>
      </c>
      <c r="D9" s="1" t="s">
        <v>313</v>
      </c>
      <c r="E9">
        <f t="shared" ca="1" si="0"/>
        <v>0</v>
      </c>
    </row>
    <row r="10" spans="1:10" ht="12" customHeight="1">
      <c r="A10" t="str">
        <f t="shared" si="1"/>
        <v>03</v>
      </c>
      <c r="B10">
        <f t="shared" si="2"/>
        <v>0</v>
      </c>
      <c r="C10" t="s">
        <v>282</v>
      </c>
      <c r="D10" s="1" t="s">
        <v>314</v>
      </c>
      <c r="E10">
        <f t="shared" ca="1" si="0"/>
        <v>0</v>
      </c>
    </row>
    <row r="11" spans="1:10" ht="12" customHeight="1">
      <c r="A11" t="str">
        <f t="shared" si="1"/>
        <v>04</v>
      </c>
      <c r="B11">
        <f t="shared" si="2"/>
        <v>0</v>
      </c>
      <c r="C11" t="s">
        <v>282</v>
      </c>
      <c r="D11" s="1" t="s">
        <v>315</v>
      </c>
      <c r="E11">
        <f t="shared" ca="1" si="0"/>
        <v>0</v>
      </c>
    </row>
    <row r="12" spans="1:10" ht="12" customHeight="1">
      <c r="A12" t="str">
        <f t="shared" si="1"/>
        <v>05</v>
      </c>
      <c r="B12">
        <f t="shared" si="2"/>
        <v>0</v>
      </c>
      <c r="C12" t="s">
        <v>282</v>
      </c>
      <c r="D12" s="1" t="s">
        <v>316</v>
      </c>
      <c r="E12">
        <f t="shared" ca="1" si="0"/>
        <v>0</v>
      </c>
    </row>
    <row r="13" spans="1:10" ht="12" customHeight="1">
      <c r="A13" t="str">
        <f t="shared" si="1"/>
        <v>06</v>
      </c>
      <c r="B13">
        <f t="shared" si="2"/>
        <v>0</v>
      </c>
      <c r="C13" t="s">
        <v>282</v>
      </c>
      <c r="D13" s="1" t="s">
        <v>317</v>
      </c>
      <c r="E13">
        <f t="shared" ca="1" si="0"/>
        <v>0</v>
      </c>
    </row>
    <row r="14" spans="1:10" ht="12" customHeight="1">
      <c r="A14" t="str">
        <f t="shared" si="1"/>
        <v>07</v>
      </c>
      <c r="B14">
        <f t="shared" si="2"/>
        <v>0</v>
      </c>
      <c r="C14" t="s">
        <v>282</v>
      </c>
      <c r="D14" s="1" t="s">
        <v>318</v>
      </c>
      <c r="E14">
        <f t="shared" ca="1" si="0"/>
        <v>0</v>
      </c>
    </row>
    <row r="15" spans="1:10" ht="12" customHeight="1">
      <c r="A15" t="str">
        <f t="shared" si="1"/>
        <v>08</v>
      </c>
      <c r="B15">
        <f t="shared" si="2"/>
        <v>0</v>
      </c>
      <c r="C15" t="s">
        <v>282</v>
      </c>
      <c r="D15" s="1" t="s">
        <v>319</v>
      </c>
      <c r="E15">
        <f t="shared" ca="1" si="0"/>
        <v>0</v>
      </c>
    </row>
    <row r="16" spans="1:10" ht="12" customHeight="1">
      <c r="A16" t="str">
        <f t="shared" si="1"/>
        <v>09</v>
      </c>
      <c r="B16">
        <f t="shared" si="2"/>
        <v>0</v>
      </c>
      <c r="C16" t="s">
        <v>282</v>
      </c>
      <c r="D16" s="1" t="s">
        <v>320</v>
      </c>
      <c r="E16">
        <f t="shared" ca="1" si="0"/>
        <v>0</v>
      </c>
    </row>
    <row r="17" spans="1:5" ht="12" customHeight="1">
      <c r="A17" t="str">
        <f t="shared" si="1"/>
        <v>10</v>
      </c>
      <c r="B17">
        <f t="shared" si="2"/>
        <v>0</v>
      </c>
      <c r="C17" t="s">
        <v>282</v>
      </c>
      <c r="D17" s="1" t="s">
        <v>321</v>
      </c>
      <c r="E17">
        <f t="shared" ca="1" si="0"/>
        <v>0</v>
      </c>
    </row>
    <row r="18" spans="1:5" ht="12" customHeight="1">
      <c r="A18" t="str">
        <f t="shared" si="1"/>
        <v>11</v>
      </c>
      <c r="B18">
        <f t="shared" si="2"/>
        <v>0</v>
      </c>
      <c r="C18" t="s">
        <v>282</v>
      </c>
      <c r="D18" s="1" t="s">
        <v>322</v>
      </c>
      <c r="E18">
        <f t="shared" ca="1" si="0"/>
        <v>0</v>
      </c>
    </row>
    <row r="19" spans="1:5" ht="12" customHeight="1">
      <c r="A19" t="str">
        <f t="shared" si="1"/>
        <v>12</v>
      </c>
      <c r="B19">
        <f t="shared" si="2"/>
        <v>0</v>
      </c>
      <c r="C19" t="s">
        <v>282</v>
      </c>
      <c r="D19" s="1" t="s">
        <v>323</v>
      </c>
      <c r="E19">
        <f t="shared" ca="1" si="0"/>
        <v>0</v>
      </c>
    </row>
    <row r="20" spans="1:5" ht="12" customHeight="1">
      <c r="A20" t="str">
        <f t="shared" si="1"/>
        <v>13</v>
      </c>
      <c r="B20">
        <f t="shared" si="2"/>
        <v>0</v>
      </c>
      <c r="C20" t="s">
        <v>282</v>
      </c>
      <c r="D20" s="1" t="s">
        <v>324</v>
      </c>
      <c r="E20">
        <f t="shared" ca="1" si="0"/>
        <v>0</v>
      </c>
    </row>
    <row r="21" spans="1:5" ht="12" customHeight="1">
      <c r="A21" t="str">
        <f t="shared" si="1"/>
        <v>01</v>
      </c>
      <c r="B21">
        <f t="shared" si="2"/>
        <v>0</v>
      </c>
      <c r="C21" t="s">
        <v>272</v>
      </c>
      <c r="D21" s="1" t="s">
        <v>325</v>
      </c>
      <c r="E21">
        <f t="shared" ca="1" si="0"/>
        <v>0</v>
      </c>
    </row>
    <row r="22" spans="1:5" ht="12" customHeight="1">
      <c r="A22" t="str">
        <f t="shared" si="1"/>
        <v>02</v>
      </c>
      <c r="B22">
        <f t="shared" si="2"/>
        <v>0</v>
      </c>
      <c r="C22" t="s">
        <v>272</v>
      </c>
      <c r="D22" s="1" t="s">
        <v>326</v>
      </c>
      <c r="E22">
        <f t="shared" ca="1" si="0"/>
        <v>0</v>
      </c>
    </row>
    <row r="23" spans="1:5">
      <c r="A23" t="str">
        <f t="shared" si="1"/>
        <v>03</v>
      </c>
      <c r="B23">
        <f t="shared" si="2"/>
        <v>0</v>
      </c>
      <c r="C23" t="s">
        <v>272</v>
      </c>
      <c r="D23" s="1" t="s">
        <v>327</v>
      </c>
      <c r="E23">
        <f t="shared" ca="1" si="0"/>
        <v>0</v>
      </c>
    </row>
    <row r="24" spans="1:5">
      <c r="A24" t="str">
        <f t="shared" si="1"/>
        <v>04</v>
      </c>
      <c r="B24">
        <f t="shared" si="2"/>
        <v>0</v>
      </c>
      <c r="C24" t="s">
        <v>272</v>
      </c>
      <c r="D24" s="1" t="s">
        <v>328</v>
      </c>
      <c r="E24">
        <f t="shared" ca="1" si="0"/>
        <v>0</v>
      </c>
    </row>
    <row r="25" spans="1:5">
      <c r="A25" t="str">
        <f t="shared" si="1"/>
        <v>05</v>
      </c>
      <c r="B25">
        <f t="shared" si="2"/>
        <v>0</v>
      </c>
      <c r="C25" t="s">
        <v>272</v>
      </c>
      <c r="D25" s="1" t="s">
        <v>329</v>
      </c>
      <c r="E25">
        <f t="shared" ca="1" si="0"/>
        <v>0</v>
      </c>
    </row>
    <row r="26" spans="1:5">
      <c r="A26" t="str">
        <f t="shared" si="1"/>
        <v>06</v>
      </c>
      <c r="B26">
        <f t="shared" si="2"/>
        <v>0</v>
      </c>
      <c r="C26" t="s">
        <v>272</v>
      </c>
      <c r="D26" s="1" t="s">
        <v>330</v>
      </c>
      <c r="E26">
        <f t="shared" ca="1" si="0"/>
        <v>0</v>
      </c>
    </row>
    <row r="27" spans="1:5">
      <c r="A27" t="str">
        <f t="shared" si="1"/>
        <v>07</v>
      </c>
      <c r="B27">
        <f t="shared" si="2"/>
        <v>0</v>
      </c>
      <c r="C27" t="s">
        <v>272</v>
      </c>
      <c r="D27" s="1" t="s">
        <v>331</v>
      </c>
      <c r="E27">
        <f t="shared" ca="1" si="0"/>
        <v>0</v>
      </c>
    </row>
    <row r="28" spans="1:5">
      <c r="A28" t="str">
        <f t="shared" si="1"/>
        <v>08</v>
      </c>
      <c r="B28">
        <f t="shared" si="2"/>
        <v>0</v>
      </c>
      <c r="C28" t="s">
        <v>272</v>
      </c>
      <c r="D28" s="1" t="s">
        <v>332</v>
      </c>
      <c r="E28">
        <f t="shared" ca="1" si="0"/>
        <v>0</v>
      </c>
    </row>
    <row r="29" spans="1:5">
      <c r="A29" t="str">
        <f t="shared" si="1"/>
        <v>09</v>
      </c>
      <c r="B29">
        <f t="shared" si="2"/>
        <v>0</v>
      </c>
      <c r="C29" t="s">
        <v>272</v>
      </c>
      <c r="D29" s="1" t="s">
        <v>333</v>
      </c>
      <c r="E29">
        <f t="shared" ca="1" si="0"/>
        <v>0</v>
      </c>
    </row>
    <row r="30" spans="1:5">
      <c r="A30" t="str">
        <f t="shared" si="1"/>
        <v>10</v>
      </c>
      <c r="B30">
        <f t="shared" si="2"/>
        <v>0</v>
      </c>
      <c r="C30" t="s">
        <v>272</v>
      </c>
      <c r="D30" s="1" t="s">
        <v>334</v>
      </c>
      <c r="E30">
        <f t="shared" ca="1" si="0"/>
        <v>0</v>
      </c>
    </row>
    <row r="31" spans="1:5">
      <c r="A31" t="str">
        <f t="shared" si="1"/>
        <v>11</v>
      </c>
      <c r="B31">
        <f t="shared" si="2"/>
        <v>0</v>
      </c>
      <c r="C31" t="s">
        <v>272</v>
      </c>
      <c r="D31" s="1" t="s">
        <v>335</v>
      </c>
      <c r="E31">
        <f t="shared" ca="1" si="0"/>
        <v>0</v>
      </c>
    </row>
    <row r="32" spans="1:5">
      <c r="A32" t="str">
        <f t="shared" si="1"/>
        <v>12</v>
      </c>
      <c r="B32">
        <f t="shared" si="2"/>
        <v>0</v>
      </c>
      <c r="C32" t="s">
        <v>272</v>
      </c>
      <c r="D32" s="1" t="s">
        <v>336</v>
      </c>
      <c r="E32">
        <f t="shared" ca="1" si="0"/>
        <v>0</v>
      </c>
    </row>
    <row r="33" spans="1:5">
      <c r="A33" t="str">
        <f t="shared" si="1"/>
        <v>13</v>
      </c>
      <c r="B33">
        <f t="shared" si="2"/>
        <v>0</v>
      </c>
      <c r="C33" t="s">
        <v>272</v>
      </c>
      <c r="D33" s="1" t="s">
        <v>337</v>
      </c>
      <c r="E33">
        <f t="shared" ca="1" si="0"/>
        <v>0</v>
      </c>
    </row>
    <row r="34" spans="1:5">
      <c r="A34" t="str">
        <f t="shared" si="1"/>
        <v>01</v>
      </c>
      <c r="B34">
        <f t="shared" si="2"/>
        <v>0</v>
      </c>
      <c r="C34" t="s">
        <v>280</v>
      </c>
      <c r="D34" s="1" t="s">
        <v>338</v>
      </c>
      <c r="E34">
        <f t="shared" ca="1" si="0"/>
        <v>0</v>
      </c>
    </row>
    <row r="35" spans="1:5">
      <c r="A35" t="str">
        <f t="shared" si="1"/>
        <v>02</v>
      </c>
      <c r="B35">
        <f t="shared" si="2"/>
        <v>0</v>
      </c>
      <c r="C35" t="s">
        <v>280</v>
      </c>
      <c r="D35" s="1" t="s">
        <v>339</v>
      </c>
      <c r="E35">
        <f t="shared" ca="1" si="0"/>
        <v>0</v>
      </c>
    </row>
    <row r="36" spans="1:5">
      <c r="A36" t="str">
        <f t="shared" si="1"/>
        <v>03</v>
      </c>
      <c r="B36">
        <f t="shared" si="2"/>
        <v>0</v>
      </c>
      <c r="C36" t="s">
        <v>280</v>
      </c>
      <c r="D36" s="1" t="s">
        <v>340</v>
      </c>
      <c r="E36">
        <f t="shared" ca="1" si="0"/>
        <v>0</v>
      </c>
    </row>
    <row r="37" spans="1:5">
      <c r="A37" t="str">
        <f t="shared" si="1"/>
        <v>04</v>
      </c>
      <c r="B37">
        <f t="shared" si="2"/>
        <v>0</v>
      </c>
      <c r="C37" t="s">
        <v>280</v>
      </c>
      <c r="D37" s="1" t="s">
        <v>341</v>
      </c>
      <c r="E37">
        <f t="shared" ca="1" si="0"/>
        <v>0</v>
      </c>
    </row>
    <row r="38" spans="1:5">
      <c r="A38" t="str">
        <f t="shared" si="1"/>
        <v>05</v>
      </c>
      <c r="B38">
        <f t="shared" si="2"/>
        <v>0</v>
      </c>
      <c r="C38" t="s">
        <v>280</v>
      </c>
      <c r="D38" s="1" t="s">
        <v>342</v>
      </c>
      <c r="E38">
        <f t="shared" ca="1" si="0"/>
        <v>0</v>
      </c>
    </row>
    <row r="39" spans="1:5">
      <c r="A39" t="str">
        <f t="shared" si="1"/>
        <v>06</v>
      </c>
      <c r="B39">
        <f t="shared" si="2"/>
        <v>0</v>
      </c>
      <c r="C39" t="s">
        <v>280</v>
      </c>
      <c r="D39" s="1" t="s">
        <v>343</v>
      </c>
      <c r="E39">
        <f t="shared" ca="1" si="0"/>
        <v>0</v>
      </c>
    </row>
    <row r="40" spans="1:5">
      <c r="A40" t="str">
        <f t="shared" si="1"/>
        <v>07</v>
      </c>
      <c r="B40">
        <f t="shared" si="2"/>
        <v>0</v>
      </c>
      <c r="C40" t="s">
        <v>280</v>
      </c>
      <c r="D40" s="1" t="s">
        <v>344</v>
      </c>
      <c r="E40">
        <f t="shared" ca="1" si="0"/>
        <v>0</v>
      </c>
    </row>
    <row r="41" spans="1:5">
      <c r="A41" t="str">
        <f t="shared" si="1"/>
        <v>08</v>
      </c>
      <c r="B41">
        <f t="shared" si="2"/>
        <v>0</v>
      </c>
      <c r="C41" t="s">
        <v>280</v>
      </c>
      <c r="D41" s="1" t="s">
        <v>345</v>
      </c>
      <c r="E41">
        <f t="shared" ca="1" si="0"/>
        <v>0</v>
      </c>
    </row>
    <row r="42" spans="1:5">
      <c r="A42" t="str">
        <f t="shared" si="1"/>
        <v>09</v>
      </c>
      <c r="B42">
        <f t="shared" si="2"/>
        <v>0</v>
      </c>
      <c r="C42" t="s">
        <v>280</v>
      </c>
      <c r="D42" s="1" t="s">
        <v>346</v>
      </c>
      <c r="E42">
        <f t="shared" ca="1" si="0"/>
        <v>0</v>
      </c>
    </row>
    <row r="43" spans="1:5">
      <c r="A43" t="str">
        <f t="shared" si="1"/>
        <v>10</v>
      </c>
      <c r="B43">
        <f t="shared" si="2"/>
        <v>0</v>
      </c>
      <c r="C43" t="s">
        <v>280</v>
      </c>
      <c r="D43" s="1" t="s">
        <v>347</v>
      </c>
      <c r="E43">
        <f t="shared" ca="1" si="0"/>
        <v>0</v>
      </c>
    </row>
    <row r="44" spans="1:5">
      <c r="A44" t="str">
        <f t="shared" si="1"/>
        <v>11</v>
      </c>
      <c r="B44">
        <f t="shared" si="2"/>
        <v>0</v>
      </c>
      <c r="C44" t="s">
        <v>280</v>
      </c>
      <c r="D44" s="1" t="s">
        <v>348</v>
      </c>
      <c r="E44">
        <f t="shared" ca="1" si="0"/>
        <v>0</v>
      </c>
    </row>
    <row r="45" spans="1:5">
      <c r="A45" t="str">
        <f t="shared" si="1"/>
        <v>12</v>
      </c>
      <c r="B45">
        <f t="shared" si="2"/>
        <v>0</v>
      </c>
      <c r="C45" t="s">
        <v>280</v>
      </c>
      <c r="D45" s="1" t="s">
        <v>349</v>
      </c>
      <c r="E45">
        <f t="shared" ca="1" si="0"/>
        <v>0</v>
      </c>
    </row>
    <row r="46" spans="1:5">
      <c r="A46" t="str">
        <f t="shared" si="1"/>
        <v>13</v>
      </c>
      <c r="B46">
        <f t="shared" si="2"/>
        <v>0</v>
      </c>
      <c r="C46" t="s">
        <v>280</v>
      </c>
      <c r="D46" s="1" t="s">
        <v>350</v>
      </c>
      <c r="E46">
        <f t="shared" ca="1" si="0"/>
        <v>0</v>
      </c>
    </row>
    <row r="47" spans="1:5">
      <c r="A47" t="str">
        <f t="shared" si="1"/>
        <v>01</v>
      </c>
      <c r="B47">
        <f t="shared" si="2"/>
        <v>0</v>
      </c>
      <c r="C47" t="s">
        <v>279</v>
      </c>
      <c r="D47" s="1" t="s">
        <v>351</v>
      </c>
      <c r="E47">
        <f t="shared" ca="1" si="0"/>
        <v>0</v>
      </c>
    </row>
    <row r="48" spans="1:5">
      <c r="A48" t="str">
        <f t="shared" si="1"/>
        <v>02</v>
      </c>
      <c r="B48">
        <f t="shared" si="2"/>
        <v>0</v>
      </c>
      <c r="C48" t="s">
        <v>279</v>
      </c>
      <c r="D48" s="1" t="s">
        <v>352</v>
      </c>
      <c r="E48">
        <f t="shared" ca="1" si="0"/>
        <v>0</v>
      </c>
    </row>
    <row r="49" spans="1:5">
      <c r="A49" t="str">
        <f t="shared" si="1"/>
        <v>03</v>
      </c>
      <c r="B49">
        <f t="shared" si="2"/>
        <v>0</v>
      </c>
      <c r="C49" t="s">
        <v>279</v>
      </c>
      <c r="D49" s="1" t="s">
        <v>353</v>
      </c>
      <c r="E49">
        <f t="shared" ca="1" si="0"/>
        <v>0</v>
      </c>
    </row>
    <row r="50" spans="1:5">
      <c r="A50" t="str">
        <f t="shared" si="1"/>
        <v>04</v>
      </c>
      <c r="B50">
        <f t="shared" si="2"/>
        <v>0</v>
      </c>
      <c r="C50" t="s">
        <v>279</v>
      </c>
      <c r="D50" s="1" t="s">
        <v>354</v>
      </c>
      <c r="E50">
        <f t="shared" ca="1" si="0"/>
        <v>0</v>
      </c>
    </row>
    <row r="51" spans="1:5">
      <c r="A51" t="str">
        <f t="shared" si="1"/>
        <v>05</v>
      </c>
      <c r="B51">
        <f t="shared" si="2"/>
        <v>0</v>
      </c>
      <c r="C51" t="s">
        <v>279</v>
      </c>
      <c r="D51" s="1" t="s">
        <v>355</v>
      </c>
      <c r="E51">
        <f t="shared" ca="1" si="0"/>
        <v>0</v>
      </c>
    </row>
    <row r="52" spans="1:5">
      <c r="A52" t="str">
        <f t="shared" si="1"/>
        <v>06</v>
      </c>
      <c r="B52">
        <f t="shared" si="2"/>
        <v>0</v>
      </c>
      <c r="C52" t="s">
        <v>279</v>
      </c>
      <c r="D52" s="1" t="s">
        <v>356</v>
      </c>
      <c r="E52">
        <f t="shared" ca="1" si="0"/>
        <v>0</v>
      </c>
    </row>
    <row r="53" spans="1:5">
      <c r="A53" t="str">
        <f t="shared" si="1"/>
        <v>07</v>
      </c>
      <c r="B53">
        <f t="shared" si="2"/>
        <v>0</v>
      </c>
      <c r="C53" t="s">
        <v>279</v>
      </c>
      <c r="D53" s="1" t="s">
        <v>357</v>
      </c>
      <c r="E53">
        <f t="shared" ca="1" si="0"/>
        <v>0</v>
      </c>
    </row>
    <row r="54" spans="1:5">
      <c r="A54" t="str">
        <f t="shared" si="1"/>
        <v>08</v>
      </c>
      <c r="B54">
        <f t="shared" si="2"/>
        <v>0</v>
      </c>
      <c r="C54" t="s">
        <v>279</v>
      </c>
      <c r="D54" s="1" t="s">
        <v>358</v>
      </c>
      <c r="E54">
        <f t="shared" ca="1" si="0"/>
        <v>0</v>
      </c>
    </row>
    <row r="55" spans="1:5">
      <c r="A55" t="str">
        <f t="shared" si="1"/>
        <v>09</v>
      </c>
      <c r="B55">
        <f t="shared" si="2"/>
        <v>0</v>
      </c>
      <c r="C55" t="s">
        <v>279</v>
      </c>
      <c r="D55" s="1" t="s">
        <v>359</v>
      </c>
      <c r="E55">
        <f t="shared" ca="1" si="0"/>
        <v>0</v>
      </c>
    </row>
    <row r="56" spans="1:5">
      <c r="A56" t="str">
        <f t="shared" si="1"/>
        <v>10</v>
      </c>
      <c r="B56">
        <f t="shared" si="2"/>
        <v>0</v>
      </c>
      <c r="C56" t="s">
        <v>279</v>
      </c>
      <c r="D56" s="1" t="s">
        <v>360</v>
      </c>
      <c r="E56">
        <f t="shared" ca="1" si="0"/>
        <v>0</v>
      </c>
    </row>
    <row r="57" spans="1:5">
      <c r="A57" t="str">
        <f t="shared" si="1"/>
        <v>11</v>
      </c>
      <c r="B57">
        <f t="shared" si="2"/>
        <v>0</v>
      </c>
      <c r="C57" t="s">
        <v>279</v>
      </c>
      <c r="D57" s="1" t="s">
        <v>361</v>
      </c>
      <c r="E57">
        <f t="shared" ca="1" si="0"/>
        <v>0</v>
      </c>
    </row>
    <row r="58" spans="1:5">
      <c r="A58" t="str">
        <f t="shared" si="1"/>
        <v>12</v>
      </c>
      <c r="B58">
        <f t="shared" si="2"/>
        <v>0</v>
      </c>
      <c r="C58" t="s">
        <v>279</v>
      </c>
      <c r="D58" s="1" t="s">
        <v>362</v>
      </c>
      <c r="E58">
        <f t="shared" ca="1" si="0"/>
        <v>0</v>
      </c>
    </row>
    <row r="59" spans="1:5">
      <c r="A59" t="str">
        <f t="shared" si="1"/>
        <v>13</v>
      </c>
      <c r="B59">
        <f t="shared" si="2"/>
        <v>0</v>
      </c>
      <c r="C59" t="s">
        <v>279</v>
      </c>
      <c r="D59" s="1" t="s">
        <v>363</v>
      </c>
      <c r="E59">
        <f t="shared" ca="1" si="0"/>
        <v>0</v>
      </c>
    </row>
    <row r="60" spans="1:5">
      <c r="A60" t="str">
        <f t="shared" si="1"/>
        <v>01</v>
      </c>
      <c r="B60">
        <f t="shared" si="2"/>
        <v>0</v>
      </c>
      <c r="C60" t="s">
        <v>273</v>
      </c>
      <c r="D60" s="1" t="s">
        <v>364</v>
      </c>
      <c r="E60">
        <f t="shared" ca="1" si="0"/>
        <v>0</v>
      </c>
    </row>
    <row r="61" spans="1:5">
      <c r="A61" t="str">
        <f t="shared" si="1"/>
        <v>02</v>
      </c>
      <c r="B61">
        <f t="shared" si="2"/>
        <v>0</v>
      </c>
      <c r="C61" t="s">
        <v>273</v>
      </c>
      <c r="D61" s="1" t="s">
        <v>365</v>
      </c>
      <c r="E61">
        <f t="shared" ca="1" si="0"/>
        <v>0</v>
      </c>
    </row>
    <row r="62" spans="1:5">
      <c r="A62" t="str">
        <f t="shared" si="1"/>
        <v>03</v>
      </c>
      <c r="B62">
        <f t="shared" si="2"/>
        <v>0</v>
      </c>
      <c r="C62" t="s">
        <v>273</v>
      </c>
      <c r="D62" s="1" t="s">
        <v>366</v>
      </c>
      <c r="E62">
        <f t="shared" ca="1" si="0"/>
        <v>0</v>
      </c>
    </row>
    <row r="63" spans="1:5">
      <c r="A63" t="str">
        <f t="shared" si="1"/>
        <v>04</v>
      </c>
      <c r="B63">
        <f t="shared" si="2"/>
        <v>0</v>
      </c>
      <c r="C63" t="s">
        <v>273</v>
      </c>
      <c r="D63" s="1" t="s">
        <v>367</v>
      </c>
      <c r="E63">
        <f t="shared" ca="1" si="0"/>
        <v>0</v>
      </c>
    </row>
    <row r="64" spans="1:5">
      <c r="A64" t="str">
        <f t="shared" si="1"/>
        <v>05</v>
      </c>
      <c r="B64">
        <f t="shared" si="2"/>
        <v>0</v>
      </c>
      <c r="C64" t="s">
        <v>273</v>
      </c>
      <c r="D64" s="1" t="s">
        <v>368</v>
      </c>
      <c r="E64">
        <f t="shared" ca="1" si="0"/>
        <v>0</v>
      </c>
    </row>
    <row r="65" spans="1:5">
      <c r="A65" t="str">
        <f t="shared" si="1"/>
        <v>06</v>
      </c>
      <c r="B65">
        <f t="shared" si="2"/>
        <v>0</v>
      </c>
      <c r="C65" t="s">
        <v>273</v>
      </c>
      <c r="D65" s="1" t="s">
        <v>369</v>
      </c>
      <c r="E65">
        <f t="shared" ca="1" si="0"/>
        <v>0</v>
      </c>
    </row>
    <row r="66" spans="1:5">
      <c r="A66" t="str">
        <f t="shared" si="1"/>
        <v>07</v>
      </c>
      <c r="B66">
        <f t="shared" si="2"/>
        <v>0</v>
      </c>
      <c r="C66" t="s">
        <v>273</v>
      </c>
      <c r="D66" s="1" t="s">
        <v>370</v>
      </c>
      <c r="E66">
        <f t="shared" ca="1" si="0"/>
        <v>0</v>
      </c>
    </row>
    <row r="67" spans="1:5">
      <c r="A67" t="str">
        <f t="shared" si="1"/>
        <v>08</v>
      </c>
      <c r="B67">
        <f t="shared" si="2"/>
        <v>0</v>
      </c>
      <c r="C67" t="s">
        <v>273</v>
      </c>
      <c r="D67" s="1" t="s">
        <v>371</v>
      </c>
      <c r="E67">
        <f t="shared" ca="1" si="0"/>
        <v>0</v>
      </c>
    </row>
    <row r="68" spans="1:5">
      <c r="A68" t="str">
        <f t="shared" si="1"/>
        <v>09</v>
      </c>
      <c r="B68">
        <f t="shared" si="2"/>
        <v>0</v>
      </c>
      <c r="C68" t="s">
        <v>273</v>
      </c>
      <c r="D68" s="1" t="s">
        <v>372</v>
      </c>
      <c r="E68">
        <f t="shared" ca="1" si="0"/>
        <v>0</v>
      </c>
    </row>
    <row r="69" spans="1:5">
      <c r="A69" t="str">
        <f t="shared" si="1"/>
        <v>10</v>
      </c>
      <c r="B69">
        <f t="shared" si="2"/>
        <v>0</v>
      </c>
      <c r="C69" t="s">
        <v>273</v>
      </c>
      <c r="D69" s="1" t="s">
        <v>373</v>
      </c>
      <c r="E69">
        <f t="shared" ca="1" si="0"/>
        <v>0</v>
      </c>
    </row>
    <row r="70" spans="1:5">
      <c r="A70" t="str">
        <f t="shared" si="1"/>
        <v>11</v>
      </c>
      <c r="B70">
        <f t="shared" si="2"/>
        <v>0</v>
      </c>
      <c r="C70" t="s">
        <v>273</v>
      </c>
      <c r="D70" s="1" t="s">
        <v>374</v>
      </c>
      <c r="E70">
        <f t="shared" ca="1" si="0"/>
        <v>0</v>
      </c>
    </row>
    <row r="71" spans="1:5">
      <c r="A71" t="str">
        <f t="shared" si="1"/>
        <v>12</v>
      </c>
      <c r="B71">
        <f t="shared" si="2"/>
        <v>0</v>
      </c>
      <c r="C71" t="s">
        <v>273</v>
      </c>
      <c r="D71" s="1" t="s">
        <v>375</v>
      </c>
      <c r="E71">
        <f t="shared" ca="1" si="0"/>
        <v>0</v>
      </c>
    </row>
    <row r="72" spans="1:5">
      <c r="A72" t="str">
        <f t="shared" si="1"/>
        <v>13</v>
      </c>
      <c r="B72">
        <f t="shared" si="2"/>
        <v>0</v>
      </c>
      <c r="C72" t="s">
        <v>273</v>
      </c>
      <c r="D72" s="1" t="s">
        <v>376</v>
      </c>
      <c r="E72">
        <f t="shared" ref="E72:E135" ca="1" si="3">IFERROR(IF(B72=0,VLOOKUP(C72,INDIRECT($G$4&amp;$H$4),MATCH($A72,INDIRECT($G$4&amp;$I$4),0),0),VLOOKUP(C72,INDIRECT($G$5&amp;$H$5),MATCH($A72,INDIRECT($G$5&amp;$I$5),0),FALSE)),0)</f>
        <v>0</v>
      </c>
    </row>
    <row r="73" spans="1:5">
      <c r="A73" t="str">
        <f t="shared" ref="A73:A136" si="4">MID(D73,LEN(C73)+2,LEN(D73)-LEN(C73))</f>
        <v>01</v>
      </c>
      <c r="B73">
        <f t="shared" ref="B73:B136" si="5">IF(IFERROR(FIND("PU",D73,1),0)&lt;&gt;0,"PU",0)</f>
        <v>0</v>
      </c>
      <c r="C73" t="s">
        <v>274</v>
      </c>
      <c r="D73" s="1" t="s">
        <v>377</v>
      </c>
      <c r="E73">
        <f t="shared" ca="1" si="3"/>
        <v>0</v>
      </c>
    </row>
    <row r="74" spans="1:5">
      <c r="A74" t="str">
        <f t="shared" si="4"/>
        <v>02</v>
      </c>
      <c r="B74">
        <f t="shared" si="5"/>
        <v>0</v>
      </c>
      <c r="C74" t="s">
        <v>274</v>
      </c>
      <c r="D74" s="1" t="s">
        <v>378</v>
      </c>
      <c r="E74">
        <f t="shared" ca="1" si="3"/>
        <v>0</v>
      </c>
    </row>
    <row r="75" spans="1:5">
      <c r="A75" t="str">
        <f t="shared" si="4"/>
        <v>03</v>
      </c>
      <c r="B75">
        <f t="shared" si="5"/>
        <v>0</v>
      </c>
      <c r="C75" t="s">
        <v>274</v>
      </c>
      <c r="D75" s="1" t="s">
        <v>379</v>
      </c>
      <c r="E75">
        <f t="shared" ca="1" si="3"/>
        <v>0</v>
      </c>
    </row>
    <row r="76" spans="1:5">
      <c r="A76" t="str">
        <f t="shared" si="4"/>
        <v>04</v>
      </c>
      <c r="B76">
        <f t="shared" si="5"/>
        <v>0</v>
      </c>
      <c r="C76" t="s">
        <v>274</v>
      </c>
      <c r="D76" s="1" t="s">
        <v>380</v>
      </c>
      <c r="E76">
        <f t="shared" ca="1" si="3"/>
        <v>0</v>
      </c>
    </row>
    <row r="77" spans="1:5">
      <c r="A77" t="str">
        <f t="shared" si="4"/>
        <v>05</v>
      </c>
      <c r="B77">
        <f t="shared" si="5"/>
        <v>0</v>
      </c>
      <c r="C77" t="s">
        <v>274</v>
      </c>
      <c r="D77" s="1" t="s">
        <v>381</v>
      </c>
      <c r="E77">
        <f t="shared" ca="1" si="3"/>
        <v>0</v>
      </c>
    </row>
    <row r="78" spans="1:5">
      <c r="A78" t="str">
        <f t="shared" si="4"/>
        <v>06</v>
      </c>
      <c r="B78">
        <f t="shared" si="5"/>
        <v>0</v>
      </c>
      <c r="C78" t="s">
        <v>274</v>
      </c>
      <c r="D78" s="1" t="s">
        <v>382</v>
      </c>
      <c r="E78">
        <f t="shared" ca="1" si="3"/>
        <v>0</v>
      </c>
    </row>
    <row r="79" spans="1:5">
      <c r="A79" t="str">
        <f t="shared" si="4"/>
        <v>07</v>
      </c>
      <c r="B79">
        <f t="shared" si="5"/>
        <v>0</v>
      </c>
      <c r="C79" t="s">
        <v>274</v>
      </c>
      <c r="D79" s="1" t="s">
        <v>383</v>
      </c>
      <c r="E79">
        <f t="shared" ca="1" si="3"/>
        <v>0</v>
      </c>
    </row>
    <row r="80" spans="1:5">
      <c r="A80" t="str">
        <f t="shared" si="4"/>
        <v>08</v>
      </c>
      <c r="B80">
        <f t="shared" si="5"/>
        <v>0</v>
      </c>
      <c r="C80" t="s">
        <v>274</v>
      </c>
      <c r="D80" s="1" t="s">
        <v>384</v>
      </c>
      <c r="E80">
        <f t="shared" ca="1" si="3"/>
        <v>0</v>
      </c>
    </row>
    <row r="81" spans="1:5">
      <c r="A81" t="str">
        <f t="shared" si="4"/>
        <v>09</v>
      </c>
      <c r="B81">
        <f t="shared" si="5"/>
        <v>0</v>
      </c>
      <c r="C81" t="s">
        <v>274</v>
      </c>
      <c r="D81" s="1" t="s">
        <v>385</v>
      </c>
      <c r="E81">
        <f t="shared" ca="1" si="3"/>
        <v>0</v>
      </c>
    </row>
    <row r="82" spans="1:5">
      <c r="A82" t="str">
        <f t="shared" si="4"/>
        <v>10</v>
      </c>
      <c r="B82">
        <f t="shared" si="5"/>
        <v>0</v>
      </c>
      <c r="C82" t="s">
        <v>274</v>
      </c>
      <c r="D82" s="1" t="s">
        <v>386</v>
      </c>
      <c r="E82">
        <f t="shared" ca="1" si="3"/>
        <v>0</v>
      </c>
    </row>
    <row r="83" spans="1:5">
      <c r="A83" t="str">
        <f t="shared" si="4"/>
        <v>11</v>
      </c>
      <c r="B83">
        <f t="shared" si="5"/>
        <v>0</v>
      </c>
      <c r="C83" t="s">
        <v>274</v>
      </c>
      <c r="D83" s="1" t="s">
        <v>387</v>
      </c>
      <c r="E83">
        <f t="shared" ca="1" si="3"/>
        <v>0</v>
      </c>
    </row>
    <row r="84" spans="1:5">
      <c r="A84" t="str">
        <f t="shared" si="4"/>
        <v>12</v>
      </c>
      <c r="B84">
        <f t="shared" si="5"/>
        <v>0</v>
      </c>
      <c r="C84" t="s">
        <v>274</v>
      </c>
      <c r="D84" s="1" t="s">
        <v>388</v>
      </c>
      <c r="E84">
        <f t="shared" ca="1" si="3"/>
        <v>0</v>
      </c>
    </row>
    <row r="85" spans="1:5">
      <c r="A85" t="str">
        <f t="shared" si="4"/>
        <v>13</v>
      </c>
      <c r="B85">
        <f t="shared" si="5"/>
        <v>0</v>
      </c>
      <c r="C85" t="s">
        <v>274</v>
      </c>
      <c r="D85" s="1" t="s">
        <v>389</v>
      </c>
      <c r="E85">
        <f t="shared" ca="1" si="3"/>
        <v>0</v>
      </c>
    </row>
    <row r="86" spans="1:5">
      <c r="A86" t="str">
        <f t="shared" si="4"/>
        <v>01</v>
      </c>
      <c r="B86">
        <f t="shared" si="5"/>
        <v>0</v>
      </c>
      <c r="C86" t="s">
        <v>277</v>
      </c>
      <c r="D86" s="1" t="s">
        <v>390</v>
      </c>
      <c r="E86">
        <f t="shared" ca="1" si="3"/>
        <v>0</v>
      </c>
    </row>
    <row r="87" spans="1:5">
      <c r="A87" t="str">
        <f t="shared" si="4"/>
        <v>02</v>
      </c>
      <c r="B87">
        <f t="shared" si="5"/>
        <v>0</v>
      </c>
      <c r="C87" t="s">
        <v>277</v>
      </c>
      <c r="D87" s="1" t="s">
        <v>391</v>
      </c>
      <c r="E87">
        <f t="shared" ca="1" si="3"/>
        <v>0</v>
      </c>
    </row>
    <row r="88" spans="1:5">
      <c r="A88" t="str">
        <f t="shared" si="4"/>
        <v>03</v>
      </c>
      <c r="B88">
        <f t="shared" si="5"/>
        <v>0</v>
      </c>
      <c r="C88" t="s">
        <v>277</v>
      </c>
      <c r="D88" s="1" t="s">
        <v>392</v>
      </c>
      <c r="E88">
        <f t="shared" ca="1" si="3"/>
        <v>0</v>
      </c>
    </row>
    <row r="89" spans="1:5">
      <c r="A89" t="str">
        <f t="shared" si="4"/>
        <v>04</v>
      </c>
      <c r="B89">
        <f t="shared" si="5"/>
        <v>0</v>
      </c>
      <c r="C89" t="s">
        <v>277</v>
      </c>
      <c r="D89" s="1" t="s">
        <v>393</v>
      </c>
      <c r="E89">
        <f t="shared" ca="1" si="3"/>
        <v>0</v>
      </c>
    </row>
    <row r="90" spans="1:5">
      <c r="A90" t="str">
        <f t="shared" si="4"/>
        <v>05</v>
      </c>
      <c r="B90">
        <f t="shared" si="5"/>
        <v>0</v>
      </c>
      <c r="C90" t="s">
        <v>277</v>
      </c>
      <c r="D90" s="1" t="s">
        <v>394</v>
      </c>
      <c r="E90">
        <f t="shared" ca="1" si="3"/>
        <v>0</v>
      </c>
    </row>
    <row r="91" spans="1:5">
      <c r="A91" t="str">
        <f t="shared" si="4"/>
        <v>06</v>
      </c>
      <c r="B91">
        <f t="shared" si="5"/>
        <v>0</v>
      </c>
      <c r="C91" t="s">
        <v>277</v>
      </c>
      <c r="D91" s="1" t="s">
        <v>395</v>
      </c>
      <c r="E91">
        <f t="shared" ca="1" si="3"/>
        <v>0</v>
      </c>
    </row>
    <row r="92" spans="1:5">
      <c r="A92" t="str">
        <f t="shared" si="4"/>
        <v>07</v>
      </c>
      <c r="B92">
        <f t="shared" si="5"/>
        <v>0</v>
      </c>
      <c r="C92" t="s">
        <v>277</v>
      </c>
      <c r="D92" s="1" t="s">
        <v>396</v>
      </c>
      <c r="E92">
        <f t="shared" ca="1" si="3"/>
        <v>0</v>
      </c>
    </row>
    <row r="93" spans="1:5">
      <c r="A93" t="str">
        <f t="shared" si="4"/>
        <v>08</v>
      </c>
      <c r="B93">
        <f t="shared" si="5"/>
        <v>0</v>
      </c>
      <c r="C93" t="s">
        <v>277</v>
      </c>
      <c r="D93" s="1" t="s">
        <v>397</v>
      </c>
      <c r="E93">
        <f t="shared" ca="1" si="3"/>
        <v>0</v>
      </c>
    </row>
    <row r="94" spans="1:5">
      <c r="A94" t="str">
        <f t="shared" si="4"/>
        <v>09</v>
      </c>
      <c r="B94">
        <f t="shared" si="5"/>
        <v>0</v>
      </c>
      <c r="C94" t="s">
        <v>277</v>
      </c>
      <c r="D94" s="1" t="s">
        <v>398</v>
      </c>
      <c r="E94">
        <f t="shared" ca="1" si="3"/>
        <v>0</v>
      </c>
    </row>
    <row r="95" spans="1:5">
      <c r="A95" t="str">
        <f t="shared" si="4"/>
        <v>10</v>
      </c>
      <c r="B95">
        <f t="shared" si="5"/>
        <v>0</v>
      </c>
      <c r="C95" t="s">
        <v>277</v>
      </c>
      <c r="D95" s="1" t="s">
        <v>399</v>
      </c>
      <c r="E95">
        <f t="shared" ca="1" si="3"/>
        <v>0</v>
      </c>
    </row>
    <row r="96" spans="1:5">
      <c r="A96" t="str">
        <f t="shared" si="4"/>
        <v>11</v>
      </c>
      <c r="B96">
        <f t="shared" si="5"/>
        <v>0</v>
      </c>
      <c r="C96" t="s">
        <v>277</v>
      </c>
      <c r="D96" s="1" t="s">
        <v>400</v>
      </c>
      <c r="E96">
        <f t="shared" ca="1" si="3"/>
        <v>0</v>
      </c>
    </row>
    <row r="97" spans="1:5">
      <c r="A97" t="str">
        <f t="shared" si="4"/>
        <v>12</v>
      </c>
      <c r="B97">
        <f t="shared" si="5"/>
        <v>0</v>
      </c>
      <c r="C97" t="s">
        <v>277</v>
      </c>
      <c r="D97" s="1" t="s">
        <v>401</v>
      </c>
      <c r="E97">
        <f t="shared" ca="1" si="3"/>
        <v>0</v>
      </c>
    </row>
    <row r="98" spans="1:5">
      <c r="A98" t="str">
        <f t="shared" si="4"/>
        <v>13</v>
      </c>
      <c r="B98">
        <f t="shared" si="5"/>
        <v>0</v>
      </c>
      <c r="C98" t="s">
        <v>277</v>
      </c>
      <c r="D98" s="1" t="s">
        <v>402</v>
      </c>
      <c r="E98">
        <f t="shared" ca="1" si="3"/>
        <v>0</v>
      </c>
    </row>
    <row r="99" spans="1:5">
      <c r="A99" t="str">
        <f t="shared" si="4"/>
        <v>01</v>
      </c>
      <c r="B99">
        <f t="shared" si="5"/>
        <v>0</v>
      </c>
      <c r="C99" t="s">
        <v>286</v>
      </c>
      <c r="D99" s="1" t="s">
        <v>403</v>
      </c>
      <c r="E99">
        <f t="shared" ca="1" si="3"/>
        <v>0</v>
      </c>
    </row>
    <row r="100" spans="1:5">
      <c r="A100" t="str">
        <f t="shared" si="4"/>
        <v>02</v>
      </c>
      <c r="B100">
        <f t="shared" si="5"/>
        <v>0</v>
      </c>
      <c r="C100" t="s">
        <v>286</v>
      </c>
      <c r="D100" s="1" t="s">
        <v>404</v>
      </c>
      <c r="E100">
        <f t="shared" ca="1" si="3"/>
        <v>0</v>
      </c>
    </row>
    <row r="101" spans="1:5">
      <c r="A101" t="str">
        <f t="shared" si="4"/>
        <v>03</v>
      </c>
      <c r="B101">
        <f t="shared" si="5"/>
        <v>0</v>
      </c>
      <c r="C101" t="s">
        <v>286</v>
      </c>
      <c r="D101" s="1" t="s">
        <v>405</v>
      </c>
      <c r="E101">
        <f t="shared" ca="1" si="3"/>
        <v>0</v>
      </c>
    </row>
    <row r="102" spans="1:5">
      <c r="A102" t="str">
        <f t="shared" si="4"/>
        <v>04</v>
      </c>
      <c r="B102">
        <f t="shared" si="5"/>
        <v>0</v>
      </c>
      <c r="C102" t="s">
        <v>286</v>
      </c>
      <c r="D102" s="1" t="s">
        <v>406</v>
      </c>
      <c r="E102">
        <f t="shared" ca="1" si="3"/>
        <v>0</v>
      </c>
    </row>
    <row r="103" spans="1:5">
      <c r="A103" t="str">
        <f t="shared" si="4"/>
        <v>05</v>
      </c>
      <c r="B103">
        <f t="shared" si="5"/>
        <v>0</v>
      </c>
      <c r="C103" t="s">
        <v>286</v>
      </c>
      <c r="D103" s="1" t="s">
        <v>407</v>
      </c>
      <c r="E103">
        <f t="shared" ca="1" si="3"/>
        <v>0</v>
      </c>
    </row>
    <row r="104" spans="1:5">
      <c r="A104" t="str">
        <f t="shared" si="4"/>
        <v>06</v>
      </c>
      <c r="B104">
        <f t="shared" si="5"/>
        <v>0</v>
      </c>
      <c r="C104" t="s">
        <v>286</v>
      </c>
      <c r="D104" s="1" t="s">
        <v>408</v>
      </c>
      <c r="E104">
        <f t="shared" ca="1" si="3"/>
        <v>0</v>
      </c>
    </row>
    <row r="105" spans="1:5">
      <c r="A105" t="str">
        <f t="shared" si="4"/>
        <v>07</v>
      </c>
      <c r="B105">
        <f t="shared" si="5"/>
        <v>0</v>
      </c>
      <c r="C105" t="s">
        <v>286</v>
      </c>
      <c r="D105" s="1" t="s">
        <v>409</v>
      </c>
      <c r="E105">
        <f t="shared" ca="1" si="3"/>
        <v>0</v>
      </c>
    </row>
    <row r="106" spans="1:5">
      <c r="A106" t="str">
        <f t="shared" si="4"/>
        <v>08</v>
      </c>
      <c r="B106">
        <f t="shared" si="5"/>
        <v>0</v>
      </c>
      <c r="C106" t="s">
        <v>286</v>
      </c>
      <c r="D106" s="1" t="s">
        <v>410</v>
      </c>
      <c r="E106">
        <f t="shared" ca="1" si="3"/>
        <v>0</v>
      </c>
    </row>
    <row r="107" spans="1:5">
      <c r="A107" t="str">
        <f t="shared" si="4"/>
        <v>09</v>
      </c>
      <c r="B107">
        <f t="shared" si="5"/>
        <v>0</v>
      </c>
      <c r="C107" t="s">
        <v>286</v>
      </c>
      <c r="D107" s="1" t="s">
        <v>411</v>
      </c>
      <c r="E107">
        <f t="shared" ca="1" si="3"/>
        <v>0</v>
      </c>
    </row>
    <row r="108" spans="1:5">
      <c r="A108" t="str">
        <f t="shared" si="4"/>
        <v>10</v>
      </c>
      <c r="B108">
        <f t="shared" si="5"/>
        <v>0</v>
      </c>
      <c r="C108" t="s">
        <v>286</v>
      </c>
      <c r="D108" s="1" t="s">
        <v>412</v>
      </c>
      <c r="E108">
        <f t="shared" ca="1" si="3"/>
        <v>0</v>
      </c>
    </row>
    <row r="109" spans="1:5">
      <c r="A109" t="str">
        <f t="shared" si="4"/>
        <v>11</v>
      </c>
      <c r="B109">
        <f t="shared" si="5"/>
        <v>0</v>
      </c>
      <c r="C109" t="s">
        <v>286</v>
      </c>
      <c r="D109" s="1" t="s">
        <v>413</v>
      </c>
      <c r="E109">
        <f t="shared" ca="1" si="3"/>
        <v>0</v>
      </c>
    </row>
    <row r="110" spans="1:5">
      <c r="A110" t="str">
        <f t="shared" si="4"/>
        <v>12</v>
      </c>
      <c r="B110">
        <f t="shared" si="5"/>
        <v>0</v>
      </c>
      <c r="C110" t="s">
        <v>286</v>
      </c>
      <c r="D110" s="1" t="s">
        <v>414</v>
      </c>
      <c r="E110">
        <f t="shared" ca="1" si="3"/>
        <v>0</v>
      </c>
    </row>
    <row r="111" spans="1:5">
      <c r="A111" t="str">
        <f t="shared" si="4"/>
        <v>13</v>
      </c>
      <c r="B111">
        <f t="shared" si="5"/>
        <v>0</v>
      </c>
      <c r="C111" t="s">
        <v>286</v>
      </c>
      <c r="D111" s="1" t="s">
        <v>415</v>
      </c>
      <c r="E111">
        <f t="shared" ca="1" si="3"/>
        <v>0</v>
      </c>
    </row>
    <row r="112" spans="1:5">
      <c r="A112" t="str">
        <f t="shared" si="4"/>
        <v>01</v>
      </c>
      <c r="B112">
        <f t="shared" si="5"/>
        <v>0</v>
      </c>
      <c r="C112" t="s">
        <v>275</v>
      </c>
      <c r="D112" s="1" t="s">
        <v>416</v>
      </c>
      <c r="E112">
        <f t="shared" ca="1" si="3"/>
        <v>0</v>
      </c>
    </row>
    <row r="113" spans="1:5">
      <c r="A113" t="str">
        <f t="shared" si="4"/>
        <v>02</v>
      </c>
      <c r="B113">
        <f t="shared" si="5"/>
        <v>0</v>
      </c>
      <c r="C113" t="s">
        <v>275</v>
      </c>
      <c r="D113" s="1" t="s">
        <v>417</v>
      </c>
      <c r="E113">
        <f t="shared" ca="1" si="3"/>
        <v>0</v>
      </c>
    </row>
    <row r="114" spans="1:5">
      <c r="A114" t="str">
        <f t="shared" si="4"/>
        <v>03</v>
      </c>
      <c r="B114">
        <f t="shared" si="5"/>
        <v>0</v>
      </c>
      <c r="C114" t="s">
        <v>275</v>
      </c>
      <c r="D114" s="1" t="s">
        <v>418</v>
      </c>
      <c r="E114">
        <f t="shared" ca="1" si="3"/>
        <v>0</v>
      </c>
    </row>
    <row r="115" spans="1:5">
      <c r="A115" t="str">
        <f t="shared" si="4"/>
        <v>04</v>
      </c>
      <c r="B115">
        <f t="shared" si="5"/>
        <v>0</v>
      </c>
      <c r="C115" t="s">
        <v>275</v>
      </c>
      <c r="D115" s="1" t="s">
        <v>419</v>
      </c>
      <c r="E115">
        <f t="shared" ca="1" si="3"/>
        <v>0</v>
      </c>
    </row>
    <row r="116" spans="1:5">
      <c r="A116" t="str">
        <f t="shared" si="4"/>
        <v>05</v>
      </c>
      <c r="B116">
        <f t="shared" si="5"/>
        <v>0</v>
      </c>
      <c r="C116" t="s">
        <v>275</v>
      </c>
      <c r="D116" s="1" t="s">
        <v>420</v>
      </c>
      <c r="E116">
        <f t="shared" ca="1" si="3"/>
        <v>0</v>
      </c>
    </row>
    <row r="117" spans="1:5">
      <c r="A117" t="str">
        <f t="shared" si="4"/>
        <v>06</v>
      </c>
      <c r="B117">
        <f t="shared" si="5"/>
        <v>0</v>
      </c>
      <c r="C117" t="s">
        <v>275</v>
      </c>
      <c r="D117" s="1" t="s">
        <v>421</v>
      </c>
      <c r="E117">
        <f t="shared" ca="1" si="3"/>
        <v>0</v>
      </c>
    </row>
    <row r="118" spans="1:5">
      <c r="A118" t="str">
        <f t="shared" si="4"/>
        <v>07</v>
      </c>
      <c r="B118">
        <f t="shared" si="5"/>
        <v>0</v>
      </c>
      <c r="C118" t="s">
        <v>275</v>
      </c>
      <c r="D118" s="1" t="s">
        <v>422</v>
      </c>
      <c r="E118">
        <f t="shared" ca="1" si="3"/>
        <v>0</v>
      </c>
    </row>
    <row r="119" spans="1:5">
      <c r="A119" t="str">
        <f t="shared" si="4"/>
        <v>08</v>
      </c>
      <c r="B119">
        <f t="shared" si="5"/>
        <v>0</v>
      </c>
      <c r="C119" t="s">
        <v>275</v>
      </c>
      <c r="D119" s="1" t="s">
        <v>423</v>
      </c>
      <c r="E119">
        <f t="shared" ca="1" si="3"/>
        <v>0</v>
      </c>
    </row>
    <row r="120" spans="1:5">
      <c r="A120" t="str">
        <f t="shared" si="4"/>
        <v>09</v>
      </c>
      <c r="B120">
        <f t="shared" si="5"/>
        <v>0</v>
      </c>
      <c r="C120" t="s">
        <v>275</v>
      </c>
      <c r="D120" s="1" t="s">
        <v>424</v>
      </c>
      <c r="E120">
        <f t="shared" ca="1" si="3"/>
        <v>0</v>
      </c>
    </row>
    <row r="121" spans="1:5">
      <c r="A121" t="str">
        <f t="shared" si="4"/>
        <v>10</v>
      </c>
      <c r="B121">
        <f t="shared" si="5"/>
        <v>0</v>
      </c>
      <c r="C121" t="s">
        <v>275</v>
      </c>
      <c r="D121" s="1" t="s">
        <v>425</v>
      </c>
      <c r="E121">
        <f t="shared" ca="1" si="3"/>
        <v>0</v>
      </c>
    </row>
    <row r="122" spans="1:5">
      <c r="A122" t="str">
        <f t="shared" si="4"/>
        <v>11</v>
      </c>
      <c r="B122">
        <f t="shared" si="5"/>
        <v>0</v>
      </c>
      <c r="C122" t="s">
        <v>275</v>
      </c>
      <c r="D122" s="1" t="s">
        <v>426</v>
      </c>
      <c r="E122">
        <f t="shared" ca="1" si="3"/>
        <v>0</v>
      </c>
    </row>
    <row r="123" spans="1:5">
      <c r="A123" t="str">
        <f t="shared" si="4"/>
        <v>12</v>
      </c>
      <c r="B123">
        <f t="shared" si="5"/>
        <v>0</v>
      </c>
      <c r="C123" t="s">
        <v>275</v>
      </c>
      <c r="D123" s="1" t="s">
        <v>427</v>
      </c>
      <c r="E123">
        <f t="shared" ca="1" si="3"/>
        <v>0</v>
      </c>
    </row>
    <row r="124" spans="1:5">
      <c r="A124" t="str">
        <f t="shared" si="4"/>
        <v>13</v>
      </c>
      <c r="B124">
        <f t="shared" si="5"/>
        <v>0</v>
      </c>
      <c r="C124" t="s">
        <v>275</v>
      </c>
      <c r="D124" s="1" t="s">
        <v>428</v>
      </c>
      <c r="E124">
        <f t="shared" ca="1" si="3"/>
        <v>0</v>
      </c>
    </row>
    <row r="125" spans="1:5">
      <c r="A125" t="str">
        <f t="shared" si="4"/>
        <v>01</v>
      </c>
      <c r="B125">
        <f t="shared" si="5"/>
        <v>0</v>
      </c>
      <c r="C125" t="s">
        <v>276</v>
      </c>
      <c r="D125" s="1" t="s">
        <v>429</v>
      </c>
      <c r="E125">
        <f t="shared" ca="1" si="3"/>
        <v>0</v>
      </c>
    </row>
    <row r="126" spans="1:5">
      <c r="A126" t="str">
        <f t="shared" si="4"/>
        <v>02</v>
      </c>
      <c r="B126">
        <f t="shared" si="5"/>
        <v>0</v>
      </c>
      <c r="C126" t="s">
        <v>276</v>
      </c>
      <c r="D126" s="1" t="s">
        <v>430</v>
      </c>
      <c r="E126">
        <f t="shared" ca="1" si="3"/>
        <v>0</v>
      </c>
    </row>
    <row r="127" spans="1:5">
      <c r="A127" t="str">
        <f t="shared" si="4"/>
        <v>03</v>
      </c>
      <c r="B127">
        <f t="shared" si="5"/>
        <v>0</v>
      </c>
      <c r="C127" t="s">
        <v>276</v>
      </c>
      <c r="D127" s="1" t="s">
        <v>431</v>
      </c>
      <c r="E127">
        <f t="shared" ca="1" si="3"/>
        <v>0</v>
      </c>
    </row>
    <row r="128" spans="1:5">
      <c r="A128" t="str">
        <f t="shared" si="4"/>
        <v>04</v>
      </c>
      <c r="B128">
        <f t="shared" si="5"/>
        <v>0</v>
      </c>
      <c r="C128" t="s">
        <v>276</v>
      </c>
      <c r="D128" s="1" t="s">
        <v>432</v>
      </c>
      <c r="E128">
        <f t="shared" ca="1" si="3"/>
        <v>0</v>
      </c>
    </row>
    <row r="129" spans="1:5">
      <c r="A129" t="str">
        <f t="shared" si="4"/>
        <v>05</v>
      </c>
      <c r="B129">
        <f t="shared" si="5"/>
        <v>0</v>
      </c>
      <c r="C129" t="s">
        <v>276</v>
      </c>
      <c r="D129" s="1" t="s">
        <v>433</v>
      </c>
      <c r="E129">
        <f t="shared" ca="1" si="3"/>
        <v>0</v>
      </c>
    </row>
    <row r="130" spans="1:5">
      <c r="A130" t="str">
        <f t="shared" si="4"/>
        <v>06</v>
      </c>
      <c r="B130">
        <f t="shared" si="5"/>
        <v>0</v>
      </c>
      <c r="C130" t="s">
        <v>276</v>
      </c>
      <c r="D130" s="1" t="s">
        <v>434</v>
      </c>
      <c r="E130">
        <f t="shared" ca="1" si="3"/>
        <v>0</v>
      </c>
    </row>
    <row r="131" spans="1:5">
      <c r="A131" t="str">
        <f t="shared" si="4"/>
        <v>07</v>
      </c>
      <c r="B131">
        <f t="shared" si="5"/>
        <v>0</v>
      </c>
      <c r="C131" t="s">
        <v>276</v>
      </c>
      <c r="D131" s="1" t="s">
        <v>435</v>
      </c>
      <c r="E131">
        <f t="shared" ca="1" si="3"/>
        <v>0</v>
      </c>
    </row>
    <row r="132" spans="1:5">
      <c r="A132" t="str">
        <f t="shared" si="4"/>
        <v>08</v>
      </c>
      <c r="B132">
        <f t="shared" si="5"/>
        <v>0</v>
      </c>
      <c r="C132" t="s">
        <v>276</v>
      </c>
      <c r="D132" s="1" t="s">
        <v>436</v>
      </c>
      <c r="E132">
        <f t="shared" ca="1" si="3"/>
        <v>0</v>
      </c>
    </row>
    <row r="133" spans="1:5">
      <c r="A133" t="str">
        <f t="shared" si="4"/>
        <v>09</v>
      </c>
      <c r="B133">
        <f t="shared" si="5"/>
        <v>0</v>
      </c>
      <c r="C133" t="s">
        <v>276</v>
      </c>
      <c r="D133" s="1" t="s">
        <v>437</v>
      </c>
      <c r="E133">
        <f t="shared" ca="1" si="3"/>
        <v>0</v>
      </c>
    </row>
    <row r="134" spans="1:5">
      <c r="A134" t="str">
        <f t="shared" si="4"/>
        <v>10</v>
      </c>
      <c r="B134">
        <f t="shared" si="5"/>
        <v>0</v>
      </c>
      <c r="C134" t="s">
        <v>276</v>
      </c>
      <c r="D134" s="1" t="s">
        <v>438</v>
      </c>
      <c r="E134">
        <f t="shared" ca="1" si="3"/>
        <v>0</v>
      </c>
    </row>
    <row r="135" spans="1:5">
      <c r="A135" t="str">
        <f t="shared" si="4"/>
        <v>11</v>
      </c>
      <c r="B135">
        <f t="shared" si="5"/>
        <v>0</v>
      </c>
      <c r="C135" t="s">
        <v>276</v>
      </c>
      <c r="D135" s="1" t="s">
        <v>439</v>
      </c>
      <c r="E135">
        <f t="shared" ca="1" si="3"/>
        <v>0</v>
      </c>
    </row>
    <row r="136" spans="1:5">
      <c r="A136" t="str">
        <f t="shared" si="4"/>
        <v>12</v>
      </c>
      <c r="B136">
        <f t="shared" si="5"/>
        <v>0</v>
      </c>
      <c r="C136" t="s">
        <v>276</v>
      </c>
      <c r="D136" s="1" t="s">
        <v>440</v>
      </c>
      <c r="E136">
        <f t="shared" ref="E136:E199" ca="1" si="6">IFERROR(IF(B136=0,VLOOKUP(C136,INDIRECT($G$4&amp;$H$4),MATCH($A136,INDIRECT($G$4&amp;$I$4),0),0),VLOOKUP(C136,INDIRECT($G$5&amp;$H$5),MATCH($A136,INDIRECT($G$5&amp;$I$5),0),FALSE)),0)</f>
        <v>0</v>
      </c>
    </row>
    <row r="137" spans="1:5">
      <c r="A137" t="str">
        <f t="shared" ref="A137:A200" si="7">MID(D137,LEN(C137)+2,LEN(D137)-LEN(C137))</f>
        <v>13</v>
      </c>
      <c r="B137">
        <f t="shared" ref="B137:B200" si="8">IF(IFERROR(FIND("PU",D137,1),0)&lt;&gt;0,"PU",0)</f>
        <v>0</v>
      </c>
      <c r="C137" t="s">
        <v>276</v>
      </c>
      <c r="D137" s="1" t="s">
        <v>441</v>
      </c>
      <c r="E137">
        <f t="shared" ca="1" si="6"/>
        <v>0</v>
      </c>
    </row>
    <row r="138" spans="1:5">
      <c r="A138" t="str">
        <f t="shared" si="7"/>
        <v>01</v>
      </c>
      <c r="B138">
        <f t="shared" si="8"/>
        <v>0</v>
      </c>
      <c r="C138" t="s">
        <v>284</v>
      </c>
      <c r="D138" s="1" t="s">
        <v>442</v>
      </c>
      <c r="E138">
        <f t="shared" ca="1" si="6"/>
        <v>0</v>
      </c>
    </row>
    <row r="139" spans="1:5">
      <c r="A139" t="str">
        <f t="shared" si="7"/>
        <v>02</v>
      </c>
      <c r="B139">
        <f t="shared" si="8"/>
        <v>0</v>
      </c>
      <c r="C139" t="s">
        <v>284</v>
      </c>
      <c r="D139" s="1" t="s">
        <v>443</v>
      </c>
      <c r="E139">
        <f t="shared" ca="1" si="6"/>
        <v>0</v>
      </c>
    </row>
    <row r="140" spans="1:5">
      <c r="A140" t="str">
        <f t="shared" si="7"/>
        <v>03</v>
      </c>
      <c r="B140">
        <f t="shared" si="8"/>
        <v>0</v>
      </c>
      <c r="C140" t="s">
        <v>284</v>
      </c>
      <c r="D140" s="1" t="s">
        <v>444</v>
      </c>
      <c r="E140">
        <f t="shared" ca="1" si="6"/>
        <v>0</v>
      </c>
    </row>
    <row r="141" spans="1:5">
      <c r="A141" t="str">
        <f t="shared" si="7"/>
        <v>04</v>
      </c>
      <c r="B141">
        <f t="shared" si="8"/>
        <v>0</v>
      </c>
      <c r="C141" t="s">
        <v>284</v>
      </c>
      <c r="D141" s="1" t="s">
        <v>445</v>
      </c>
      <c r="E141">
        <f t="shared" ca="1" si="6"/>
        <v>0</v>
      </c>
    </row>
    <row r="142" spans="1:5">
      <c r="A142" t="str">
        <f t="shared" si="7"/>
        <v>05</v>
      </c>
      <c r="B142">
        <f t="shared" si="8"/>
        <v>0</v>
      </c>
      <c r="C142" t="s">
        <v>284</v>
      </c>
      <c r="D142" s="1" t="s">
        <v>446</v>
      </c>
      <c r="E142">
        <f t="shared" ca="1" si="6"/>
        <v>0</v>
      </c>
    </row>
    <row r="143" spans="1:5">
      <c r="A143" t="str">
        <f t="shared" si="7"/>
        <v>06</v>
      </c>
      <c r="B143">
        <f t="shared" si="8"/>
        <v>0</v>
      </c>
      <c r="C143" t="s">
        <v>284</v>
      </c>
      <c r="D143" s="1" t="s">
        <v>447</v>
      </c>
      <c r="E143">
        <f t="shared" ca="1" si="6"/>
        <v>0</v>
      </c>
    </row>
    <row r="144" spans="1:5">
      <c r="A144" t="str">
        <f t="shared" si="7"/>
        <v>07</v>
      </c>
      <c r="B144">
        <f t="shared" si="8"/>
        <v>0</v>
      </c>
      <c r="C144" t="s">
        <v>284</v>
      </c>
      <c r="D144" s="1" t="s">
        <v>448</v>
      </c>
      <c r="E144">
        <f t="shared" ca="1" si="6"/>
        <v>0</v>
      </c>
    </row>
    <row r="145" spans="1:5">
      <c r="A145" t="str">
        <f t="shared" si="7"/>
        <v>08</v>
      </c>
      <c r="B145">
        <f t="shared" si="8"/>
        <v>0</v>
      </c>
      <c r="C145" t="s">
        <v>284</v>
      </c>
      <c r="D145" s="1" t="s">
        <v>449</v>
      </c>
      <c r="E145">
        <f t="shared" ca="1" si="6"/>
        <v>0</v>
      </c>
    </row>
    <row r="146" spans="1:5">
      <c r="A146" t="str">
        <f t="shared" si="7"/>
        <v>09</v>
      </c>
      <c r="B146">
        <f t="shared" si="8"/>
        <v>0</v>
      </c>
      <c r="C146" t="s">
        <v>284</v>
      </c>
      <c r="D146" s="1" t="s">
        <v>450</v>
      </c>
      <c r="E146">
        <f t="shared" ca="1" si="6"/>
        <v>0</v>
      </c>
    </row>
    <row r="147" spans="1:5">
      <c r="A147" t="str">
        <f t="shared" si="7"/>
        <v>10</v>
      </c>
      <c r="B147">
        <f t="shared" si="8"/>
        <v>0</v>
      </c>
      <c r="C147" t="s">
        <v>284</v>
      </c>
      <c r="D147" s="1" t="s">
        <v>451</v>
      </c>
      <c r="E147">
        <f t="shared" ca="1" si="6"/>
        <v>0</v>
      </c>
    </row>
    <row r="148" spans="1:5">
      <c r="A148" t="str">
        <f t="shared" si="7"/>
        <v>11</v>
      </c>
      <c r="B148">
        <f t="shared" si="8"/>
        <v>0</v>
      </c>
      <c r="C148" t="s">
        <v>284</v>
      </c>
      <c r="D148" s="1" t="s">
        <v>452</v>
      </c>
      <c r="E148">
        <f t="shared" ca="1" si="6"/>
        <v>0</v>
      </c>
    </row>
    <row r="149" spans="1:5">
      <c r="A149" t="str">
        <f t="shared" si="7"/>
        <v>12</v>
      </c>
      <c r="B149">
        <f t="shared" si="8"/>
        <v>0</v>
      </c>
      <c r="C149" t="s">
        <v>284</v>
      </c>
      <c r="D149" s="1" t="s">
        <v>453</v>
      </c>
      <c r="E149">
        <f t="shared" ca="1" si="6"/>
        <v>0</v>
      </c>
    </row>
    <row r="150" spans="1:5">
      <c r="A150" t="str">
        <f t="shared" si="7"/>
        <v>13</v>
      </c>
      <c r="B150">
        <f t="shared" si="8"/>
        <v>0</v>
      </c>
      <c r="C150" t="s">
        <v>284</v>
      </c>
      <c r="D150" s="1" t="s">
        <v>454</v>
      </c>
      <c r="E150">
        <f t="shared" ca="1" si="6"/>
        <v>0</v>
      </c>
    </row>
    <row r="151" spans="1:5">
      <c r="A151" t="str">
        <f t="shared" si="7"/>
        <v>01</v>
      </c>
      <c r="B151">
        <f t="shared" si="8"/>
        <v>0</v>
      </c>
      <c r="C151" t="s">
        <v>285</v>
      </c>
      <c r="D151" s="1" t="s">
        <v>455</v>
      </c>
      <c r="E151">
        <f t="shared" ca="1" si="6"/>
        <v>0</v>
      </c>
    </row>
    <row r="152" spans="1:5">
      <c r="A152" t="str">
        <f t="shared" si="7"/>
        <v>02</v>
      </c>
      <c r="B152">
        <f t="shared" si="8"/>
        <v>0</v>
      </c>
      <c r="C152" t="s">
        <v>285</v>
      </c>
      <c r="D152" s="1" t="s">
        <v>456</v>
      </c>
      <c r="E152">
        <f t="shared" ca="1" si="6"/>
        <v>0</v>
      </c>
    </row>
    <row r="153" spans="1:5">
      <c r="A153" t="str">
        <f t="shared" si="7"/>
        <v>03</v>
      </c>
      <c r="B153">
        <f t="shared" si="8"/>
        <v>0</v>
      </c>
      <c r="C153" t="s">
        <v>285</v>
      </c>
      <c r="D153" s="1" t="s">
        <v>457</v>
      </c>
      <c r="E153">
        <f t="shared" ca="1" si="6"/>
        <v>0</v>
      </c>
    </row>
    <row r="154" spans="1:5">
      <c r="A154" t="str">
        <f t="shared" si="7"/>
        <v>04</v>
      </c>
      <c r="B154">
        <f t="shared" si="8"/>
        <v>0</v>
      </c>
      <c r="C154" t="s">
        <v>285</v>
      </c>
      <c r="D154" s="1" t="s">
        <v>458</v>
      </c>
      <c r="E154">
        <f t="shared" ca="1" si="6"/>
        <v>0</v>
      </c>
    </row>
    <row r="155" spans="1:5">
      <c r="A155" t="str">
        <f t="shared" si="7"/>
        <v>05</v>
      </c>
      <c r="B155">
        <f t="shared" si="8"/>
        <v>0</v>
      </c>
      <c r="C155" t="s">
        <v>285</v>
      </c>
      <c r="D155" s="1" t="s">
        <v>459</v>
      </c>
      <c r="E155">
        <f t="shared" ca="1" si="6"/>
        <v>0</v>
      </c>
    </row>
    <row r="156" spans="1:5">
      <c r="A156" t="str">
        <f t="shared" si="7"/>
        <v>06</v>
      </c>
      <c r="B156">
        <f t="shared" si="8"/>
        <v>0</v>
      </c>
      <c r="C156" t="s">
        <v>285</v>
      </c>
      <c r="D156" s="1" t="s">
        <v>460</v>
      </c>
      <c r="E156">
        <f t="shared" ca="1" si="6"/>
        <v>0</v>
      </c>
    </row>
    <row r="157" spans="1:5">
      <c r="A157" t="str">
        <f t="shared" si="7"/>
        <v>07</v>
      </c>
      <c r="B157">
        <f t="shared" si="8"/>
        <v>0</v>
      </c>
      <c r="C157" t="s">
        <v>285</v>
      </c>
      <c r="D157" s="1" t="s">
        <v>461</v>
      </c>
      <c r="E157">
        <f t="shared" ca="1" si="6"/>
        <v>0</v>
      </c>
    </row>
    <row r="158" spans="1:5">
      <c r="A158" t="str">
        <f t="shared" si="7"/>
        <v>08</v>
      </c>
      <c r="B158">
        <f t="shared" si="8"/>
        <v>0</v>
      </c>
      <c r="C158" t="s">
        <v>285</v>
      </c>
      <c r="D158" s="1" t="s">
        <v>462</v>
      </c>
      <c r="E158">
        <f t="shared" ca="1" si="6"/>
        <v>0</v>
      </c>
    </row>
    <row r="159" spans="1:5">
      <c r="A159" t="str">
        <f t="shared" si="7"/>
        <v>09</v>
      </c>
      <c r="B159">
        <f t="shared" si="8"/>
        <v>0</v>
      </c>
      <c r="C159" t="s">
        <v>285</v>
      </c>
      <c r="D159" s="1" t="s">
        <v>463</v>
      </c>
      <c r="E159">
        <f t="shared" ca="1" si="6"/>
        <v>0</v>
      </c>
    </row>
    <row r="160" spans="1:5">
      <c r="A160" t="str">
        <f t="shared" si="7"/>
        <v>10</v>
      </c>
      <c r="B160">
        <f t="shared" si="8"/>
        <v>0</v>
      </c>
      <c r="C160" t="s">
        <v>285</v>
      </c>
      <c r="D160" s="1" t="s">
        <v>464</v>
      </c>
      <c r="E160">
        <f t="shared" ca="1" si="6"/>
        <v>0</v>
      </c>
    </row>
    <row r="161" spans="1:5">
      <c r="A161" t="str">
        <f t="shared" si="7"/>
        <v>11</v>
      </c>
      <c r="B161">
        <f t="shared" si="8"/>
        <v>0</v>
      </c>
      <c r="C161" t="s">
        <v>285</v>
      </c>
      <c r="D161" s="1" t="s">
        <v>465</v>
      </c>
      <c r="E161">
        <f t="shared" ca="1" si="6"/>
        <v>0</v>
      </c>
    </row>
    <row r="162" spans="1:5">
      <c r="A162" t="str">
        <f t="shared" si="7"/>
        <v>12</v>
      </c>
      <c r="B162">
        <f t="shared" si="8"/>
        <v>0</v>
      </c>
      <c r="C162" t="s">
        <v>285</v>
      </c>
      <c r="D162" s="1" t="s">
        <v>466</v>
      </c>
      <c r="E162">
        <f t="shared" ca="1" si="6"/>
        <v>0</v>
      </c>
    </row>
    <row r="163" spans="1:5">
      <c r="A163" t="str">
        <f t="shared" si="7"/>
        <v>13</v>
      </c>
      <c r="B163">
        <f t="shared" si="8"/>
        <v>0</v>
      </c>
      <c r="C163" t="s">
        <v>285</v>
      </c>
      <c r="D163" s="1" t="s">
        <v>467</v>
      </c>
      <c r="E163">
        <f t="shared" ca="1" si="6"/>
        <v>0</v>
      </c>
    </row>
    <row r="164" spans="1:5">
      <c r="A164" t="str">
        <f t="shared" si="7"/>
        <v>01</v>
      </c>
      <c r="B164">
        <f t="shared" si="8"/>
        <v>0</v>
      </c>
      <c r="C164" t="s">
        <v>287</v>
      </c>
      <c r="D164" s="1" t="s">
        <v>468</v>
      </c>
      <c r="E164">
        <f t="shared" ca="1" si="6"/>
        <v>0</v>
      </c>
    </row>
    <row r="165" spans="1:5">
      <c r="A165" t="str">
        <f t="shared" si="7"/>
        <v>02</v>
      </c>
      <c r="B165">
        <f t="shared" si="8"/>
        <v>0</v>
      </c>
      <c r="C165" t="s">
        <v>287</v>
      </c>
      <c r="D165" s="1" t="s">
        <v>469</v>
      </c>
      <c r="E165">
        <f t="shared" ca="1" si="6"/>
        <v>0</v>
      </c>
    </row>
    <row r="166" spans="1:5">
      <c r="A166" t="str">
        <f t="shared" si="7"/>
        <v>03</v>
      </c>
      <c r="B166">
        <f t="shared" si="8"/>
        <v>0</v>
      </c>
      <c r="C166" t="s">
        <v>287</v>
      </c>
      <c r="D166" s="1" t="s">
        <v>470</v>
      </c>
      <c r="E166">
        <f t="shared" ca="1" si="6"/>
        <v>0</v>
      </c>
    </row>
    <row r="167" spans="1:5">
      <c r="A167" t="str">
        <f t="shared" si="7"/>
        <v>04</v>
      </c>
      <c r="B167">
        <f t="shared" si="8"/>
        <v>0</v>
      </c>
      <c r="C167" t="s">
        <v>287</v>
      </c>
      <c r="D167" s="1" t="s">
        <v>471</v>
      </c>
      <c r="E167">
        <f t="shared" ca="1" si="6"/>
        <v>0</v>
      </c>
    </row>
    <row r="168" spans="1:5">
      <c r="A168" t="str">
        <f t="shared" si="7"/>
        <v>05</v>
      </c>
      <c r="B168">
        <f t="shared" si="8"/>
        <v>0</v>
      </c>
      <c r="C168" t="s">
        <v>287</v>
      </c>
      <c r="D168" s="1" t="s">
        <v>472</v>
      </c>
      <c r="E168">
        <f t="shared" ca="1" si="6"/>
        <v>0</v>
      </c>
    </row>
    <row r="169" spans="1:5">
      <c r="A169" t="str">
        <f t="shared" si="7"/>
        <v>06</v>
      </c>
      <c r="B169">
        <f t="shared" si="8"/>
        <v>0</v>
      </c>
      <c r="C169" t="s">
        <v>287</v>
      </c>
      <c r="D169" s="1" t="s">
        <v>473</v>
      </c>
      <c r="E169">
        <f t="shared" ca="1" si="6"/>
        <v>0</v>
      </c>
    </row>
    <row r="170" spans="1:5">
      <c r="A170" t="str">
        <f t="shared" si="7"/>
        <v>07</v>
      </c>
      <c r="B170">
        <f t="shared" si="8"/>
        <v>0</v>
      </c>
      <c r="C170" t="s">
        <v>287</v>
      </c>
      <c r="D170" s="1" t="s">
        <v>474</v>
      </c>
      <c r="E170">
        <f t="shared" ca="1" si="6"/>
        <v>0</v>
      </c>
    </row>
    <row r="171" spans="1:5">
      <c r="A171" t="str">
        <f t="shared" si="7"/>
        <v>08</v>
      </c>
      <c r="B171">
        <f t="shared" si="8"/>
        <v>0</v>
      </c>
      <c r="C171" t="s">
        <v>287</v>
      </c>
      <c r="D171" s="1" t="s">
        <v>475</v>
      </c>
      <c r="E171">
        <f t="shared" ca="1" si="6"/>
        <v>0</v>
      </c>
    </row>
    <row r="172" spans="1:5">
      <c r="A172" t="str">
        <f t="shared" si="7"/>
        <v>09</v>
      </c>
      <c r="B172">
        <f t="shared" si="8"/>
        <v>0</v>
      </c>
      <c r="C172" t="s">
        <v>287</v>
      </c>
      <c r="D172" s="1" t="s">
        <v>476</v>
      </c>
      <c r="E172">
        <f t="shared" ca="1" si="6"/>
        <v>0</v>
      </c>
    </row>
    <row r="173" spans="1:5">
      <c r="A173" t="str">
        <f t="shared" si="7"/>
        <v>10</v>
      </c>
      <c r="B173">
        <f t="shared" si="8"/>
        <v>0</v>
      </c>
      <c r="C173" t="s">
        <v>287</v>
      </c>
      <c r="D173" s="1" t="s">
        <v>477</v>
      </c>
      <c r="E173">
        <f t="shared" ca="1" si="6"/>
        <v>0</v>
      </c>
    </row>
    <row r="174" spans="1:5">
      <c r="A174" t="str">
        <f t="shared" si="7"/>
        <v>11</v>
      </c>
      <c r="B174">
        <f t="shared" si="8"/>
        <v>0</v>
      </c>
      <c r="C174" t="s">
        <v>287</v>
      </c>
      <c r="D174" s="1" t="s">
        <v>478</v>
      </c>
      <c r="E174">
        <f t="shared" ca="1" si="6"/>
        <v>0</v>
      </c>
    </row>
    <row r="175" spans="1:5">
      <c r="A175" t="str">
        <f t="shared" si="7"/>
        <v>12</v>
      </c>
      <c r="B175">
        <f t="shared" si="8"/>
        <v>0</v>
      </c>
      <c r="C175" t="s">
        <v>287</v>
      </c>
      <c r="D175" s="1" t="s">
        <v>479</v>
      </c>
      <c r="E175">
        <f t="shared" ca="1" si="6"/>
        <v>0</v>
      </c>
    </row>
    <row r="176" spans="1:5">
      <c r="A176" t="str">
        <f t="shared" si="7"/>
        <v>13</v>
      </c>
      <c r="B176">
        <f t="shared" si="8"/>
        <v>0</v>
      </c>
      <c r="C176" t="s">
        <v>287</v>
      </c>
      <c r="D176" s="1" t="s">
        <v>480</v>
      </c>
      <c r="E176">
        <f t="shared" ca="1" si="6"/>
        <v>0</v>
      </c>
    </row>
    <row r="177" spans="1:5">
      <c r="A177" t="str">
        <f t="shared" si="7"/>
        <v>01</v>
      </c>
      <c r="B177">
        <f t="shared" si="8"/>
        <v>0</v>
      </c>
      <c r="C177" t="s">
        <v>294</v>
      </c>
      <c r="D177" s="1" t="s">
        <v>481</v>
      </c>
      <c r="E177">
        <f t="shared" ca="1" si="6"/>
        <v>0</v>
      </c>
    </row>
    <row r="178" spans="1:5">
      <c r="A178" t="str">
        <f t="shared" si="7"/>
        <v>02</v>
      </c>
      <c r="B178">
        <f t="shared" si="8"/>
        <v>0</v>
      </c>
      <c r="C178" t="s">
        <v>294</v>
      </c>
      <c r="D178" s="1" t="s">
        <v>482</v>
      </c>
      <c r="E178">
        <f t="shared" ca="1" si="6"/>
        <v>0</v>
      </c>
    </row>
    <row r="179" spans="1:5">
      <c r="A179" t="str">
        <f t="shared" si="7"/>
        <v>03</v>
      </c>
      <c r="B179">
        <f t="shared" si="8"/>
        <v>0</v>
      </c>
      <c r="C179" t="s">
        <v>294</v>
      </c>
      <c r="D179" s="1" t="s">
        <v>483</v>
      </c>
      <c r="E179">
        <f t="shared" ca="1" si="6"/>
        <v>0</v>
      </c>
    </row>
    <row r="180" spans="1:5">
      <c r="A180" t="str">
        <f t="shared" si="7"/>
        <v>04</v>
      </c>
      <c r="B180">
        <f t="shared" si="8"/>
        <v>0</v>
      </c>
      <c r="C180" t="s">
        <v>294</v>
      </c>
      <c r="D180" s="1" t="s">
        <v>484</v>
      </c>
      <c r="E180">
        <f t="shared" ca="1" si="6"/>
        <v>0</v>
      </c>
    </row>
    <row r="181" spans="1:5">
      <c r="A181" t="str">
        <f t="shared" si="7"/>
        <v>05</v>
      </c>
      <c r="B181">
        <f t="shared" si="8"/>
        <v>0</v>
      </c>
      <c r="C181" t="s">
        <v>294</v>
      </c>
      <c r="D181" s="1" t="s">
        <v>485</v>
      </c>
      <c r="E181">
        <f t="shared" ca="1" si="6"/>
        <v>0</v>
      </c>
    </row>
    <row r="182" spans="1:5">
      <c r="A182" t="str">
        <f t="shared" si="7"/>
        <v>06</v>
      </c>
      <c r="B182">
        <f t="shared" si="8"/>
        <v>0</v>
      </c>
      <c r="C182" t="s">
        <v>294</v>
      </c>
      <c r="D182" s="1" t="s">
        <v>486</v>
      </c>
      <c r="E182">
        <f t="shared" ca="1" si="6"/>
        <v>0</v>
      </c>
    </row>
    <row r="183" spans="1:5">
      <c r="A183" t="str">
        <f t="shared" si="7"/>
        <v>07</v>
      </c>
      <c r="B183">
        <f t="shared" si="8"/>
        <v>0</v>
      </c>
      <c r="C183" t="s">
        <v>294</v>
      </c>
      <c r="D183" s="1" t="s">
        <v>487</v>
      </c>
      <c r="E183">
        <f t="shared" ca="1" si="6"/>
        <v>0</v>
      </c>
    </row>
    <row r="184" spans="1:5">
      <c r="A184" t="str">
        <f t="shared" si="7"/>
        <v>08</v>
      </c>
      <c r="B184">
        <f t="shared" si="8"/>
        <v>0</v>
      </c>
      <c r="C184" t="s">
        <v>294</v>
      </c>
      <c r="D184" s="1" t="s">
        <v>488</v>
      </c>
      <c r="E184">
        <f t="shared" ca="1" si="6"/>
        <v>0</v>
      </c>
    </row>
    <row r="185" spans="1:5">
      <c r="A185" t="str">
        <f t="shared" si="7"/>
        <v>09</v>
      </c>
      <c r="B185">
        <f t="shared" si="8"/>
        <v>0</v>
      </c>
      <c r="C185" t="s">
        <v>294</v>
      </c>
      <c r="D185" s="1" t="s">
        <v>489</v>
      </c>
      <c r="E185">
        <f t="shared" ca="1" si="6"/>
        <v>0</v>
      </c>
    </row>
    <row r="186" spans="1:5">
      <c r="A186" t="str">
        <f t="shared" si="7"/>
        <v>10</v>
      </c>
      <c r="B186">
        <f t="shared" si="8"/>
        <v>0</v>
      </c>
      <c r="C186" t="s">
        <v>294</v>
      </c>
      <c r="D186" s="1" t="s">
        <v>490</v>
      </c>
      <c r="E186">
        <f t="shared" ca="1" si="6"/>
        <v>0</v>
      </c>
    </row>
    <row r="187" spans="1:5">
      <c r="A187" t="str">
        <f t="shared" si="7"/>
        <v>11</v>
      </c>
      <c r="B187">
        <f t="shared" si="8"/>
        <v>0</v>
      </c>
      <c r="C187" t="s">
        <v>294</v>
      </c>
      <c r="D187" s="1" t="s">
        <v>491</v>
      </c>
      <c r="E187">
        <f t="shared" ca="1" si="6"/>
        <v>0</v>
      </c>
    </row>
    <row r="188" spans="1:5">
      <c r="A188" t="str">
        <f t="shared" si="7"/>
        <v>12</v>
      </c>
      <c r="B188">
        <f t="shared" si="8"/>
        <v>0</v>
      </c>
      <c r="C188" t="s">
        <v>294</v>
      </c>
      <c r="D188" s="1" t="s">
        <v>492</v>
      </c>
      <c r="E188">
        <f t="shared" ca="1" si="6"/>
        <v>0</v>
      </c>
    </row>
    <row r="189" spans="1:5">
      <c r="A189" t="str">
        <f t="shared" si="7"/>
        <v>13</v>
      </c>
      <c r="B189">
        <f t="shared" si="8"/>
        <v>0</v>
      </c>
      <c r="C189" t="s">
        <v>294</v>
      </c>
      <c r="D189" s="1" t="s">
        <v>493</v>
      </c>
      <c r="E189">
        <f t="shared" ca="1" si="6"/>
        <v>0</v>
      </c>
    </row>
    <row r="190" spans="1:5">
      <c r="A190" t="str">
        <f t="shared" si="7"/>
        <v>01</v>
      </c>
      <c r="B190">
        <f t="shared" si="8"/>
        <v>0</v>
      </c>
      <c r="C190" t="s">
        <v>293</v>
      </c>
      <c r="D190" s="1" t="s">
        <v>494</v>
      </c>
      <c r="E190">
        <f t="shared" ca="1" si="6"/>
        <v>0</v>
      </c>
    </row>
    <row r="191" spans="1:5">
      <c r="A191" t="str">
        <f t="shared" si="7"/>
        <v>02</v>
      </c>
      <c r="B191">
        <f t="shared" si="8"/>
        <v>0</v>
      </c>
      <c r="C191" t="s">
        <v>293</v>
      </c>
      <c r="D191" s="1" t="s">
        <v>495</v>
      </c>
      <c r="E191">
        <f t="shared" ca="1" si="6"/>
        <v>0</v>
      </c>
    </row>
    <row r="192" spans="1:5">
      <c r="A192" t="str">
        <f t="shared" si="7"/>
        <v>03</v>
      </c>
      <c r="B192">
        <f t="shared" si="8"/>
        <v>0</v>
      </c>
      <c r="C192" t="s">
        <v>293</v>
      </c>
      <c r="D192" s="1" t="s">
        <v>496</v>
      </c>
      <c r="E192">
        <f t="shared" ca="1" si="6"/>
        <v>0</v>
      </c>
    </row>
    <row r="193" spans="1:5">
      <c r="A193" t="str">
        <f t="shared" si="7"/>
        <v>04</v>
      </c>
      <c r="B193">
        <f t="shared" si="8"/>
        <v>0</v>
      </c>
      <c r="C193" t="s">
        <v>293</v>
      </c>
      <c r="D193" s="1" t="s">
        <v>497</v>
      </c>
      <c r="E193">
        <f t="shared" ca="1" si="6"/>
        <v>0</v>
      </c>
    </row>
    <row r="194" spans="1:5">
      <c r="A194" t="str">
        <f t="shared" si="7"/>
        <v>05</v>
      </c>
      <c r="B194">
        <f t="shared" si="8"/>
        <v>0</v>
      </c>
      <c r="C194" t="s">
        <v>293</v>
      </c>
      <c r="D194" s="1" t="s">
        <v>498</v>
      </c>
      <c r="E194">
        <f t="shared" ca="1" si="6"/>
        <v>0</v>
      </c>
    </row>
    <row r="195" spans="1:5">
      <c r="A195" t="str">
        <f t="shared" si="7"/>
        <v>06</v>
      </c>
      <c r="B195">
        <f t="shared" si="8"/>
        <v>0</v>
      </c>
      <c r="C195" t="s">
        <v>293</v>
      </c>
      <c r="D195" s="1" t="s">
        <v>499</v>
      </c>
      <c r="E195">
        <f t="shared" ca="1" si="6"/>
        <v>0</v>
      </c>
    </row>
    <row r="196" spans="1:5">
      <c r="A196" t="str">
        <f t="shared" si="7"/>
        <v>07</v>
      </c>
      <c r="B196">
        <f t="shared" si="8"/>
        <v>0</v>
      </c>
      <c r="C196" t="s">
        <v>293</v>
      </c>
      <c r="D196" s="1" t="s">
        <v>500</v>
      </c>
      <c r="E196">
        <f t="shared" ca="1" si="6"/>
        <v>0</v>
      </c>
    </row>
    <row r="197" spans="1:5">
      <c r="A197" t="str">
        <f t="shared" si="7"/>
        <v>08</v>
      </c>
      <c r="B197">
        <f t="shared" si="8"/>
        <v>0</v>
      </c>
      <c r="C197" t="s">
        <v>293</v>
      </c>
      <c r="D197" s="1" t="s">
        <v>501</v>
      </c>
      <c r="E197">
        <f t="shared" ca="1" si="6"/>
        <v>0</v>
      </c>
    </row>
    <row r="198" spans="1:5">
      <c r="A198" t="str">
        <f t="shared" si="7"/>
        <v>09</v>
      </c>
      <c r="B198">
        <f t="shared" si="8"/>
        <v>0</v>
      </c>
      <c r="C198" t="s">
        <v>293</v>
      </c>
      <c r="D198" s="1" t="s">
        <v>502</v>
      </c>
      <c r="E198">
        <f t="shared" ca="1" si="6"/>
        <v>0</v>
      </c>
    </row>
    <row r="199" spans="1:5">
      <c r="A199" t="str">
        <f t="shared" si="7"/>
        <v>10</v>
      </c>
      <c r="B199">
        <f t="shared" si="8"/>
        <v>0</v>
      </c>
      <c r="C199" t="s">
        <v>293</v>
      </c>
      <c r="D199" s="1" t="s">
        <v>503</v>
      </c>
      <c r="E199">
        <f t="shared" ca="1" si="6"/>
        <v>0</v>
      </c>
    </row>
    <row r="200" spans="1:5">
      <c r="A200" t="str">
        <f t="shared" si="7"/>
        <v>11</v>
      </c>
      <c r="B200">
        <f t="shared" si="8"/>
        <v>0</v>
      </c>
      <c r="C200" t="s">
        <v>293</v>
      </c>
      <c r="D200" s="1" t="s">
        <v>504</v>
      </c>
      <c r="E200">
        <f t="shared" ref="E200:E263" ca="1" si="9">IFERROR(IF(B200=0,VLOOKUP(C200,INDIRECT($G$4&amp;$H$4),MATCH($A200,INDIRECT($G$4&amp;$I$4),0),0),VLOOKUP(C200,INDIRECT($G$5&amp;$H$5),MATCH($A200,INDIRECT($G$5&amp;$I$5),0),FALSE)),0)</f>
        <v>0</v>
      </c>
    </row>
    <row r="201" spans="1:5">
      <c r="A201" t="str">
        <f t="shared" ref="A201:A265" si="10">MID(D201,LEN(C201)+2,LEN(D201)-LEN(C201))</f>
        <v>12</v>
      </c>
      <c r="B201">
        <f t="shared" ref="B201:B264" si="11">IF(IFERROR(FIND("PU",D201,1),0)&lt;&gt;0,"PU",0)</f>
        <v>0</v>
      </c>
      <c r="C201" t="s">
        <v>293</v>
      </c>
      <c r="D201" s="1" t="s">
        <v>505</v>
      </c>
      <c r="E201">
        <f t="shared" ca="1" si="9"/>
        <v>0</v>
      </c>
    </row>
    <row r="202" spans="1:5">
      <c r="A202" t="str">
        <f t="shared" si="10"/>
        <v>13</v>
      </c>
      <c r="B202">
        <f t="shared" si="11"/>
        <v>0</v>
      </c>
      <c r="C202" t="s">
        <v>293</v>
      </c>
      <c r="D202" s="1" t="s">
        <v>506</v>
      </c>
      <c r="E202">
        <f t="shared" ca="1" si="9"/>
        <v>0</v>
      </c>
    </row>
    <row r="203" spans="1:5">
      <c r="A203" t="str">
        <f t="shared" si="10"/>
        <v>01</v>
      </c>
      <c r="B203">
        <f t="shared" si="11"/>
        <v>0</v>
      </c>
      <c r="C203" t="s">
        <v>281</v>
      </c>
      <c r="D203" s="1" t="s">
        <v>507</v>
      </c>
      <c r="E203">
        <f t="shared" ca="1" si="9"/>
        <v>0</v>
      </c>
    </row>
    <row r="204" spans="1:5">
      <c r="A204" t="str">
        <f t="shared" si="10"/>
        <v>02</v>
      </c>
      <c r="B204">
        <f t="shared" si="11"/>
        <v>0</v>
      </c>
      <c r="C204" t="s">
        <v>281</v>
      </c>
      <c r="D204" s="1" t="s">
        <v>508</v>
      </c>
      <c r="E204">
        <f t="shared" ca="1" si="9"/>
        <v>0</v>
      </c>
    </row>
    <row r="205" spans="1:5">
      <c r="A205" t="str">
        <f t="shared" si="10"/>
        <v>03</v>
      </c>
      <c r="B205">
        <f t="shared" si="11"/>
        <v>0</v>
      </c>
      <c r="C205" t="s">
        <v>281</v>
      </c>
      <c r="D205" s="1" t="s">
        <v>509</v>
      </c>
      <c r="E205">
        <f t="shared" ca="1" si="9"/>
        <v>0</v>
      </c>
    </row>
    <row r="206" spans="1:5">
      <c r="A206" t="str">
        <f t="shared" si="10"/>
        <v>04</v>
      </c>
      <c r="B206">
        <f t="shared" si="11"/>
        <v>0</v>
      </c>
      <c r="C206" t="s">
        <v>281</v>
      </c>
      <c r="D206" s="1" t="s">
        <v>510</v>
      </c>
      <c r="E206">
        <f t="shared" ca="1" si="9"/>
        <v>0</v>
      </c>
    </row>
    <row r="207" spans="1:5">
      <c r="A207" t="str">
        <f t="shared" si="10"/>
        <v>05</v>
      </c>
      <c r="B207">
        <f t="shared" si="11"/>
        <v>0</v>
      </c>
      <c r="C207" t="s">
        <v>281</v>
      </c>
      <c r="D207" s="1" t="s">
        <v>511</v>
      </c>
      <c r="E207">
        <f t="shared" ca="1" si="9"/>
        <v>0</v>
      </c>
    </row>
    <row r="208" spans="1:5">
      <c r="A208" t="str">
        <f t="shared" si="10"/>
        <v>06</v>
      </c>
      <c r="B208">
        <f t="shared" si="11"/>
        <v>0</v>
      </c>
      <c r="C208" t="s">
        <v>281</v>
      </c>
      <c r="D208" s="1" t="s">
        <v>512</v>
      </c>
      <c r="E208">
        <f t="shared" ca="1" si="9"/>
        <v>0</v>
      </c>
    </row>
    <row r="209" spans="1:5">
      <c r="A209" t="str">
        <f t="shared" si="10"/>
        <v>07</v>
      </c>
      <c r="B209">
        <f t="shared" si="11"/>
        <v>0</v>
      </c>
      <c r="C209" t="s">
        <v>281</v>
      </c>
      <c r="D209" s="1" t="s">
        <v>513</v>
      </c>
      <c r="E209">
        <f t="shared" ca="1" si="9"/>
        <v>0</v>
      </c>
    </row>
    <row r="210" spans="1:5">
      <c r="A210" t="str">
        <f t="shared" si="10"/>
        <v>08</v>
      </c>
      <c r="B210">
        <f t="shared" si="11"/>
        <v>0</v>
      </c>
      <c r="C210" t="s">
        <v>281</v>
      </c>
      <c r="D210" s="1" t="s">
        <v>514</v>
      </c>
      <c r="E210">
        <f t="shared" ca="1" si="9"/>
        <v>0</v>
      </c>
    </row>
    <row r="211" spans="1:5">
      <c r="A211" t="str">
        <f t="shared" si="10"/>
        <v>09</v>
      </c>
      <c r="B211">
        <f t="shared" si="11"/>
        <v>0</v>
      </c>
      <c r="C211" t="s">
        <v>281</v>
      </c>
      <c r="D211" s="1" t="s">
        <v>515</v>
      </c>
      <c r="E211">
        <f t="shared" ca="1" si="9"/>
        <v>0</v>
      </c>
    </row>
    <row r="212" spans="1:5">
      <c r="A212" t="str">
        <f t="shared" si="10"/>
        <v>10</v>
      </c>
      <c r="B212">
        <f t="shared" si="11"/>
        <v>0</v>
      </c>
      <c r="C212" t="s">
        <v>281</v>
      </c>
      <c r="D212" s="1" t="s">
        <v>516</v>
      </c>
      <c r="E212">
        <f t="shared" ca="1" si="9"/>
        <v>0</v>
      </c>
    </row>
    <row r="213" spans="1:5">
      <c r="A213" t="str">
        <f t="shared" si="10"/>
        <v>11</v>
      </c>
      <c r="B213">
        <f t="shared" si="11"/>
        <v>0</v>
      </c>
      <c r="C213" t="s">
        <v>281</v>
      </c>
      <c r="D213" s="1" t="s">
        <v>517</v>
      </c>
      <c r="E213">
        <f t="shared" ca="1" si="9"/>
        <v>0</v>
      </c>
    </row>
    <row r="214" spans="1:5">
      <c r="A214" t="str">
        <f t="shared" si="10"/>
        <v>12</v>
      </c>
      <c r="B214">
        <f t="shared" si="11"/>
        <v>0</v>
      </c>
      <c r="C214" t="s">
        <v>281</v>
      </c>
      <c r="D214" s="1" t="s">
        <v>518</v>
      </c>
      <c r="E214">
        <f t="shared" ca="1" si="9"/>
        <v>0</v>
      </c>
    </row>
    <row r="215" spans="1:5">
      <c r="A215" t="str">
        <f t="shared" si="10"/>
        <v>13</v>
      </c>
      <c r="B215">
        <f t="shared" si="11"/>
        <v>0</v>
      </c>
      <c r="C215" t="s">
        <v>281</v>
      </c>
      <c r="D215" s="1" t="s">
        <v>519</v>
      </c>
      <c r="E215">
        <f t="shared" ca="1" si="9"/>
        <v>0</v>
      </c>
    </row>
    <row r="216" spans="1:5">
      <c r="A216" t="str">
        <f t="shared" si="10"/>
        <v>01</v>
      </c>
      <c r="B216">
        <f t="shared" si="11"/>
        <v>0</v>
      </c>
      <c r="C216" t="s">
        <v>283</v>
      </c>
      <c r="D216" s="1" t="s">
        <v>520</v>
      </c>
      <c r="E216">
        <f t="shared" ca="1" si="9"/>
        <v>0</v>
      </c>
    </row>
    <row r="217" spans="1:5">
      <c r="A217" t="str">
        <f t="shared" si="10"/>
        <v>02</v>
      </c>
      <c r="B217">
        <f t="shared" si="11"/>
        <v>0</v>
      </c>
      <c r="C217" t="s">
        <v>283</v>
      </c>
      <c r="D217" s="1" t="s">
        <v>521</v>
      </c>
      <c r="E217">
        <f t="shared" ca="1" si="9"/>
        <v>0</v>
      </c>
    </row>
    <row r="218" spans="1:5">
      <c r="A218" t="str">
        <f t="shared" si="10"/>
        <v>03</v>
      </c>
      <c r="B218">
        <f t="shared" si="11"/>
        <v>0</v>
      </c>
      <c r="C218" t="s">
        <v>283</v>
      </c>
      <c r="D218" s="1" t="s">
        <v>522</v>
      </c>
      <c r="E218">
        <f t="shared" ca="1" si="9"/>
        <v>0</v>
      </c>
    </row>
    <row r="219" spans="1:5">
      <c r="A219" t="str">
        <f t="shared" si="10"/>
        <v>04</v>
      </c>
      <c r="B219">
        <f t="shared" si="11"/>
        <v>0</v>
      </c>
      <c r="C219" t="s">
        <v>283</v>
      </c>
      <c r="D219" s="1" t="s">
        <v>523</v>
      </c>
      <c r="E219">
        <f t="shared" ca="1" si="9"/>
        <v>0</v>
      </c>
    </row>
    <row r="220" spans="1:5">
      <c r="A220" t="str">
        <f t="shared" si="10"/>
        <v>05</v>
      </c>
      <c r="B220">
        <f t="shared" si="11"/>
        <v>0</v>
      </c>
      <c r="C220" t="s">
        <v>283</v>
      </c>
      <c r="D220" s="1" t="s">
        <v>524</v>
      </c>
      <c r="E220">
        <f t="shared" ca="1" si="9"/>
        <v>0</v>
      </c>
    </row>
    <row r="221" spans="1:5">
      <c r="A221" t="str">
        <f t="shared" si="10"/>
        <v>06</v>
      </c>
      <c r="B221">
        <f t="shared" si="11"/>
        <v>0</v>
      </c>
      <c r="C221" t="s">
        <v>283</v>
      </c>
      <c r="D221" s="1" t="s">
        <v>525</v>
      </c>
      <c r="E221">
        <f t="shared" ca="1" si="9"/>
        <v>0</v>
      </c>
    </row>
    <row r="222" spans="1:5">
      <c r="A222" t="str">
        <f t="shared" si="10"/>
        <v>07</v>
      </c>
      <c r="B222">
        <f t="shared" si="11"/>
        <v>0</v>
      </c>
      <c r="C222" t="s">
        <v>283</v>
      </c>
      <c r="D222" s="1" t="s">
        <v>526</v>
      </c>
      <c r="E222">
        <f t="shared" ca="1" si="9"/>
        <v>0</v>
      </c>
    </row>
    <row r="223" spans="1:5">
      <c r="A223" t="str">
        <f t="shared" si="10"/>
        <v>08</v>
      </c>
      <c r="B223">
        <f t="shared" si="11"/>
        <v>0</v>
      </c>
      <c r="C223" t="s">
        <v>283</v>
      </c>
      <c r="D223" s="1" t="s">
        <v>527</v>
      </c>
      <c r="E223">
        <f t="shared" ca="1" si="9"/>
        <v>0</v>
      </c>
    </row>
    <row r="224" spans="1:5">
      <c r="A224" t="str">
        <f t="shared" si="10"/>
        <v>09</v>
      </c>
      <c r="B224">
        <f t="shared" si="11"/>
        <v>0</v>
      </c>
      <c r="C224" t="s">
        <v>283</v>
      </c>
      <c r="D224" s="1" t="s">
        <v>528</v>
      </c>
      <c r="E224">
        <f t="shared" ca="1" si="9"/>
        <v>0</v>
      </c>
    </row>
    <row r="225" spans="1:5">
      <c r="A225" t="str">
        <f t="shared" si="10"/>
        <v>10</v>
      </c>
      <c r="B225">
        <f t="shared" si="11"/>
        <v>0</v>
      </c>
      <c r="C225" t="s">
        <v>283</v>
      </c>
      <c r="D225" s="1" t="s">
        <v>529</v>
      </c>
      <c r="E225">
        <f t="shared" ca="1" si="9"/>
        <v>0</v>
      </c>
    </row>
    <row r="226" spans="1:5">
      <c r="A226" t="str">
        <f t="shared" si="10"/>
        <v>11</v>
      </c>
      <c r="B226">
        <f t="shared" si="11"/>
        <v>0</v>
      </c>
      <c r="C226" t="s">
        <v>283</v>
      </c>
      <c r="D226" s="1" t="s">
        <v>530</v>
      </c>
      <c r="E226">
        <f t="shared" ca="1" si="9"/>
        <v>0</v>
      </c>
    </row>
    <row r="227" spans="1:5">
      <c r="A227" t="str">
        <f t="shared" si="10"/>
        <v>12</v>
      </c>
      <c r="B227">
        <f t="shared" si="11"/>
        <v>0</v>
      </c>
      <c r="C227" t="s">
        <v>283</v>
      </c>
      <c r="D227" s="1" t="s">
        <v>531</v>
      </c>
      <c r="E227">
        <f t="shared" ca="1" si="9"/>
        <v>0</v>
      </c>
    </row>
    <row r="228" spans="1:5">
      <c r="A228" t="str">
        <f t="shared" si="10"/>
        <v>13</v>
      </c>
      <c r="B228">
        <f t="shared" si="11"/>
        <v>0</v>
      </c>
      <c r="C228" t="s">
        <v>283</v>
      </c>
      <c r="D228" s="1" t="s">
        <v>532</v>
      </c>
      <c r="E228">
        <f t="shared" ca="1" si="9"/>
        <v>0</v>
      </c>
    </row>
    <row r="229" spans="1:5">
      <c r="A229" t="str">
        <f t="shared" si="10"/>
        <v>01</v>
      </c>
      <c r="B229">
        <f t="shared" si="11"/>
        <v>0</v>
      </c>
      <c r="C229" t="s">
        <v>278</v>
      </c>
      <c r="D229" s="1" t="s">
        <v>533</v>
      </c>
      <c r="E229">
        <f t="shared" ca="1" si="9"/>
        <v>0</v>
      </c>
    </row>
    <row r="230" spans="1:5">
      <c r="A230" t="str">
        <f t="shared" si="10"/>
        <v>02</v>
      </c>
      <c r="B230">
        <f t="shared" si="11"/>
        <v>0</v>
      </c>
      <c r="C230" t="s">
        <v>278</v>
      </c>
      <c r="D230" s="1" t="s">
        <v>534</v>
      </c>
      <c r="E230">
        <f t="shared" ca="1" si="9"/>
        <v>0</v>
      </c>
    </row>
    <row r="231" spans="1:5">
      <c r="A231" t="str">
        <f t="shared" si="10"/>
        <v>03</v>
      </c>
      <c r="B231">
        <f t="shared" si="11"/>
        <v>0</v>
      </c>
      <c r="C231" t="s">
        <v>278</v>
      </c>
      <c r="D231" s="1" t="s">
        <v>535</v>
      </c>
      <c r="E231">
        <f t="shared" ca="1" si="9"/>
        <v>0</v>
      </c>
    </row>
    <row r="232" spans="1:5">
      <c r="A232" t="str">
        <f t="shared" si="10"/>
        <v>04</v>
      </c>
      <c r="B232">
        <f t="shared" si="11"/>
        <v>0</v>
      </c>
      <c r="C232" t="s">
        <v>278</v>
      </c>
      <c r="D232" s="1" t="s">
        <v>536</v>
      </c>
      <c r="E232">
        <f t="shared" ca="1" si="9"/>
        <v>0</v>
      </c>
    </row>
    <row r="233" spans="1:5">
      <c r="A233" t="str">
        <f t="shared" si="10"/>
        <v>05</v>
      </c>
      <c r="B233">
        <f t="shared" si="11"/>
        <v>0</v>
      </c>
      <c r="C233" t="s">
        <v>278</v>
      </c>
      <c r="D233" s="1" t="s">
        <v>537</v>
      </c>
      <c r="E233">
        <f t="shared" ca="1" si="9"/>
        <v>0</v>
      </c>
    </row>
    <row r="234" spans="1:5">
      <c r="A234" t="str">
        <f t="shared" si="10"/>
        <v>06</v>
      </c>
      <c r="B234">
        <f t="shared" si="11"/>
        <v>0</v>
      </c>
      <c r="C234" t="s">
        <v>278</v>
      </c>
      <c r="D234" s="1" t="s">
        <v>538</v>
      </c>
      <c r="E234">
        <f t="shared" ca="1" si="9"/>
        <v>0</v>
      </c>
    </row>
    <row r="235" spans="1:5">
      <c r="A235" t="str">
        <f t="shared" si="10"/>
        <v>07</v>
      </c>
      <c r="B235">
        <f t="shared" si="11"/>
        <v>0</v>
      </c>
      <c r="C235" t="s">
        <v>278</v>
      </c>
      <c r="D235" s="1" t="s">
        <v>539</v>
      </c>
      <c r="E235">
        <f t="shared" ca="1" si="9"/>
        <v>0</v>
      </c>
    </row>
    <row r="236" spans="1:5">
      <c r="A236" t="str">
        <f t="shared" si="10"/>
        <v>08</v>
      </c>
      <c r="B236">
        <f t="shared" si="11"/>
        <v>0</v>
      </c>
      <c r="C236" t="s">
        <v>278</v>
      </c>
      <c r="D236" s="1" t="s">
        <v>540</v>
      </c>
      <c r="E236">
        <f t="shared" ca="1" si="9"/>
        <v>0</v>
      </c>
    </row>
    <row r="237" spans="1:5">
      <c r="A237" t="str">
        <f t="shared" si="10"/>
        <v>09</v>
      </c>
      <c r="B237">
        <f t="shared" si="11"/>
        <v>0</v>
      </c>
      <c r="C237" t="s">
        <v>278</v>
      </c>
      <c r="D237" s="1" t="s">
        <v>541</v>
      </c>
      <c r="E237">
        <f t="shared" ca="1" si="9"/>
        <v>0</v>
      </c>
    </row>
    <row r="238" spans="1:5">
      <c r="A238" t="str">
        <f t="shared" si="10"/>
        <v>10</v>
      </c>
      <c r="B238">
        <f t="shared" si="11"/>
        <v>0</v>
      </c>
      <c r="C238" t="s">
        <v>278</v>
      </c>
      <c r="D238" s="1" t="s">
        <v>542</v>
      </c>
      <c r="E238">
        <f t="shared" ca="1" si="9"/>
        <v>0</v>
      </c>
    </row>
    <row r="239" spans="1:5">
      <c r="A239" t="str">
        <f t="shared" si="10"/>
        <v>11</v>
      </c>
      <c r="B239">
        <f t="shared" si="11"/>
        <v>0</v>
      </c>
      <c r="C239" t="s">
        <v>278</v>
      </c>
      <c r="D239" s="1" t="s">
        <v>543</v>
      </c>
      <c r="E239">
        <f t="shared" ca="1" si="9"/>
        <v>0</v>
      </c>
    </row>
    <row r="240" spans="1:5">
      <c r="A240" t="str">
        <f t="shared" si="10"/>
        <v>12</v>
      </c>
      <c r="B240">
        <f t="shared" si="11"/>
        <v>0</v>
      </c>
      <c r="C240" t="s">
        <v>278</v>
      </c>
      <c r="D240" s="1" t="s">
        <v>544</v>
      </c>
      <c r="E240">
        <f t="shared" ca="1" si="9"/>
        <v>0</v>
      </c>
    </row>
    <row r="241" spans="1:5">
      <c r="A241" t="str">
        <f t="shared" si="10"/>
        <v>13</v>
      </c>
      <c r="B241">
        <f t="shared" si="11"/>
        <v>0</v>
      </c>
      <c r="C241" t="s">
        <v>278</v>
      </c>
      <c r="D241" s="1" t="s">
        <v>545</v>
      </c>
      <c r="E241">
        <f t="shared" ca="1" si="9"/>
        <v>0</v>
      </c>
    </row>
    <row r="242" spans="1:5">
      <c r="A242" t="str">
        <f t="shared" si="10"/>
        <v>01</v>
      </c>
      <c r="B242" t="str">
        <f t="shared" si="11"/>
        <v>PU</v>
      </c>
      <c r="C242" s="249" t="s">
        <v>549</v>
      </c>
      <c r="D242" s="1" t="s">
        <v>590</v>
      </c>
      <c r="E242">
        <f t="shared" ca="1" si="9"/>
        <v>0</v>
      </c>
    </row>
    <row r="243" spans="1:5">
      <c r="A243" t="str">
        <f t="shared" si="10"/>
        <v>02</v>
      </c>
      <c r="B243" t="str">
        <f t="shared" si="11"/>
        <v>PU</v>
      </c>
      <c r="C243" s="249" t="s">
        <v>549</v>
      </c>
      <c r="D243" s="1" t="s">
        <v>591</v>
      </c>
      <c r="E243">
        <f t="shared" ca="1" si="9"/>
        <v>0</v>
      </c>
    </row>
    <row r="244" spans="1:5">
      <c r="A244" t="str">
        <f t="shared" si="10"/>
        <v>03</v>
      </c>
      <c r="B244" t="str">
        <f t="shared" si="11"/>
        <v>PU</v>
      </c>
      <c r="C244" s="249" t="s">
        <v>549</v>
      </c>
      <c r="D244" s="1" t="s">
        <v>592</v>
      </c>
      <c r="E244">
        <f t="shared" ca="1" si="9"/>
        <v>0</v>
      </c>
    </row>
    <row r="245" spans="1:5">
      <c r="A245" t="str">
        <f t="shared" si="10"/>
        <v>04</v>
      </c>
      <c r="B245" t="str">
        <f t="shared" si="11"/>
        <v>PU</v>
      </c>
      <c r="C245" s="249" t="s">
        <v>549</v>
      </c>
      <c r="D245" s="1" t="s">
        <v>593</v>
      </c>
      <c r="E245">
        <f t="shared" ca="1" si="9"/>
        <v>0</v>
      </c>
    </row>
    <row r="246" spans="1:5">
      <c r="A246" t="str">
        <f t="shared" si="10"/>
        <v>05</v>
      </c>
      <c r="B246" t="str">
        <f t="shared" si="11"/>
        <v>PU</v>
      </c>
      <c r="C246" s="249" t="s">
        <v>549</v>
      </c>
      <c r="D246" s="1" t="s">
        <v>594</v>
      </c>
      <c r="E246">
        <f t="shared" ca="1" si="9"/>
        <v>0</v>
      </c>
    </row>
    <row r="247" spans="1:5">
      <c r="A247" t="str">
        <f t="shared" si="10"/>
        <v>06</v>
      </c>
      <c r="B247" t="str">
        <f t="shared" si="11"/>
        <v>PU</v>
      </c>
      <c r="C247" s="249" t="s">
        <v>549</v>
      </c>
      <c r="D247" s="1" t="s">
        <v>595</v>
      </c>
      <c r="E247">
        <f t="shared" ca="1" si="9"/>
        <v>0</v>
      </c>
    </row>
    <row r="248" spans="1:5">
      <c r="A248" t="str">
        <f t="shared" si="10"/>
        <v>09</v>
      </c>
      <c r="B248" t="str">
        <f t="shared" si="11"/>
        <v>PU</v>
      </c>
      <c r="C248" s="249" t="s">
        <v>549</v>
      </c>
      <c r="D248" s="1" t="s">
        <v>596</v>
      </c>
      <c r="E248">
        <f t="shared" ca="1" si="9"/>
        <v>0</v>
      </c>
    </row>
    <row r="249" spans="1:5">
      <c r="A249" t="str">
        <f t="shared" si="10"/>
        <v>11</v>
      </c>
      <c r="B249" t="str">
        <f t="shared" si="11"/>
        <v>PU</v>
      </c>
      <c r="C249" s="249" t="s">
        <v>549</v>
      </c>
      <c r="D249" s="1" t="s">
        <v>587</v>
      </c>
      <c r="E249">
        <f t="shared" ca="1" si="9"/>
        <v>0</v>
      </c>
    </row>
    <row r="250" spans="1:5">
      <c r="A250" t="str">
        <f t="shared" si="10"/>
        <v>12</v>
      </c>
      <c r="B250" t="str">
        <f t="shared" si="11"/>
        <v>PU</v>
      </c>
      <c r="C250" s="249" t="s">
        <v>549</v>
      </c>
      <c r="D250" s="1" t="s">
        <v>588</v>
      </c>
      <c r="E250">
        <f t="shared" ca="1" si="9"/>
        <v>0</v>
      </c>
    </row>
    <row r="251" spans="1:5">
      <c r="A251" t="str">
        <f t="shared" si="10"/>
        <v>14</v>
      </c>
      <c r="B251" t="str">
        <f t="shared" si="11"/>
        <v>PU</v>
      </c>
      <c r="C251" s="249" t="s">
        <v>549</v>
      </c>
      <c r="D251" s="1" t="s">
        <v>589</v>
      </c>
      <c r="E251">
        <f t="shared" ca="1" si="9"/>
        <v>0</v>
      </c>
    </row>
    <row r="252" spans="1:5">
      <c r="A252" t="str">
        <f t="shared" si="10"/>
        <v>01</v>
      </c>
      <c r="B252">
        <f t="shared" si="11"/>
        <v>0</v>
      </c>
      <c r="C252" s="249" t="s">
        <v>289</v>
      </c>
      <c r="D252" s="249" t="s">
        <v>599</v>
      </c>
      <c r="E252">
        <f t="shared" ca="1" si="9"/>
        <v>0</v>
      </c>
    </row>
    <row r="253" spans="1:5">
      <c r="A253" t="str">
        <f t="shared" si="10"/>
        <v>02</v>
      </c>
      <c r="B253">
        <f t="shared" si="11"/>
        <v>0</v>
      </c>
      <c r="C253" s="249" t="s">
        <v>289</v>
      </c>
      <c r="D253" s="249" t="s">
        <v>600</v>
      </c>
      <c r="E253">
        <f t="shared" ca="1" si="9"/>
        <v>0</v>
      </c>
    </row>
    <row r="254" spans="1:5">
      <c r="A254" t="str">
        <f t="shared" si="10"/>
        <v>03</v>
      </c>
      <c r="B254">
        <f t="shared" si="11"/>
        <v>0</v>
      </c>
      <c r="C254" s="249" t="s">
        <v>289</v>
      </c>
      <c r="D254" s="249" t="s">
        <v>601</v>
      </c>
      <c r="E254">
        <f t="shared" ca="1" si="9"/>
        <v>0</v>
      </c>
    </row>
    <row r="255" spans="1:5">
      <c r="A255" t="str">
        <f t="shared" si="10"/>
        <v>04</v>
      </c>
      <c r="B255">
        <f t="shared" si="11"/>
        <v>0</v>
      </c>
      <c r="C255" s="249" t="s">
        <v>289</v>
      </c>
      <c r="D255" s="249" t="s">
        <v>602</v>
      </c>
      <c r="E255">
        <f t="shared" ca="1" si="9"/>
        <v>0</v>
      </c>
    </row>
    <row r="256" spans="1:5">
      <c r="A256" t="str">
        <f t="shared" si="10"/>
        <v>05</v>
      </c>
      <c r="B256">
        <f t="shared" si="11"/>
        <v>0</v>
      </c>
      <c r="C256" s="249" t="s">
        <v>289</v>
      </c>
      <c r="D256" s="249" t="s">
        <v>603</v>
      </c>
      <c r="E256">
        <f t="shared" ca="1" si="9"/>
        <v>0</v>
      </c>
    </row>
    <row r="257" spans="1:5">
      <c r="A257" t="str">
        <f t="shared" si="10"/>
        <v>06</v>
      </c>
      <c r="B257">
        <f t="shared" si="11"/>
        <v>0</v>
      </c>
      <c r="C257" s="249" t="s">
        <v>289</v>
      </c>
      <c r="D257" s="249" t="s">
        <v>604</v>
      </c>
      <c r="E257">
        <f t="shared" ca="1" si="9"/>
        <v>0</v>
      </c>
    </row>
    <row r="258" spans="1:5">
      <c r="A258" t="str">
        <f t="shared" si="10"/>
        <v>07</v>
      </c>
      <c r="B258">
        <f t="shared" si="11"/>
        <v>0</v>
      </c>
      <c r="C258" s="249" t="s">
        <v>289</v>
      </c>
      <c r="D258" s="249" t="s">
        <v>605</v>
      </c>
      <c r="E258">
        <f t="shared" ca="1" si="9"/>
        <v>0</v>
      </c>
    </row>
    <row r="259" spans="1:5">
      <c r="A259" t="str">
        <f t="shared" si="10"/>
        <v>08</v>
      </c>
      <c r="B259">
        <f t="shared" si="11"/>
        <v>0</v>
      </c>
      <c r="C259" s="249" t="s">
        <v>289</v>
      </c>
      <c r="D259" s="249" t="s">
        <v>606</v>
      </c>
      <c r="E259">
        <f t="shared" ca="1" si="9"/>
        <v>0</v>
      </c>
    </row>
    <row r="260" spans="1:5">
      <c r="A260" t="str">
        <f t="shared" si="10"/>
        <v>09</v>
      </c>
      <c r="B260">
        <f t="shared" si="11"/>
        <v>0</v>
      </c>
      <c r="C260" s="249" t="s">
        <v>289</v>
      </c>
      <c r="D260" s="249" t="s">
        <v>607</v>
      </c>
      <c r="E260">
        <f t="shared" ca="1" si="9"/>
        <v>0</v>
      </c>
    </row>
    <row r="261" spans="1:5">
      <c r="A261" t="str">
        <f t="shared" si="10"/>
        <v>10</v>
      </c>
      <c r="B261">
        <f t="shared" si="11"/>
        <v>0</v>
      </c>
      <c r="C261" s="249" t="s">
        <v>289</v>
      </c>
      <c r="D261" s="249" t="s">
        <v>608</v>
      </c>
      <c r="E261">
        <f t="shared" ca="1" si="9"/>
        <v>0</v>
      </c>
    </row>
    <row r="262" spans="1:5">
      <c r="A262" t="str">
        <f t="shared" si="10"/>
        <v>11</v>
      </c>
      <c r="B262">
        <f t="shared" si="11"/>
        <v>0</v>
      </c>
      <c r="C262" s="249" t="s">
        <v>289</v>
      </c>
      <c r="D262" s="249" t="s">
        <v>609</v>
      </c>
      <c r="E262">
        <f t="shared" ca="1" si="9"/>
        <v>0</v>
      </c>
    </row>
    <row r="263" spans="1:5">
      <c r="A263" t="str">
        <f t="shared" si="10"/>
        <v>12</v>
      </c>
      <c r="B263">
        <f t="shared" si="11"/>
        <v>0</v>
      </c>
      <c r="C263" s="249" t="s">
        <v>289</v>
      </c>
      <c r="D263" s="249" t="s">
        <v>610</v>
      </c>
      <c r="E263">
        <f t="shared" ca="1" si="9"/>
        <v>0</v>
      </c>
    </row>
    <row r="264" spans="1:5">
      <c r="A264" t="str">
        <f t="shared" si="10"/>
        <v>13</v>
      </c>
      <c r="B264">
        <f t="shared" si="11"/>
        <v>0</v>
      </c>
      <c r="C264" s="249" t="s">
        <v>289</v>
      </c>
      <c r="D264" s="249" t="s">
        <v>611</v>
      </c>
      <c r="E264">
        <f t="shared" ref="E264:E327" ca="1" si="12">IFERROR(IF(B264=0,VLOOKUP(C264,INDIRECT($G$4&amp;$H$4),MATCH($A264,INDIRECT($G$4&amp;$I$4),0),0),VLOOKUP(C264,INDIRECT($G$5&amp;$H$5),MATCH($A264,INDIRECT($G$5&amp;$I$5),0),FALSE)),0)</f>
        <v>0</v>
      </c>
    </row>
    <row r="265" spans="1:5">
      <c r="A265" t="str">
        <f t="shared" si="10"/>
        <v>01</v>
      </c>
      <c r="B265">
        <f t="shared" ref="B265:B328" si="13">IF(IFERROR(FIND("PU",D265,1),0)&lt;&gt;0,"PU",0)</f>
        <v>0</v>
      </c>
      <c r="C265" s="249" t="s">
        <v>288</v>
      </c>
      <c r="D265" s="249" t="s">
        <v>612</v>
      </c>
      <c r="E265">
        <f t="shared" ca="1" si="12"/>
        <v>0</v>
      </c>
    </row>
    <row r="266" spans="1:5">
      <c r="A266" t="str">
        <f t="shared" ref="A266:A329" si="14">MID(D266,LEN(C266)+2,LEN(D266)-LEN(C266))</f>
        <v>02</v>
      </c>
      <c r="B266">
        <f t="shared" si="13"/>
        <v>0</v>
      </c>
      <c r="C266" s="249" t="s">
        <v>288</v>
      </c>
      <c r="D266" s="249" t="s">
        <v>613</v>
      </c>
      <c r="E266">
        <f t="shared" ca="1" si="12"/>
        <v>0</v>
      </c>
    </row>
    <row r="267" spans="1:5">
      <c r="A267" t="str">
        <f t="shared" si="14"/>
        <v>03</v>
      </c>
      <c r="B267">
        <f t="shared" si="13"/>
        <v>0</v>
      </c>
      <c r="C267" s="249" t="s">
        <v>288</v>
      </c>
      <c r="D267" s="249" t="s">
        <v>614</v>
      </c>
      <c r="E267">
        <f t="shared" ca="1" si="12"/>
        <v>0</v>
      </c>
    </row>
    <row r="268" spans="1:5">
      <c r="A268" t="str">
        <f t="shared" si="14"/>
        <v>04</v>
      </c>
      <c r="B268">
        <f t="shared" si="13"/>
        <v>0</v>
      </c>
      <c r="C268" s="249" t="s">
        <v>288</v>
      </c>
      <c r="D268" s="249" t="s">
        <v>615</v>
      </c>
      <c r="E268">
        <f t="shared" ca="1" si="12"/>
        <v>0</v>
      </c>
    </row>
    <row r="269" spans="1:5">
      <c r="A269" t="str">
        <f t="shared" si="14"/>
        <v>05</v>
      </c>
      <c r="B269">
        <f t="shared" si="13"/>
        <v>0</v>
      </c>
      <c r="C269" s="249" t="s">
        <v>288</v>
      </c>
      <c r="D269" s="249" t="s">
        <v>616</v>
      </c>
      <c r="E269">
        <f t="shared" ca="1" si="12"/>
        <v>0</v>
      </c>
    </row>
    <row r="270" spans="1:5">
      <c r="A270" t="str">
        <f t="shared" si="14"/>
        <v>06</v>
      </c>
      <c r="B270">
        <f t="shared" si="13"/>
        <v>0</v>
      </c>
      <c r="C270" s="249" t="s">
        <v>288</v>
      </c>
      <c r="D270" s="249" t="s">
        <v>617</v>
      </c>
      <c r="E270">
        <f t="shared" ca="1" si="12"/>
        <v>0</v>
      </c>
    </row>
    <row r="271" spans="1:5">
      <c r="A271" t="str">
        <f t="shared" si="14"/>
        <v>07</v>
      </c>
      <c r="B271">
        <f t="shared" si="13"/>
        <v>0</v>
      </c>
      <c r="C271" s="249" t="s">
        <v>288</v>
      </c>
      <c r="D271" s="249" t="s">
        <v>618</v>
      </c>
      <c r="E271">
        <f t="shared" ca="1" si="12"/>
        <v>0</v>
      </c>
    </row>
    <row r="272" spans="1:5">
      <c r="A272" t="str">
        <f t="shared" si="14"/>
        <v>08</v>
      </c>
      <c r="B272">
        <f t="shared" si="13"/>
        <v>0</v>
      </c>
      <c r="C272" s="249" t="s">
        <v>288</v>
      </c>
      <c r="D272" s="249" t="s">
        <v>619</v>
      </c>
      <c r="E272">
        <f t="shared" ca="1" si="12"/>
        <v>0</v>
      </c>
    </row>
    <row r="273" spans="1:5">
      <c r="A273" t="str">
        <f t="shared" si="14"/>
        <v>09</v>
      </c>
      <c r="B273">
        <f t="shared" si="13"/>
        <v>0</v>
      </c>
      <c r="C273" s="249" t="s">
        <v>288</v>
      </c>
      <c r="D273" s="249" t="s">
        <v>620</v>
      </c>
      <c r="E273">
        <f t="shared" ca="1" si="12"/>
        <v>0</v>
      </c>
    </row>
    <row r="274" spans="1:5">
      <c r="A274" t="str">
        <f t="shared" si="14"/>
        <v>10</v>
      </c>
      <c r="B274">
        <f t="shared" si="13"/>
        <v>0</v>
      </c>
      <c r="C274" s="249" t="s">
        <v>288</v>
      </c>
      <c r="D274" s="249" t="s">
        <v>621</v>
      </c>
      <c r="E274">
        <f t="shared" ca="1" si="12"/>
        <v>0</v>
      </c>
    </row>
    <row r="275" spans="1:5">
      <c r="A275" t="str">
        <f t="shared" si="14"/>
        <v>11</v>
      </c>
      <c r="B275">
        <f t="shared" si="13"/>
        <v>0</v>
      </c>
      <c r="C275" s="249" t="s">
        <v>288</v>
      </c>
      <c r="D275" s="249" t="s">
        <v>622</v>
      </c>
      <c r="E275">
        <f t="shared" ca="1" si="12"/>
        <v>0</v>
      </c>
    </row>
    <row r="276" spans="1:5">
      <c r="A276" t="str">
        <f t="shared" si="14"/>
        <v>12</v>
      </c>
      <c r="B276">
        <f t="shared" si="13"/>
        <v>0</v>
      </c>
      <c r="C276" s="249" t="s">
        <v>288</v>
      </c>
      <c r="D276" s="249" t="s">
        <v>623</v>
      </c>
      <c r="E276">
        <f t="shared" ca="1" si="12"/>
        <v>0</v>
      </c>
    </row>
    <row r="277" spans="1:5">
      <c r="A277" t="str">
        <f t="shared" si="14"/>
        <v>13</v>
      </c>
      <c r="B277">
        <f t="shared" si="13"/>
        <v>0</v>
      </c>
      <c r="C277" s="249" t="s">
        <v>288</v>
      </c>
      <c r="D277" s="249" t="s">
        <v>624</v>
      </c>
      <c r="E277">
        <f t="shared" ca="1" si="12"/>
        <v>0</v>
      </c>
    </row>
    <row r="278" spans="1:5">
      <c r="A278" t="str">
        <f t="shared" si="14"/>
        <v>01</v>
      </c>
      <c r="B278">
        <f t="shared" si="13"/>
        <v>0</v>
      </c>
      <c r="C278" s="249" t="s">
        <v>290</v>
      </c>
      <c r="D278" s="249" t="s">
        <v>625</v>
      </c>
      <c r="E278">
        <f t="shared" ca="1" si="12"/>
        <v>0</v>
      </c>
    </row>
    <row r="279" spans="1:5">
      <c r="A279" t="str">
        <f t="shared" si="14"/>
        <v>02</v>
      </c>
      <c r="B279">
        <f t="shared" si="13"/>
        <v>0</v>
      </c>
      <c r="C279" s="249" t="s">
        <v>290</v>
      </c>
      <c r="D279" s="249" t="s">
        <v>626</v>
      </c>
      <c r="E279">
        <f t="shared" ca="1" si="12"/>
        <v>0</v>
      </c>
    </row>
    <row r="280" spans="1:5">
      <c r="A280" t="str">
        <f t="shared" si="14"/>
        <v>03</v>
      </c>
      <c r="B280">
        <f t="shared" si="13"/>
        <v>0</v>
      </c>
      <c r="C280" s="249" t="s">
        <v>290</v>
      </c>
      <c r="D280" s="249" t="s">
        <v>627</v>
      </c>
      <c r="E280">
        <f t="shared" ca="1" si="12"/>
        <v>0</v>
      </c>
    </row>
    <row r="281" spans="1:5">
      <c r="A281" t="str">
        <f t="shared" si="14"/>
        <v>04</v>
      </c>
      <c r="B281">
        <f t="shared" si="13"/>
        <v>0</v>
      </c>
      <c r="C281" s="249" t="s">
        <v>290</v>
      </c>
      <c r="D281" s="249" t="s">
        <v>628</v>
      </c>
      <c r="E281">
        <f t="shared" ca="1" si="12"/>
        <v>0</v>
      </c>
    </row>
    <row r="282" spans="1:5">
      <c r="A282" t="str">
        <f t="shared" si="14"/>
        <v>05</v>
      </c>
      <c r="B282">
        <f t="shared" si="13"/>
        <v>0</v>
      </c>
      <c r="C282" s="249" t="s">
        <v>290</v>
      </c>
      <c r="D282" s="249" t="s">
        <v>629</v>
      </c>
      <c r="E282">
        <f t="shared" ca="1" si="12"/>
        <v>0</v>
      </c>
    </row>
    <row r="283" spans="1:5">
      <c r="A283" t="str">
        <f t="shared" si="14"/>
        <v>06</v>
      </c>
      <c r="B283">
        <f t="shared" si="13"/>
        <v>0</v>
      </c>
      <c r="C283" s="249" t="s">
        <v>290</v>
      </c>
      <c r="D283" s="249" t="s">
        <v>630</v>
      </c>
      <c r="E283">
        <f t="shared" ca="1" si="12"/>
        <v>0</v>
      </c>
    </row>
    <row r="284" spans="1:5">
      <c r="A284" t="str">
        <f t="shared" si="14"/>
        <v>07</v>
      </c>
      <c r="B284">
        <f t="shared" si="13"/>
        <v>0</v>
      </c>
      <c r="C284" s="249" t="s">
        <v>290</v>
      </c>
      <c r="D284" s="249" t="s">
        <v>631</v>
      </c>
      <c r="E284">
        <f t="shared" ca="1" si="12"/>
        <v>0</v>
      </c>
    </row>
    <row r="285" spans="1:5">
      <c r="A285" t="str">
        <f t="shared" si="14"/>
        <v>08</v>
      </c>
      <c r="B285">
        <f t="shared" si="13"/>
        <v>0</v>
      </c>
      <c r="C285" s="249" t="s">
        <v>290</v>
      </c>
      <c r="D285" s="249" t="s">
        <v>632</v>
      </c>
      <c r="E285">
        <f t="shared" ca="1" si="12"/>
        <v>0</v>
      </c>
    </row>
    <row r="286" spans="1:5">
      <c r="A286" t="str">
        <f t="shared" si="14"/>
        <v>09</v>
      </c>
      <c r="B286">
        <f t="shared" si="13"/>
        <v>0</v>
      </c>
      <c r="C286" s="249" t="s">
        <v>290</v>
      </c>
      <c r="D286" s="249" t="s">
        <v>633</v>
      </c>
      <c r="E286">
        <f t="shared" ca="1" si="12"/>
        <v>0</v>
      </c>
    </row>
    <row r="287" spans="1:5">
      <c r="A287" t="str">
        <f t="shared" si="14"/>
        <v>10</v>
      </c>
      <c r="B287">
        <f t="shared" si="13"/>
        <v>0</v>
      </c>
      <c r="C287" s="249" t="s">
        <v>290</v>
      </c>
      <c r="D287" s="249" t="s">
        <v>634</v>
      </c>
      <c r="E287">
        <f t="shared" ca="1" si="12"/>
        <v>0</v>
      </c>
    </row>
    <row r="288" spans="1:5">
      <c r="A288" t="str">
        <f t="shared" si="14"/>
        <v>11</v>
      </c>
      <c r="B288">
        <f t="shared" si="13"/>
        <v>0</v>
      </c>
      <c r="C288" s="249" t="s">
        <v>290</v>
      </c>
      <c r="D288" s="249" t="s">
        <v>635</v>
      </c>
      <c r="E288">
        <f t="shared" ca="1" si="12"/>
        <v>0</v>
      </c>
    </row>
    <row r="289" spans="1:5">
      <c r="A289" t="str">
        <f t="shared" si="14"/>
        <v>12</v>
      </c>
      <c r="B289">
        <f t="shared" si="13"/>
        <v>0</v>
      </c>
      <c r="C289" s="249" t="s">
        <v>290</v>
      </c>
      <c r="D289" s="249" t="s">
        <v>636</v>
      </c>
      <c r="E289">
        <f t="shared" ca="1" si="12"/>
        <v>0</v>
      </c>
    </row>
    <row r="290" spans="1:5">
      <c r="A290" t="str">
        <f t="shared" si="14"/>
        <v>13</v>
      </c>
      <c r="B290">
        <f t="shared" si="13"/>
        <v>0</v>
      </c>
      <c r="C290" s="249" t="s">
        <v>290</v>
      </c>
      <c r="D290" s="249" t="s">
        <v>637</v>
      </c>
      <c r="E290">
        <f t="shared" ca="1" si="12"/>
        <v>0</v>
      </c>
    </row>
    <row r="291" spans="1:5">
      <c r="A291" t="str">
        <f t="shared" si="14"/>
        <v>01</v>
      </c>
      <c r="B291">
        <f t="shared" si="13"/>
        <v>0</v>
      </c>
      <c r="C291" s="249" t="s">
        <v>291</v>
      </c>
      <c r="D291" s="249" t="s">
        <v>638</v>
      </c>
      <c r="E291">
        <f t="shared" ca="1" si="12"/>
        <v>0</v>
      </c>
    </row>
    <row r="292" spans="1:5">
      <c r="A292" t="str">
        <f t="shared" si="14"/>
        <v>02</v>
      </c>
      <c r="B292">
        <f t="shared" si="13"/>
        <v>0</v>
      </c>
      <c r="C292" s="249" t="s">
        <v>291</v>
      </c>
      <c r="D292" s="249" t="s">
        <v>639</v>
      </c>
      <c r="E292">
        <f t="shared" ca="1" si="12"/>
        <v>0</v>
      </c>
    </row>
    <row r="293" spans="1:5">
      <c r="A293" t="str">
        <f t="shared" si="14"/>
        <v>03</v>
      </c>
      <c r="B293">
        <f t="shared" si="13"/>
        <v>0</v>
      </c>
      <c r="C293" s="249" t="s">
        <v>291</v>
      </c>
      <c r="D293" s="249" t="s">
        <v>640</v>
      </c>
      <c r="E293">
        <f t="shared" ca="1" si="12"/>
        <v>0</v>
      </c>
    </row>
    <row r="294" spans="1:5">
      <c r="A294" t="str">
        <f t="shared" si="14"/>
        <v>04</v>
      </c>
      <c r="B294">
        <f t="shared" si="13"/>
        <v>0</v>
      </c>
      <c r="C294" s="249" t="s">
        <v>291</v>
      </c>
      <c r="D294" s="249" t="s">
        <v>641</v>
      </c>
      <c r="E294">
        <f t="shared" ca="1" si="12"/>
        <v>0</v>
      </c>
    </row>
    <row r="295" spans="1:5">
      <c r="A295" t="str">
        <f t="shared" si="14"/>
        <v>05</v>
      </c>
      <c r="B295">
        <f t="shared" si="13"/>
        <v>0</v>
      </c>
      <c r="C295" s="249" t="s">
        <v>291</v>
      </c>
      <c r="D295" s="249" t="s">
        <v>642</v>
      </c>
      <c r="E295">
        <f t="shared" ca="1" si="12"/>
        <v>0</v>
      </c>
    </row>
    <row r="296" spans="1:5">
      <c r="A296" t="str">
        <f t="shared" si="14"/>
        <v>06</v>
      </c>
      <c r="B296">
        <f t="shared" si="13"/>
        <v>0</v>
      </c>
      <c r="C296" s="249" t="s">
        <v>291</v>
      </c>
      <c r="D296" s="249" t="s">
        <v>643</v>
      </c>
      <c r="E296">
        <f t="shared" ca="1" si="12"/>
        <v>0</v>
      </c>
    </row>
    <row r="297" spans="1:5">
      <c r="A297" t="str">
        <f t="shared" si="14"/>
        <v>07</v>
      </c>
      <c r="B297">
        <f t="shared" si="13"/>
        <v>0</v>
      </c>
      <c r="C297" s="249" t="s">
        <v>291</v>
      </c>
      <c r="D297" s="249" t="s">
        <v>644</v>
      </c>
      <c r="E297">
        <f t="shared" ca="1" si="12"/>
        <v>0</v>
      </c>
    </row>
    <row r="298" spans="1:5">
      <c r="A298" t="str">
        <f t="shared" si="14"/>
        <v>08</v>
      </c>
      <c r="B298">
        <f t="shared" si="13"/>
        <v>0</v>
      </c>
      <c r="C298" s="249" t="s">
        <v>291</v>
      </c>
      <c r="D298" s="249" t="s">
        <v>645</v>
      </c>
      <c r="E298">
        <f t="shared" ca="1" si="12"/>
        <v>0</v>
      </c>
    </row>
    <row r="299" spans="1:5">
      <c r="A299" t="str">
        <f t="shared" si="14"/>
        <v>09</v>
      </c>
      <c r="B299">
        <f t="shared" si="13"/>
        <v>0</v>
      </c>
      <c r="C299" s="249" t="s">
        <v>291</v>
      </c>
      <c r="D299" s="249" t="s">
        <v>646</v>
      </c>
      <c r="E299">
        <f t="shared" ca="1" si="12"/>
        <v>0</v>
      </c>
    </row>
    <row r="300" spans="1:5">
      <c r="A300" t="str">
        <f t="shared" si="14"/>
        <v>10</v>
      </c>
      <c r="B300">
        <f t="shared" si="13"/>
        <v>0</v>
      </c>
      <c r="C300" s="249" t="s">
        <v>291</v>
      </c>
      <c r="D300" s="249" t="s">
        <v>647</v>
      </c>
      <c r="E300">
        <f t="shared" ca="1" si="12"/>
        <v>0</v>
      </c>
    </row>
    <row r="301" spans="1:5">
      <c r="A301" t="str">
        <f t="shared" si="14"/>
        <v>11</v>
      </c>
      <c r="B301">
        <f t="shared" si="13"/>
        <v>0</v>
      </c>
      <c r="C301" s="249" t="s">
        <v>291</v>
      </c>
      <c r="D301" s="249" t="s">
        <v>648</v>
      </c>
      <c r="E301">
        <f t="shared" ca="1" si="12"/>
        <v>0</v>
      </c>
    </row>
    <row r="302" spans="1:5">
      <c r="A302" t="str">
        <f t="shared" si="14"/>
        <v>12</v>
      </c>
      <c r="B302">
        <f t="shared" si="13"/>
        <v>0</v>
      </c>
      <c r="C302" s="249" t="s">
        <v>291</v>
      </c>
      <c r="D302" s="249" t="s">
        <v>649</v>
      </c>
      <c r="E302">
        <f t="shared" ca="1" si="12"/>
        <v>0</v>
      </c>
    </row>
    <row r="303" spans="1:5">
      <c r="A303" t="str">
        <f t="shared" si="14"/>
        <v>13</v>
      </c>
      <c r="B303">
        <f t="shared" si="13"/>
        <v>0</v>
      </c>
      <c r="C303" s="249" t="s">
        <v>291</v>
      </c>
      <c r="D303" s="249" t="s">
        <v>650</v>
      </c>
      <c r="E303">
        <f t="shared" ca="1" si="12"/>
        <v>0</v>
      </c>
    </row>
    <row r="304" spans="1:5">
      <c r="A304" t="str">
        <f t="shared" si="14"/>
        <v>01</v>
      </c>
      <c r="B304">
        <f t="shared" si="13"/>
        <v>0</v>
      </c>
      <c r="C304" s="249" t="s">
        <v>292</v>
      </c>
      <c r="D304" s="249" t="s">
        <v>651</v>
      </c>
      <c r="E304">
        <f t="shared" ca="1" si="12"/>
        <v>0</v>
      </c>
    </row>
    <row r="305" spans="1:5">
      <c r="A305" t="str">
        <f t="shared" si="14"/>
        <v>02</v>
      </c>
      <c r="B305">
        <f t="shared" si="13"/>
        <v>0</v>
      </c>
      <c r="C305" s="249" t="s">
        <v>292</v>
      </c>
      <c r="D305" s="249" t="s">
        <v>652</v>
      </c>
      <c r="E305">
        <f t="shared" ca="1" si="12"/>
        <v>0</v>
      </c>
    </row>
    <row r="306" spans="1:5">
      <c r="A306" t="str">
        <f t="shared" si="14"/>
        <v>03</v>
      </c>
      <c r="B306">
        <f t="shared" si="13"/>
        <v>0</v>
      </c>
      <c r="C306" s="249" t="s">
        <v>292</v>
      </c>
      <c r="D306" s="249" t="s">
        <v>653</v>
      </c>
      <c r="E306">
        <f t="shared" ca="1" si="12"/>
        <v>0</v>
      </c>
    </row>
    <row r="307" spans="1:5">
      <c r="A307" t="str">
        <f t="shared" si="14"/>
        <v>04</v>
      </c>
      <c r="B307">
        <f t="shared" si="13"/>
        <v>0</v>
      </c>
      <c r="C307" s="249" t="s">
        <v>292</v>
      </c>
      <c r="D307" s="249" t="s">
        <v>654</v>
      </c>
      <c r="E307">
        <f t="shared" ca="1" si="12"/>
        <v>0</v>
      </c>
    </row>
    <row r="308" spans="1:5">
      <c r="A308" t="str">
        <f t="shared" si="14"/>
        <v>05</v>
      </c>
      <c r="B308">
        <f t="shared" si="13"/>
        <v>0</v>
      </c>
      <c r="C308" s="249" t="s">
        <v>292</v>
      </c>
      <c r="D308" s="249" t="s">
        <v>655</v>
      </c>
      <c r="E308">
        <f t="shared" ca="1" si="12"/>
        <v>0</v>
      </c>
    </row>
    <row r="309" spans="1:5">
      <c r="A309" t="str">
        <f t="shared" si="14"/>
        <v>06</v>
      </c>
      <c r="B309">
        <f t="shared" si="13"/>
        <v>0</v>
      </c>
      <c r="C309" s="249" t="s">
        <v>292</v>
      </c>
      <c r="D309" s="249" t="s">
        <v>656</v>
      </c>
      <c r="E309">
        <f t="shared" ca="1" si="12"/>
        <v>0</v>
      </c>
    </row>
    <row r="310" spans="1:5">
      <c r="A310" t="str">
        <f t="shared" si="14"/>
        <v>07</v>
      </c>
      <c r="B310">
        <f t="shared" si="13"/>
        <v>0</v>
      </c>
      <c r="C310" s="249" t="s">
        <v>292</v>
      </c>
      <c r="D310" s="249" t="s">
        <v>657</v>
      </c>
      <c r="E310">
        <f t="shared" ca="1" si="12"/>
        <v>0</v>
      </c>
    </row>
    <row r="311" spans="1:5">
      <c r="A311" t="str">
        <f t="shared" si="14"/>
        <v>08</v>
      </c>
      <c r="B311">
        <f t="shared" si="13"/>
        <v>0</v>
      </c>
      <c r="C311" s="249" t="s">
        <v>292</v>
      </c>
      <c r="D311" s="249" t="s">
        <v>658</v>
      </c>
      <c r="E311">
        <f t="shared" ca="1" si="12"/>
        <v>0</v>
      </c>
    </row>
    <row r="312" spans="1:5">
      <c r="A312" t="str">
        <f t="shared" si="14"/>
        <v>09</v>
      </c>
      <c r="B312">
        <f t="shared" si="13"/>
        <v>0</v>
      </c>
      <c r="C312" s="249" t="s">
        <v>292</v>
      </c>
      <c r="D312" s="249" t="s">
        <v>659</v>
      </c>
      <c r="E312">
        <f t="shared" ca="1" si="12"/>
        <v>0</v>
      </c>
    </row>
    <row r="313" spans="1:5">
      <c r="A313" t="str">
        <f t="shared" si="14"/>
        <v>10</v>
      </c>
      <c r="B313">
        <f t="shared" si="13"/>
        <v>0</v>
      </c>
      <c r="C313" s="249" t="s">
        <v>292</v>
      </c>
      <c r="D313" s="249" t="s">
        <v>660</v>
      </c>
      <c r="E313">
        <f t="shared" ca="1" si="12"/>
        <v>0</v>
      </c>
    </row>
    <row r="314" spans="1:5">
      <c r="A314" t="str">
        <f t="shared" si="14"/>
        <v>11</v>
      </c>
      <c r="B314">
        <f t="shared" si="13"/>
        <v>0</v>
      </c>
      <c r="C314" s="249" t="s">
        <v>292</v>
      </c>
      <c r="D314" s="249" t="s">
        <v>661</v>
      </c>
      <c r="E314">
        <f t="shared" ca="1" si="12"/>
        <v>0</v>
      </c>
    </row>
    <row r="315" spans="1:5">
      <c r="A315" t="str">
        <f t="shared" si="14"/>
        <v>12</v>
      </c>
      <c r="B315">
        <f t="shared" si="13"/>
        <v>0</v>
      </c>
      <c r="C315" s="249" t="s">
        <v>292</v>
      </c>
      <c r="D315" s="249" t="s">
        <v>662</v>
      </c>
      <c r="E315">
        <f t="shared" ca="1" si="12"/>
        <v>0</v>
      </c>
    </row>
    <row r="316" spans="1:5">
      <c r="A316" t="str">
        <f t="shared" si="14"/>
        <v>13</v>
      </c>
      <c r="B316">
        <f t="shared" si="13"/>
        <v>0</v>
      </c>
      <c r="C316" s="249" t="s">
        <v>292</v>
      </c>
      <c r="D316" s="249" t="s">
        <v>663</v>
      </c>
      <c r="E316">
        <f t="shared" ca="1" si="12"/>
        <v>0</v>
      </c>
    </row>
    <row r="317" spans="1:5">
      <c r="A317" t="str">
        <f t="shared" si="14"/>
        <v>99</v>
      </c>
      <c r="B317">
        <f t="shared" si="13"/>
        <v>0</v>
      </c>
      <c r="C317" s="249" t="s">
        <v>289</v>
      </c>
      <c r="D317" s="249" t="s">
        <v>674</v>
      </c>
      <c r="E317">
        <f t="shared" ca="1" si="12"/>
        <v>0</v>
      </c>
    </row>
    <row r="318" spans="1:5">
      <c r="A318" t="str">
        <f t="shared" si="14"/>
        <v>99</v>
      </c>
      <c r="B318">
        <f t="shared" si="13"/>
        <v>0</v>
      </c>
      <c r="C318" s="249" t="s">
        <v>292</v>
      </c>
      <c r="D318" s="249" t="s">
        <v>675</v>
      </c>
      <c r="E318">
        <f t="shared" ca="1" si="12"/>
        <v>0</v>
      </c>
    </row>
    <row r="319" spans="1:5">
      <c r="A319" t="str">
        <f t="shared" si="14"/>
        <v>99</v>
      </c>
      <c r="B319">
        <f t="shared" si="13"/>
        <v>0</v>
      </c>
      <c r="C319" s="249" t="s">
        <v>291</v>
      </c>
      <c r="D319" s="249" t="s">
        <v>676</v>
      </c>
      <c r="E319">
        <f t="shared" ca="1" si="12"/>
        <v>0</v>
      </c>
    </row>
    <row r="320" spans="1:5">
      <c r="A320" t="str">
        <f t="shared" si="14"/>
        <v>99</v>
      </c>
      <c r="B320">
        <f t="shared" si="13"/>
        <v>0</v>
      </c>
      <c r="C320" s="249" t="s">
        <v>290</v>
      </c>
      <c r="D320" s="249" t="s">
        <v>677</v>
      </c>
      <c r="E320">
        <f t="shared" ca="1" si="12"/>
        <v>0</v>
      </c>
    </row>
    <row r="321" spans="1:5">
      <c r="A321" t="str">
        <f t="shared" si="14"/>
        <v>99</v>
      </c>
      <c r="B321">
        <f t="shared" si="13"/>
        <v>0</v>
      </c>
      <c r="C321" s="249" t="s">
        <v>288</v>
      </c>
      <c r="D321" s="249" t="s">
        <v>678</v>
      </c>
      <c r="E321">
        <f t="shared" ca="1" si="12"/>
        <v>0</v>
      </c>
    </row>
    <row r="322" spans="1:5">
      <c r="A322" t="str">
        <f t="shared" si="14"/>
        <v>99</v>
      </c>
      <c r="B322">
        <f t="shared" si="13"/>
        <v>0</v>
      </c>
      <c r="C322" s="249" t="s">
        <v>272</v>
      </c>
      <c r="D322" s="249" t="s">
        <v>679</v>
      </c>
      <c r="E322">
        <f t="shared" ca="1" si="12"/>
        <v>0</v>
      </c>
    </row>
    <row r="323" spans="1:5">
      <c r="A323" t="str">
        <f t="shared" si="14"/>
        <v>99</v>
      </c>
      <c r="B323">
        <f t="shared" si="13"/>
        <v>0</v>
      </c>
      <c r="C323" s="249" t="s">
        <v>273</v>
      </c>
      <c r="D323" s="249" t="s">
        <v>680</v>
      </c>
      <c r="E323">
        <f t="shared" ca="1" si="12"/>
        <v>0</v>
      </c>
    </row>
    <row r="324" spans="1:5">
      <c r="A324" t="str">
        <f t="shared" si="14"/>
        <v>99</v>
      </c>
      <c r="B324">
        <f t="shared" si="13"/>
        <v>0</v>
      </c>
      <c r="C324" s="249" t="s">
        <v>274</v>
      </c>
      <c r="D324" s="249" t="s">
        <v>681</v>
      </c>
      <c r="E324">
        <f t="shared" ca="1" si="12"/>
        <v>0</v>
      </c>
    </row>
    <row r="325" spans="1:5">
      <c r="A325" t="str">
        <f t="shared" si="14"/>
        <v>99</v>
      </c>
      <c r="B325">
        <f t="shared" si="13"/>
        <v>0</v>
      </c>
      <c r="C325" s="249" t="s">
        <v>275</v>
      </c>
      <c r="D325" s="249" t="s">
        <v>682</v>
      </c>
      <c r="E325">
        <f t="shared" ca="1" si="12"/>
        <v>0</v>
      </c>
    </row>
    <row r="326" spans="1:5">
      <c r="A326" t="str">
        <f t="shared" si="14"/>
        <v>99</v>
      </c>
      <c r="B326">
        <f t="shared" si="13"/>
        <v>0</v>
      </c>
      <c r="C326" s="249" t="s">
        <v>276</v>
      </c>
      <c r="D326" s="249" t="s">
        <v>683</v>
      </c>
      <c r="E326">
        <f t="shared" ca="1" si="12"/>
        <v>0</v>
      </c>
    </row>
    <row r="327" spans="1:5">
      <c r="A327" t="str">
        <f t="shared" si="14"/>
        <v>99</v>
      </c>
      <c r="B327">
        <f t="shared" si="13"/>
        <v>0</v>
      </c>
      <c r="C327" s="249" t="s">
        <v>277</v>
      </c>
      <c r="D327" s="249" t="s">
        <v>684</v>
      </c>
      <c r="E327">
        <f t="shared" ca="1" si="12"/>
        <v>0</v>
      </c>
    </row>
    <row r="328" spans="1:5">
      <c r="A328" t="str">
        <f t="shared" si="14"/>
        <v>99</v>
      </c>
      <c r="B328">
        <f t="shared" si="13"/>
        <v>0</v>
      </c>
      <c r="C328" s="249" t="s">
        <v>278</v>
      </c>
      <c r="D328" s="249" t="s">
        <v>694</v>
      </c>
      <c r="E328">
        <f t="shared" ref="E328:E337" ca="1" si="15">IFERROR(IF(B328=0,VLOOKUP(C328,INDIRECT($G$4&amp;$H$4),MATCH($A328,INDIRECT($G$4&amp;$I$4),0),0),VLOOKUP(C328,INDIRECT($G$5&amp;$H$5),MATCH($A328,INDIRECT($G$5&amp;$I$5),0),FALSE)),0)</f>
        <v>0</v>
      </c>
    </row>
    <row r="329" spans="1:5">
      <c r="A329" t="str">
        <f t="shared" si="14"/>
        <v>99</v>
      </c>
      <c r="B329">
        <f t="shared" ref="B329:B337" si="16">IF(IFERROR(FIND("PU",D329,1),0)&lt;&gt;0,"PU",0)</f>
        <v>0</v>
      </c>
      <c r="C329" s="249" t="s">
        <v>280</v>
      </c>
      <c r="D329" s="249" t="s">
        <v>685</v>
      </c>
      <c r="E329">
        <f t="shared" ca="1" si="15"/>
        <v>0</v>
      </c>
    </row>
    <row r="330" spans="1:5">
      <c r="A330" t="str">
        <f t="shared" ref="A330:A337" si="17">MID(D330,LEN(C330)+2,LEN(D330)-LEN(C330))</f>
        <v>99</v>
      </c>
      <c r="B330">
        <f t="shared" si="16"/>
        <v>0</v>
      </c>
      <c r="C330" s="249" t="s">
        <v>281</v>
      </c>
      <c r="D330" s="249" t="s">
        <v>686</v>
      </c>
      <c r="E330">
        <f t="shared" ca="1" si="15"/>
        <v>0</v>
      </c>
    </row>
    <row r="331" spans="1:5">
      <c r="A331" t="str">
        <f t="shared" si="17"/>
        <v>99</v>
      </c>
      <c r="B331">
        <f t="shared" si="16"/>
        <v>0</v>
      </c>
      <c r="C331" s="249" t="s">
        <v>279</v>
      </c>
      <c r="D331" s="249" t="s">
        <v>687</v>
      </c>
      <c r="E331">
        <f t="shared" ca="1" si="15"/>
        <v>0</v>
      </c>
    </row>
    <row r="332" spans="1:5">
      <c r="A332" t="str">
        <f t="shared" si="17"/>
        <v>99</v>
      </c>
      <c r="B332">
        <f t="shared" si="16"/>
        <v>0</v>
      </c>
      <c r="C332" s="249" t="s">
        <v>282</v>
      </c>
      <c r="D332" s="249" t="s">
        <v>688</v>
      </c>
      <c r="E332">
        <f t="shared" ca="1" si="15"/>
        <v>0</v>
      </c>
    </row>
    <row r="333" spans="1:5">
      <c r="A333" t="str">
        <f t="shared" si="17"/>
        <v>99</v>
      </c>
      <c r="B333">
        <f t="shared" si="16"/>
        <v>0</v>
      </c>
      <c r="C333" s="249" t="s">
        <v>283</v>
      </c>
      <c r="D333" s="249" t="s">
        <v>689</v>
      </c>
      <c r="E333">
        <f t="shared" ca="1" si="15"/>
        <v>0</v>
      </c>
    </row>
    <row r="334" spans="1:5">
      <c r="A334" t="str">
        <f t="shared" si="17"/>
        <v>99</v>
      </c>
      <c r="B334">
        <f t="shared" si="16"/>
        <v>0</v>
      </c>
      <c r="C334" s="249" t="s">
        <v>284</v>
      </c>
      <c r="D334" s="249" t="s">
        <v>690</v>
      </c>
      <c r="E334">
        <f t="shared" ca="1" si="15"/>
        <v>0</v>
      </c>
    </row>
    <row r="335" spans="1:5">
      <c r="A335" t="str">
        <f t="shared" si="17"/>
        <v>99</v>
      </c>
      <c r="B335">
        <f t="shared" si="16"/>
        <v>0</v>
      </c>
      <c r="C335" s="249" t="s">
        <v>285</v>
      </c>
      <c r="D335" s="249" t="s">
        <v>691</v>
      </c>
      <c r="E335">
        <f t="shared" ca="1" si="15"/>
        <v>0</v>
      </c>
    </row>
    <row r="336" spans="1:5">
      <c r="A336" t="str">
        <f t="shared" si="17"/>
        <v>99</v>
      </c>
      <c r="B336">
        <f t="shared" si="16"/>
        <v>0</v>
      </c>
      <c r="C336" s="249" t="s">
        <v>286</v>
      </c>
      <c r="D336" s="249" t="s">
        <v>692</v>
      </c>
      <c r="E336">
        <f t="shared" ca="1" si="15"/>
        <v>0</v>
      </c>
    </row>
    <row r="337" spans="1:5">
      <c r="A337" t="str">
        <f t="shared" si="17"/>
        <v>99</v>
      </c>
      <c r="B337">
        <f t="shared" si="16"/>
        <v>0</v>
      </c>
      <c r="C337" s="249" t="s">
        <v>287</v>
      </c>
      <c r="D337" s="249" t="s">
        <v>693</v>
      </c>
      <c r="E337">
        <f t="shared" ca="1" si="15"/>
        <v>0</v>
      </c>
    </row>
  </sheetData>
  <sheetProtection algorithmName="SHA-512" hashValue="F0+LEieO73XXX+Ue6gqgqfv33Az2NHSLuwVmgtf/UnY7FSj8zBd15e6scwAf99mCoqJ1+LOQbUdQ3V3pddNRcw==" saltValue="MCFN8uTJE7v0uI+nuCR64w==" spinCount="100000" sheet="1" objects="1" scenarios="1"/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FCD3-6C40-4E0F-803F-C76A08B73B9C}">
  <sheetPr codeName="Sheet5"/>
  <dimension ref="A1:T37"/>
  <sheetViews>
    <sheetView workbookViewId="0">
      <selection activeCell="I4" sqref="I4"/>
    </sheetView>
  </sheetViews>
  <sheetFormatPr defaultColWidth="11" defaultRowHeight="15.5"/>
  <cols>
    <col min="2" max="2" width="7.83203125" customWidth="1"/>
    <col min="3" max="4" width="8.5" customWidth="1"/>
    <col min="5" max="5" width="10.83203125" customWidth="1"/>
    <col min="6" max="6" width="11.1640625" customWidth="1"/>
    <col min="7" max="7" width="9" customWidth="1"/>
    <col min="8" max="8" width="9.6640625" customWidth="1"/>
    <col min="9" max="9" width="11" style="227"/>
    <col min="10" max="10" width="11" customWidth="1"/>
    <col min="11" max="11" width="8.33203125" customWidth="1"/>
  </cols>
  <sheetData>
    <row r="1" spans="1:20" ht="31">
      <c r="A1" s="226" t="s">
        <v>106</v>
      </c>
      <c r="B1" s="62"/>
      <c r="C1" s="62"/>
      <c r="D1" s="62"/>
      <c r="E1" s="62"/>
      <c r="F1" s="62"/>
      <c r="G1" s="62"/>
      <c r="H1" s="62"/>
      <c r="J1" s="62"/>
      <c r="K1" s="62"/>
      <c r="T1" s="62"/>
    </row>
    <row r="2" spans="1:20">
      <c r="A2" s="121" t="s">
        <v>107</v>
      </c>
      <c r="B2" s="62"/>
      <c r="C2" s="62"/>
      <c r="D2" s="62"/>
      <c r="E2" s="62"/>
      <c r="F2" s="62"/>
      <c r="H2" s="62"/>
      <c r="I2" s="121" t="s">
        <v>108</v>
      </c>
      <c r="M2" s="121"/>
      <c r="T2" s="62"/>
    </row>
    <row r="3" spans="1:20" ht="46">
      <c r="A3" s="675">
        <f>'PRODUCTION LIST READY GRP'!C4</f>
        <v>0</v>
      </c>
      <c r="B3" s="676"/>
      <c r="C3" s="676"/>
      <c r="D3" s="676"/>
      <c r="E3" s="676"/>
      <c r="F3" s="676"/>
      <c r="G3" s="676"/>
      <c r="H3" s="677"/>
      <c r="I3" s="678">
        <f>'PRODUCTION LIST READY GRP'!O4</f>
        <v>0</v>
      </c>
      <c r="J3" s="679"/>
      <c r="K3" s="680"/>
      <c r="N3" s="228"/>
      <c r="O3" s="228"/>
      <c r="P3" s="228"/>
      <c r="Q3" s="228"/>
      <c r="R3" s="228"/>
    </row>
    <row r="4" spans="1:20" ht="23.25" customHeight="1">
      <c r="A4" s="121"/>
      <c r="B4" s="62"/>
      <c r="C4" s="233" t="s">
        <v>122</v>
      </c>
      <c r="D4" s="233"/>
      <c r="E4" s="120"/>
      <c r="F4" s="309"/>
      <c r="G4" s="233" t="s">
        <v>122</v>
      </c>
      <c r="H4" s="233"/>
      <c r="I4" s="229"/>
      <c r="J4" s="62"/>
      <c r="K4" s="233" t="s">
        <v>122</v>
      </c>
      <c r="L4" s="233"/>
      <c r="P4" s="230"/>
      <c r="Q4" s="230"/>
      <c r="R4" s="231"/>
      <c r="S4" s="232"/>
      <c r="T4" s="62"/>
    </row>
    <row r="5" spans="1:20" ht="11.5" customHeight="1">
      <c r="A5" s="655" t="s">
        <v>720</v>
      </c>
      <c r="B5" s="656"/>
      <c r="C5" s="234"/>
      <c r="D5" s="235"/>
      <c r="E5" s="655" t="s">
        <v>123</v>
      </c>
      <c r="F5" s="656"/>
      <c r="G5" s="236"/>
      <c r="I5" s="655" t="s">
        <v>711</v>
      </c>
      <c r="J5" s="656"/>
      <c r="K5" s="236"/>
      <c r="P5" s="1"/>
      <c r="Q5" s="1"/>
      <c r="R5" s="1"/>
      <c r="S5" s="231"/>
      <c r="T5" s="62"/>
    </row>
    <row r="6" spans="1:20" ht="11.5" customHeight="1">
      <c r="A6" s="657"/>
      <c r="B6" s="658"/>
      <c r="C6" s="237"/>
      <c r="D6" s="235"/>
      <c r="E6" s="657"/>
      <c r="F6" s="658"/>
      <c r="G6" s="238"/>
      <c r="I6" s="657"/>
      <c r="J6" s="658"/>
      <c r="K6" s="238"/>
      <c r="P6" s="1"/>
      <c r="Q6" s="1"/>
      <c r="R6" s="1"/>
      <c r="S6" s="231"/>
      <c r="T6" s="62"/>
    </row>
    <row r="7" spans="1:20" ht="11.5" customHeight="1">
      <c r="A7" s="655" t="s">
        <v>721</v>
      </c>
      <c r="B7" s="656"/>
      <c r="C7" s="239"/>
      <c r="D7" s="240"/>
      <c r="E7" s="655" t="s">
        <v>707</v>
      </c>
      <c r="F7" s="656"/>
      <c r="G7" s="241"/>
      <c r="I7" s="655" t="s">
        <v>179</v>
      </c>
      <c r="J7" s="656"/>
      <c r="K7" s="241"/>
      <c r="P7" s="62"/>
      <c r="Q7" s="62"/>
      <c r="R7" s="62"/>
      <c r="S7" s="62"/>
      <c r="T7" s="62"/>
    </row>
    <row r="8" spans="1:20" ht="11.5" customHeight="1">
      <c r="A8" s="657"/>
      <c r="B8" s="658"/>
      <c r="C8" s="242"/>
      <c r="D8" s="240"/>
      <c r="E8" s="657"/>
      <c r="F8" s="658"/>
      <c r="G8" s="238"/>
      <c r="I8" s="657"/>
      <c r="J8" s="658"/>
      <c r="K8" s="238"/>
      <c r="P8" s="1"/>
      <c r="Q8" s="1"/>
      <c r="R8" s="1"/>
      <c r="S8" s="231"/>
      <c r="T8" s="62"/>
    </row>
    <row r="9" spans="1:20" ht="11.5" customHeight="1">
      <c r="A9" s="655" t="s">
        <v>124</v>
      </c>
      <c r="B9" s="656"/>
      <c r="C9" s="234"/>
      <c r="D9" s="235"/>
      <c r="E9" s="655" t="s">
        <v>708</v>
      </c>
      <c r="F9" s="656"/>
      <c r="G9" s="243"/>
      <c r="I9" s="655" t="s">
        <v>712</v>
      </c>
      <c r="J9" s="656"/>
      <c r="K9" s="241"/>
      <c r="P9" s="1"/>
      <c r="Q9" s="1"/>
      <c r="R9" s="1"/>
      <c r="S9" s="231"/>
      <c r="T9" s="62"/>
    </row>
    <row r="10" spans="1:20" ht="11.5" customHeight="1">
      <c r="A10" s="657"/>
      <c r="B10" s="658"/>
      <c r="C10" s="237"/>
      <c r="D10" s="235"/>
      <c r="E10" s="657"/>
      <c r="F10" s="658"/>
      <c r="G10" s="244"/>
      <c r="I10" s="657"/>
      <c r="J10" s="658"/>
      <c r="K10" s="238"/>
      <c r="P10" s="1"/>
      <c r="Q10" s="1"/>
      <c r="R10" s="1"/>
      <c r="S10" s="231"/>
      <c r="T10" s="62"/>
    </row>
    <row r="11" spans="1:20" ht="11.5" customHeight="1">
      <c r="A11" s="655" t="s">
        <v>125</v>
      </c>
      <c r="B11" s="656"/>
      <c r="C11" s="239"/>
      <c r="D11" s="240"/>
      <c r="E11" s="671" t="s">
        <v>710</v>
      </c>
      <c r="F11" s="672"/>
      <c r="G11" s="245"/>
      <c r="I11" s="665" t="s">
        <v>126</v>
      </c>
      <c r="J11" s="666"/>
      <c r="K11" s="241"/>
      <c r="P11" s="1"/>
      <c r="Q11" s="1"/>
      <c r="R11" s="1"/>
      <c r="S11" s="231"/>
      <c r="T11" s="62"/>
    </row>
    <row r="12" spans="1:20" ht="11.5" customHeight="1">
      <c r="A12" s="665"/>
      <c r="B12" s="666"/>
      <c r="C12" s="246"/>
      <c r="D12" s="240"/>
      <c r="E12" s="673"/>
      <c r="F12" s="674"/>
      <c r="G12" s="244"/>
      <c r="I12" s="657"/>
      <c r="J12" s="658"/>
      <c r="K12" s="238"/>
      <c r="P12" s="1"/>
      <c r="Q12" s="1"/>
      <c r="R12" s="1"/>
      <c r="S12" s="231"/>
      <c r="T12" s="62"/>
    </row>
    <row r="13" spans="1:20" ht="11.5" customHeight="1">
      <c r="A13" s="655" t="s">
        <v>127</v>
      </c>
      <c r="B13" s="656"/>
      <c r="C13" s="236"/>
      <c r="E13" s="671" t="s">
        <v>709</v>
      </c>
      <c r="F13" s="672"/>
      <c r="G13" s="243"/>
      <c r="I13" s="665" t="s">
        <v>204</v>
      </c>
      <c r="J13" s="666"/>
      <c r="K13" s="241"/>
    </row>
    <row r="14" spans="1:20" ht="11.5" customHeight="1">
      <c r="A14" s="657"/>
      <c r="B14" s="658"/>
      <c r="C14" s="238"/>
      <c r="E14" s="673"/>
      <c r="F14" s="674"/>
      <c r="G14" s="244"/>
      <c r="I14" s="657"/>
      <c r="J14" s="658"/>
      <c r="K14" s="238"/>
    </row>
    <row r="15" spans="1:20" ht="11.5" customHeight="1">
      <c r="A15" s="665" t="s">
        <v>128</v>
      </c>
      <c r="B15" s="666"/>
      <c r="C15" s="241"/>
      <c r="E15" s="655" t="s">
        <v>705</v>
      </c>
      <c r="F15" s="656"/>
      <c r="G15" s="245"/>
      <c r="I15" s="665" t="s">
        <v>713</v>
      </c>
      <c r="J15" s="666"/>
      <c r="K15" s="241"/>
    </row>
    <row r="16" spans="1:20" ht="11.5" customHeight="1">
      <c r="A16" s="657"/>
      <c r="B16" s="658"/>
      <c r="C16" s="238"/>
      <c r="E16" s="657"/>
      <c r="F16" s="658"/>
      <c r="G16" s="244"/>
      <c r="I16" s="657"/>
      <c r="J16" s="658"/>
      <c r="K16" s="238"/>
    </row>
    <row r="17" spans="1:20" ht="11.5" customHeight="1">
      <c r="A17" s="665" t="s">
        <v>717</v>
      </c>
      <c r="B17" s="666"/>
      <c r="C17" s="247"/>
      <c r="E17" s="655" t="s">
        <v>129</v>
      </c>
      <c r="F17" s="656"/>
      <c r="G17" s="247"/>
      <c r="I17" s="665" t="s">
        <v>546</v>
      </c>
      <c r="J17" s="666"/>
      <c r="K17" s="247"/>
      <c r="L17" s="62"/>
      <c r="M17" s="62"/>
    </row>
    <row r="18" spans="1:20" ht="11.5" customHeight="1">
      <c r="A18" s="657"/>
      <c r="B18" s="658"/>
      <c r="C18" s="248"/>
      <c r="E18" s="657"/>
      <c r="F18" s="658"/>
      <c r="G18" s="248"/>
      <c r="H18" s="62"/>
      <c r="I18" s="657"/>
      <c r="J18" s="658"/>
      <c r="K18" s="248"/>
      <c r="L18" s="62"/>
      <c r="M18" s="62"/>
    </row>
    <row r="19" spans="1:20" ht="11.5" customHeight="1">
      <c r="A19" s="667" t="s">
        <v>180</v>
      </c>
      <c r="B19" s="668"/>
      <c r="C19" s="247"/>
      <c r="E19" s="655" t="s">
        <v>547</v>
      </c>
      <c r="F19" s="656"/>
      <c r="G19" s="247"/>
      <c r="I19" s="663" t="s">
        <v>714</v>
      </c>
      <c r="J19" s="664"/>
      <c r="K19" s="247"/>
      <c r="T19" s="62"/>
    </row>
    <row r="20" spans="1:20" ht="11.5" customHeight="1">
      <c r="A20" s="669"/>
      <c r="B20" s="670"/>
      <c r="C20" s="248"/>
      <c r="E20" s="657"/>
      <c r="F20" s="658"/>
      <c r="G20" s="248"/>
      <c r="I20" s="661"/>
      <c r="J20" s="662"/>
      <c r="K20" s="248"/>
      <c r="T20" s="62"/>
    </row>
    <row r="21" spans="1:20" ht="11.5" customHeight="1">
      <c r="A21" s="655" t="s">
        <v>718</v>
      </c>
      <c r="B21" s="656"/>
      <c r="C21" s="247"/>
      <c r="E21" s="655" t="s">
        <v>205</v>
      </c>
      <c r="F21" s="656"/>
      <c r="G21" s="247"/>
      <c r="I21" s="663" t="s">
        <v>548</v>
      </c>
      <c r="J21" s="664"/>
      <c r="K21" s="247"/>
      <c r="T21" s="62"/>
    </row>
    <row r="22" spans="1:20" s="249" customFormat="1" ht="11.5" customHeight="1">
      <c r="A22" s="657"/>
      <c r="B22" s="658"/>
      <c r="C22" s="248"/>
      <c r="D22"/>
      <c r="E22" s="657"/>
      <c r="F22" s="658"/>
      <c r="G22" s="248"/>
      <c r="H22"/>
      <c r="I22" s="661"/>
      <c r="J22" s="662"/>
      <c r="K22" s="248"/>
      <c r="L22" s="250"/>
      <c r="M22" s="250"/>
    </row>
    <row r="23" spans="1:20" ht="11.5" customHeight="1">
      <c r="A23" s="655" t="s">
        <v>719</v>
      </c>
      <c r="B23" s="656"/>
      <c r="C23" s="247"/>
      <c r="E23" s="655" t="s">
        <v>706</v>
      </c>
      <c r="F23" s="656"/>
      <c r="G23" s="247"/>
      <c r="I23" s="659" t="s">
        <v>715</v>
      </c>
      <c r="J23" s="660"/>
      <c r="K23" s="247"/>
      <c r="L23" s="254"/>
      <c r="M23" s="254"/>
    </row>
    <row r="24" spans="1:20" ht="11.5" customHeight="1">
      <c r="A24" s="657"/>
      <c r="B24" s="658"/>
      <c r="C24" s="248"/>
      <c r="E24" s="657"/>
      <c r="F24" s="658"/>
      <c r="G24" s="248"/>
      <c r="I24" s="661"/>
      <c r="J24" s="662"/>
      <c r="K24" s="248"/>
      <c r="L24" s="254"/>
      <c r="M24" s="254"/>
    </row>
    <row r="25" spans="1:20" ht="11.5" customHeight="1">
      <c r="A25" s="655"/>
      <c r="B25" s="656"/>
      <c r="C25" s="247"/>
      <c r="E25" s="655"/>
      <c r="F25" s="656"/>
      <c r="G25" s="247"/>
      <c r="I25" s="659" t="s">
        <v>716</v>
      </c>
      <c r="J25" s="660"/>
      <c r="K25" s="247"/>
      <c r="L25" s="254"/>
      <c r="M25" s="254"/>
    </row>
    <row r="26" spans="1:20" ht="11.5" customHeight="1">
      <c r="A26" s="657"/>
      <c r="B26" s="658"/>
      <c r="C26" s="248"/>
      <c r="E26" s="657"/>
      <c r="F26" s="658"/>
      <c r="G26" s="248"/>
      <c r="I26" s="661"/>
      <c r="J26" s="662"/>
      <c r="K26" s="248"/>
      <c r="L26" s="254"/>
      <c r="M26" s="254"/>
    </row>
    <row r="27" spans="1:20" ht="27.5">
      <c r="A27" s="254"/>
      <c r="B27" s="254"/>
      <c r="C27" s="254"/>
      <c r="D27" s="254"/>
      <c r="E27" s="254"/>
      <c r="F27" s="254"/>
      <c r="G27" s="254"/>
      <c r="H27" s="254"/>
      <c r="I27" s="255"/>
      <c r="J27" s="254"/>
      <c r="K27" s="254"/>
      <c r="L27" s="254"/>
      <c r="M27" s="254"/>
    </row>
    <row r="28" spans="1:20" ht="20.25" customHeight="1">
      <c r="A28" s="249"/>
      <c r="B28" s="227" t="s">
        <v>109</v>
      </c>
      <c r="C28" s="1"/>
      <c r="D28" s="1"/>
      <c r="E28" s="1"/>
      <c r="F28" s="249"/>
      <c r="G28" s="310"/>
      <c r="H28" s="311"/>
      <c r="I28" s="312"/>
      <c r="J28" s="311"/>
      <c r="K28" s="313"/>
      <c r="L28" s="254"/>
      <c r="M28" s="254"/>
    </row>
    <row r="29" spans="1:20" ht="20.25" customHeight="1">
      <c r="B29" s="117" t="s">
        <v>110</v>
      </c>
      <c r="C29" s="251"/>
      <c r="D29" s="252"/>
      <c r="E29" s="253"/>
      <c r="G29" s="424" t="s">
        <v>134</v>
      </c>
      <c r="H29" s="422"/>
      <c r="I29" s="422"/>
      <c r="J29" s="314"/>
      <c r="K29" s="315" t="s">
        <v>135</v>
      </c>
      <c r="L29" s="254"/>
      <c r="M29" s="254"/>
    </row>
    <row r="30" spans="1:20" ht="27.5">
      <c r="B30" s="117" t="s">
        <v>111</v>
      </c>
      <c r="C30" s="252"/>
      <c r="D30" s="252"/>
      <c r="E30" s="253"/>
      <c r="G30" s="316"/>
      <c r="H30" s="317"/>
      <c r="I30" s="318"/>
      <c r="J30" s="319"/>
      <c r="K30" s="315" t="s">
        <v>136</v>
      </c>
      <c r="L30" s="254"/>
      <c r="M30" s="254"/>
    </row>
    <row r="31" spans="1:20" ht="27.5">
      <c r="A31" s="254"/>
      <c r="B31" s="117" t="s">
        <v>112</v>
      </c>
      <c r="C31" s="252"/>
      <c r="D31" s="252"/>
      <c r="E31" s="252"/>
      <c r="F31" s="254"/>
      <c r="G31" s="320"/>
      <c r="H31" s="321"/>
      <c r="I31" s="322"/>
      <c r="J31" s="321"/>
      <c r="K31" s="323"/>
      <c r="L31" s="254"/>
      <c r="M31" s="254"/>
    </row>
    <row r="32" spans="1:20" ht="27.5">
      <c r="A32" s="254"/>
      <c r="B32" s="254"/>
      <c r="C32" s="254"/>
      <c r="D32" s="254"/>
      <c r="E32" s="254"/>
      <c r="F32" s="254"/>
      <c r="G32" s="254"/>
      <c r="H32" s="254"/>
      <c r="I32" s="255"/>
      <c r="J32" s="254"/>
      <c r="K32" s="254"/>
      <c r="L32" s="254"/>
      <c r="M32" s="254"/>
    </row>
    <row r="33" spans="1:13" ht="27.5">
      <c r="A33" s="254"/>
      <c r="B33" s="254"/>
      <c r="C33" s="254"/>
      <c r="D33" s="254"/>
      <c r="E33" s="254"/>
      <c r="F33" s="254"/>
      <c r="G33" s="254"/>
      <c r="H33" s="254"/>
      <c r="I33" s="255"/>
      <c r="J33" s="254"/>
      <c r="K33" s="254"/>
      <c r="L33" s="254"/>
      <c r="M33" s="254"/>
    </row>
    <row r="34" spans="1:13" ht="27.5">
      <c r="A34" s="254"/>
      <c r="B34" s="254"/>
      <c r="C34" s="254"/>
      <c r="D34" s="254"/>
    </row>
    <row r="35" spans="1:13" ht="27.5">
      <c r="A35" s="254"/>
      <c r="B35" s="254"/>
      <c r="C35" s="254"/>
      <c r="D35" s="254"/>
    </row>
    <row r="36" spans="1:13" ht="27.5">
      <c r="A36" s="254"/>
      <c r="B36" s="254"/>
      <c r="C36" s="254"/>
      <c r="D36" s="254"/>
    </row>
    <row r="37" spans="1:13" ht="27.5">
      <c r="A37" s="254"/>
      <c r="B37" s="254"/>
      <c r="C37" s="254"/>
      <c r="D37" s="254"/>
    </row>
  </sheetData>
  <mergeCells count="35">
    <mergeCell ref="A7:B8"/>
    <mergeCell ref="E7:F8"/>
    <mergeCell ref="I7:J8"/>
    <mergeCell ref="A3:H3"/>
    <mergeCell ref="I3:K3"/>
    <mergeCell ref="A5:B6"/>
    <mergeCell ref="E5:F6"/>
    <mergeCell ref="I5:J6"/>
    <mergeCell ref="A9:B10"/>
    <mergeCell ref="E9:F10"/>
    <mergeCell ref="I9:J10"/>
    <mergeCell ref="A11:B12"/>
    <mergeCell ref="E11:F12"/>
    <mergeCell ref="I11:J12"/>
    <mergeCell ref="A13:B14"/>
    <mergeCell ref="E13:F14"/>
    <mergeCell ref="I13:J14"/>
    <mergeCell ref="A15:B16"/>
    <mergeCell ref="E15:F16"/>
    <mergeCell ref="I15:J16"/>
    <mergeCell ref="A17:B18"/>
    <mergeCell ref="E17:F18"/>
    <mergeCell ref="I17:J18"/>
    <mergeCell ref="A19:B20"/>
    <mergeCell ref="E19:F20"/>
    <mergeCell ref="I19:J20"/>
    <mergeCell ref="A25:B26"/>
    <mergeCell ref="E25:F26"/>
    <mergeCell ref="I25:J26"/>
    <mergeCell ref="A21:B22"/>
    <mergeCell ref="E21:F22"/>
    <mergeCell ref="I21:J22"/>
    <mergeCell ref="A23:B24"/>
    <mergeCell ref="E23:F24"/>
    <mergeCell ref="I23:J24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Summary of order</vt:lpstr>
      <vt:lpstr>READY GRP</vt:lpstr>
      <vt:lpstr>READY PU</vt:lpstr>
      <vt:lpstr>Ready Wood</vt:lpstr>
      <vt:lpstr>PRODUCTION LIST READY GRP</vt:lpstr>
      <vt:lpstr>PRODUCTION LIST READY WOOD</vt:lpstr>
      <vt:lpstr>PACKING LIST READY GRP</vt:lpstr>
      <vt:lpstr>Uvoz za Vasco</vt:lpstr>
      <vt:lpstr>PAKIRANJE </vt:lpstr>
      <vt:lpstr>PRODUCTION LIST READY PU</vt:lpstr>
      <vt:lpstr>PACKING LIST READY PU</vt:lpstr>
      <vt:lpstr>PACKING LIST READY WOOD</vt:lpstr>
      <vt:lpstr>sum ready</vt:lpstr>
      <vt:lpstr>'PACKING LIST READY GRP'!Print_Area</vt:lpstr>
      <vt:lpstr>'PRODUCTION LIST READY GRP'!Print_Area</vt:lpstr>
      <vt:lpstr>'PACKING LIST READY GRP'!Print_Titles</vt:lpstr>
      <vt:lpstr>'PACKING LIST READY PU'!Print_Titles</vt:lpstr>
      <vt:lpstr>'PACKING LIST READY WOOD'!Print_Titles</vt:lpstr>
      <vt:lpstr>'PRODUCTION LIST READY GRP'!Print_Titles</vt:lpstr>
      <vt:lpstr>'PRODUCTION LIST READY PU'!Print_Titles</vt:lpstr>
      <vt:lpstr>'PRODUCTION LIST READY WOOD'!Print_Titles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360-prod-mana</cp:lastModifiedBy>
  <cp:lastPrinted>2023-01-05T13:01:46Z</cp:lastPrinted>
  <dcterms:created xsi:type="dcterms:W3CDTF">2016-12-08T21:22:33Z</dcterms:created>
  <dcterms:modified xsi:type="dcterms:W3CDTF">2023-02-02T11:26:45Z</dcterms:modified>
</cp:coreProperties>
</file>