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155" yWindow="30" windowWidth="20730" windowHeight="11565" activeTab="5"/>
  </bookViews>
  <sheets>
    <sheet name="Soca OPEN" sheetId="1" r:id="rId1"/>
    <sheet name="Ratitovec" sheetId="6" r:id="rId2"/>
    <sheet name="DP" sheetId="8" r:id="rId3"/>
    <sheet name="Peca Open" sheetId="11" r:id="rId4"/>
    <sheet name="Adrenalin" sheetId="5" r:id="rId5"/>
    <sheet name="Skupno-SERIAL" sheetId="3" r:id="rId6"/>
    <sheet name="Skupno-SPORT" sheetId="12" r:id="rId7"/>
    <sheet name="Skupno-FUN" sheetId="13" r:id="rId8"/>
    <sheet name="Klubsko" sheetId="7" r:id="rId9"/>
  </sheets>
  <definedNames>
    <definedName name="klub" localSheetId="1">Ratitovec!$D$15:$D$70</definedName>
    <definedName name="klub" localSheetId="0">'Soca OPEN'!$D$13:$D$77</definedName>
    <definedName name="klub">DP!$D$15:$D$70</definedName>
    <definedName name="pilot" localSheetId="0">'Soca OPEN'!$C$14:$C$100</definedName>
    <definedName name="T1_" localSheetId="1">Ratitovec!$I$15:$I$60</definedName>
    <definedName name="T1_" localSheetId="0">'Soca OPEN'!$I$14:$I$60</definedName>
    <definedName name="T1_">Adrenalin!$H$15:$H$27</definedName>
    <definedName name="T2_" localSheetId="1">Ratitovec!$K$15:$K$60</definedName>
    <definedName name="T2_" localSheetId="0">'Soca OPEN'!$K$14:$K$49</definedName>
    <definedName name="T2_">Adrenalin!$J$15:$J$27</definedName>
    <definedName name="T3_" localSheetId="1">Ratitovec!$M$15:$M$60</definedName>
    <definedName name="T3_">Adrenalin!$L$15:$L$27</definedName>
  </definedNames>
  <calcPr calcId="145621"/>
</workbook>
</file>

<file path=xl/calcChain.xml><?xml version="1.0" encoding="utf-8"?>
<calcChain xmlns="http://schemas.openxmlformats.org/spreadsheetml/2006/main">
  <c r="T3" i="12" l="1"/>
  <c r="S10" i="13" l="1"/>
  <c r="R10" i="13"/>
  <c r="Q10" i="13"/>
  <c r="N10" i="13"/>
  <c r="M10" i="13"/>
  <c r="L10" i="13"/>
  <c r="K10" i="13"/>
  <c r="J10" i="13"/>
  <c r="F10" i="13"/>
  <c r="E10" i="13"/>
  <c r="S9" i="13"/>
  <c r="R9" i="13"/>
  <c r="Q9" i="13"/>
  <c r="N9" i="13"/>
  <c r="M9" i="13"/>
  <c r="L9" i="13"/>
  <c r="K9" i="13"/>
  <c r="J9" i="13"/>
  <c r="F9" i="13"/>
  <c r="E9" i="13"/>
  <c r="N8" i="13"/>
  <c r="M8" i="13"/>
  <c r="L8" i="13"/>
  <c r="K8" i="13"/>
  <c r="J8" i="13"/>
  <c r="I8" i="13"/>
  <c r="H8" i="13"/>
  <c r="G8" i="13"/>
  <c r="F8" i="13"/>
  <c r="E8" i="13"/>
  <c r="S7" i="13"/>
  <c r="R7" i="13"/>
  <c r="Q7" i="13"/>
  <c r="N7" i="13"/>
  <c r="M7" i="13"/>
  <c r="L7" i="13"/>
  <c r="K7" i="13"/>
  <c r="J7" i="13"/>
  <c r="F7" i="13"/>
  <c r="E7" i="13"/>
  <c r="S6" i="13"/>
  <c r="R6" i="13"/>
  <c r="Q6" i="13"/>
  <c r="N6" i="13"/>
  <c r="M6" i="13"/>
  <c r="K6" i="13"/>
  <c r="I6" i="13"/>
  <c r="H6" i="13"/>
  <c r="G6" i="13"/>
  <c r="F6" i="13"/>
  <c r="E6" i="13"/>
  <c r="S5" i="13"/>
  <c r="R5" i="13"/>
  <c r="Q5" i="13"/>
  <c r="N5" i="13"/>
  <c r="M5" i="13"/>
  <c r="K5" i="13"/>
  <c r="F5" i="13"/>
  <c r="E5" i="13"/>
  <c r="S4" i="13"/>
  <c r="R4" i="13"/>
  <c r="Q4" i="13"/>
  <c r="N4" i="13"/>
  <c r="M4" i="13"/>
  <c r="K4" i="13"/>
  <c r="I4" i="13"/>
  <c r="H4" i="13"/>
  <c r="G4" i="13"/>
  <c r="F4" i="13"/>
  <c r="E4" i="13"/>
  <c r="N3" i="13"/>
  <c r="M3" i="13"/>
  <c r="K3" i="13"/>
  <c r="I3" i="13"/>
  <c r="H3" i="13"/>
  <c r="G3" i="13"/>
  <c r="F3" i="13"/>
  <c r="E3" i="13"/>
  <c r="E35" i="3"/>
  <c r="F35" i="3"/>
  <c r="K35" i="3"/>
  <c r="M35" i="3"/>
  <c r="N35" i="3"/>
  <c r="Q35" i="3"/>
  <c r="R35" i="3"/>
  <c r="S35" i="3"/>
  <c r="G4" i="3" l="1"/>
  <c r="G7" i="3"/>
  <c r="G12" i="3"/>
  <c r="G18" i="3"/>
  <c r="G20" i="3"/>
  <c r="G22" i="3"/>
  <c r="G23" i="3"/>
  <c r="G25" i="3"/>
  <c r="G28" i="3"/>
  <c r="G29" i="3"/>
  <c r="G30" i="3"/>
  <c r="G33" i="3"/>
  <c r="G34" i="3"/>
  <c r="G36" i="3"/>
  <c r="G37" i="3"/>
  <c r="G38" i="3"/>
  <c r="G39" i="3"/>
  <c r="G47" i="3"/>
  <c r="G48" i="3"/>
  <c r="G50" i="3"/>
  <c r="G52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46" i="3"/>
  <c r="G71" i="3"/>
  <c r="G72" i="3"/>
  <c r="G73" i="3"/>
  <c r="G74" i="3"/>
  <c r="O14" i="7"/>
  <c r="P14" i="7"/>
  <c r="Q14" i="7"/>
  <c r="Q16" i="7"/>
  <c r="P16" i="7"/>
  <c r="O16" i="7"/>
  <c r="L15" i="7"/>
  <c r="L16" i="7"/>
  <c r="L17" i="7"/>
  <c r="K15" i="7"/>
  <c r="K16" i="7"/>
  <c r="K17" i="7"/>
  <c r="J15" i="7"/>
  <c r="J16" i="7"/>
  <c r="J17" i="7"/>
  <c r="I15" i="7"/>
  <c r="I16" i="7"/>
  <c r="I17" i="7"/>
  <c r="H15" i="7"/>
  <c r="H16" i="7"/>
  <c r="H17" i="7"/>
  <c r="G15" i="7"/>
  <c r="G16" i="7"/>
  <c r="G17" i="7"/>
  <c r="F15" i="7"/>
  <c r="F16" i="7"/>
  <c r="F17" i="7"/>
  <c r="E15" i="7"/>
  <c r="E16" i="7"/>
  <c r="E17" i="7"/>
  <c r="D15" i="7"/>
  <c r="D16" i="7"/>
  <c r="D17" i="7"/>
  <c r="C15" i="7"/>
  <c r="C16" i="7"/>
  <c r="C17" i="7"/>
  <c r="E51" i="3" l="1"/>
  <c r="F51" i="3"/>
  <c r="J51" i="3"/>
  <c r="K51" i="3"/>
  <c r="L51" i="3"/>
  <c r="M51" i="3"/>
  <c r="N51" i="3"/>
  <c r="Q51" i="3"/>
  <c r="R51" i="3"/>
  <c r="S51" i="3"/>
  <c r="F5" i="3"/>
  <c r="F12" i="3"/>
  <c r="F14" i="3"/>
  <c r="F13" i="3"/>
  <c r="F15" i="3"/>
  <c r="F17" i="3"/>
  <c r="F24" i="3"/>
  <c r="F25" i="3"/>
  <c r="F21" i="3"/>
  <c r="F19" i="3"/>
  <c r="F18" i="3"/>
  <c r="F23" i="3"/>
  <c r="F27" i="3"/>
  <c r="F20" i="3"/>
  <c r="F22" i="3"/>
  <c r="F32" i="3"/>
  <c r="F29" i="3"/>
  <c r="F39" i="3"/>
  <c r="F33" i="3"/>
  <c r="F30" i="3"/>
  <c r="F34" i="3"/>
  <c r="F41" i="3"/>
  <c r="F44" i="3"/>
  <c r="F38" i="3"/>
  <c r="F37" i="3"/>
  <c r="F48" i="3"/>
  <c r="F43" i="3"/>
  <c r="F50" i="3"/>
  <c r="F42" i="3"/>
  <c r="F45" i="3"/>
  <c r="F49" i="3"/>
  <c r="F52" i="3"/>
  <c r="F56" i="3"/>
  <c r="F54" i="3"/>
  <c r="F53" i="3"/>
  <c r="F55" i="3"/>
  <c r="F57" i="3"/>
  <c r="F58" i="3"/>
  <c r="F59" i="3"/>
  <c r="F60" i="3"/>
  <c r="F61" i="3"/>
  <c r="F40" i="3"/>
  <c r="F62" i="3"/>
  <c r="F63" i="3"/>
  <c r="F64" i="3"/>
  <c r="F65" i="3"/>
  <c r="F66" i="3"/>
  <c r="F67" i="3"/>
  <c r="F68" i="3"/>
  <c r="F69" i="3"/>
  <c r="F70" i="3"/>
  <c r="F46" i="3"/>
  <c r="F71" i="3"/>
  <c r="F72" i="3"/>
  <c r="F73" i="3"/>
  <c r="F74" i="3"/>
  <c r="E5" i="3"/>
  <c r="E8" i="3"/>
  <c r="E12" i="3"/>
  <c r="E14" i="3"/>
  <c r="E13" i="3"/>
  <c r="E15" i="3"/>
  <c r="E17" i="3"/>
  <c r="E24" i="3"/>
  <c r="E25" i="3"/>
  <c r="E21" i="3"/>
  <c r="E19" i="3"/>
  <c r="E18" i="3"/>
  <c r="E23" i="3"/>
  <c r="E27" i="3"/>
  <c r="E20" i="3"/>
  <c r="E22" i="3"/>
  <c r="E32" i="3"/>
  <c r="E29" i="3"/>
  <c r="E39" i="3"/>
  <c r="E33" i="3"/>
  <c r="E30" i="3"/>
  <c r="E34" i="3"/>
  <c r="E41" i="3"/>
  <c r="E44" i="3"/>
  <c r="E38" i="3"/>
  <c r="E37" i="3"/>
  <c r="E48" i="3"/>
  <c r="E43" i="3"/>
  <c r="E50" i="3"/>
  <c r="E42" i="3"/>
  <c r="E45" i="3"/>
  <c r="E49" i="3"/>
  <c r="E52" i="3"/>
  <c r="E56" i="3"/>
  <c r="E54" i="3"/>
  <c r="E53" i="3"/>
  <c r="E55" i="3"/>
  <c r="E57" i="3"/>
  <c r="E58" i="3"/>
  <c r="E59" i="3"/>
  <c r="E60" i="3"/>
  <c r="E61" i="3"/>
  <c r="E40" i="3"/>
  <c r="E62" i="3"/>
  <c r="E63" i="3"/>
  <c r="E64" i="3"/>
  <c r="E65" i="3"/>
  <c r="E66" i="3"/>
  <c r="E67" i="3"/>
  <c r="E68" i="3"/>
  <c r="E69" i="3"/>
  <c r="E70" i="3"/>
  <c r="E46" i="3"/>
  <c r="E71" i="3"/>
  <c r="E72" i="3"/>
  <c r="E73" i="3"/>
  <c r="E74" i="3"/>
  <c r="S31" i="3"/>
  <c r="S26" i="3"/>
  <c r="S9" i="3"/>
  <c r="S23" i="3"/>
  <c r="S22" i="3"/>
  <c r="S58" i="3"/>
  <c r="S18" i="3"/>
  <c r="S59" i="3"/>
  <c r="S43" i="3"/>
  <c r="S60" i="3"/>
  <c r="S61" i="3"/>
  <c r="S11" i="3"/>
  <c r="S24" i="3"/>
  <c r="S28" i="3"/>
  <c r="S40" i="3"/>
  <c r="S29" i="3"/>
  <c r="S13" i="3"/>
  <c r="S62" i="3"/>
  <c r="S19" i="3"/>
  <c r="S17" i="3"/>
  <c r="S21" i="3"/>
  <c r="S63" i="3"/>
  <c r="S64" i="3"/>
  <c r="S65" i="3"/>
  <c r="S66" i="3"/>
  <c r="S67" i="3"/>
  <c r="S32" i="3"/>
  <c r="S36" i="3"/>
  <c r="S42" i="3"/>
  <c r="S33" i="3"/>
  <c r="S68" i="3"/>
  <c r="S37" i="3"/>
  <c r="S69" i="3"/>
  <c r="S15" i="3"/>
  <c r="S54" i="3"/>
  <c r="S27" i="3"/>
  <c r="S70" i="3"/>
  <c r="S20" i="3"/>
  <c r="S57" i="3"/>
  <c r="S46" i="3"/>
  <c r="S71" i="3"/>
  <c r="S44" i="3"/>
  <c r="S34" i="3"/>
  <c r="S38" i="3"/>
  <c r="S72" i="3"/>
  <c r="S53" i="3"/>
  <c r="S50" i="3"/>
  <c r="S73" i="3"/>
  <c r="S30" i="3"/>
  <c r="S14" i="3"/>
  <c r="S49" i="3"/>
  <c r="S74" i="3"/>
  <c r="S45" i="3"/>
  <c r="S56" i="3"/>
  <c r="S55" i="3"/>
  <c r="S6" i="3"/>
  <c r="S41" i="3"/>
  <c r="S48" i="3"/>
  <c r="R31" i="3"/>
  <c r="R5" i="3"/>
  <c r="R26" i="3"/>
  <c r="R9" i="3"/>
  <c r="R23" i="3"/>
  <c r="R22" i="3"/>
  <c r="R58" i="3"/>
  <c r="R18" i="3"/>
  <c r="R59" i="3"/>
  <c r="R43" i="3"/>
  <c r="R60" i="3"/>
  <c r="R61" i="3"/>
  <c r="R11" i="3"/>
  <c r="R24" i="3"/>
  <c r="R28" i="3"/>
  <c r="R40" i="3"/>
  <c r="R29" i="3"/>
  <c r="R13" i="3"/>
  <c r="R62" i="3"/>
  <c r="R19" i="3"/>
  <c r="R17" i="3"/>
  <c r="R21" i="3"/>
  <c r="R63" i="3"/>
  <c r="R64" i="3"/>
  <c r="R65" i="3"/>
  <c r="R66" i="3"/>
  <c r="R67" i="3"/>
  <c r="R32" i="3"/>
  <c r="R36" i="3"/>
  <c r="R42" i="3"/>
  <c r="R33" i="3"/>
  <c r="R68" i="3"/>
  <c r="R37" i="3"/>
  <c r="R69" i="3"/>
  <c r="R15" i="3"/>
  <c r="R54" i="3"/>
  <c r="R27" i="3"/>
  <c r="R70" i="3"/>
  <c r="R20" i="3"/>
  <c r="R57" i="3"/>
  <c r="R46" i="3"/>
  <c r="R71" i="3"/>
  <c r="R44" i="3"/>
  <c r="R34" i="3"/>
  <c r="R38" i="3"/>
  <c r="R72" i="3"/>
  <c r="R53" i="3"/>
  <c r="R50" i="3"/>
  <c r="R73" i="3"/>
  <c r="R30" i="3"/>
  <c r="R14" i="3"/>
  <c r="R49" i="3"/>
  <c r="R74" i="3"/>
  <c r="R45" i="3"/>
  <c r="R56" i="3"/>
  <c r="R55" i="3"/>
  <c r="R6" i="3"/>
  <c r="R41" i="3"/>
  <c r="R48" i="3"/>
  <c r="Q31" i="3"/>
  <c r="Q26" i="3"/>
  <c r="Q9" i="3"/>
  <c r="Q3" i="3"/>
  <c r="Q23" i="3"/>
  <c r="Q22" i="3"/>
  <c r="Q58" i="3"/>
  <c r="Q18" i="3"/>
  <c r="Q59" i="3"/>
  <c r="Q43" i="3"/>
  <c r="Q60" i="3"/>
  <c r="Q61" i="3"/>
  <c r="Q11" i="3"/>
  <c r="Q24" i="3"/>
  <c r="Q28" i="3"/>
  <c r="Q40" i="3"/>
  <c r="Q29" i="3"/>
  <c r="Q13" i="3"/>
  <c r="Q62" i="3"/>
  <c r="Q19" i="3"/>
  <c r="Q17" i="3"/>
  <c r="Q21" i="3"/>
  <c r="Q63" i="3"/>
  <c r="Q64" i="3"/>
  <c r="Q65" i="3"/>
  <c r="Q66" i="3"/>
  <c r="Q67" i="3"/>
  <c r="Q32" i="3"/>
  <c r="Q36" i="3"/>
  <c r="Q42" i="3"/>
  <c r="Q33" i="3"/>
  <c r="Q68" i="3"/>
  <c r="Q37" i="3"/>
  <c r="Q69" i="3"/>
  <c r="Q15" i="3"/>
  <c r="Q54" i="3"/>
  <c r="Q27" i="3"/>
  <c r="Q70" i="3"/>
  <c r="Q20" i="3"/>
  <c r="Q57" i="3"/>
  <c r="Q46" i="3"/>
  <c r="Q71" i="3"/>
  <c r="Q44" i="3"/>
  <c r="Q34" i="3"/>
  <c r="Q38" i="3"/>
  <c r="Q72" i="3"/>
  <c r="Q53" i="3"/>
  <c r="Q50" i="3"/>
  <c r="Q73" i="3"/>
  <c r="Q30" i="3"/>
  <c r="Q14" i="3"/>
  <c r="Q49" i="3"/>
  <c r="Q74" i="3"/>
  <c r="Q45" i="3"/>
  <c r="Q56" i="3"/>
  <c r="Q55" i="3"/>
  <c r="Q6" i="3"/>
  <c r="Q41" i="3"/>
  <c r="Q48" i="3"/>
  <c r="N31" i="3"/>
  <c r="N7" i="3"/>
  <c r="N5" i="3"/>
  <c r="N26" i="3"/>
  <c r="N9" i="3"/>
  <c r="N3" i="3"/>
  <c r="N8" i="3"/>
  <c r="N23" i="3"/>
  <c r="N22" i="3"/>
  <c r="N10" i="3"/>
  <c r="N58" i="3"/>
  <c r="N18" i="3"/>
  <c r="N59" i="3"/>
  <c r="N43" i="3"/>
  <c r="N60" i="3"/>
  <c r="N61" i="3"/>
  <c r="N11" i="3"/>
  <c r="N24" i="3"/>
  <c r="N16" i="3"/>
  <c r="N28" i="3"/>
  <c r="N40" i="3"/>
  <c r="N29" i="3"/>
  <c r="N13" i="3"/>
  <c r="N62" i="3"/>
  <c r="N19" i="3"/>
  <c r="N17" i="3"/>
  <c r="N21" i="3"/>
  <c r="N63" i="3"/>
  <c r="N64" i="3"/>
  <c r="N65" i="3"/>
  <c r="N66" i="3"/>
  <c r="N67" i="3"/>
  <c r="N32" i="3"/>
  <c r="N25" i="3"/>
  <c r="N36" i="3"/>
  <c r="N39" i="3"/>
  <c r="N42" i="3"/>
  <c r="N33" i="3"/>
  <c r="N68" i="3"/>
  <c r="N37" i="3"/>
  <c r="N69" i="3"/>
  <c r="N12" i="3"/>
  <c r="N15" i="3"/>
  <c r="N54" i="3"/>
  <c r="N27" i="3"/>
  <c r="N70" i="3"/>
  <c r="N20" i="3"/>
  <c r="N57" i="3"/>
  <c r="N46" i="3"/>
  <c r="N71" i="3"/>
  <c r="N44" i="3"/>
  <c r="N34" i="3"/>
  <c r="N47" i="3"/>
  <c r="N52" i="3"/>
  <c r="N38" i="3"/>
  <c r="N72" i="3"/>
  <c r="N53" i="3"/>
  <c r="N50" i="3"/>
  <c r="N73" i="3"/>
  <c r="N30" i="3"/>
  <c r="N14" i="3"/>
  <c r="N49" i="3"/>
  <c r="N74" i="3"/>
  <c r="N45" i="3"/>
  <c r="N56" i="3"/>
  <c r="N55" i="3"/>
  <c r="N6" i="3"/>
  <c r="N41" i="3"/>
  <c r="N48" i="3"/>
  <c r="N4" i="3"/>
  <c r="M31" i="3"/>
  <c r="M7" i="3"/>
  <c r="M5" i="3"/>
  <c r="M26" i="3"/>
  <c r="M9" i="3"/>
  <c r="M3" i="3"/>
  <c r="M8" i="3"/>
  <c r="M23" i="3"/>
  <c r="M22" i="3"/>
  <c r="M10" i="3"/>
  <c r="M58" i="3"/>
  <c r="M18" i="3"/>
  <c r="M59" i="3"/>
  <c r="M43" i="3"/>
  <c r="M60" i="3"/>
  <c r="M61" i="3"/>
  <c r="M11" i="3"/>
  <c r="M24" i="3"/>
  <c r="M16" i="3"/>
  <c r="M28" i="3"/>
  <c r="M40" i="3"/>
  <c r="M29" i="3"/>
  <c r="M13" i="3"/>
  <c r="M62" i="3"/>
  <c r="M19" i="3"/>
  <c r="M17" i="3"/>
  <c r="M21" i="3"/>
  <c r="M63" i="3"/>
  <c r="M64" i="3"/>
  <c r="M65" i="3"/>
  <c r="M66" i="3"/>
  <c r="M67" i="3"/>
  <c r="M32" i="3"/>
  <c r="M25" i="3"/>
  <c r="M36" i="3"/>
  <c r="M39" i="3"/>
  <c r="M42" i="3"/>
  <c r="M33" i="3"/>
  <c r="M68" i="3"/>
  <c r="M37" i="3"/>
  <c r="M69" i="3"/>
  <c r="M12" i="3"/>
  <c r="M15" i="3"/>
  <c r="M54" i="3"/>
  <c r="M27" i="3"/>
  <c r="M70" i="3"/>
  <c r="M20" i="3"/>
  <c r="M57" i="3"/>
  <c r="M46" i="3"/>
  <c r="M71" i="3"/>
  <c r="M44" i="3"/>
  <c r="M34" i="3"/>
  <c r="M47" i="3"/>
  <c r="M52" i="3"/>
  <c r="M38" i="3"/>
  <c r="M72" i="3"/>
  <c r="M53" i="3"/>
  <c r="M50" i="3"/>
  <c r="M73" i="3"/>
  <c r="M30" i="3"/>
  <c r="M14" i="3"/>
  <c r="M49" i="3"/>
  <c r="M74" i="3"/>
  <c r="M45" i="3"/>
  <c r="M56" i="3"/>
  <c r="M55" i="3"/>
  <c r="M6" i="3"/>
  <c r="M41" i="3"/>
  <c r="M48" i="3"/>
  <c r="M4" i="3"/>
  <c r="L31" i="3"/>
  <c r="L26" i="3"/>
  <c r="L9" i="3"/>
  <c r="L58" i="3"/>
  <c r="L59" i="3"/>
  <c r="L43" i="3"/>
  <c r="L60" i="3"/>
  <c r="L61" i="3"/>
  <c r="L62" i="3"/>
  <c r="L63" i="3"/>
  <c r="L64" i="3"/>
  <c r="L65" i="3"/>
  <c r="L66" i="3"/>
  <c r="L67" i="3"/>
  <c r="L42" i="3"/>
  <c r="L68" i="3"/>
  <c r="L69" i="3"/>
  <c r="L54" i="3"/>
  <c r="L70" i="3"/>
  <c r="L57" i="3"/>
  <c r="L71" i="3"/>
  <c r="L47" i="3"/>
  <c r="L52" i="3"/>
  <c r="L72" i="3"/>
  <c r="L53" i="3"/>
  <c r="L73" i="3"/>
  <c r="L49" i="3"/>
  <c r="L74" i="3"/>
  <c r="L45" i="3"/>
  <c r="L56" i="3"/>
  <c r="L55" i="3"/>
  <c r="K31" i="3"/>
  <c r="K7" i="3"/>
  <c r="K5" i="3"/>
  <c r="K26" i="3"/>
  <c r="K9" i="3"/>
  <c r="K3" i="3"/>
  <c r="K8" i="3"/>
  <c r="K23" i="3"/>
  <c r="K22" i="3"/>
  <c r="K10" i="3"/>
  <c r="K58" i="3"/>
  <c r="K18" i="3"/>
  <c r="K59" i="3"/>
  <c r="K43" i="3"/>
  <c r="K60" i="3"/>
  <c r="K61" i="3"/>
  <c r="K11" i="3"/>
  <c r="K24" i="3"/>
  <c r="K16" i="3"/>
  <c r="K28" i="3"/>
  <c r="K40" i="3"/>
  <c r="K29" i="3"/>
  <c r="K13" i="3"/>
  <c r="K62" i="3"/>
  <c r="K19" i="3"/>
  <c r="K17" i="3"/>
  <c r="K21" i="3"/>
  <c r="K63" i="3"/>
  <c r="K64" i="3"/>
  <c r="K65" i="3"/>
  <c r="K66" i="3"/>
  <c r="K67" i="3"/>
  <c r="K32" i="3"/>
  <c r="K25" i="3"/>
  <c r="K36" i="3"/>
  <c r="K39" i="3"/>
  <c r="K42" i="3"/>
  <c r="K33" i="3"/>
  <c r="K68" i="3"/>
  <c r="K37" i="3"/>
  <c r="K69" i="3"/>
  <c r="K12" i="3"/>
  <c r="K15" i="3"/>
  <c r="K54" i="3"/>
  <c r="K27" i="3"/>
  <c r="K70" i="3"/>
  <c r="K20" i="3"/>
  <c r="K57" i="3"/>
  <c r="K46" i="3"/>
  <c r="K71" i="3"/>
  <c r="K44" i="3"/>
  <c r="K34" i="3"/>
  <c r="K47" i="3"/>
  <c r="K52" i="3"/>
  <c r="K38" i="3"/>
  <c r="K72" i="3"/>
  <c r="K53" i="3"/>
  <c r="K50" i="3"/>
  <c r="K73" i="3"/>
  <c r="K30" i="3"/>
  <c r="K14" i="3"/>
  <c r="K49" i="3"/>
  <c r="K74" i="3"/>
  <c r="K45" i="3"/>
  <c r="K56" i="3"/>
  <c r="K55" i="3"/>
  <c r="K6" i="3"/>
  <c r="K41" i="3"/>
  <c r="K48" i="3"/>
  <c r="K4" i="3"/>
  <c r="J31" i="3"/>
  <c r="J26" i="3"/>
  <c r="J58" i="3"/>
  <c r="J18" i="3"/>
  <c r="J59" i="3"/>
  <c r="J43" i="3"/>
  <c r="J60" i="3"/>
  <c r="J61" i="3"/>
  <c r="J62" i="3"/>
  <c r="J63" i="3"/>
  <c r="J64" i="3"/>
  <c r="J65" i="3"/>
  <c r="J66" i="3"/>
  <c r="J67" i="3"/>
  <c r="J42" i="3"/>
  <c r="J68" i="3"/>
  <c r="J69" i="3"/>
  <c r="J54" i="3"/>
  <c r="J70" i="3"/>
  <c r="J57" i="3"/>
  <c r="J71" i="3"/>
  <c r="J47" i="3"/>
  <c r="J52" i="3"/>
  <c r="J72" i="3"/>
  <c r="J53" i="3"/>
  <c r="J73" i="3"/>
  <c r="J49" i="3"/>
  <c r="J74" i="3"/>
  <c r="J45" i="3"/>
  <c r="J56" i="3"/>
  <c r="J55" i="3"/>
  <c r="I7" i="3"/>
  <c r="I23" i="3"/>
  <c r="I22" i="3"/>
  <c r="I58" i="3"/>
  <c r="I18" i="3"/>
  <c r="I59" i="3"/>
  <c r="I60" i="3"/>
  <c r="I61" i="3"/>
  <c r="I28" i="3"/>
  <c r="I29" i="3"/>
  <c r="I62" i="3"/>
  <c r="I63" i="3"/>
  <c r="I64" i="3"/>
  <c r="I65" i="3"/>
  <c r="I66" i="3"/>
  <c r="I67" i="3"/>
  <c r="I25" i="3"/>
  <c r="I36" i="3"/>
  <c r="I39" i="3"/>
  <c r="I33" i="3"/>
  <c r="I68" i="3"/>
  <c r="I37" i="3"/>
  <c r="I69" i="3"/>
  <c r="I12" i="3"/>
  <c r="I70" i="3"/>
  <c r="I20" i="3"/>
  <c r="I46" i="3"/>
  <c r="I71" i="3"/>
  <c r="I34" i="3"/>
  <c r="I47" i="3"/>
  <c r="I52" i="3"/>
  <c r="I38" i="3"/>
  <c r="I72" i="3"/>
  <c r="I50" i="3"/>
  <c r="I73" i="3"/>
  <c r="I30" i="3"/>
  <c r="I74" i="3"/>
  <c r="I48" i="3"/>
  <c r="H7" i="3"/>
  <c r="H23" i="3"/>
  <c r="H22" i="3"/>
  <c r="H58" i="3"/>
  <c r="H18" i="3"/>
  <c r="H59" i="3"/>
  <c r="H60" i="3"/>
  <c r="H61" i="3"/>
  <c r="H28" i="3"/>
  <c r="H29" i="3"/>
  <c r="H62" i="3"/>
  <c r="H63" i="3"/>
  <c r="H64" i="3"/>
  <c r="H65" i="3"/>
  <c r="H66" i="3"/>
  <c r="H67" i="3"/>
  <c r="H25" i="3"/>
  <c r="H36" i="3"/>
  <c r="H39" i="3"/>
  <c r="H33" i="3"/>
  <c r="H68" i="3"/>
  <c r="H37" i="3"/>
  <c r="H69" i="3"/>
  <c r="H12" i="3"/>
  <c r="H70" i="3"/>
  <c r="H20" i="3"/>
  <c r="H46" i="3"/>
  <c r="H71" i="3"/>
  <c r="H34" i="3"/>
  <c r="H47" i="3"/>
  <c r="H52" i="3"/>
  <c r="H38" i="3"/>
  <c r="H72" i="3"/>
  <c r="H50" i="3"/>
  <c r="H73" i="3"/>
  <c r="H30" i="3"/>
  <c r="H74" i="3"/>
  <c r="H48" i="3"/>
  <c r="F4" i="3"/>
  <c r="K18" i="1"/>
  <c r="F3" i="3" s="1"/>
  <c r="K17" i="1"/>
  <c r="F31" i="3" s="1"/>
  <c r="K16" i="1"/>
  <c r="F6" i="3" s="1"/>
  <c r="K15" i="1"/>
  <c r="F9" i="3" s="1"/>
  <c r="K14" i="1"/>
  <c r="F7" i="3" s="1"/>
  <c r="K27" i="1"/>
  <c r="F8" i="3" s="1"/>
  <c r="K26" i="1"/>
  <c r="K25" i="1"/>
  <c r="F47" i="3" s="1"/>
  <c r="K24" i="1"/>
  <c r="F36" i="3" s="1"/>
  <c r="K23" i="1"/>
  <c r="K22" i="1"/>
  <c r="K21" i="1"/>
  <c r="F11" i="3" s="1"/>
  <c r="K20" i="1"/>
  <c r="F26" i="3" s="1"/>
  <c r="I26" i="1"/>
  <c r="I25" i="1"/>
  <c r="E47" i="3" s="1"/>
  <c r="I24" i="1"/>
  <c r="E36" i="3" s="1"/>
  <c r="I23" i="1"/>
  <c r="I22" i="1"/>
  <c r="I21" i="1"/>
  <c r="E11" i="3" s="1"/>
  <c r="I20" i="1"/>
  <c r="E26" i="3" s="1"/>
  <c r="I19" i="1"/>
  <c r="E4" i="3" s="1"/>
  <c r="I18" i="1"/>
  <c r="E3" i="3" s="1"/>
  <c r="I17" i="1"/>
  <c r="E31" i="3" s="1"/>
  <c r="I16" i="1"/>
  <c r="E6" i="3" s="1"/>
  <c r="I15" i="1"/>
  <c r="E9" i="3" s="1"/>
  <c r="I14" i="1"/>
  <c r="E7" i="3" s="1"/>
  <c r="W26" i="8" a="1"/>
  <c r="W26" i="8" s="1"/>
  <c r="L14" i="7" s="1"/>
  <c r="V26" i="8" a="1"/>
  <c r="V26" i="8" s="1"/>
  <c r="K14" i="7" s="1"/>
  <c r="T26" i="8" a="1"/>
  <c r="T26" i="8" s="1"/>
  <c r="I14" i="7" s="1"/>
  <c r="W25" i="8" a="1"/>
  <c r="W25" i="8" s="1"/>
  <c r="L11" i="7" s="1"/>
  <c r="V25" i="8" a="1"/>
  <c r="V25" i="8" s="1"/>
  <c r="K11" i="7" s="1"/>
  <c r="T25" i="8" a="1"/>
  <c r="T25" i="8" s="1"/>
  <c r="I11" i="7" s="1"/>
  <c r="W24" i="8" a="1"/>
  <c r="W24" i="8" s="1"/>
  <c r="V24" i="8" a="1"/>
  <c r="V24" i="8" s="1"/>
  <c r="T24" i="8" a="1"/>
  <c r="T24" i="8" s="1"/>
  <c r="W23" i="8" a="1"/>
  <c r="W23" i="8" s="1"/>
  <c r="L12" i="7" s="1"/>
  <c r="V23" i="8" a="1"/>
  <c r="V23" i="8" s="1"/>
  <c r="K12" i="7" s="1"/>
  <c r="T23" i="8" a="1"/>
  <c r="T23" i="8" s="1"/>
  <c r="I12" i="7" s="1"/>
  <c r="M48" i="6"/>
  <c r="M47" i="6"/>
  <c r="I40" i="3" s="1"/>
  <c r="M46" i="6"/>
  <c r="M45" i="6"/>
  <c r="M16" i="6"/>
  <c r="I5" i="3" s="1"/>
  <c r="M17" i="6"/>
  <c r="I4" i="3" s="1"/>
  <c r="M18" i="6"/>
  <c r="I26" i="3" s="1"/>
  <c r="M19" i="6"/>
  <c r="I3" i="3" s="1"/>
  <c r="M20" i="6"/>
  <c r="I11" i="3" s="1"/>
  <c r="M21" i="6"/>
  <c r="I8" i="3" s="1"/>
  <c r="M22" i="6"/>
  <c r="I13" i="3" s="1"/>
  <c r="M23" i="6"/>
  <c r="I42" i="3" s="1"/>
  <c r="M24" i="6"/>
  <c r="I14" i="3" s="1"/>
  <c r="M25" i="6"/>
  <c r="M26" i="6"/>
  <c r="I43" i="3" s="1"/>
  <c r="M27" i="6"/>
  <c r="I24" i="3" s="1"/>
  <c r="M28" i="6"/>
  <c r="M29" i="6"/>
  <c r="I31" i="3" s="1"/>
  <c r="M30" i="6"/>
  <c r="I49" i="3" s="1"/>
  <c r="M31" i="6"/>
  <c r="M32" i="6"/>
  <c r="M33" i="6"/>
  <c r="I21" i="3" s="1"/>
  <c r="M34" i="6"/>
  <c r="I19" i="3" s="1"/>
  <c r="M35" i="6"/>
  <c r="M36" i="6"/>
  <c r="I9" i="3" s="1"/>
  <c r="M37" i="6"/>
  <c r="M38" i="6"/>
  <c r="M39" i="6"/>
  <c r="M40" i="6"/>
  <c r="M41" i="6"/>
  <c r="I44" i="3" s="1"/>
  <c r="M42" i="6"/>
  <c r="M43" i="6"/>
  <c r="M44" i="6"/>
  <c r="M15" i="6"/>
  <c r="K17" i="6"/>
  <c r="H4" i="3" s="1"/>
  <c r="K48" i="6"/>
  <c r="K47" i="6"/>
  <c r="H40" i="3" s="1"/>
  <c r="K46" i="6"/>
  <c r="K45" i="6"/>
  <c r="K44" i="6"/>
  <c r="K43" i="6"/>
  <c r="K42" i="6"/>
  <c r="K41" i="6"/>
  <c r="H44" i="3" s="1"/>
  <c r="K40" i="6"/>
  <c r="K39" i="6"/>
  <c r="K38" i="6"/>
  <c r="K37" i="6"/>
  <c r="K36" i="6"/>
  <c r="K35" i="6"/>
  <c r="K34" i="6"/>
  <c r="H19" i="3" s="1"/>
  <c r="K33" i="6"/>
  <c r="H21" i="3" s="1"/>
  <c r="K32" i="6"/>
  <c r="K31" i="6"/>
  <c r="K30" i="6"/>
  <c r="K29" i="6"/>
  <c r="H31" i="3" s="1"/>
  <c r="K28" i="6"/>
  <c r="K27" i="6"/>
  <c r="H24" i="3" s="1"/>
  <c r="K26" i="6"/>
  <c r="H43" i="3" s="1"/>
  <c r="K25" i="6"/>
  <c r="K24" i="6"/>
  <c r="K23" i="6"/>
  <c r="K22" i="6"/>
  <c r="K21" i="6"/>
  <c r="H8" i="3" s="1"/>
  <c r="K20" i="6"/>
  <c r="H11" i="3" s="1"/>
  <c r="K19" i="6"/>
  <c r="K18" i="6"/>
  <c r="H26" i="3" s="1"/>
  <c r="K16" i="6"/>
  <c r="H5" i="3" s="1"/>
  <c r="K15" i="6"/>
  <c r="H6" i="3" s="1"/>
  <c r="I30" i="6"/>
  <c r="G49" i="3" s="1"/>
  <c r="I31" i="6"/>
  <c r="I32" i="6"/>
  <c r="I33" i="6"/>
  <c r="G21" i="3" s="1"/>
  <c r="I34" i="6"/>
  <c r="G19" i="3" s="1"/>
  <c r="I35" i="6"/>
  <c r="I36" i="6"/>
  <c r="G9" i="3" s="1"/>
  <c r="I37" i="6"/>
  <c r="I38" i="6"/>
  <c r="I39" i="6"/>
  <c r="I40" i="6"/>
  <c r="I41" i="6"/>
  <c r="G44" i="3" s="1"/>
  <c r="I42" i="6"/>
  <c r="I43" i="6"/>
  <c r="I44" i="6"/>
  <c r="I45" i="6"/>
  <c r="I46" i="6"/>
  <c r="I47" i="6"/>
  <c r="G40" i="3" s="1"/>
  <c r="I48" i="6"/>
  <c r="I29" i="6"/>
  <c r="G31" i="3" s="1"/>
  <c r="I19" i="6"/>
  <c r="G3" i="3" s="1"/>
  <c r="I20" i="6"/>
  <c r="G11" i="3" s="1"/>
  <c r="I21" i="6"/>
  <c r="G8" i="3" s="1"/>
  <c r="I22" i="6"/>
  <c r="G13" i="3" s="1"/>
  <c r="I23" i="6"/>
  <c r="G42" i="3" s="1"/>
  <c r="I24" i="6"/>
  <c r="G14" i="3" s="1"/>
  <c r="I25" i="6"/>
  <c r="I26" i="6"/>
  <c r="G43" i="3" s="1"/>
  <c r="I27" i="6"/>
  <c r="G24" i="3" s="1"/>
  <c r="I28" i="6"/>
  <c r="I18" i="6"/>
  <c r="G26" i="3" s="1"/>
  <c r="I16" i="6"/>
  <c r="G5" i="3" s="1"/>
  <c r="I15" i="6"/>
  <c r="L59" i="8"/>
  <c r="L58" i="8"/>
  <c r="L44" i="3" s="1"/>
  <c r="L57" i="8"/>
  <c r="L56" i="8"/>
  <c r="L39" i="3" s="1"/>
  <c r="L55" i="8"/>
  <c r="L48" i="3" s="1"/>
  <c r="L54" i="8"/>
  <c r="L53" i="8"/>
  <c r="L52" i="8"/>
  <c r="L51" i="8"/>
  <c r="L40" i="3" s="1"/>
  <c r="L50" i="8"/>
  <c r="L49" i="8"/>
  <c r="L36" i="3" s="1"/>
  <c r="L48" i="8"/>
  <c r="L47" i="8"/>
  <c r="L46" i="3" s="1"/>
  <c r="L46" i="8"/>
  <c r="L45" i="8"/>
  <c r="L44" i="8"/>
  <c r="L24" i="3" s="1"/>
  <c r="L43" i="8"/>
  <c r="L42" i="8"/>
  <c r="L37" i="3" s="1"/>
  <c r="L41" i="8"/>
  <c r="L40" i="8"/>
  <c r="L39" i="8"/>
  <c r="L38" i="8"/>
  <c r="L33" i="3" s="1"/>
  <c r="L37" i="8"/>
  <c r="L21" i="3" s="1"/>
  <c r="L36" i="8"/>
  <c r="L35" i="8"/>
  <c r="L34" i="8"/>
  <c r="L33" i="8"/>
  <c r="L32" i="8"/>
  <c r="L30" i="3" s="1"/>
  <c r="L31" i="8"/>
  <c r="L19" i="3" s="1"/>
  <c r="L30" i="8"/>
  <c r="L8" i="3" s="1"/>
  <c r="L29" i="8"/>
  <c r="L13" i="3" s="1"/>
  <c r="L28" i="8"/>
  <c r="L27" i="8"/>
  <c r="L14" i="3" s="1"/>
  <c r="L26" i="8"/>
  <c r="L11" i="3" s="1"/>
  <c r="L25" i="8"/>
  <c r="L24" i="8"/>
  <c r="L23" i="8"/>
  <c r="L22" i="8"/>
  <c r="L20" i="3" s="1"/>
  <c r="L21" i="8"/>
  <c r="L20" i="8"/>
  <c r="L19" i="8"/>
  <c r="L18" i="8"/>
  <c r="L7" i="3" s="1"/>
  <c r="L17" i="8"/>
  <c r="L5" i="3" s="1"/>
  <c r="L16" i="8"/>
  <c r="W18" i="8" a="1"/>
  <c r="W18" i="8" s="1"/>
  <c r="L5" i="7" s="1"/>
  <c r="W21" i="8" a="1"/>
  <c r="W21" i="8" s="1"/>
  <c r="L10" i="7" s="1"/>
  <c r="W20" i="8" a="1"/>
  <c r="W20" i="8" s="1"/>
  <c r="L6" i="7" s="1"/>
  <c r="W16" i="8" a="1"/>
  <c r="W16" i="8" s="1"/>
  <c r="L7" i="7" s="1"/>
  <c r="W19" i="8" a="1"/>
  <c r="W19" i="8" s="1"/>
  <c r="L9" i="7" s="1"/>
  <c r="W17" i="8" a="1"/>
  <c r="W17" i="8" s="1"/>
  <c r="L8" i="7" s="1"/>
  <c r="W22" i="8" a="1"/>
  <c r="W22" i="8" s="1"/>
  <c r="L13" i="7" s="1"/>
  <c r="V18" i="8" a="1"/>
  <c r="V18" i="8" s="1"/>
  <c r="K5" i="7" s="1"/>
  <c r="V21" i="8" a="1"/>
  <c r="V21" i="8" s="1"/>
  <c r="K10" i="7" s="1"/>
  <c r="V20" i="8" a="1"/>
  <c r="V20" i="8" s="1"/>
  <c r="K6" i="7" s="1"/>
  <c r="V16" i="8" a="1"/>
  <c r="V16" i="8" s="1"/>
  <c r="K7" i="7" s="1"/>
  <c r="V19" i="8" a="1"/>
  <c r="V19" i="8" s="1"/>
  <c r="K9" i="7" s="1"/>
  <c r="V17" i="8" a="1"/>
  <c r="V17" i="8" s="1"/>
  <c r="K8" i="7" s="1"/>
  <c r="V22" i="8" a="1"/>
  <c r="V22" i="8" s="1"/>
  <c r="K13" i="7" s="1"/>
  <c r="W15" i="8" a="1"/>
  <c r="W15" i="8" s="1"/>
  <c r="L4" i="7" s="1"/>
  <c r="V15" i="8" a="1"/>
  <c r="V15" i="8" s="1"/>
  <c r="K4" i="7" s="1"/>
  <c r="T22" i="8" a="1"/>
  <c r="T22" i="8" s="1"/>
  <c r="I13" i="7" s="1"/>
  <c r="T17" i="8" a="1"/>
  <c r="T17" i="8" s="1"/>
  <c r="I8" i="7" s="1"/>
  <c r="T19" i="8" a="1"/>
  <c r="T19" i="8" s="1"/>
  <c r="I9" i="7" s="1"/>
  <c r="T16" i="8" a="1"/>
  <c r="T16" i="8" s="1"/>
  <c r="I7" i="7" s="1"/>
  <c r="T20" i="8" a="1"/>
  <c r="T20" i="8" s="1"/>
  <c r="I6" i="7" s="1"/>
  <c r="T21" i="8" a="1"/>
  <c r="T21" i="8" s="1"/>
  <c r="I10" i="7" s="1"/>
  <c r="T18" i="8" a="1"/>
  <c r="T18" i="8" s="1"/>
  <c r="I5" i="7" s="1"/>
  <c r="T15" i="8" a="1"/>
  <c r="T15" i="8" s="1"/>
  <c r="I4" i="7" s="1"/>
  <c r="I59" i="8"/>
  <c r="I58" i="8"/>
  <c r="J44" i="3" s="1"/>
  <c r="I57" i="8"/>
  <c r="I56" i="8"/>
  <c r="J39" i="3" s="1"/>
  <c r="I55" i="8"/>
  <c r="J48" i="3" s="1"/>
  <c r="I54" i="8"/>
  <c r="I53" i="8"/>
  <c r="I52" i="8"/>
  <c r="I51" i="8"/>
  <c r="J40" i="3" s="1"/>
  <c r="I50" i="8"/>
  <c r="I49" i="8"/>
  <c r="J36" i="3" s="1"/>
  <c r="I48" i="8"/>
  <c r="I47" i="8"/>
  <c r="J46" i="3" s="1"/>
  <c r="I23" i="8"/>
  <c r="I24" i="8"/>
  <c r="I25" i="8"/>
  <c r="I26" i="8"/>
  <c r="J11" i="3" s="1"/>
  <c r="I27" i="8"/>
  <c r="J14" i="3" s="1"/>
  <c r="I28" i="8"/>
  <c r="I29" i="8"/>
  <c r="J13" i="3" s="1"/>
  <c r="I30" i="8"/>
  <c r="J8" i="3" s="1"/>
  <c r="I31" i="8"/>
  <c r="J19" i="3" s="1"/>
  <c r="I32" i="8"/>
  <c r="J30" i="3" s="1"/>
  <c r="I33" i="8"/>
  <c r="I34" i="8"/>
  <c r="I35" i="8"/>
  <c r="I36" i="8"/>
  <c r="I37" i="8"/>
  <c r="J21" i="3" s="1"/>
  <c r="I38" i="8"/>
  <c r="J33" i="3" s="1"/>
  <c r="I39" i="8"/>
  <c r="I40" i="8"/>
  <c r="I41" i="8"/>
  <c r="I42" i="8"/>
  <c r="J37" i="3" s="1"/>
  <c r="I43" i="8"/>
  <c r="I44" i="8"/>
  <c r="J24" i="3" s="1"/>
  <c r="I45" i="8"/>
  <c r="I46" i="8"/>
  <c r="I22" i="8"/>
  <c r="J20" i="3" s="1"/>
  <c r="I20" i="8"/>
  <c r="J3" i="3" s="1"/>
  <c r="I19" i="8"/>
  <c r="J6" i="3" s="1"/>
  <c r="I18" i="8"/>
  <c r="J7" i="3" s="1"/>
  <c r="I17" i="8"/>
  <c r="J5" i="3" s="1"/>
  <c r="I16" i="8"/>
  <c r="J4" i="3" s="1"/>
  <c r="I15" i="8"/>
  <c r="H60" i="8"/>
  <c r="U27" i="5"/>
  <c r="Q15" i="7" s="1"/>
  <c r="U26" i="5"/>
  <c r="Q17" i="7" s="1"/>
  <c r="U25" i="5"/>
  <c r="U24" i="5"/>
  <c r="Q13" i="7" s="1"/>
  <c r="U23" i="5"/>
  <c r="Q8" i="7" s="1"/>
  <c r="T27" i="5"/>
  <c r="P15" i="7" s="1"/>
  <c r="T26" i="5"/>
  <c r="P17" i="7" s="1"/>
  <c r="T25" i="5"/>
  <c r="T24" i="5"/>
  <c r="P13" i="7" s="1"/>
  <c r="T23" i="5"/>
  <c r="P8" i="7" s="1"/>
  <c r="S27" i="5"/>
  <c r="S26" i="5"/>
  <c r="O17" i="7" s="1"/>
  <c r="S25" i="5"/>
  <c r="S24" i="5"/>
  <c r="O13" i="7" s="1"/>
  <c r="S23" i="5"/>
  <c r="H21" i="5"/>
  <c r="J28" i="3" l="1"/>
  <c r="L15" i="3"/>
  <c r="L32" i="3"/>
  <c r="G57" i="3"/>
  <c r="G51" i="3"/>
  <c r="G7" i="13"/>
  <c r="H15" i="3"/>
  <c r="H35" i="3"/>
  <c r="H5" i="13"/>
  <c r="I32" i="3"/>
  <c r="I10" i="3"/>
  <c r="F10" i="3"/>
  <c r="J15" i="3"/>
  <c r="J50" i="3"/>
  <c r="J6" i="13"/>
  <c r="L18" i="3"/>
  <c r="L28" i="3"/>
  <c r="L35" i="3"/>
  <c r="L5" i="13"/>
  <c r="G56" i="3"/>
  <c r="T56" i="3" s="1"/>
  <c r="V56" i="3" s="1"/>
  <c r="G10" i="13"/>
  <c r="G27" i="3"/>
  <c r="I35" i="3"/>
  <c r="T35" i="3" s="1"/>
  <c r="V35" i="3" s="1"/>
  <c r="I5" i="13"/>
  <c r="I15" i="3"/>
  <c r="I56" i="3"/>
  <c r="I10" i="13"/>
  <c r="E10" i="3"/>
  <c r="F16" i="3"/>
  <c r="J25" i="3"/>
  <c r="J17" i="3"/>
  <c r="L16" i="3"/>
  <c r="G55" i="3"/>
  <c r="G9" i="13"/>
  <c r="H45" i="3"/>
  <c r="I51" i="3"/>
  <c r="I7" i="13"/>
  <c r="I57" i="3"/>
  <c r="E16" i="3"/>
  <c r="J10" i="3"/>
  <c r="J41" i="3"/>
  <c r="L22" i="3"/>
  <c r="L4" i="13"/>
  <c r="L34" i="3"/>
  <c r="G17" i="3"/>
  <c r="G54" i="3"/>
  <c r="G41" i="3"/>
  <c r="H53" i="3"/>
  <c r="I27" i="3"/>
  <c r="J29" i="3"/>
  <c r="J12" i="3"/>
  <c r="J3" i="13"/>
  <c r="J32" i="3"/>
  <c r="U16" i="8" a="1"/>
  <c r="U16" i="8" s="1"/>
  <c r="J7" i="7" s="1"/>
  <c r="L23" i="3"/>
  <c r="L38" i="3"/>
  <c r="G53" i="3"/>
  <c r="I55" i="3"/>
  <c r="I9" i="13"/>
  <c r="I17" i="3"/>
  <c r="I16" i="3"/>
  <c r="F28" i="3"/>
  <c r="J38" i="3"/>
  <c r="J23" i="3"/>
  <c r="J35" i="3"/>
  <c r="J5" i="13"/>
  <c r="L12" i="3"/>
  <c r="L3" i="13"/>
  <c r="L29" i="3"/>
  <c r="L27" i="3"/>
  <c r="L50" i="3"/>
  <c r="L6" i="13"/>
  <c r="H17" i="3"/>
  <c r="H55" i="3"/>
  <c r="H9" i="13"/>
  <c r="I54" i="3"/>
  <c r="I41" i="3"/>
  <c r="E28" i="3"/>
  <c r="J34" i="3"/>
  <c r="J22" i="3"/>
  <c r="J4" i="13"/>
  <c r="T4" i="13" s="1"/>
  <c r="V4" i="13" s="1"/>
  <c r="L10" i="3"/>
  <c r="G45" i="3"/>
  <c r="G16" i="3"/>
  <c r="G32" i="3"/>
  <c r="G10" i="3"/>
  <c r="H27" i="3"/>
  <c r="H56" i="3"/>
  <c r="H10" i="13"/>
  <c r="I53" i="3"/>
  <c r="S16" i="5"/>
  <c r="O5" i="7" s="1"/>
  <c r="J16" i="3"/>
  <c r="L17" i="3"/>
  <c r="L25" i="3"/>
  <c r="L41" i="3"/>
  <c r="G35" i="3"/>
  <c r="G5" i="13"/>
  <c r="G15" i="3"/>
  <c r="H7" i="13"/>
  <c r="H57" i="3"/>
  <c r="I45" i="3"/>
  <c r="S21" i="8" a="1"/>
  <c r="S21" i="8" s="1"/>
  <c r="H10" i="7" s="1"/>
  <c r="U15" i="8" a="1"/>
  <c r="U15" i="8" s="1"/>
  <c r="J4" i="7" s="1"/>
  <c r="U15" i="6" a="1"/>
  <c r="U15" i="6" s="1"/>
  <c r="G10" i="7" s="1"/>
  <c r="S25" i="8" a="1"/>
  <c r="S25" i="8" s="1"/>
  <c r="H11" i="7" s="1"/>
  <c r="U17" i="8" a="1"/>
  <c r="U17" i="8" s="1"/>
  <c r="J8" i="7" s="1"/>
  <c r="U20" i="8" a="1"/>
  <c r="U20" i="8" s="1"/>
  <c r="J6" i="7" s="1"/>
  <c r="S18" i="6" a="1"/>
  <c r="S18" i="6" s="1"/>
  <c r="G6" i="3"/>
  <c r="I6" i="3"/>
  <c r="U71" i="3" a="1"/>
  <c r="U71" i="3" s="1"/>
  <c r="U58" i="3" a="1"/>
  <c r="U58" i="3" s="1"/>
  <c r="S20" i="8" a="1"/>
  <c r="S20" i="8" s="1"/>
  <c r="H6" i="7" s="1"/>
  <c r="U19" i="8" a="1"/>
  <c r="U19" i="8" s="1"/>
  <c r="J9" i="7" s="1"/>
  <c r="S26" i="6" a="1"/>
  <c r="S26" i="6" s="1"/>
  <c r="E9" i="7" s="1"/>
  <c r="U25" i="8" a="1"/>
  <c r="U25" i="8" s="1"/>
  <c r="J11" i="7" s="1"/>
  <c r="T21" i="6" a="1"/>
  <c r="T21" i="6" s="1"/>
  <c r="F4" i="7" s="1"/>
  <c r="T24" i="6" a="1"/>
  <c r="T24" i="6" s="1"/>
  <c r="F7" i="7" s="1"/>
  <c r="U27" i="6" a="1"/>
  <c r="U27" i="6" s="1"/>
  <c r="G14" i="7" s="1"/>
  <c r="U25" i="6" a="1"/>
  <c r="U25" i="6" s="1"/>
  <c r="G11" i="7" s="1"/>
  <c r="S19" i="6" a="1"/>
  <c r="S19" i="6" s="1"/>
  <c r="H16" i="3"/>
  <c r="L4" i="3"/>
  <c r="S16" i="8" a="1"/>
  <c r="S16" i="8" s="1"/>
  <c r="H7" i="7" s="1"/>
  <c r="S24" i="6" a="1"/>
  <c r="S24" i="6" s="1"/>
  <c r="E7" i="7" s="1"/>
  <c r="S24" i="8" a="1"/>
  <c r="S24" i="8" s="1"/>
  <c r="T19" i="6" a="1"/>
  <c r="T19" i="6" s="1"/>
  <c r="T22" i="6" a="1"/>
  <c r="T22" i="6" s="1"/>
  <c r="F6" i="7" s="1"/>
  <c r="U17" i="6" a="1"/>
  <c r="U17" i="6" s="1"/>
  <c r="G13" i="7" s="1"/>
  <c r="U20" i="6" a="1"/>
  <c r="U20" i="6" s="1"/>
  <c r="G5" i="7" s="1"/>
  <c r="S20" i="6" a="1"/>
  <c r="S20" i="6" s="1"/>
  <c r="E5" i="7" s="1"/>
  <c r="H10" i="3"/>
  <c r="L3" i="3"/>
  <c r="S19" i="8" a="1"/>
  <c r="S19" i="8" s="1"/>
  <c r="H9" i="7" s="1"/>
  <c r="S21" i="6" a="1"/>
  <c r="S21" i="6" s="1"/>
  <c r="E4" i="7" s="1"/>
  <c r="S22" i="6" a="1"/>
  <c r="S22" i="6" s="1"/>
  <c r="E6" i="7" s="1"/>
  <c r="T18" i="6" a="1"/>
  <c r="T18" i="6" s="1"/>
  <c r="T15" i="6" a="1"/>
  <c r="T15" i="6" s="1"/>
  <c r="F10" i="7" s="1"/>
  <c r="U23" i="6" a="1"/>
  <c r="U23" i="6" s="1"/>
  <c r="G8" i="7" s="1"/>
  <c r="S14" i="1" a="1"/>
  <c r="S14" i="1" s="1"/>
  <c r="C10" i="7" s="1"/>
  <c r="U46" i="3" a="1"/>
  <c r="U46" i="3" s="1"/>
  <c r="H32" i="3"/>
  <c r="H6" i="8"/>
  <c r="S17" i="8" a="1"/>
  <c r="S17" i="8" s="1"/>
  <c r="H8" i="7" s="1"/>
  <c r="U21" i="8" a="1"/>
  <c r="U21" i="8" s="1"/>
  <c r="J10" i="7" s="1"/>
  <c r="S25" i="6" a="1"/>
  <c r="S25" i="6" s="1"/>
  <c r="E11" i="7" s="1"/>
  <c r="U24" i="8" a="1"/>
  <c r="U24" i="8" s="1"/>
  <c r="S26" i="8" a="1"/>
  <c r="S26" i="8" s="1"/>
  <c r="H14" i="7" s="1"/>
  <c r="T27" i="6" a="1"/>
  <c r="T27" i="6" s="1"/>
  <c r="F14" i="7" s="1"/>
  <c r="T25" i="6" a="1"/>
  <c r="T25" i="6" s="1"/>
  <c r="F11" i="7" s="1"/>
  <c r="U16" i="6" a="1"/>
  <c r="U16" i="6" s="1"/>
  <c r="G12" i="7" s="1"/>
  <c r="U72" i="3" a="1"/>
  <c r="U72" i="3" s="1"/>
  <c r="U69" i="3" a="1"/>
  <c r="U69" i="3" s="1"/>
  <c r="J27" i="3"/>
  <c r="L6" i="3"/>
  <c r="H7" i="8"/>
  <c r="S22" i="8" a="1"/>
  <c r="S22" i="8" s="1"/>
  <c r="H13" i="7" s="1"/>
  <c r="U18" i="8" a="1"/>
  <c r="U18" i="8" s="1"/>
  <c r="J5" i="7" s="1"/>
  <c r="S23" i="8" a="1"/>
  <c r="S23" i="8" s="1"/>
  <c r="H12" i="7" s="1"/>
  <c r="T17" i="6" a="1"/>
  <c r="T17" i="6" s="1"/>
  <c r="F13" i="7" s="1"/>
  <c r="T20" i="6" a="1"/>
  <c r="T20" i="6" s="1"/>
  <c r="F5" i="7" s="1"/>
  <c r="U26" i="6" a="1"/>
  <c r="U26" i="6" s="1"/>
  <c r="G9" i="7" s="1"/>
  <c r="S15" i="6" a="1"/>
  <c r="S15" i="6" s="1"/>
  <c r="E10" i="7" s="1"/>
  <c r="U74" i="3" a="1"/>
  <c r="U74" i="3" s="1"/>
  <c r="U62" i="3" a="1"/>
  <c r="U62" i="3" s="1"/>
  <c r="H49" i="3"/>
  <c r="H13" i="3"/>
  <c r="J9" i="3"/>
  <c r="H51" i="3"/>
  <c r="S15" i="8" a="1"/>
  <c r="S15" i="8" s="1"/>
  <c r="H4" i="7" s="1"/>
  <c r="U26" i="8" a="1"/>
  <c r="U26" i="8" s="1"/>
  <c r="J14" i="7" s="1"/>
  <c r="T23" i="6" a="1"/>
  <c r="T23" i="6" s="1"/>
  <c r="F8" i="7" s="1"/>
  <c r="U21" i="6" a="1"/>
  <c r="U21" i="6" s="1"/>
  <c r="G4" i="7" s="1"/>
  <c r="U24" i="6" a="1"/>
  <c r="U24" i="6" s="1"/>
  <c r="G7" i="7" s="1"/>
  <c r="S16" i="6" a="1"/>
  <c r="S16" i="6" s="1"/>
  <c r="E12" i="7" s="1"/>
  <c r="U70" i="3" a="1"/>
  <c r="U70" i="3" s="1"/>
  <c r="U68" i="3" a="1"/>
  <c r="U68" i="3" s="1"/>
  <c r="U66" i="3" a="1"/>
  <c r="U66" i="3" s="1"/>
  <c r="U60" i="3" a="1"/>
  <c r="U60" i="3" s="1"/>
  <c r="H14" i="3"/>
  <c r="H3" i="3"/>
  <c r="S18" i="8" a="1"/>
  <c r="S18" i="8" s="1"/>
  <c r="H5" i="7" s="1"/>
  <c r="U22" i="8" a="1"/>
  <c r="U22" i="8" s="1"/>
  <c r="J13" i="7" s="1"/>
  <c r="S27" i="6" a="1"/>
  <c r="S27" i="6" s="1"/>
  <c r="E14" i="7" s="1"/>
  <c r="U23" i="8" a="1"/>
  <c r="U23" i="8" s="1"/>
  <c r="J12" i="7" s="1"/>
  <c r="T16" i="6" a="1"/>
  <c r="T16" i="6" s="1"/>
  <c r="F12" i="7" s="1"/>
  <c r="U19" i="6" a="1"/>
  <c r="U19" i="6" s="1"/>
  <c r="U22" i="6" a="1"/>
  <c r="U22" i="6" s="1"/>
  <c r="G6" i="7" s="1"/>
  <c r="S17" i="6" a="1"/>
  <c r="S17" i="6" s="1"/>
  <c r="E13" i="7" s="1"/>
  <c r="T48" i="3"/>
  <c r="V48" i="3" s="1"/>
  <c r="H41" i="3"/>
  <c r="H54" i="3"/>
  <c r="H42" i="3"/>
  <c r="H9" i="3"/>
  <c r="S23" i="6" a="1"/>
  <c r="S23" i="6" s="1"/>
  <c r="E8" i="7" s="1"/>
  <c r="T26" i="6" a="1"/>
  <c r="T26" i="6" s="1"/>
  <c r="F9" i="7" s="1"/>
  <c r="U18" i="6" a="1"/>
  <c r="U18" i="6" s="1"/>
  <c r="T16" i="1" a="1"/>
  <c r="T16" i="1" s="1"/>
  <c r="D13" i="7" s="1"/>
  <c r="U64" i="3" a="1"/>
  <c r="U64" i="3" s="1"/>
  <c r="U59" i="3" a="1"/>
  <c r="U59" i="3" s="1"/>
  <c r="U61" i="3" a="1"/>
  <c r="U61" i="3" s="1"/>
  <c r="V23" i="5"/>
  <c r="O8" i="7"/>
  <c r="V27" i="5"/>
  <c r="O15" i="7"/>
  <c r="V25" i="5"/>
  <c r="Q16" i="3"/>
  <c r="U67" i="3" a="1"/>
  <c r="U67" i="3" s="1"/>
  <c r="U65" i="3" a="1"/>
  <c r="U65" i="3" s="1"/>
  <c r="U63" i="3" a="1"/>
  <c r="U63" i="3" s="1"/>
  <c r="U73" i="3" a="1"/>
  <c r="U73" i="3" s="1"/>
  <c r="T55" i="3"/>
  <c r="V55" i="3" s="1"/>
  <c r="S26" i="1" a="1"/>
  <c r="S26" i="1" s="1"/>
  <c r="C14" i="7" s="1"/>
  <c r="S24" i="1" a="1"/>
  <c r="S24" i="1" s="1"/>
  <c r="C11" i="7" s="1"/>
  <c r="S22" i="1" a="1"/>
  <c r="S22" i="1" s="1"/>
  <c r="C8" i="7" s="1"/>
  <c r="S20" i="1" a="1"/>
  <c r="S20" i="1" s="1"/>
  <c r="C4" i="7" s="1"/>
  <c r="S17" i="1" a="1"/>
  <c r="S17" i="1" s="1"/>
  <c r="S15" i="1" a="1"/>
  <c r="S15" i="1" s="1"/>
  <c r="C12" i="7" s="1"/>
  <c r="T14" i="1" a="1"/>
  <c r="T14" i="1" s="1"/>
  <c r="D10" i="7" s="1"/>
  <c r="T25" i="1" a="1"/>
  <c r="T25" i="1" s="1"/>
  <c r="D9" i="7" s="1"/>
  <c r="T23" i="1" a="1"/>
  <c r="T23" i="1" s="1"/>
  <c r="D7" i="7" s="1"/>
  <c r="T21" i="1" a="1"/>
  <c r="T21" i="1" s="1"/>
  <c r="D6" i="7" s="1"/>
  <c r="T19" i="1" a="1"/>
  <c r="T19" i="1" s="1"/>
  <c r="D5" i="7" s="1"/>
  <c r="T17" i="1" a="1"/>
  <c r="T17" i="1" s="1"/>
  <c r="T15" i="1" a="1"/>
  <c r="T15" i="1" s="1"/>
  <c r="D12" i="7" s="1"/>
  <c r="S19" i="1" a="1"/>
  <c r="S19" i="1" s="1"/>
  <c r="C5" i="7" s="1"/>
  <c r="S25" i="1" a="1"/>
  <c r="S25" i="1" s="1"/>
  <c r="C9" i="7" s="1"/>
  <c r="S23" i="1" a="1"/>
  <c r="S23" i="1" s="1"/>
  <c r="C7" i="7" s="1"/>
  <c r="S21" i="1" a="1"/>
  <c r="S21" i="1" s="1"/>
  <c r="C6" i="7" s="1"/>
  <c r="S18" i="1" a="1"/>
  <c r="S18" i="1" s="1"/>
  <c r="S16" i="1" a="1"/>
  <c r="S16" i="1" s="1"/>
  <c r="C13" i="7" s="1"/>
  <c r="T26" i="1" a="1"/>
  <c r="T26" i="1" s="1"/>
  <c r="D14" i="7" s="1"/>
  <c r="T24" i="1" a="1"/>
  <c r="T24" i="1" s="1"/>
  <c r="D11" i="7" s="1"/>
  <c r="T22" i="1" a="1"/>
  <c r="T22" i="1" s="1"/>
  <c r="D8" i="7" s="1"/>
  <c r="T20" i="1" a="1"/>
  <c r="T20" i="1" s="1"/>
  <c r="D4" i="7" s="1"/>
  <c r="T18" i="1" a="1"/>
  <c r="T18" i="1" s="1"/>
  <c r="V24" i="5"/>
  <c r="V26" i="5"/>
  <c r="X20" i="8"/>
  <c r="L15" i="5"/>
  <c r="S3" i="3" s="1"/>
  <c r="L27" i="5"/>
  <c r="U22" i="5" s="1"/>
  <c r="Q12" i="7" s="1"/>
  <c r="L26" i="5"/>
  <c r="L25" i="5"/>
  <c r="S47" i="3" s="1"/>
  <c r="L24" i="5"/>
  <c r="S39" i="3" s="1"/>
  <c r="L23" i="5"/>
  <c r="L22" i="5"/>
  <c r="L21" i="5"/>
  <c r="L20" i="5"/>
  <c r="L19" i="5"/>
  <c r="L18" i="5"/>
  <c r="L17" i="5"/>
  <c r="S7" i="3" s="1"/>
  <c r="L16" i="5"/>
  <c r="S5" i="3" s="1"/>
  <c r="J15" i="5"/>
  <c r="J27" i="5"/>
  <c r="T22" i="5" s="1"/>
  <c r="P12" i="7" s="1"/>
  <c r="J26" i="5"/>
  <c r="J25" i="5"/>
  <c r="R47" i="3" s="1"/>
  <c r="J24" i="5"/>
  <c r="R39" i="3" s="1"/>
  <c r="J23" i="5"/>
  <c r="J22" i="5"/>
  <c r="J21" i="5"/>
  <c r="J20" i="5"/>
  <c r="J19" i="5"/>
  <c r="J18" i="5"/>
  <c r="J17" i="5"/>
  <c r="H27" i="5"/>
  <c r="S22" i="5" s="1"/>
  <c r="H26" i="5"/>
  <c r="H25" i="5"/>
  <c r="Q47" i="3" s="1"/>
  <c r="H24" i="5"/>
  <c r="Q39" i="3" s="1"/>
  <c r="H23" i="5"/>
  <c r="H22" i="5"/>
  <c r="H20" i="5"/>
  <c r="H19" i="5"/>
  <c r="H18" i="5"/>
  <c r="H17" i="5"/>
  <c r="H16" i="5"/>
  <c r="T41" i="3" l="1"/>
  <c r="V41" i="3" s="1"/>
  <c r="X17" i="8"/>
  <c r="T10" i="13"/>
  <c r="V10" i="13" s="1"/>
  <c r="R52" i="3"/>
  <c r="R8" i="13"/>
  <c r="S16" i="3"/>
  <c r="X15" i="8"/>
  <c r="T6" i="3"/>
  <c r="T5" i="13"/>
  <c r="V5" i="13" s="1"/>
  <c r="T51" i="3"/>
  <c r="V51" i="3" s="1"/>
  <c r="T6" i="13"/>
  <c r="V6" i="13" s="1"/>
  <c r="Q52" i="3"/>
  <c r="Q8" i="13"/>
  <c r="R12" i="3"/>
  <c r="R3" i="13"/>
  <c r="S52" i="3"/>
  <c r="S8" i="13"/>
  <c r="T9" i="13"/>
  <c r="V9" i="13" s="1"/>
  <c r="Q3" i="13"/>
  <c r="S3" i="13"/>
  <c r="T3" i="13" s="1"/>
  <c r="V3" i="13" s="1"/>
  <c r="R16" i="3"/>
  <c r="U16" i="3" s="1" a="1"/>
  <c r="U16" i="3" s="1"/>
  <c r="T7" i="13"/>
  <c r="V7" i="13" s="1"/>
  <c r="X16" i="8"/>
  <c r="X24" i="8"/>
  <c r="X26" i="8"/>
  <c r="X19" i="8"/>
  <c r="X22" i="8"/>
  <c r="X21" i="8"/>
  <c r="X25" i="8"/>
  <c r="X18" i="8"/>
  <c r="X23" i="8"/>
  <c r="V22" i="5"/>
  <c r="O12" i="7"/>
  <c r="R14" i="7"/>
  <c r="S17" i="5"/>
  <c r="O11" i="7" s="1"/>
  <c r="Q8" i="3"/>
  <c r="Q7" i="3"/>
  <c r="S19" i="5"/>
  <c r="O6" i="7" s="1"/>
  <c r="Q4" i="3"/>
  <c r="S21" i="5"/>
  <c r="O9" i="7" s="1"/>
  <c r="Q25" i="3"/>
  <c r="T17" i="5"/>
  <c r="P11" i="7" s="1"/>
  <c r="R8" i="3"/>
  <c r="T20" i="5"/>
  <c r="P7" i="7" s="1"/>
  <c r="R10" i="3"/>
  <c r="T21" i="5"/>
  <c r="P9" i="7" s="1"/>
  <c r="R25" i="3"/>
  <c r="T16" i="5"/>
  <c r="P5" i="7" s="1"/>
  <c r="R3" i="3"/>
  <c r="U3" i="3" s="1" a="1"/>
  <c r="U3" i="3" s="1"/>
  <c r="U19" i="5"/>
  <c r="Q6" i="7" s="1"/>
  <c r="S4" i="3"/>
  <c r="U18" i="5"/>
  <c r="Q10" i="7" s="1"/>
  <c r="S12" i="3"/>
  <c r="Q5" i="3"/>
  <c r="T5" i="3" s="1"/>
  <c r="S15" i="5"/>
  <c r="O4" i="7" s="1"/>
  <c r="S20" i="5"/>
  <c r="O7" i="7" s="1"/>
  <c r="Q10" i="3"/>
  <c r="S18" i="5"/>
  <c r="O10" i="7" s="1"/>
  <c r="Q12" i="3"/>
  <c r="T15" i="5"/>
  <c r="P4" i="7" s="1"/>
  <c r="R7" i="3"/>
  <c r="T19" i="5"/>
  <c r="P6" i="7" s="1"/>
  <c r="R4" i="3"/>
  <c r="U17" i="5"/>
  <c r="Q11" i="7" s="1"/>
  <c r="S8" i="3"/>
  <c r="U20" i="5"/>
  <c r="Q7" i="7" s="1"/>
  <c r="S10" i="3"/>
  <c r="U21" i="5"/>
  <c r="Q9" i="7" s="1"/>
  <c r="S25" i="3"/>
  <c r="V6" i="3"/>
  <c r="T18" i="5"/>
  <c r="U15" i="5"/>
  <c r="Q4" i="7" s="1"/>
  <c r="U16" i="5"/>
  <c r="T45" i="3"/>
  <c r="T74" i="3"/>
  <c r="V74" i="3" s="1"/>
  <c r="T49" i="3"/>
  <c r="T14" i="3"/>
  <c r="T30" i="3"/>
  <c r="T73" i="3"/>
  <c r="T50" i="3"/>
  <c r="T53" i="3"/>
  <c r="T72" i="3"/>
  <c r="T38" i="3"/>
  <c r="V38" i="3" s="1"/>
  <c r="T47" i="3"/>
  <c r="T34" i="3"/>
  <c r="T44" i="3"/>
  <c r="T71" i="3"/>
  <c r="T46" i="3"/>
  <c r="T57" i="3"/>
  <c r="T20" i="3"/>
  <c r="V20" i="3" s="1"/>
  <c r="T70" i="3"/>
  <c r="T27" i="3"/>
  <c r="T54" i="3"/>
  <c r="T15" i="3"/>
  <c r="T69" i="3"/>
  <c r="T37" i="3"/>
  <c r="T68" i="3"/>
  <c r="T33" i="3"/>
  <c r="T42" i="3"/>
  <c r="T39" i="3"/>
  <c r="T36" i="3"/>
  <c r="T32" i="3"/>
  <c r="V32" i="3" s="1"/>
  <c r="T67" i="3"/>
  <c r="T66" i="3"/>
  <c r="T65" i="3"/>
  <c r="T64" i="3"/>
  <c r="T63" i="3"/>
  <c r="T21" i="3"/>
  <c r="T17" i="3"/>
  <c r="T19" i="3"/>
  <c r="V19" i="3" s="1"/>
  <c r="T13" i="3"/>
  <c r="T29" i="3"/>
  <c r="T40" i="3"/>
  <c r="T16" i="3"/>
  <c r="T24" i="3"/>
  <c r="T11" i="3"/>
  <c r="T62" i="3"/>
  <c r="T28" i="3"/>
  <c r="T61" i="3"/>
  <c r="T60" i="3"/>
  <c r="T43" i="3"/>
  <c r="T59" i="3"/>
  <c r="T18" i="3"/>
  <c r="T58" i="3"/>
  <c r="T22" i="3"/>
  <c r="T23" i="3"/>
  <c r="T9" i="3"/>
  <c r="T26" i="3"/>
  <c r="T31" i="3"/>
  <c r="T52" i="3" l="1"/>
  <c r="T3" i="3"/>
  <c r="T8" i="13"/>
  <c r="V8" i="13" s="1"/>
  <c r="T7" i="3"/>
  <c r="T12" i="3"/>
  <c r="T10" i="3"/>
  <c r="T25" i="3"/>
  <c r="V25" i="3" s="1"/>
  <c r="T4" i="3"/>
  <c r="V17" i="5"/>
  <c r="V15" i="5"/>
  <c r="T8" i="3"/>
  <c r="V16" i="5"/>
  <c r="Q5" i="7"/>
  <c r="R5" i="7" s="1"/>
  <c r="V18" i="5"/>
  <c r="P10" i="7"/>
  <c r="R10" i="7" s="1"/>
  <c r="U10" i="3" a="1"/>
  <c r="U10" i="3" s="1"/>
  <c r="V21" i="5"/>
  <c r="V19" i="5"/>
  <c r="V20" i="5"/>
  <c r="U4" i="3" a="1"/>
  <c r="U4" i="3" s="1"/>
  <c r="U8" i="3" a="1"/>
  <c r="U8" i="3" s="1"/>
  <c r="V23" i="3"/>
  <c r="R11" i="7"/>
  <c r="R17" i="7"/>
  <c r="R12" i="7"/>
  <c r="R6" i="7"/>
  <c r="R4" i="7"/>
  <c r="R8" i="7"/>
  <c r="R7" i="7"/>
  <c r="R15" i="7"/>
  <c r="R9" i="7"/>
  <c r="R13" i="7"/>
  <c r="R16" i="7"/>
  <c r="V29" i="3"/>
  <c r="V68" i="3"/>
  <c r="V27" i="3"/>
  <c r="V47" i="3"/>
  <c r="V14" i="3"/>
  <c r="V66" i="3"/>
  <c r="V58" i="3"/>
  <c r="V36" i="3"/>
  <c r="V46" i="3"/>
  <c r="V53" i="3"/>
  <c r="V69" i="3"/>
  <c r="V11" i="3"/>
  <c r="V59" i="3"/>
  <c r="V16" i="3"/>
  <c r="V64" i="3"/>
  <c r="V42" i="3"/>
  <c r="V15" i="3"/>
  <c r="V44" i="3"/>
  <c r="V73" i="3"/>
  <c r="V21" i="3"/>
  <c r="V60" i="3"/>
  <c r="V7" i="3"/>
  <c r="V28" i="3"/>
  <c r="V5" i="3"/>
  <c r="V3" i="3"/>
  <c r="V22" i="3"/>
  <c r="V18" i="3"/>
  <c r="V43" i="3"/>
  <c r="V62" i="3"/>
  <c r="V24" i="3"/>
  <c r="V40" i="3"/>
  <c r="V17" i="3"/>
  <c r="V63" i="3"/>
  <c r="V65" i="3"/>
  <c r="V39" i="3"/>
  <c r="V33" i="3"/>
  <c r="V12" i="3"/>
  <c r="V54" i="3"/>
  <c r="V57" i="3"/>
  <c r="V71" i="3"/>
  <c r="V34" i="3"/>
  <c r="V72" i="3"/>
  <c r="V50" i="3"/>
  <c r="V30" i="3"/>
  <c r="V9" i="3"/>
  <c r="V45" i="3"/>
  <c r="V31" i="3"/>
  <c r="V26" i="3"/>
  <c r="V61" i="3"/>
  <c r="V13" i="3"/>
  <c r="V67" i="3"/>
  <c r="V37" i="3"/>
  <c r="V70" i="3"/>
  <c r="V52" i="3"/>
  <c r="V49" i="3"/>
  <c r="V10" i="3" l="1"/>
  <c r="V4" i="3"/>
  <c r="V8" i="3"/>
  <c r="V16" i="6"/>
  <c r="V15" i="6"/>
  <c r="V17" i="6"/>
  <c r="V18" i="6"/>
  <c r="V19" i="6"/>
  <c r="V26" i="6"/>
  <c r="V25" i="6"/>
  <c r="V22" i="6"/>
  <c r="V24" i="6"/>
  <c r="V21" i="6"/>
  <c r="V23" i="6"/>
  <c r="V20" i="6"/>
  <c r="V27" i="6"/>
  <c r="U17" i="1" l="1"/>
  <c r="U26" i="1"/>
  <c r="U16" i="1"/>
  <c r="U18" i="1"/>
  <c r="U25" i="1"/>
  <c r="U14" i="1"/>
  <c r="U15" i="1"/>
  <c r="U24" i="1"/>
  <c r="U22" i="1"/>
  <c r="U20" i="1"/>
  <c r="U21" i="1"/>
  <c r="U19" i="1"/>
  <c r="U23" i="1"/>
</calcChain>
</file>

<file path=xl/sharedStrings.xml><?xml version="1.0" encoding="utf-8"?>
<sst xmlns="http://schemas.openxmlformats.org/spreadsheetml/2006/main" count="1221" uniqueCount="294">
  <si>
    <t>Overall</t>
  </si>
  <si>
    <t>Total results</t>
  </si>
  <si>
    <t>Task</t>
  </si>
  <si>
    <t>Date</t>
  </si>
  <si>
    <t>Distance</t>
  </si>
  <si>
    <t>T1 Task 1</t>
  </si>
  <si>
    <t>T2 Task 2</t>
  </si>
  <si>
    <t>T3 Task 3</t>
  </si>
  <si>
    <t>#</t>
  </si>
  <si>
    <t>Id</t>
  </si>
  <si>
    <t>Name</t>
  </si>
  <si>
    <t>Glider</t>
  </si>
  <si>
    <t>Sponsor</t>
  </si>
  <si>
    <t>T 1</t>
  </si>
  <si>
    <t>T 2</t>
  </si>
  <si>
    <t>T 3</t>
  </si>
  <si>
    <t>T 4</t>
  </si>
  <si>
    <t>Jurij Vidic</t>
  </si>
  <si>
    <t>Ozone Enzo</t>
  </si>
  <si>
    <t>Dušan Orož</t>
  </si>
  <si>
    <t>OZONE ENZO</t>
  </si>
  <si>
    <t>Marko Novak</t>
  </si>
  <si>
    <t>nowa d.o.o.</t>
  </si>
  <si>
    <t>Dušan Durkovič</t>
  </si>
  <si>
    <t>Primož Podobnik</t>
  </si>
  <si>
    <t>Triple Seven Rook</t>
  </si>
  <si>
    <t>Tomaž Eržen</t>
  </si>
  <si>
    <t>www.GearForFly.com, www.pronet-kr.si</t>
  </si>
  <si>
    <t>OZONE MANTRA M4</t>
  </si>
  <si>
    <t>-</t>
  </si>
  <si>
    <t>Damjan Čretnik</t>
  </si>
  <si>
    <t>NIVIUK ARTIK 3 25</t>
  </si>
  <si>
    <t>www.lintvar.si</t>
  </si>
  <si>
    <t>Primož Suša</t>
  </si>
  <si>
    <t>TRIPLE SEVEN GLIDERS ROOK</t>
  </si>
  <si>
    <t>Urban Valič</t>
  </si>
  <si>
    <t>AXIS VENUS 3</t>
  </si>
  <si>
    <t>Jože Molek</t>
  </si>
  <si>
    <t>Tilen Ceglar</t>
  </si>
  <si>
    <t>NIVIUK ARTIK 3</t>
  </si>
  <si>
    <t>Aljaž Valič</t>
  </si>
  <si>
    <t>NOVA TRITON</t>
  </si>
  <si>
    <t>Klemen Peljhan</t>
  </si>
  <si>
    <t>Bowling City</t>
  </si>
  <si>
    <t>Mitja Jančič</t>
  </si>
  <si>
    <t>NOVA</t>
  </si>
  <si>
    <t>Grega Rutar</t>
  </si>
  <si>
    <t>DPL Posočje</t>
  </si>
  <si>
    <t>Stojan Kranjc</t>
  </si>
  <si>
    <t>Aleš Lipušček</t>
  </si>
  <si>
    <t>AXIS VENUS 2</t>
  </si>
  <si>
    <t>Primoz Jan</t>
  </si>
  <si>
    <t>Mohor Prevc</t>
  </si>
  <si>
    <t>Bojan Gaberšek</t>
  </si>
  <si>
    <t>Rok Vegelj</t>
  </si>
  <si>
    <t>Niviuk Peak2</t>
  </si>
  <si>
    <t>Jošt Napret</t>
  </si>
  <si>
    <t>Triple Seven Gliders</t>
  </si>
  <si>
    <t>Mojca Pišek</t>
  </si>
  <si>
    <t>Miha Senica</t>
  </si>
  <si>
    <t>NOVA FACTOR</t>
  </si>
  <si>
    <t>Simon Konavec</t>
  </si>
  <si>
    <t>Gin Boomerang GTO</t>
  </si>
  <si>
    <t>Tomaž Trstenjak</t>
  </si>
  <si>
    <t>NIVIUK ICEPEAK 6</t>
  </si>
  <si>
    <t>Rok Golob</t>
  </si>
  <si>
    <t>David Bider</t>
  </si>
  <si>
    <t>ADVANCE SIGMA 6</t>
  </si>
  <si>
    <t>Edo Govekar</t>
  </si>
  <si>
    <t>Tanika Virtovsek</t>
  </si>
  <si>
    <t>NIVIUK PEAK</t>
  </si>
  <si>
    <t>MAC-PARA MARVEL</t>
  </si>
  <si>
    <t>Brigita Plemenitaš</t>
  </si>
  <si>
    <t>NOVA ION 2</t>
  </si>
  <si>
    <t>Stane Jakopič</t>
  </si>
  <si>
    <t>Rok Dolinšek</t>
  </si>
  <si>
    <t>NOVA FACTOR 2</t>
  </si>
  <si>
    <t>Igor Eržen</t>
  </si>
  <si>
    <t>Hotel Creina d.o.o., GBD d.d., Balinoa d.o.o.</t>
  </si>
  <si>
    <t>Miha Kavčič</t>
  </si>
  <si>
    <t>Primož Ciglič</t>
  </si>
  <si>
    <t>Nova Factor 2</t>
  </si>
  <si>
    <t>Klavdij Rakušček</t>
  </si>
  <si>
    <t>AIRCROSS UCROSS</t>
  </si>
  <si>
    <t>Matej Belčič</t>
  </si>
  <si>
    <t>Nikolaj Činku</t>
  </si>
  <si>
    <t>Matjan Žgajner</t>
  </si>
  <si>
    <t>Toni Pljakoski</t>
  </si>
  <si>
    <t>Jernej Štefanec</t>
  </si>
  <si>
    <t>Miran Fridau</t>
  </si>
  <si>
    <t>Uroš Ficko</t>
  </si>
  <si>
    <t>Robin Papež</t>
  </si>
  <si>
    <t>T 5</t>
  </si>
  <si>
    <t>T 6</t>
  </si>
  <si>
    <t>T 7</t>
  </si>
  <si>
    <t>Skupno</t>
  </si>
  <si>
    <t>Damjan Lotrič</t>
  </si>
  <si>
    <t>TripleSeven Gliders</t>
  </si>
  <si>
    <t>Agring</t>
  </si>
  <si>
    <t>Tomaž Toplak</t>
  </si>
  <si>
    <t>Polet NG</t>
  </si>
  <si>
    <t>AXIS MERCURY SPORT</t>
  </si>
  <si>
    <t>Sandi Kristić</t>
  </si>
  <si>
    <t>OZONE DELTA M</t>
  </si>
  <si>
    <t>www.skiil.si</t>
  </si>
  <si>
    <t>Alojz Tovornik</t>
  </si>
  <si>
    <t>NIVIUK IP6</t>
  </si>
  <si>
    <t>www.metujmania.com</t>
  </si>
  <si>
    <t>Boštjan Svetlin</t>
  </si>
  <si>
    <t>Miha Razinger</t>
  </si>
  <si>
    <t>OZONE LM4</t>
  </si>
  <si>
    <t>PAMA d.o.o ,T&amp;T Air Šport - Tehnik</t>
  </si>
  <si>
    <t>Nejc Hrovat</t>
  </si>
  <si>
    <t>Andrej Erznožnik</t>
  </si>
  <si>
    <t>Anže Pristov</t>
  </si>
  <si>
    <t>NIVIUK IC6</t>
  </si>
  <si>
    <t>Rigips Slovenija</t>
  </si>
  <si>
    <t>Rok Obid</t>
  </si>
  <si>
    <t>Sebastjan Kostadinovič</t>
  </si>
  <si>
    <t>GRADIENT AVAX XC 2</t>
  </si>
  <si>
    <t>Špela Šterk</t>
  </si>
  <si>
    <t>NOVA MENTOR 2</t>
  </si>
  <si>
    <t>Tanika Virtovšek</t>
  </si>
  <si>
    <t>NIVIUK ARTIK3</t>
  </si>
  <si>
    <t>SWING ASTRAL 6</t>
  </si>
  <si>
    <t>Topit d.o.o.</t>
  </si>
  <si>
    <t>Žan Fridau</t>
  </si>
  <si>
    <t>ata</t>
  </si>
  <si>
    <t>Martin Pezdirc</t>
  </si>
  <si>
    <t>T3 RatT3</t>
  </si>
  <si>
    <t>Roman Lotrič</t>
  </si>
  <si>
    <t>Peter Frelih</t>
  </si>
  <si>
    <t>Dejan Zupanc</t>
  </si>
  <si>
    <t>MAC-PARA MAGUS XC2</t>
  </si>
  <si>
    <t>Tomaž Veber</t>
  </si>
  <si>
    <t>Matija Žumer</t>
  </si>
  <si>
    <t>Axis Venus 2</t>
  </si>
  <si>
    <t>Aleš Žumer</t>
  </si>
  <si>
    <t>T 8</t>
  </si>
  <si>
    <t>T 9</t>
  </si>
  <si>
    <t>T 10</t>
  </si>
  <si>
    <t>T 11</t>
  </si>
  <si>
    <t>T 12</t>
  </si>
  <si>
    <t>T 13</t>
  </si>
  <si>
    <t>T 14</t>
  </si>
  <si>
    <t>T 15</t>
  </si>
  <si>
    <t>Št. izpeljanih tekem</t>
  </si>
  <si>
    <t>Št. tekem ki štejejo v končni rezultata</t>
  </si>
  <si>
    <t>Več kot 15 tekem</t>
  </si>
  <si>
    <t>SUM</t>
  </si>
  <si>
    <t>Mesto</t>
  </si>
  <si>
    <t>Klub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</si>
  <si>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</si>
  <si>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</si>
  <si>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</si>
  <si>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</si>
  <si>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</si>
  <si>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</si>
  <si>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</si>
  <si>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</si>
  <si>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</si>
  <si>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</si>
  <si>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</si>
  <si>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</si>
  <si>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</si>
  <si>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</si>
  <si>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</si>
  <si>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KJP Krokar</t>
  </si>
  <si>
    <t>KL Vrhnika</t>
  </si>
  <si>
    <t>DJP  Metulj</t>
  </si>
  <si>
    <t>DJP Kovk</t>
  </si>
  <si>
    <t>Lintvar</t>
  </si>
  <si>
    <t>DJP Cumulus</t>
  </si>
  <si>
    <t>Adrenalin</t>
  </si>
  <si>
    <t>Sky klub Velenje</t>
  </si>
  <si>
    <t>Task 1</t>
  </si>
  <si>
    <t>Kimfly</t>
  </si>
  <si>
    <t>EOL Celje</t>
  </si>
  <si>
    <t>Orli Kranj</t>
  </si>
  <si>
    <t>Liga Adrenalin 2013</t>
  </si>
  <si>
    <t>2013-09-19 to 2013-09-22</t>
  </si>
  <si>
    <t>T1�Task 1</t>
  </si>
  <si>
    <t>�61,1 km</t>
  </si>
  <si>
    <t>Race to Goal with 1 startgate(s)</t>
  </si>
  <si>
    <t>T2�Task 2</t>
  </si>
  <si>
    <t>�53,6 km</t>
  </si>
  <si>
    <t>T3�Task 3</t>
  </si>
  <si>
    <t>�55,1 km</t>
  </si>
  <si>
    <t>Nat</t>
  </si>
  <si>
    <t>Total</t>
  </si>
  <si>
    <t>SLO</t>
  </si>
  <si>
    <t>Ozone Delta 2</t>
  </si>
  <si>
    <t>TRIPLE SEVEN GLIDERS QUEEN</t>
  </si>
  <si>
    <t>NOVA MENTOR 3</t>
  </si>
  <si>
    <t>AIRCROSS U SPORT 2</t>
  </si>
  <si>
    <t>AIRCROSS U CROSS</t>
  </si>
  <si>
    <t>Sergej Cujec</t>
  </si>
  <si>
    <t>UP Sumit XC2</t>
  </si>
  <si>
    <t>Kovk</t>
  </si>
  <si>
    <t>T2_</t>
  </si>
  <si>
    <t>Ratitovec 2013</t>
  </si>
  <si>
    <t>2013-06-13 to 2013-06-16</t>
  </si>
  <si>
    <t>Rat2013_T1-T2-T3</t>
  </si>
  <si>
    <t>Official</t>
  </si>
  <si>
    <t>Report created: 2013-08-02T19:46:20+02:00</t>
  </si>
  <si>
    <t>Slovenian - Croatian Open 2013</t>
  </si>
  <si>
    <t>2013-07-28 to 2013-08-02</t>
  </si>
  <si>
    <t>2013-07-28 13:20  </t>
  </si>
  <si>
    <t> 40,1 km</t>
  </si>
  <si>
    <t>T2 Task2</t>
  </si>
  <si>
    <t>2013-07-30 13:00  </t>
  </si>
  <si>
    <t> 83,3 km</t>
  </si>
  <si>
    <t>2013-07-31 13:00  </t>
  </si>
  <si>
    <t> 100,0 km</t>
  </si>
  <si>
    <t>T4 Task 5</t>
  </si>
  <si>
    <t>2013-08-01 13:00  </t>
  </si>
  <si>
    <t> 93,6 km</t>
  </si>
  <si>
    <t>T5 Task 6</t>
  </si>
  <si>
    <t>2013-08-02 13:00  </t>
  </si>
  <si>
    <t> 74,4 km</t>
  </si>
  <si>
    <t>camp-gabrje.com</t>
  </si>
  <si>
    <t>Avtodeli Gaberšek</t>
  </si>
  <si>
    <t>Miha Slamič</t>
  </si>
  <si>
    <t>Polet Nova Gorica</t>
  </si>
  <si>
    <t>TRIPLE SEVEN GLIDERS QEEN</t>
  </si>
  <si>
    <t>OZONE Enzo</t>
  </si>
  <si>
    <t>Hard Work :-)</t>
  </si>
  <si>
    <t>TRIPLE SEVEN GLIDERS Queen</t>
  </si>
  <si>
    <t>OZONE DELTA 2</t>
  </si>
  <si>
    <t>Društvo Adrenalin, www.nova-wings.si</t>
  </si>
  <si>
    <t>www.naviter.com</t>
  </si>
  <si>
    <t>Troia d.o.o., ŠD Oktan</t>
  </si>
  <si>
    <t>ardi INT d.o.o.</t>
  </si>
  <si>
    <t>NIVIUK ARTIK 27</t>
  </si>
  <si>
    <t>OZONE DELTA2</t>
  </si>
  <si>
    <t>Sebastjan Podbregar</t>
  </si>
  <si>
    <t>OZONE M4</t>
  </si>
  <si>
    <t>OZONE DELTA</t>
  </si>
  <si>
    <t>Moj mesar Jože s.p., www.lintvar.si</t>
  </si>
  <si>
    <t>Aircross U Sport 2</t>
  </si>
  <si>
    <t>Milan Perko</t>
  </si>
  <si>
    <t>Branko Žnuderl</t>
  </si>
  <si>
    <t>ADVANCE OMEGA 8</t>
  </si>
  <si>
    <t>RM PLUS d.o.o. - Podjetje za tržno raziskovanje in</t>
  </si>
  <si>
    <t>GIN-GLIDERS BOOMERANG GTO</t>
  </si>
  <si>
    <t>Peter Kocjan</t>
  </si>
  <si>
    <t>NIVIUK HOOK 3</t>
  </si>
  <si>
    <t>Avtoma d.o.o.</t>
  </si>
  <si>
    <t>NIVIUK PEAK 1</t>
  </si>
  <si>
    <t>Egon Šmigoc</t>
  </si>
  <si>
    <t>MAC-PARA MAGUS XC</t>
  </si>
  <si>
    <t>Urban Purkat</t>
  </si>
  <si>
    <t>www.topit.si</t>
  </si>
  <si>
    <t>T1_</t>
  </si>
  <si>
    <t>T3_</t>
  </si>
  <si>
    <t>DJP Parakrilec</t>
  </si>
  <si>
    <t>DPL Lesce-Bled</t>
  </si>
  <si>
    <t>T1 RatT1</t>
  </si>
  <si>
    <t>2013-06-13 13:50  </t>
  </si>
  <si>
    <t> 97,8 km</t>
  </si>
  <si>
    <t>T2 RatT2</t>
  </si>
  <si>
    <t>2013-06-15 12:00  </t>
  </si>
  <si>
    <t> 92,0 km</t>
  </si>
  <si>
    <t>2013-06-16 12:00  </t>
  </si>
  <si>
    <t> 50,0 km</t>
  </si>
  <si>
    <t>GinBoomerang 9</t>
  </si>
  <si>
    <t>PAMA d.o.o ,TT Air Šport - Tehnik</t>
  </si>
  <si>
    <t>Rok Lotrič</t>
  </si>
  <si>
    <t>Aljaž Sajovic</t>
  </si>
  <si>
    <t>MAC-PARA EDEN 5</t>
  </si>
  <si>
    <t>Matic Egart</t>
  </si>
  <si>
    <t>Mcpara Marvel</t>
  </si>
  <si>
    <t>SOCA OPEN VALLEY 2013</t>
  </si>
  <si>
    <t>2013-04-27 to 2013-04-30</t>
  </si>
  <si>
    <t>T1 TASK 1</t>
  </si>
  <si>
    <t>2013-04-28 12:00  </t>
  </si>
  <si>
    <t> 36,4 km</t>
  </si>
  <si>
    <t>2013-04-29 13:50  </t>
  </si>
  <si>
    <t> 35,7 km</t>
  </si>
  <si>
    <t>www.camp-gabrje.com</t>
  </si>
  <si>
    <t>GIN BOOMERANG</t>
  </si>
  <si>
    <t>www.777gliders.com, www.naviter.com</t>
  </si>
  <si>
    <t>AURCROSS USPORT 2</t>
  </si>
  <si>
    <t>Adrenalin Paragliding Team</t>
  </si>
  <si>
    <t xml:space="preserve">Sezona 2013       </t>
  </si>
  <si>
    <t xml:space="preserve">Stojan Kranjc </t>
  </si>
  <si>
    <t>Nova Mentor 3</t>
  </si>
  <si>
    <t>AIRCROSS ULTIMA 2</t>
  </si>
  <si>
    <t>TRIPLE SEVEN QUEEN</t>
  </si>
  <si>
    <t>Axis Venus 3</t>
  </si>
  <si>
    <t>Klubski rezultati slovenske lige v preletih z jadralnimi padali</t>
  </si>
  <si>
    <t>Rezultati slovenske lige v preletih z jadralnimi padali
FUN CLASS</t>
  </si>
  <si>
    <t>Rezultati slovenske lige v preletih z jadralnimi padali
SERIAL CLASS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</si>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</sst>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8"/>
      <color rgb="FF000000"/>
      <name val="Verdana"/>
      <family val="2"/>
      <charset val="238"/>
    </font>
    <font>
      <b/>
      <sz val="8"/>
      <color theme="1"/>
      <name val="Verdana"/>
      <family val="2"/>
      <charset val="238"/>
    </font>
    <font>
      <sz val="8"/>
      <color theme="1"/>
      <name val="Verdana"/>
      <family val="2"/>
      <charset val="238"/>
    </font>
    <font>
      <sz val="10"/>
      <color rgb="FF000000"/>
      <name val="Verdana"/>
      <family val="2"/>
      <charset val="238"/>
    </font>
    <font>
      <b/>
      <sz val="10"/>
      <color rgb="FF000000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1"/>
      <name val="Verdana"/>
      <family val="2"/>
      <charset val="238"/>
    </font>
    <font>
      <b/>
      <sz val="9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i/>
      <sz val="10"/>
      <color rgb="FF000000"/>
      <name val="Verdana"/>
      <family val="2"/>
      <charset val="238"/>
    </font>
    <font>
      <sz val="10"/>
      <color rgb="FF333333"/>
      <name val="Verdana"/>
      <family val="2"/>
      <charset val="238"/>
    </font>
    <font>
      <sz val="9"/>
      <color rgb="FF333333"/>
      <name val="Courier New"/>
      <family val="3"/>
      <charset val="238"/>
    </font>
    <font>
      <sz val="8"/>
      <color rgb="FF000000"/>
      <name val="Verdana"/>
      <family val="2"/>
      <charset val="238"/>
    </font>
    <font>
      <b/>
      <sz val="11"/>
      <color rgb="FF000000"/>
      <name val="Verdana"/>
      <family val="2"/>
      <charset val="238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trike/>
      <sz val="9"/>
      <color rgb="FFFF0000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1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top" wrapText="1"/>
    </xf>
    <xf numFmtId="0" fontId="8" fillId="0" borderId="0" xfId="0" applyFont="1"/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6" fillId="0" borderId="2" xfId="0" applyFont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1" fontId="16" fillId="6" borderId="2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1" fontId="17" fillId="6" borderId="2" xfId="0" applyNumberFormat="1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1" fontId="17" fillId="0" borderId="2" xfId="0" applyNumberFormat="1" applyFont="1" applyBorder="1" applyAlignment="1">
      <alignment horizontal="center" vertical="center" wrapText="1"/>
    </xf>
    <xf numFmtId="1" fontId="18" fillId="0" borderId="2" xfId="0" applyNumberFormat="1" applyFont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10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18" fillId="8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center" vertical="top" wrapText="1"/>
    </xf>
    <xf numFmtId="0" fontId="11" fillId="6" borderId="2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Alignment="1"/>
    <xf numFmtId="0" fontId="11" fillId="0" borderId="2" xfId="0" applyFont="1" applyBorder="1" applyAlignment="1">
      <alignment wrapText="1"/>
    </xf>
    <xf numFmtId="2" fontId="1" fillId="0" borderId="0" xfId="0" applyNumberFormat="1" applyFont="1" applyAlignment="1"/>
    <xf numFmtId="0" fontId="10" fillId="6" borderId="2" xfId="0" applyFont="1" applyFill="1" applyBorder="1" applyAlignment="1">
      <alignment horizontal="center" wrapText="1"/>
    </xf>
    <xf numFmtId="1" fontId="11" fillId="6" borderId="2" xfId="0" applyNumberFormat="1" applyFont="1" applyFill="1" applyBorder="1" applyAlignment="1">
      <alignment horizontal="center" wrapText="1"/>
    </xf>
    <xf numFmtId="0" fontId="10" fillId="6" borderId="2" xfId="0" applyFont="1" applyFill="1" applyBorder="1" applyAlignment="1">
      <alignment wrapText="1"/>
    </xf>
    <xf numFmtId="0" fontId="0" fillId="0" borderId="0" xfId="0" applyFill="1"/>
    <xf numFmtId="0" fontId="10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24" fillId="0" borderId="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/>
    </xf>
    <xf numFmtId="1" fontId="26" fillId="5" borderId="0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" fontId="28" fillId="0" borderId="0" xfId="0" applyNumberFormat="1" applyFont="1" applyBorder="1" applyAlignment="1">
      <alignment horizontal="center" vertical="center"/>
    </xf>
    <xf numFmtId="1" fontId="27" fillId="0" borderId="0" xfId="0" applyNumberFormat="1" applyFont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6" borderId="0" xfId="0" applyFill="1"/>
    <xf numFmtId="1" fontId="4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23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7" fillId="0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1">
    <cellStyle name="Navadno" xfId="0" builtinId="0"/>
  </cellStyles>
  <dxfs count="88">
    <dxf>
      <font>
        <b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104775</xdr:rowOff>
    </xdr:from>
    <xdr:to>
      <xdr:col>2</xdr:col>
      <xdr:colOff>723900</xdr:colOff>
      <xdr:row>0</xdr:row>
      <xdr:rowOff>1143000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4775"/>
          <a:ext cx="10953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323850</xdr:rowOff>
    </xdr:from>
    <xdr:to>
      <xdr:col>2</xdr:col>
      <xdr:colOff>638175</xdr:colOff>
      <xdr:row>0</xdr:row>
      <xdr:rowOff>1257300</xdr:rowOff>
    </xdr:to>
    <xdr:pic>
      <xdr:nvPicPr>
        <xdr:cNvPr id="3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"/>
          <a:ext cx="109537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0</xdr:row>
      <xdr:rowOff>104775</xdr:rowOff>
    </xdr:from>
    <xdr:to>
      <xdr:col>2</xdr:col>
      <xdr:colOff>391584</xdr:colOff>
      <xdr:row>1</xdr:row>
      <xdr:rowOff>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1" y="104775"/>
          <a:ext cx="763058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76201</xdr:rowOff>
    </xdr:from>
    <xdr:to>
      <xdr:col>1</xdr:col>
      <xdr:colOff>571500</xdr:colOff>
      <xdr:row>0</xdr:row>
      <xdr:rowOff>984251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066800" cy="90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B2:V74" totalsRowShown="0" headerRowDxfId="85" dataDxfId="84">
  <autoFilter ref="B2:V74"/>
  <sortState ref="B3:V74">
    <sortCondition descending="1" ref="V2:V74"/>
  </sortState>
  <tableColumns count="21">
    <tableColumn id="1" name="Mesto" dataDxfId="83"/>
    <tableColumn id="2" name="Name" dataDxfId="82"/>
    <tableColumn id="3" name="Glider" dataDxfId="81"/>
    <tableColumn id="4" name="T 1" dataDxfId="80">
      <calculatedColumnFormula>IFERROR(VLOOKUP(Tabela2[[#This Row],[Name]],'Soca OPEN'!$C$14:$L$27,7,FALSE),"0")</calculatedColumnFormula>
    </tableColumn>
    <tableColumn id="5" name="T 2" dataDxfId="79">
      <calculatedColumnFormula>IFERROR(VLOOKUP(Tabela2[[#This Row],[Name]],'Soca OPEN'!$C$14:$L$27,9,FALSE),"0")</calculatedColumnFormula>
    </tableColumn>
    <tableColumn id="6" name="T 3" dataDxfId="78">
      <calculatedColumnFormula>IFERROR(VLOOKUP(Tabela2[[#This Row],[Name]],Ratitovec!$C$15:$N$48,7,FALSE),"0")</calculatedColumnFormula>
    </tableColumn>
    <tableColumn id="7" name="T 4" dataDxfId="77">
      <calculatedColumnFormula>IFERROR(VLOOKUP(Tabela2[[#This Row],[Name]],Ratitovec!$C$15:$N$48,9,FALSE),"0")</calculatedColumnFormula>
    </tableColumn>
    <tableColumn id="8" name="T 5" dataDxfId="76">
      <calculatedColumnFormula>IFERROR(VLOOKUP(Tabela2[[#This Row],[Name]],Ratitovec!$C$15:$N$48,11,FALSE),"0")</calculatedColumnFormula>
    </tableColumn>
    <tableColumn id="9" name="T 6" dataDxfId="75">
      <calculatedColumnFormula>IFERROR(VLOOKUP(Tabela2[[#This Row],[Name]],DP!$C$15:$N$59,7,FALSE),"0")</calculatedColumnFormula>
    </tableColumn>
    <tableColumn id="10" name="T 7" dataDxfId="74">
      <calculatedColumnFormula>IFERROR(VLOOKUP(Tabela2[[#This Row],[Name]],DP!$C$15:$N$59,8,FALSE),"0")</calculatedColumnFormula>
    </tableColumn>
    <tableColumn id="11" name="T 8" dataDxfId="73">
      <calculatedColumnFormula>IFERROR(VLOOKUP(Tabela2[[#This Row],[Name]],DP!$C$15:$N$59,10,FALSE),"0")</calculatedColumnFormula>
    </tableColumn>
    <tableColumn id="12" name="T 9" dataDxfId="72">
      <calculatedColumnFormula>IFERROR(VLOOKUP(Tabela2[[#This Row],[Name]],DP!$C$15:$N$59,11,FALSE),"0")</calculatedColumnFormula>
    </tableColumn>
    <tableColumn id="13" name="T 10" dataDxfId="71">
      <calculatedColumnFormula>IFERROR(VLOOKUP(Tabela2[[#This Row],[Name]],DP!$C$15:$N$59,12,FALSE),"0")</calculatedColumnFormula>
    </tableColumn>
    <tableColumn id="14" name="T 11" dataDxfId="70"/>
    <tableColumn id="15" name="T 12" dataDxfId="69"/>
    <tableColumn id="16" name="T 13" dataDxfId="68">
      <calculatedColumnFormula>IFERROR(VLOOKUP(Tabela2[[#This Row],[Name]],Adrenalin!$C$15:$L$27,6,FALSE),"0")</calculatedColumnFormula>
    </tableColumn>
    <tableColumn id="17" name="T 14" dataDxfId="67">
      <calculatedColumnFormula>IFERROR(VLOOKUP(Tabela2[[#This Row],[Name]],Adrenalin!$C$15:$L$27,8,FALSE),"0")</calculatedColumnFormula>
    </tableColumn>
    <tableColumn id="18" name="T 15" dataDxfId="66">
      <calculatedColumnFormula>IFERROR(VLOOKUP(Tabela2[[#This Row],[Name]],Adrenalin!$C$15:$L$27,10,FALSE),"0")</calculatedColumnFormula>
    </tableColumn>
    <tableColumn id="21" name="SUM" dataDxfId="65">
      <calculatedColumnFormula>SUM(E3:S3)</calculatedColumnFormula>
    </tableColumn>
    <tableColumn id="22" name="-" dataDxfId="64">
      <calculatedColumnFormula array="1">IFERROR(SUM(SMALL(Tabela2[[#This Row],[T 1]:[T 15]],{1;2;3;4})),"0")</calculatedColumnFormula>
    </tableColumn>
    <tableColumn id="20" name="Skupno" dataDxfId="63">
      <calculatedColumnFormula>T3-U3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B2:V29" totalsRowShown="0" headerRowDxfId="62" dataDxfId="61">
  <autoFilter ref="B2:V29"/>
  <tableColumns count="21">
    <tableColumn id="1" name="Mesto" dataDxfId="60"/>
    <tableColumn id="2" name="Name"/>
    <tableColumn id="3" name="Glider"/>
    <tableColumn id="4" name="T 1" dataDxfId="59"/>
    <tableColumn id="5" name="T 2" dataDxfId="58"/>
    <tableColumn id="6" name="T 3" dataDxfId="57"/>
    <tableColumn id="7" name="T 4" dataDxfId="56"/>
    <tableColumn id="8" name="T 5" dataDxfId="55"/>
    <tableColumn id="9" name="T 6" dataDxfId="54"/>
    <tableColumn id="10" name="T 7" dataDxfId="53"/>
    <tableColumn id="11" name="T 8" dataDxfId="52"/>
    <tableColumn id="12" name="T 9" dataDxfId="51"/>
    <tableColumn id="13" name="T 10" dataDxfId="50"/>
    <tableColumn id="14" name="T 11" dataDxfId="49"/>
    <tableColumn id="15" name="T 12" dataDxfId="48"/>
    <tableColumn id="16" name="T 13" dataDxfId="47"/>
    <tableColumn id="17" name="T 14" dataDxfId="46"/>
    <tableColumn id="18" name="T 15" dataDxfId="45"/>
    <tableColumn id="19" name="SUM" dataDxfId="44"/>
    <tableColumn id="20" name="-" dataDxfId="43"/>
    <tableColumn id="21" name="Skupno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a225" displayName="Tabela225" ref="B2:V10" totalsRowShown="0" headerRowDxfId="41" dataDxfId="40">
  <autoFilter ref="B2:V10"/>
  <sortState ref="B3:V75">
    <sortCondition descending="1" ref="V2:V75"/>
  </sortState>
  <tableColumns count="21">
    <tableColumn id="1" name="Mesto" dataDxfId="39"/>
    <tableColumn id="2" name="Name" dataDxfId="38"/>
    <tableColumn id="3" name="Glider" dataDxfId="37"/>
    <tableColumn id="4" name="T 1" dataDxfId="36">
      <calculatedColumnFormula>IFERROR(VLOOKUP(Tabela225[[#This Row],[Name]],'Soca OPEN'!$C$14:$L$27,7,FALSE),"0")</calculatedColumnFormula>
    </tableColumn>
    <tableColumn id="5" name="T 2" dataDxfId="35">
      <calculatedColumnFormula>IFERROR(VLOOKUP(Tabela225[[#This Row],[Name]],'Soca OPEN'!$C$14:$L$27,9,FALSE),"0")</calculatedColumnFormula>
    </tableColumn>
    <tableColumn id="6" name="T 3" dataDxfId="34">
      <calculatedColumnFormula>IFERROR(VLOOKUP(Tabela225[[#This Row],[Name]],Ratitovec!$C$15:$N$48,7,FALSE),"0")</calculatedColumnFormula>
    </tableColumn>
    <tableColumn id="7" name="T 4" dataDxfId="33">
      <calculatedColumnFormula>IFERROR(VLOOKUP(Tabela225[[#This Row],[Name]],Ratitovec!$C$15:$N$48,9,FALSE),"0")</calculatedColumnFormula>
    </tableColumn>
    <tableColumn id="8" name="T 5" dataDxfId="32">
      <calculatedColumnFormula>IFERROR(VLOOKUP(Tabela225[[#This Row],[Name]],Ratitovec!$C$15:$N$48,11,FALSE),"0")</calculatedColumnFormula>
    </tableColumn>
    <tableColumn id="9" name="T 6" dataDxfId="31">
      <calculatedColumnFormula>IFERROR(VLOOKUP(Tabela225[[#This Row],[Name]],DP!$C$15:$N$59,7,FALSE),"0")</calculatedColumnFormula>
    </tableColumn>
    <tableColumn id="10" name="T 7" dataDxfId="30">
      <calculatedColumnFormula>IFERROR(VLOOKUP(Tabela225[[#This Row],[Name]],DP!$C$15:$N$59,8,FALSE),"0")</calculatedColumnFormula>
    </tableColumn>
    <tableColumn id="11" name="T 8" dataDxfId="29">
      <calculatedColumnFormula>IFERROR(VLOOKUP(Tabela225[[#This Row],[Name]],DP!$C$15:$N$59,10,FALSE),"0")</calculatedColumnFormula>
    </tableColumn>
    <tableColumn id="12" name="T 9" dataDxfId="28">
      <calculatedColumnFormula>IFERROR(VLOOKUP(Tabela225[[#This Row],[Name]],DP!$C$15:$N$59,11,FALSE),"0")</calculatedColumnFormula>
    </tableColumn>
    <tableColumn id="13" name="T 10" dataDxfId="27">
      <calculatedColumnFormula>IFERROR(VLOOKUP(Tabela225[[#This Row],[Name]],DP!$C$15:$N$59,12,FALSE),"0")</calculatedColumnFormula>
    </tableColumn>
    <tableColumn id="14" name="T 11" dataDxfId="26"/>
    <tableColumn id="15" name="T 12" dataDxfId="25"/>
    <tableColumn id="16" name="T 13" dataDxfId="24">
      <calculatedColumnFormula>IFERROR(VLOOKUP(Tabela225[[#This Row],[Name]],Adrenalin!$C$15:$L$27,6,FALSE),"0")</calculatedColumnFormula>
    </tableColumn>
    <tableColumn id="17" name="T 14" dataDxfId="23">
      <calculatedColumnFormula>IFERROR(VLOOKUP(Tabela225[[#This Row],[Name]],Adrenalin!$C$15:$L$27,8,FALSE),"0")</calculatedColumnFormula>
    </tableColumn>
    <tableColumn id="18" name="T 15" dataDxfId="22">
      <calculatedColumnFormula>IFERROR(VLOOKUP(Tabela225[[#This Row],[Name]],Adrenalin!$C$15:$L$27,10,FALSE),"0")</calculatedColumnFormula>
    </tableColumn>
    <tableColumn id="21" name="SUM" dataDxfId="21">
      <calculatedColumnFormula>SUM(E3:S3)</calculatedColumnFormula>
    </tableColumn>
    <tableColumn id="22" name="-" dataDxfId="20">
      <calculatedColumnFormula array="1">IFERROR(SUM(SMALL(Tabela225[[#This Row],[T 1]:[T 15]],{1;2;3;4})),"0")</calculatedColumnFormula>
    </tableColumn>
    <tableColumn id="20" name="Skupno" dataDxfId="19">
      <calculatedColumnFormula>T3-U3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ela19" displayName="Tabela19" ref="A3:R17" totalsRowShown="0" headerRowDxfId="18" dataDxfId="17">
  <autoFilter ref="A3:R17"/>
  <sortState ref="A2:R15">
    <sortCondition descending="1" ref="R1:R15"/>
  </sortState>
  <tableColumns count="18">
    <tableColumn id="1" name="Mesto" dataDxfId="16"/>
    <tableColumn id="2" name="Klub"/>
    <tableColumn id="3" name="T1" dataDxfId="15">
      <calculatedColumnFormula>IFERROR(VLOOKUP(Tabela19[[#This Row],[Klub]],'Soca OPEN'!$R$14:$T$26,2,FALSE),"0")</calculatedColumnFormula>
    </tableColumn>
    <tableColumn id="4" name="T2" dataDxfId="14">
      <calculatedColumnFormula>IFERROR(VLOOKUP(Tabela19[[#This Row],[Klub]],'Soca OPEN'!$R$14:$T$26,3,FALSE),"0")</calculatedColumnFormula>
    </tableColumn>
    <tableColumn id="5" name="T3" dataDxfId="13">
      <calculatedColumnFormula>IFERROR(VLOOKUP(Tabela19[[#This Row],[Klub]],Ratitovec!$R$15:$U$27,2,FALSE),"0")</calculatedColumnFormula>
    </tableColumn>
    <tableColumn id="6" name="T4" dataDxfId="12">
      <calculatedColumnFormula>IFERROR(VLOOKUP(Tabela19[[#This Row],[Klub]],Ratitovec!$R$15:$U$27,3,FALSE),"0")</calculatedColumnFormula>
    </tableColumn>
    <tableColumn id="7" name="T5" dataDxfId="11">
      <calculatedColumnFormula>IFERROR(VLOOKUP(Tabela19[[#This Row],[Klub]],Ratitovec!$R$15:$U$27,4,FALSE),"0")</calculatedColumnFormula>
    </tableColumn>
    <tableColumn id="8" name="T6" dataDxfId="10">
      <calculatedColumnFormula>IFERROR(VLOOKUP(Tabela19[[#This Row],[Klub]],DP!$R$15:$W$27,2,FALSE),"0")</calculatedColumnFormula>
    </tableColumn>
    <tableColumn id="9" name="T7" dataDxfId="9">
      <calculatedColumnFormula>IFERROR(VLOOKUP(Tabela19[[#This Row],[Klub]],DP!$R$15:$W$27,3,FALSE),"0")</calculatedColumnFormula>
    </tableColumn>
    <tableColumn id="10" name="T8" dataDxfId="8">
      <calculatedColumnFormula>IFERROR(VLOOKUP(Tabela19[[#This Row],[Klub]],DP!$R$15:$W$27,4,FALSE),"0")</calculatedColumnFormula>
    </tableColumn>
    <tableColumn id="11" name="T9" dataDxfId="7">
      <calculatedColumnFormula>IFERROR(VLOOKUP(Tabela19[[#This Row],[Klub]],DP!$R$15:$W$27,5,FALSE),"0")</calculatedColumnFormula>
    </tableColumn>
    <tableColumn id="12" name="T10" dataDxfId="6">
      <calculatedColumnFormula>IFERROR(VLOOKUP(Tabela19[[#This Row],[Klub]],DP!$R$15:$W$27,6,FALSE),"0")</calculatedColumnFormula>
    </tableColumn>
    <tableColumn id="13" name="T11" dataDxfId="5">
      <calculatedColumnFormula>Ratitovec!#REF!</calculatedColumnFormula>
    </tableColumn>
    <tableColumn id="14" name="T12" dataDxfId="4">
      <calculatedColumnFormula>#REF!</calculatedColumnFormula>
    </tableColumn>
    <tableColumn id="15" name="T13" dataDxfId="3">
      <calculatedColumnFormula>IFERROR(VLOOKUP(Tabela19[[#This Row],[Klub]],Adrenalin!$R$15:$W$27,2,FALSE),"0")</calculatedColumnFormula>
    </tableColumn>
    <tableColumn id="16" name="T14" dataDxfId="2">
      <calculatedColumnFormula>IFERROR(VLOOKUP(Tabela19[[#This Row],[Klub]],Adrenalin!$R$15:$W$27,3,FALSE),"0")</calculatedColumnFormula>
    </tableColumn>
    <tableColumn id="17" name="T15" dataDxfId="1">
      <calculatedColumnFormula>IFERROR(VLOOKUP(Tabela19[[#This Row],[Klub]],Adrenalin!$R$15:$W$27,4,FALSE),"0")</calculatedColumnFormula>
    </tableColumn>
    <tableColumn id="18" name="Skupno" dataDxfId="0">
      <calculatedColumnFormula>SUM(Tabela19[[#This Row],[T1]:[T15]])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U37"/>
  <sheetViews>
    <sheetView workbookViewId="0">
      <selection activeCell="F41" sqref="F41"/>
    </sheetView>
  </sheetViews>
  <sheetFormatPr defaultRowHeight="15" x14ac:dyDescent="0.25"/>
  <cols>
    <col min="1" max="1" width="11.7109375" customWidth="1"/>
    <col min="2" max="2" width="14.42578125" customWidth="1"/>
    <col min="3" max="3" width="18.28515625" style="68" customWidth="1"/>
    <col min="4" max="4" width="19" customWidth="1"/>
    <col min="6" max="6" width="28.42578125" style="68" customWidth="1"/>
    <col min="7" max="7" width="34.5703125" style="70" customWidth="1"/>
    <col min="8" max="9" width="7.85546875" style="2" customWidth="1"/>
    <col min="10" max="11" width="7.85546875" style="3" customWidth="1"/>
    <col min="12" max="12" width="9.140625" style="1"/>
    <col min="13" max="15" width="0" style="76" hidden="1" customWidth="1"/>
    <col min="16" max="16" width="9.140625" style="1"/>
    <col min="18" max="18" width="15.85546875" customWidth="1"/>
  </cols>
  <sheetData>
    <row r="1" spans="1:21" ht="13.5" customHeight="1" x14ac:dyDescent="0.25">
      <c r="A1" s="61"/>
      <c r="B1" s="61"/>
      <c r="C1" s="67"/>
      <c r="D1" s="61"/>
      <c r="E1" s="61"/>
      <c r="F1" s="67"/>
      <c r="G1" s="67"/>
      <c r="H1" s="62"/>
      <c r="I1" s="62"/>
      <c r="J1" s="62"/>
      <c r="K1" s="62"/>
      <c r="L1"/>
      <c r="M1" s="74"/>
      <c r="N1" s="74"/>
      <c r="O1" s="74"/>
    </row>
    <row r="2" spans="1:21" ht="13.5" customHeight="1" x14ac:dyDescent="0.25">
      <c r="A2" s="94" t="s">
        <v>272</v>
      </c>
      <c r="B2" s="94"/>
      <c r="C2" s="94"/>
      <c r="D2" s="94"/>
      <c r="E2" s="94"/>
      <c r="F2" s="94"/>
      <c r="G2" s="94"/>
      <c r="H2" s="94"/>
      <c r="I2" s="94"/>
      <c r="J2" s="94"/>
      <c r="K2" s="63"/>
      <c r="L2"/>
      <c r="M2" s="74"/>
      <c r="N2" s="74"/>
      <c r="O2" s="74"/>
    </row>
    <row r="3" spans="1:21" ht="13.5" customHeight="1" x14ac:dyDescent="0.25">
      <c r="A3" s="95" t="s">
        <v>273</v>
      </c>
      <c r="B3" s="95"/>
      <c r="C3" s="95"/>
      <c r="D3" s="95"/>
      <c r="E3" s="61"/>
      <c r="F3" s="67"/>
      <c r="G3" s="67"/>
      <c r="H3" s="62"/>
      <c r="I3" s="62"/>
      <c r="J3" s="62"/>
      <c r="K3" s="62"/>
      <c r="L3"/>
      <c r="M3" s="74"/>
      <c r="N3" s="74"/>
      <c r="O3" s="74"/>
    </row>
    <row r="4" spans="1:21" ht="13.5" customHeight="1" x14ac:dyDescent="0.25">
      <c r="A4" s="61"/>
      <c r="B4" s="61"/>
      <c r="C4" s="67"/>
      <c r="D4" s="61"/>
      <c r="E4" s="61"/>
      <c r="F4" s="67"/>
      <c r="G4" s="67"/>
      <c r="H4" s="62"/>
      <c r="I4" s="62"/>
      <c r="J4" s="62"/>
      <c r="K4" s="62"/>
      <c r="L4"/>
      <c r="M4" s="74"/>
      <c r="N4" s="74"/>
      <c r="O4" s="74"/>
    </row>
    <row r="5" spans="1:21" ht="13.5" customHeight="1" x14ac:dyDescent="0.25">
      <c r="A5" s="94" t="s">
        <v>0</v>
      </c>
      <c r="B5" s="94"/>
      <c r="C5" s="94"/>
      <c r="D5" s="94"/>
      <c r="E5" s="61"/>
      <c r="F5" s="67"/>
      <c r="G5" s="67"/>
      <c r="H5" s="62"/>
      <c r="I5" s="62"/>
      <c r="J5" s="62"/>
      <c r="K5" s="62"/>
      <c r="L5"/>
      <c r="M5" s="74"/>
      <c r="N5" s="74"/>
      <c r="O5" s="74"/>
    </row>
    <row r="6" spans="1:21" ht="13.5" customHeight="1" x14ac:dyDescent="0.25">
      <c r="A6" s="94" t="s">
        <v>1</v>
      </c>
      <c r="B6" s="94"/>
      <c r="C6" s="94"/>
      <c r="D6" s="94"/>
      <c r="E6" s="61"/>
      <c r="F6" s="67"/>
      <c r="G6" s="67"/>
      <c r="H6" s="62"/>
      <c r="I6" s="62"/>
      <c r="J6" s="62"/>
      <c r="K6" s="62"/>
      <c r="L6"/>
      <c r="M6" s="74"/>
      <c r="N6" s="74"/>
      <c r="O6" s="74"/>
    </row>
    <row r="7" spans="1:21" ht="13.5" customHeight="1" x14ac:dyDescent="0.25">
      <c r="A7" s="61"/>
      <c r="B7" s="61"/>
      <c r="C7" s="67"/>
      <c r="D7" s="61"/>
      <c r="E7" s="61"/>
      <c r="F7" s="67"/>
      <c r="G7" s="67"/>
      <c r="H7" s="62"/>
      <c r="I7" s="62"/>
      <c r="J7" s="62"/>
      <c r="K7" s="62"/>
      <c r="L7"/>
      <c r="M7" s="74"/>
      <c r="N7" s="74"/>
      <c r="O7" s="74"/>
    </row>
    <row r="8" spans="1:21" ht="13.5" customHeight="1" x14ac:dyDescent="0.25">
      <c r="A8" s="61"/>
      <c r="B8" s="61"/>
      <c r="C8" s="67"/>
      <c r="D8" s="61"/>
      <c r="E8" s="61"/>
      <c r="F8" s="67"/>
      <c r="G8" s="67"/>
      <c r="H8" s="62"/>
      <c r="I8" s="62"/>
      <c r="J8" s="62"/>
      <c r="K8" s="62"/>
      <c r="L8"/>
      <c r="M8" s="74"/>
      <c r="N8" s="74"/>
      <c r="O8" s="74"/>
    </row>
    <row r="9" spans="1:21" ht="13.5" customHeight="1" x14ac:dyDescent="0.25">
      <c r="A9" s="77" t="s">
        <v>2</v>
      </c>
      <c r="B9" s="77" t="s">
        <v>3</v>
      </c>
      <c r="C9" s="64" t="s">
        <v>4</v>
      </c>
      <c r="D9" s="77"/>
      <c r="E9" s="60"/>
      <c r="G9" s="68"/>
      <c r="H9" s="3"/>
      <c r="I9" s="3"/>
      <c r="L9"/>
      <c r="M9" s="74"/>
      <c r="N9" s="74"/>
      <c r="O9" s="74"/>
    </row>
    <row r="10" spans="1:21" ht="21" x14ac:dyDescent="0.25">
      <c r="A10" s="78" t="s">
        <v>274</v>
      </c>
      <c r="B10" s="78" t="s">
        <v>275</v>
      </c>
      <c r="C10" s="42" t="s">
        <v>276</v>
      </c>
      <c r="D10" s="78" t="s">
        <v>183</v>
      </c>
      <c r="E10" s="60"/>
      <c r="G10" s="68"/>
      <c r="H10" s="3"/>
      <c r="I10" s="3"/>
      <c r="L10"/>
      <c r="M10" s="74"/>
      <c r="N10" s="74"/>
      <c r="O10" s="74"/>
    </row>
    <row r="11" spans="1:21" ht="21" x14ac:dyDescent="0.25">
      <c r="A11" s="78" t="s">
        <v>6</v>
      </c>
      <c r="B11" s="78" t="s">
        <v>277</v>
      </c>
      <c r="C11" s="42" t="s">
        <v>278</v>
      </c>
      <c r="D11" s="78" t="s">
        <v>183</v>
      </c>
      <c r="E11" s="60"/>
      <c r="G11" s="68"/>
      <c r="H11" s="3"/>
      <c r="I11" s="3"/>
      <c r="L11"/>
      <c r="M11" s="74"/>
      <c r="N11" s="74"/>
      <c r="O11" s="74"/>
    </row>
    <row r="12" spans="1:21" x14ac:dyDescent="0.25">
      <c r="G12" s="68"/>
      <c r="H12" s="3"/>
      <c r="I12" s="3"/>
      <c r="L12"/>
      <c r="M12" s="74"/>
      <c r="N12" s="74"/>
      <c r="O12" s="74"/>
    </row>
    <row r="13" spans="1:21" ht="15" customHeight="1" x14ac:dyDescent="0.25">
      <c r="A13" s="71" t="s">
        <v>8</v>
      </c>
      <c r="B13" s="71" t="s">
        <v>9</v>
      </c>
      <c r="C13" s="73" t="s">
        <v>10</v>
      </c>
      <c r="D13" s="71" t="s">
        <v>151</v>
      </c>
      <c r="E13" s="71" t="s">
        <v>188</v>
      </c>
      <c r="F13" s="73" t="s">
        <v>11</v>
      </c>
      <c r="G13" s="73" t="s">
        <v>12</v>
      </c>
      <c r="H13" s="71" t="s">
        <v>13</v>
      </c>
      <c r="I13" s="71" t="s">
        <v>253</v>
      </c>
      <c r="J13" s="71" t="s">
        <v>14</v>
      </c>
      <c r="K13" s="71" t="s">
        <v>199</v>
      </c>
      <c r="L13" s="71" t="s">
        <v>189</v>
      </c>
      <c r="M13" s="75"/>
      <c r="N13" s="75"/>
      <c r="O13" s="75"/>
      <c r="Q13" s="38" t="s">
        <v>175</v>
      </c>
      <c r="R13" s="38" t="s">
        <v>151</v>
      </c>
      <c r="S13" s="38" t="s">
        <v>152</v>
      </c>
      <c r="T13" s="38" t="s">
        <v>199</v>
      </c>
      <c r="U13" s="38" t="s">
        <v>149</v>
      </c>
    </row>
    <row r="14" spans="1:21" ht="15" customHeight="1" x14ac:dyDescent="0.25">
      <c r="A14" s="66">
        <v>1</v>
      </c>
      <c r="B14" s="66">
        <v>90</v>
      </c>
      <c r="C14" s="69" t="s">
        <v>21</v>
      </c>
      <c r="D14" s="39" t="s">
        <v>168</v>
      </c>
      <c r="E14" s="66" t="s">
        <v>190</v>
      </c>
      <c r="F14" s="69" t="s">
        <v>20</v>
      </c>
      <c r="G14" s="69" t="s">
        <v>22</v>
      </c>
      <c r="H14" s="66">
        <v>988</v>
      </c>
      <c r="I14" s="72">
        <f>(1000*H14)/996</f>
        <v>991.96787148594376</v>
      </c>
      <c r="J14" s="66">
        <v>79</v>
      </c>
      <c r="K14" s="72">
        <f t="shared" ref="K14:K18" si="0">(500*J14)/84</f>
        <v>470.23809523809524</v>
      </c>
      <c r="L14" s="65">
        <v>1067</v>
      </c>
      <c r="M14" s="75"/>
      <c r="N14" s="75"/>
      <c r="O14" s="75"/>
      <c r="Q14" s="38">
        <v>1</v>
      </c>
      <c r="R14" s="39" t="s">
        <v>173</v>
      </c>
      <c r="S14" s="36">
        <f t="array" ref="S14">SUM(LARGE(IF(klub=$R14,T1_,""),{1;2;3}))</f>
        <v>327.30923694779119</v>
      </c>
      <c r="T14" s="36">
        <f t="array" ref="T14">SUM(LARGE(IF(klub=$R14,T2_,""),{1;2;3}))</f>
        <v>291.66666666666669</v>
      </c>
      <c r="U14" s="37">
        <f t="shared" ref="U14:U26" si="1">SUM(S14:T14)</f>
        <v>618.97590361445782</v>
      </c>
    </row>
    <row r="15" spans="1:21" ht="15" customHeight="1" x14ac:dyDescent="0.25">
      <c r="A15" s="66">
        <v>2</v>
      </c>
      <c r="B15" s="66">
        <v>29</v>
      </c>
      <c r="C15" s="69" t="s">
        <v>33</v>
      </c>
      <c r="D15" s="39" t="s">
        <v>168</v>
      </c>
      <c r="E15" s="66" t="s">
        <v>190</v>
      </c>
      <c r="F15" s="69" t="s">
        <v>20</v>
      </c>
      <c r="G15" s="69" t="s">
        <v>279</v>
      </c>
      <c r="H15" s="66">
        <v>996</v>
      </c>
      <c r="I15" s="72">
        <f t="shared" ref="I15:I26" si="2">(1000*H15)/996</f>
        <v>1000</v>
      </c>
      <c r="J15" s="66">
        <v>49</v>
      </c>
      <c r="K15" s="72">
        <f t="shared" si="0"/>
        <v>291.66666666666669</v>
      </c>
      <c r="L15" s="65">
        <v>1045</v>
      </c>
      <c r="M15" s="75"/>
      <c r="N15" s="75"/>
      <c r="O15" s="75"/>
      <c r="Q15" s="38">
        <v>2</v>
      </c>
      <c r="R15" s="39" t="s">
        <v>47</v>
      </c>
      <c r="S15" s="36">
        <f t="array" ref="S15">SUM(LARGE(IF(klub=$R15,T1_,""),{1;2;3}))</f>
        <v>337.34939759036143</v>
      </c>
      <c r="T15" s="36">
        <f t="array" ref="T15">SUM(LARGE(IF(klub=$R15,T2_,""),{1;2;3}))</f>
        <v>767.85714285714289</v>
      </c>
      <c r="U15" s="37">
        <f t="shared" si="1"/>
        <v>1105.2065404475043</v>
      </c>
    </row>
    <row r="16" spans="1:21" ht="15" customHeight="1" x14ac:dyDescent="0.25">
      <c r="A16" s="66">
        <v>3</v>
      </c>
      <c r="B16" s="66">
        <v>126</v>
      </c>
      <c r="C16" s="69" t="s">
        <v>222</v>
      </c>
      <c r="D16" s="39" t="s">
        <v>100</v>
      </c>
      <c r="E16" s="66" t="s">
        <v>190</v>
      </c>
      <c r="F16" s="69" t="s">
        <v>64</v>
      </c>
      <c r="G16" s="69" t="s">
        <v>223</v>
      </c>
      <c r="H16" s="66">
        <v>934</v>
      </c>
      <c r="I16" s="72">
        <f t="shared" si="2"/>
        <v>937.75100401606426</v>
      </c>
      <c r="J16" s="66">
        <v>80</v>
      </c>
      <c r="K16" s="72">
        <f t="shared" si="0"/>
        <v>476.1904761904762</v>
      </c>
      <c r="L16" s="65">
        <v>1014</v>
      </c>
      <c r="M16" s="75"/>
      <c r="N16" s="75"/>
      <c r="O16" s="75"/>
      <c r="Q16" s="38">
        <v>3</v>
      </c>
      <c r="R16" s="39" t="s">
        <v>177</v>
      </c>
      <c r="S16" s="36" t="e">
        <f t="array" ref="S16">SUM(LARGE(IF(klub=$R16,T1_,""),{1;2;3}))</f>
        <v>#NUM!</v>
      </c>
      <c r="T16" s="36" t="e">
        <f t="array" ref="T16">SUM(LARGE(IF(klub=$R16,T2_,""),{1;2;3}))</f>
        <v>#NUM!</v>
      </c>
      <c r="U16" s="37" t="e">
        <f t="shared" si="1"/>
        <v>#NUM!</v>
      </c>
    </row>
    <row r="17" spans="1:21" ht="15" customHeight="1" x14ac:dyDescent="0.25">
      <c r="A17" s="66">
        <v>4</v>
      </c>
      <c r="B17" s="66">
        <v>17</v>
      </c>
      <c r="C17" s="69" t="s">
        <v>17</v>
      </c>
      <c r="D17" s="39" t="s">
        <v>168</v>
      </c>
      <c r="E17" s="66" t="s">
        <v>190</v>
      </c>
      <c r="F17" s="69" t="s">
        <v>20</v>
      </c>
      <c r="G17" s="69" t="s">
        <v>98</v>
      </c>
      <c r="H17" s="66">
        <v>904</v>
      </c>
      <c r="I17" s="72">
        <f t="shared" si="2"/>
        <v>907.63052208835336</v>
      </c>
      <c r="J17" s="66">
        <v>79</v>
      </c>
      <c r="K17" s="72">
        <f t="shared" si="0"/>
        <v>470.23809523809524</v>
      </c>
      <c r="L17" s="65">
        <v>983</v>
      </c>
      <c r="M17" s="75"/>
      <c r="N17" s="75"/>
      <c r="O17" s="75"/>
      <c r="Q17" s="38">
        <v>4</v>
      </c>
      <c r="R17" s="39" t="s">
        <v>255</v>
      </c>
      <c r="S17" s="36" t="e">
        <f t="array" ref="S17">SUM(LARGE(IF(klub=$R17,T1_,""),{1;2;3}))</f>
        <v>#NUM!</v>
      </c>
      <c r="T17" s="36" t="e">
        <f t="array" ref="T17">SUM(LARGE(IF(klub=$R17,T2_,""),{1;2;3}))</f>
        <v>#NUM!</v>
      </c>
      <c r="U17" s="37" t="e">
        <f t="shared" si="1"/>
        <v>#NUM!</v>
      </c>
    </row>
    <row r="18" spans="1:21" ht="15" customHeight="1" x14ac:dyDescent="0.25">
      <c r="A18" s="66">
        <v>5</v>
      </c>
      <c r="B18" s="66">
        <v>5</v>
      </c>
      <c r="C18" s="69" t="s">
        <v>26</v>
      </c>
      <c r="D18" s="39" t="s">
        <v>167</v>
      </c>
      <c r="E18" s="66" t="s">
        <v>190</v>
      </c>
      <c r="F18" s="69" t="s">
        <v>20</v>
      </c>
      <c r="G18" s="69" t="s">
        <v>27</v>
      </c>
      <c r="H18" s="66">
        <v>923</v>
      </c>
      <c r="I18" s="72">
        <f t="shared" si="2"/>
        <v>926.70682730923693</v>
      </c>
      <c r="J18" s="66">
        <v>49</v>
      </c>
      <c r="K18" s="72">
        <f t="shared" si="0"/>
        <v>291.66666666666669</v>
      </c>
      <c r="L18" s="65">
        <v>972</v>
      </c>
      <c r="M18" s="75"/>
      <c r="N18" s="75"/>
      <c r="O18" s="75"/>
      <c r="Q18" s="38">
        <v>5</v>
      </c>
      <c r="R18" s="39" t="s">
        <v>177</v>
      </c>
      <c r="S18" s="36" t="e">
        <f t="array" ref="S18">SUM(LARGE(IF(klub=$R18,T1_,""),{1;2;3}))</f>
        <v>#NUM!</v>
      </c>
      <c r="T18" s="36" t="e">
        <f t="array" ref="T18">SUM(LARGE(IF(klub=$R18,T2_,""),{1;2;3}))</f>
        <v>#NUM!</v>
      </c>
      <c r="U18" s="37" t="e">
        <f t="shared" si="1"/>
        <v>#NUM!</v>
      </c>
    </row>
    <row r="19" spans="1:21" ht="15" customHeight="1" x14ac:dyDescent="0.25">
      <c r="A19" s="66">
        <v>6</v>
      </c>
      <c r="B19" s="66">
        <v>148</v>
      </c>
      <c r="C19" s="69" t="s">
        <v>19</v>
      </c>
      <c r="D19" s="39" t="s">
        <v>100</v>
      </c>
      <c r="E19" s="66" t="s">
        <v>190</v>
      </c>
      <c r="F19" s="69" t="s">
        <v>20</v>
      </c>
      <c r="G19" s="69"/>
      <c r="H19" s="66">
        <v>834</v>
      </c>
      <c r="I19" s="72">
        <f t="shared" si="2"/>
        <v>837.34939759036149</v>
      </c>
      <c r="J19" s="66">
        <v>84</v>
      </c>
      <c r="K19" s="72">
        <v>500</v>
      </c>
      <c r="L19" s="65">
        <v>918</v>
      </c>
      <c r="M19" s="75"/>
      <c r="N19" s="75"/>
      <c r="O19" s="75"/>
      <c r="Q19" s="38">
        <v>6</v>
      </c>
      <c r="R19" s="39" t="s">
        <v>167</v>
      </c>
      <c r="S19" s="36">
        <f t="array" ref="S19">SUM(LARGE(IF(klub=$R19,T1_,""),{1;2;3}))</f>
        <v>1937.7510040160644</v>
      </c>
      <c r="T19" s="36">
        <f t="array" ref="T19">SUM(LARGE(IF(klub=$R19,T2_,""),{1;2;3}))</f>
        <v>1083.3333333333335</v>
      </c>
      <c r="U19" s="37">
        <f t="shared" si="1"/>
        <v>3021.0843373493981</v>
      </c>
    </row>
    <row r="20" spans="1:21" ht="15" customHeight="1" x14ac:dyDescent="0.25">
      <c r="A20" s="66">
        <v>7</v>
      </c>
      <c r="B20" s="66">
        <v>81</v>
      </c>
      <c r="C20" s="69" t="s">
        <v>42</v>
      </c>
      <c r="D20" s="39" t="s">
        <v>167</v>
      </c>
      <c r="E20" s="66" t="s">
        <v>190</v>
      </c>
      <c r="F20" s="69" t="s">
        <v>280</v>
      </c>
      <c r="G20" s="69" t="s">
        <v>43</v>
      </c>
      <c r="H20" s="66">
        <v>768</v>
      </c>
      <c r="I20" s="72">
        <f t="shared" si="2"/>
        <v>771.08433734939763</v>
      </c>
      <c r="J20" s="66">
        <v>49</v>
      </c>
      <c r="K20" s="72">
        <f>(500*J20)/84</f>
        <v>291.66666666666669</v>
      </c>
      <c r="L20" s="65">
        <v>817</v>
      </c>
      <c r="M20" s="75"/>
      <c r="N20" s="75"/>
      <c r="O20" s="75"/>
      <c r="Q20" s="38">
        <v>7</v>
      </c>
      <c r="R20" s="39" t="s">
        <v>168</v>
      </c>
      <c r="S20" s="36">
        <f t="array" ref="S20">SUM(LARGE(IF(klub=$R20,T1_,""),{1;2;3}))</f>
        <v>2864.457831325301</v>
      </c>
      <c r="T20" s="36">
        <f t="array" ref="T20">SUM(LARGE(IF(klub=$R20,T2_,""),{1;2;3}))</f>
        <v>1059.5238095238096</v>
      </c>
      <c r="U20" s="37">
        <f t="shared" si="1"/>
        <v>3923.9816408491106</v>
      </c>
    </row>
    <row r="21" spans="1:21" ht="15" customHeight="1" x14ac:dyDescent="0.25">
      <c r="A21" s="66">
        <v>8</v>
      </c>
      <c r="B21" s="66">
        <v>523</v>
      </c>
      <c r="C21" s="69" t="s">
        <v>56</v>
      </c>
      <c r="D21" s="39" t="s">
        <v>169</v>
      </c>
      <c r="E21" s="66" t="s">
        <v>190</v>
      </c>
      <c r="F21" s="69" t="s">
        <v>192</v>
      </c>
      <c r="G21" s="69" t="s">
        <v>281</v>
      </c>
      <c r="H21" s="66">
        <v>753</v>
      </c>
      <c r="I21" s="72">
        <f t="shared" si="2"/>
        <v>756.02409638554218</v>
      </c>
      <c r="J21" s="66">
        <v>49</v>
      </c>
      <c r="K21" s="72">
        <f t="shared" ref="K21:K27" si="3">(500*J21)/84</f>
        <v>291.66666666666669</v>
      </c>
      <c r="L21" s="65">
        <v>802</v>
      </c>
      <c r="M21" s="75"/>
      <c r="N21" s="75"/>
      <c r="O21" s="75"/>
      <c r="Q21" s="38">
        <v>8</v>
      </c>
      <c r="R21" s="39" t="s">
        <v>100</v>
      </c>
      <c r="S21" s="36">
        <f t="array" ref="S21">SUM(LARGE(IF(klub=$R21,T1_,""),{1;2;3}))</f>
        <v>1678.7148594377509</v>
      </c>
      <c r="T21" s="36">
        <f t="array" ref="T21">SUM(LARGE(IF(klub=$R21,T2_,""),{1;2;3}))</f>
        <v>761.90476190476193</v>
      </c>
      <c r="U21" s="37">
        <f t="shared" si="1"/>
        <v>2440.6196213425128</v>
      </c>
    </row>
    <row r="22" spans="1:21" ht="15" customHeight="1" x14ac:dyDescent="0.25">
      <c r="A22" s="66">
        <v>9</v>
      </c>
      <c r="B22" s="66">
        <v>748</v>
      </c>
      <c r="C22" s="69" t="s">
        <v>48</v>
      </c>
      <c r="D22" s="39" t="s">
        <v>170</v>
      </c>
      <c r="E22" s="66" t="s">
        <v>190</v>
      </c>
      <c r="F22" s="69" t="s">
        <v>28</v>
      </c>
      <c r="G22" s="69"/>
      <c r="H22" s="66">
        <v>719</v>
      </c>
      <c r="I22" s="72">
        <f t="shared" si="2"/>
        <v>721.88755020080316</v>
      </c>
      <c r="J22" s="66">
        <v>50</v>
      </c>
      <c r="K22" s="72">
        <f t="shared" si="3"/>
        <v>297.61904761904759</v>
      </c>
      <c r="L22" s="65">
        <v>769</v>
      </c>
      <c r="M22" s="75"/>
      <c r="N22" s="75"/>
      <c r="O22" s="75"/>
      <c r="Q22" s="38">
        <v>9</v>
      </c>
      <c r="R22" s="39" t="s">
        <v>169</v>
      </c>
      <c r="S22" s="36">
        <f t="array" ref="S22">SUM(LARGE(IF(klub=$R22,T1_,""),{1;2;3}))</f>
        <v>721.88755020080316</v>
      </c>
      <c r="T22" s="36">
        <f t="array" ref="T22">SUM(LARGE(IF(klub=$R22,T2_,""),{1;2;3}))</f>
        <v>297.61904761904759</v>
      </c>
      <c r="U22" s="37">
        <f t="shared" si="1"/>
        <v>1019.5065978198508</v>
      </c>
    </row>
    <row r="23" spans="1:21" ht="15" customHeight="1" x14ac:dyDescent="0.25">
      <c r="A23" s="66">
        <v>10</v>
      </c>
      <c r="B23" s="66">
        <v>24</v>
      </c>
      <c r="C23" s="69" t="s">
        <v>77</v>
      </c>
      <c r="D23" s="39" t="s">
        <v>167</v>
      </c>
      <c r="E23" s="66" t="s">
        <v>190</v>
      </c>
      <c r="F23" s="69" t="s">
        <v>71</v>
      </c>
      <c r="G23" s="69" t="s">
        <v>78</v>
      </c>
      <c r="H23" s="66">
        <v>345</v>
      </c>
      <c r="I23" s="72">
        <f t="shared" si="2"/>
        <v>346.3855421686747</v>
      </c>
      <c r="J23" s="66">
        <v>50</v>
      </c>
      <c r="K23" s="72">
        <f t="shared" si="3"/>
        <v>297.61904761904759</v>
      </c>
      <c r="L23" s="65">
        <v>395</v>
      </c>
      <c r="M23" s="75"/>
      <c r="N23" s="75"/>
      <c r="O23" s="75"/>
      <c r="Q23" s="38">
        <v>10</v>
      </c>
      <c r="R23" s="39" t="s">
        <v>170</v>
      </c>
      <c r="S23" s="36">
        <f t="array" ref="S23">SUM(LARGE(IF(klub=$R23,T1_,""),{1;2;3}))</f>
        <v>346.3855421686747</v>
      </c>
      <c r="T23" s="36">
        <f t="array" ref="T23">SUM(LARGE(IF(klub=$R23,T2_,""),{1;2;3}))</f>
        <v>297.61904761904759</v>
      </c>
      <c r="U23" s="37">
        <f t="shared" si="1"/>
        <v>644.00458978772235</v>
      </c>
    </row>
    <row r="24" spans="1:21" ht="15" customHeight="1" x14ac:dyDescent="0.25">
      <c r="A24" s="66">
        <v>11</v>
      </c>
      <c r="B24" s="66">
        <v>114</v>
      </c>
      <c r="C24" s="69" t="s">
        <v>49</v>
      </c>
      <c r="D24" s="39" t="s">
        <v>47</v>
      </c>
      <c r="E24" s="66" t="s">
        <v>190</v>
      </c>
      <c r="F24" s="69" t="s">
        <v>282</v>
      </c>
      <c r="G24" s="69" t="s">
        <v>47</v>
      </c>
      <c r="H24" s="66">
        <v>343</v>
      </c>
      <c r="I24" s="72">
        <f t="shared" si="2"/>
        <v>344.37751004016064</v>
      </c>
      <c r="J24" s="66">
        <v>49</v>
      </c>
      <c r="K24" s="72">
        <f t="shared" si="3"/>
        <v>291.66666666666669</v>
      </c>
      <c r="L24" s="65">
        <v>392</v>
      </c>
      <c r="M24" s="75"/>
      <c r="N24" s="75"/>
      <c r="O24" s="75"/>
      <c r="Q24" s="38">
        <v>12</v>
      </c>
      <c r="R24" s="39" t="s">
        <v>172</v>
      </c>
      <c r="S24" s="36">
        <f t="array" ref="S24">SUM(LARGE(IF(klub=$R24,T1_,""),{1;2;3}))</f>
        <v>0</v>
      </c>
      <c r="T24" s="36">
        <f t="array" ref="T24">SUM(LARGE(IF(klub=$R24,T2_,""),{1;2;3}))</f>
        <v>0</v>
      </c>
      <c r="U24" s="37">
        <f t="shared" si="1"/>
        <v>0</v>
      </c>
    </row>
    <row r="25" spans="1:21" ht="15" customHeight="1" x14ac:dyDescent="0.25">
      <c r="A25" s="66">
        <v>12</v>
      </c>
      <c r="B25" s="66">
        <v>57</v>
      </c>
      <c r="C25" s="69" t="s">
        <v>118</v>
      </c>
      <c r="D25" s="39" t="s">
        <v>173</v>
      </c>
      <c r="E25" s="66" t="s">
        <v>190</v>
      </c>
      <c r="F25" s="69" t="s">
        <v>195</v>
      </c>
      <c r="G25" s="69" t="s">
        <v>283</v>
      </c>
      <c r="H25" s="66">
        <v>336</v>
      </c>
      <c r="I25" s="72">
        <f t="shared" si="2"/>
        <v>337.34939759036143</v>
      </c>
      <c r="J25" s="66">
        <v>49</v>
      </c>
      <c r="K25" s="72">
        <f t="shared" si="3"/>
        <v>291.66666666666669</v>
      </c>
      <c r="L25" s="65">
        <v>385</v>
      </c>
      <c r="M25" s="75"/>
      <c r="N25" s="75"/>
      <c r="O25" s="75"/>
      <c r="Q25" s="38">
        <v>13</v>
      </c>
      <c r="R25" s="39" t="s">
        <v>171</v>
      </c>
      <c r="S25" s="36" t="e">
        <f t="array" ref="S25">SUM(LARGE(IF(klub=$R25,T1_,""),{1;2;3}))</f>
        <v>#NUM!</v>
      </c>
      <c r="T25" s="36" t="e">
        <f t="array" ref="T25">SUM(LARGE(IF(klub=$R25,T2_,""),{1;2;3}))</f>
        <v>#NUM!</v>
      </c>
      <c r="U25" s="37" t="e">
        <f t="shared" si="1"/>
        <v>#NUM!</v>
      </c>
    </row>
    <row r="26" spans="1:21" ht="15" customHeight="1" x14ac:dyDescent="0.25">
      <c r="A26" s="66">
        <v>13</v>
      </c>
      <c r="B26" s="66">
        <v>141</v>
      </c>
      <c r="C26" s="69" t="s">
        <v>46</v>
      </c>
      <c r="D26" s="39" t="s">
        <v>47</v>
      </c>
      <c r="E26" s="66" t="s">
        <v>190</v>
      </c>
      <c r="F26" s="69" t="s">
        <v>237</v>
      </c>
      <c r="G26" s="69" t="s">
        <v>47</v>
      </c>
      <c r="H26" s="66">
        <v>326</v>
      </c>
      <c r="I26" s="72">
        <f t="shared" si="2"/>
        <v>327.30923694779119</v>
      </c>
      <c r="J26" s="66">
        <v>49</v>
      </c>
      <c r="K26" s="72">
        <f t="shared" si="3"/>
        <v>291.66666666666669</v>
      </c>
      <c r="L26" s="65">
        <v>375</v>
      </c>
      <c r="M26" s="75"/>
      <c r="N26" s="75"/>
      <c r="O26" s="75"/>
      <c r="Q26" s="38">
        <v>14</v>
      </c>
      <c r="R26" s="39" t="s">
        <v>256</v>
      </c>
      <c r="S26" s="36" t="e">
        <f t="array" ref="S26">SUM(LARGE(IF(klub=$R26,T1_,""),{1;2;3}))</f>
        <v>#NUM!</v>
      </c>
      <c r="T26" s="36" t="e">
        <f t="array" ref="T26">SUM(LARGE(IF(klub=$R26,T2_,""),{1;2;3}))</f>
        <v>#NUM!</v>
      </c>
      <c r="U26" s="37" t="e">
        <f t="shared" si="1"/>
        <v>#NUM!</v>
      </c>
    </row>
    <row r="27" spans="1:21" ht="15" customHeight="1" x14ac:dyDescent="0.25">
      <c r="A27" s="66">
        <v>14</v>
      </c>
      <c r="B27" s="66">
        <v>58</v>
      </c>
      <c r="C27" s="69" t="s">
        <v>37</v>
      </c>
      <c r="D27" s="39" t="s">
        <v>172</v>
      </c>
      <c r="E27" s="66" t="s">
        <v>190</v>
      </c>
      <c r="F27" s="69" t="s">
        <v>101</v>
      </c>
      <c r="G27" s="69"/>
      <c r="H27" s="66"/>
      <c r="I27" s="72"/>
      <c r="J27" s="66">
        <v>80</v>
      </c>
      <c r="K27" s="72">
        <f t="shared" si="3"/>
        <v>476.1904761904762</v>
      </c>
      <c r="L27" s="65">
        <v>80</v>
      </c>
      <c r="M27" s="75"/>
      <c r="N27" s="75"/>
      <c r="O27" s="75"/>
    </row>
    <row r="28" spans="1:21" hidden="1" x14ac:dyDescent="0.25">
      <c r="D28" s="39" t="s">
        <v>172</v>
      </c>
    </row>
    <row r="29" spans="1:21" hidden="1" x14ac:dyDescent="0.25">
      <c r="D29" s="39" t="s">
        <v>172</v>
      </c>
    </row>
    <row r="30" spans="1:21" hidden="1" x14ac:dyDescent="0.25">
      <c r="D30" s="39" t="s">
        <v>169</v>
      </c>
    </row>
    <row r="31" spans="1:21" hidden="1" x14ac:dyDescent="0.25">
      <c r="D31" s="39" t="s">
        <v>169</v>
      </c>
    </row>
    <row r="32" spans="1:21" hidden="1" x14ac:dyDescent="0.25">
      <c r="D32" s="39" t="s">
        <v>100</v>
      </c>
    </row>
    <row r="33" spans="4:4" hidden="1" x14ac:dyDescent="0.25">
      <c r="D33" s="39" t="s">
        <v>47</v>
      </c>
    </row>
    <row r="34" spans="4:4" hidden="1" x14ac:dyDescent="0.25">
      <c r="D34" s="39" t="s">
        <v>170</v>
      </c>
    </row>
    <row r="35" spans="4:4" hidden="1" x14ac:dyDescent="0.25">
      <c r="D35" s="39" t="s">
        <v>170</v>
      </c>
    </row>
    <row r="36" spans="4:4" hidden="1" x14ac:dyDescent="0.25">
      <c r="D36" s="39" t="s">
        <v>173</v>
      </c>
    </row>
    <row r="37" spans="4:4" hidden="1" x14ac:dyDescent="0.25">
      <c r="D37" s="39" t="s">
        <v>173</v>
      </c>
    </row>
  </sheetData>
  <sheetProtection password="C9B5" sheet="1" objects="1" scenarios="1"/>
  <sortState ref="R48:W59">
    <sortCondition ref="S48:S59"/>
  </sortState>
  <mergeCells count="4">
    <mergeCell ref="A2:J2"/>
    <mergeCell ref="A3:D3"/>
    <mergeCell ref="A5:D5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V57"/>
  <sheetViews>
    <sheetView topLeftCell="A13" workbookViewId="0">
      <selection activeCell="D39" sqref="D39"/>
    </sheetView>
  </sheetViews>
  <sheetFormatPr defaultRowHeight="15" x14ac:dyDescent="0.25"/>
  <cols>
    <col min="2" max="2" width="10.42578125" customWidth="1"/>
    <col min="3" max="3" width="18" customWidth="1"/>
    <col min="4" max="4" width="18.7109375" customWidth="1"/>
    <col min="6" max="6" width="26.85546875" customWidth="1"/>
    <col min="7" max="7" width="36.42578125" customWidth="1"/>
    <col min="9" max="9" width="11.5703125" bestFit="1" customWidth="1"/>
    <col min="11" max="11" width="11.5703125" bestFit="1" customWidth="1"/>
    <col min="15" max="15" width="0" hidden="1" customWidth="1"/>
    <col min="18" max="18" width="14.5703125" customWidth="1"/>
  </cols>
  <sheetData>
    <row r="1" spans="1:22" ht="14.2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22" ht="14.25" customHeight="1" x14ac:dyDescent="0.25">
      <c r="A2" s="96" t="s">
        <v>200</v>
      </c>
      <c r="B2" s="96"/>
      <c r="C2" s="96"/>
      <c r="D2" s="96"/>
      <c r="E2" s="96"/>
      <c r="F2" s="96"/>
      <c r="G2" s="96"/>
      <c r="H2" s="96"/>
      <c r="I2" s="96"/>
      <c r="J2" s="96"/>
      <c r="K2" s="55"/>
    </row>
    <row r="3" spans="1:22" ht="14.25" customHeight="1" x14ac:dyDescent="0.25">
      <c r="A3" s="97" t="s">
        <v>201</v>
      </c>
      <c r="B3" s="97"/>
      <c r="C3" s="97"/>
      <c r="D3" s="53"/>
      <c r="E3" s="53"/>
      <c r="F3" s="53"/>
      <c r="G3" s="53"/>
      <c r="H3" s="53"/>
      <c r="I3" s="53"/>
      <c r="J3" s="53"/>
      <c r="K3" s="53"/>
    </row>
    <row r="4" spans="1:22" ht="14.2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spans="1:22" ht="14.25" customHeight="1" x14ac:dyDescent="0.25">
      <c r="A5" s="96" t="s">
        <v>202</v>
      </c>
      <c r="B5" s="96"/>
      <c r="C5" s="96"/>
      <c r="D5" s="96"/>
      <c r="E5" s="96"/>
      <c r="F5" s="96"/>
      <c r="G5" s="96"/>
      <c r="H5" s="96"/>
      <c r="I5" s="96"/>
      <c r="J5" s="96"/>
      <c r="K5" s="55"/>
    </row>
    <row r="6" spans="1:22" ht="14.25" customHeight="1" x14ac:dyDescent="0.25">
      <c r="A6" s="96" t="s">
        <v>1</v>
      </c>
      <c r="B6" s="96"/>
      <c r="C6" s="96"/>
      <c r="D6" s="96"/>
      <c r="E6" s="53"/>
      <c r="F6" s="53"/>
      <c r="G6" s="53"/>
      <c r="H6" s="53"/>
      <c r="I6" s="53"/>
      <c r="J6" s="53"/>
      <c r="K6" s="53"/>
    </row>
    <row r="7" spans="1:22" ht="14.25" customHeight="1" x14ac:dyDescent="0.25">
      <c r="A7" s="54" t="s">
        <v>203</v>
      </c>
      <c r="B7" s="53"/>
      <c r="C7" s="53"/>
      <c r="D7" s="53"/>
      <c r="E7" s="53"/>
      <c r="F7" s="53"/>
      <c r="G7" s="53"/>
      <c r="H7" s="53"/>
      <c r="I7" s="53"/>
      <c r="J7" s="53"/>
      <c r="K7" s="53"/>
    </row>
    <row r="8" spans="1:22" ht="14.25" customHeight="1" thickBot="1" x14ac:dyDescent="0.3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</row>
    <row r="9" spans="1:22" ht="15.75" thickBot="1" x14ac:dyDescent="0.3">
      <c r="A9" s="19" t="s">
        <v>2</v>
      </c>
      <c r="B9" s="19" t="s">
        <v>3</v>
      </c>
      <c r="C9" s="19" t="s">
        <v>4</v>
      </c>
      <c r="D9" s="19"/>
    </row>
    <row r="10" spans="1:22" ht="24.75" customHeight="1" thickBot="1" x14ac:dyDescent="0.3">
      <c r="A10" s="20" t="s">
        <v>257</v>
      </c>
      <c r="B10" s="20" t="s">
        <v>258</v>
      </c>
      <c r="C10" s="20" t="s">
        <v>259</v>
      </c>
      <c r="D10" s="20" t="s">
        <v>183</v>
      </c>
    </row>
    <row r="11" spans="1:22" ht="24.75" customHeight="1" thickBot="1" x14ac:dyDescent="0.3">
      <c r="A11" s="20" t="s">
        <v>260</v>
      </c>
      <c r="B11" s="20" t="s">
        <v>261</v>
      </c>
      <c r="C11" s="20" t="s">
        <v>262</v>
      </c>
      <c r="D11" s="20" t="s">
        <v>183</v>
      </c>
    </row>
    <row r="12" spans="1:22" ht="24.75" customHeight="1" thickBot="1" x14ac:dyDescent="0.3">
      <c r="A12" s="20" t="s">
        <v>129</v>
      </c>
      <c r="B12" s="20" t="s">
        <v>263</v>
      </c>
      <c r="C12" s="20" t="s">
        <v>264</v>
      </c>
      <c r="D12" s="20" t="s">
        <v>183</v>
      </c>
    </row>
    <row r="14" spans="1:22" x14ac:dyDescent="0.25">
      <c r="A14" s="48" t="s">
        <v>8</v>
      </c>
      <c r="B14" s="48" t="s">
        <v>9</v>
      </c>
      <c r="C14" s="48" t="s">
        <v>10</v>
      </c>
      <c r="D14" s="48" t="s">
        <v>151</v>
      </c>
      <c r="E14" s="48" t="s">
        <v>188</v>
      </c>
      <c r="F14" s="48" t="s">
        <v>11</v>
      </c>
      <c r="G14" s="48" t="s">
        <v>12</v>
      </c>
      <c r="H14" s="48" t="s">
        <v>13</v>
      </c>
      <c r="I14" s="48" t="s">
        <v>253</v>
      </c>
      <c r="J14" s="48" t="s">
        <v>14</v>
      </c>
      <c r="K14" s="48" t="s">
        <v>199</v>
      </c>
      <c r="L14" s="48" t="s">
        <v>15</v>
      </c>
      <c r="M14" s="48" t="s">
        <v>254</v>
      </c>
      <c r="N14" s="48" t="s">
        <v>189</v>
      </c>
      <c r="O14" s="86"/>
      <c r="Q14" s="38" t="s">
        <v>175</v>
      </c>
      <c r="R14" s="38" t="s">
        <v>151</v>
      </c>
      <c r="S14" s="38" t="s">
        <v>152</v>
      </c>
      <c r="T14" s="38" t="s">
        <v>199</v>
      </c>
      <c r="U14" s="38" t="s">
        <v>154</v>
      </c>
      <c r="V14" s="38" t="s">
        <v>149</v>
      </c>
    </row>
    <row r="15" spans="1:22" x14ac:dyDescent="0.25">
      <c r="A15" s="41">
        <v>2</v>
      </c>
      <c r="B15" s="42">
        <v>126</v>
      </c>
      <c r="C15" s="42" t="s">
        <v>222</v>
      </c>
      <c r="D15" s="39" t="s">
        <v>100</v>
      </c>
      <c r="E15" s="42" t="s">
        <v>190</v>
      </c>
      <c r="F15" s="42" t="s">
        <v>64</v>
      </c>
      <c r="G15" s="42" t="s">
        <v>223</v>
      </c>
      <c r="H15" s="56">
        <v>940</v>
      </c>
      <c r="I15" s="57">
        <f>(1000*H15)/969</f>
        <v>970.07223942208464</v>
      </c>
      <c r="J15" s="56">
        <v>710</v>
      </c>
      <c r="K15" s="57">
        <f>(1000*J15)/734</f>
        <v>967.30245231607626</v>
      </c>
      <c r="L15" s="56">
        <v>986</v>
      </c>
      <c r="M15" s="57">
        <f>(1000*L15)/986</f>
        <v>1000</v>
      </c>
      <c r="N15" s="58">
        <v>2636</v>
      </c>
      <c r="O15" s="87"/>
      <c r="Q15" s="38">
        <v>1</v>
      </c>
      <c r="R15" s="39" t="s">
        <v>173</v>
      </c>
      <c r="S15" s="36" t="e">
        <f t="array" ref="S15">SUM(LARGE(IF(klub=$R15,T1_,""),{1;2;3}))</f>
        <v>#NUM!</v>
      </c>
      <c r="T15" s="36" t="e">
        <f t="array" ref="T15">SUM(LARGE(IF(klub=$R15,T2_,""),{1;2;3}))</f>
        <v>#NUM!</v>
      </c>
      <c r="U15" s="36" t="e">
        <f t="array" ref="U15">SUM(LARGE(IF(klub=$R15,T3_,""),{1;2;3}))</f>
        <v>#NUM!</v>
      </c>
      <c r="V15" s="37" t="e">
        <f t="shared" ref="V15:V27" si="0">SUM(S15:U15)</f>
        <v>#NUM!</v>
      </c>
    </row>
    <row r="16" spans="1:22" x14ac:dyDescent="0.25">
      <c r="A16" s="41">
        <v>3</v>
      </c>
      <c r="B16" s="42">
        <v>217</v>
      </c>
      <c r="C16" s="42" t="s">
        <v>53</v>
      </c>
      <c r="D16" s="39" t="s">
        <v>168</v>
      </c>
      <c r="E16" s="42" t="s">
        <v>190</v>
      </c>
      <c r="F16" s="42" t="s">
        <v>64</v>
      </c>
      <c r="G16" s="42"/>
      <c r="H16" s="56">
        <v>941</v>
      </c>
      <c r="I16" s="57">
        <f>(1000*H16)/969</f>
        <v>971.10423116615073</v>
      </c>
      <c r="J16" s="56">
        <v>703</v>
      </c>
      <c r="K16" s="57">
        <f>(1000*J16)/734</f>
        <v>957.76566757493185</v>
      </c>
      <c r="L16" s="56">
        <v>811</v>
      </c>
      <c r="M16" s="57">
        <f t="shared" ref="M16:M48" si="1">(1000*L16)/986</f>
        <v>822.51521298174441</v>
      </c>
      <c r="N16" s="58">
        <v>2455</v>
      </c>
      <c r="O16" s="87"/>
      <c r="Q16" s="38">
        <v>2</v>
      </c>
      <c r="R16" s="39" t="s">
        <v>47</v>
      </c>
      <c r="S16" s="36" t="e">
        <f t="array" ref="S16">SUM(LARGE(IF(klub=$R16,T1_,""),{1;2;3}))</f>
        <v>#NUM!</v>
      </c>
      <c r="T16" s="36" t="e">
        <f t="array" ref="T16">SUM(LARGE(IF(klub=$R16,T2_,""),{1;2;3}))</f>
        <v>#NUM!</v>
      </c>
      <c r="U16" s="36" t="e">
        <f t="array" ref="U16">SUM(LARGE(IF(klub=$R16,T3_,""),{1;2;3}))</f>
        <v>#NUM!</v>
      </c>
      <c r="V16" s="37" t="e">
        <f t="shared" si="0"/>
        <v>#NUM!</v>
      </c>
    </row>
    <row r="17" spans="1:22" x14ac:dyDescent="0.25">
      <c r="A17" s="41">
        <v>4</v>
      </c>
      <c r="B17" s="42">
        <v>148</v>
      </c>
      <c r="C17" s="42" t="s">
        <v>19</v>
      </c>
      <c r="D17" s="39" t="s">
        <v>100</v>
      </c>
      <c r="E17" s="42" t="s">
        <v>190</v>
      </c>
      <c r="F17" s="42" t="s">
        <v>20</v>
      </c>
      <c r="G17" s="42"/>
      <c r="H17" s="56">
        <v>969</v>
      </c>
      <c r="I17" s="57">
        <v>1000</v>
      </c>
      <c r="J17" s="56">
        <v>734</v>
      </c>
      <c r="K17" s="57">
        <f>(1000*J17)/734</f>
        <v>1000</v>
      </c>
      <c r="L17" s="56">
        <v>718</v>
      </c>
      <c r="M17" s="57">
        <f t="shared" si="1"/>
        <v>728.19472616632856</v>
      </c>
      <c r="N17" s="58">
        <v>2421</v>
      </c>
      <c r="O17" s="87"/>
      <c r="Q17" s="38">
        <v>3</v>
      </c>
      <c r="R17" s="39" t="s">
        <v>177</v>
      </c>
      <c r="S17" s="36" t="e">
        <f t="array" ref="S17">SUM(LARGE(IF(klub=$R17,T1_,""),{1;2;3}))</f>
        <v>#NUM!</v>
      </c>
      <c r="T17" s="36" t="e">
        <f t="array" ref="T17">SUM(LARGE(IF(klub=$R17,T2_,""),{1;2;3}))</f>
        <v>#NUM!</v>
      </c>
      <c r="U17" s="36" t="e">
        <f t="array" ref="U17">SUM(LARGE(IF(klub=$R17,T3_,""),{1;2;3}))</f>
        <v>#NUM!</v>
      </c>
      <c r="V17" s="37" t="e">
        <f t="shared" si="0"/>
        <v>#NUM!</v>
      </c>
    </row>
    <row r="18" spans="1:22" x14ac:dyDescent="0.25">
      <c r="A18" s="41">
        <v>5</v>
      </c>
      <c r="B18" s="42">
        <v>81</v>
      </c>
      <c r="C18" s="42" t="s">
        <v>42</v>
      </c>
      <c r="D18" s="39" t="s">
        <v>167</v>
      </c>
      <c r="E18" s="42" t="s">
        <v>190</v>
      </c>
      <c r="F18" s="42" t="s">
        <v>265</v>
      </c>
      <c r="G18" s="42" t="s">
        <v>43</v>
      </c>
      <c r="H18" s="56">
        <v>881</v>
      </c>
      <c r="I18" s="57">
        <f>(1000*H18)/969</f>
        <v>909.18472652218782</v>
      </c>
      <c r="J18" s="56">
        <v>705</v>
      </c>
      <c r="K18" s="57">
        <f t="shared" ref="K18:K48" si="2">(1000*J18)/734</f>
        <v>960.49046321525884</v>
      </c>
      <c r="L18" s="56">
        <v>818</v>
      </c>
      <c r="M18" s="57">
        <f t="shared" si="1"/>
        <v>829.61460446247463</v>
      </c>
      <c r="N18" s="58">
        <v>2404</v>
      </c>
      <c r="O18" s="87"/>
      <c r="Q18" s="38">
        <v>4</v>
      </c>
      <c r="R18" s="39" t="s">
        <v>255</v>
      </c>
      <c r="S18" s="36" t="e">
        <f t="array" ref="S18">SUM(LARGE(IF(klub=$R18,T1_,""),{1;2;3}))</f>
        <v>#NUM!</v>
      </c>
      <c r="T18" s="36" t="e">
        <f t="array" ref="T18">SUM(LARGE(IF(klub=$R18,T2_,""),{1;2;3}))</f>
        <v>#NUM!</v>
      </c>
      <c r="U18" s="36" t="e">
        <f t="array" ref="U18">SUM(LARGE(IF(klub=$R18,T3_,""),{1;2;3}))</f>
        <v>#NUM!</v>
      </c>
      <c r="V18" s="37" t="e">
        <f t="shared" si="0"/>
        <v>#NUM!</v>
      </c>
    </row>
    <row r="19" spans="1:22" x14ac:dyDescent="0.25">
      <c r="A19" s="41">
        <v>8</v>
      </c>
      <c r="B19" s="42">
        <v>5</v>
      </c>
      <c r="C19" s="42" t="s">
        <v>26</v>
      </c>
      <c r="D19" s="39" t="s">
        <v>167</v>
      </c>
      <c r="E19" s="42" t="s">
        <v>190</v>
      </c>
      <c r="F19" s="42" t="s">
        <v>20</v>
      </c>
      <c r="G19" s="42" t="s">
        <v>27</v>
      </c>
      <c r="H19" s="56">
        <v>798</v>
      </c>
      <c r="I19" s="57">
        <f t="shared" ref="I19:I48" si="3">(1000*H19)/969</f>
        <v>823.52941176470586</v>
      </c>
      <c r="J19" s="56">
        <v>709</v>
      </c>
      <c r="K19" s="57">
        <f t="shared" si="2"/>
        <v>965.94005449591282</v>
      </c>
      <c r="L19" s="56">
        <v>757</v>
      </c>
      <c r="M19" s="57">
        <f t="shared" si="1"/>
        <v>767.74847870182555</v>
      </c>
      <c r="N19" s="58">
        <v>2264</v>
      </c>
      <c r="O19" s="87"/>
      <c r="Q19" s="38">
        <v>5</v>
      </c>
      <c r="R19" s="39" t="s">
        <v>177</v>
      </c>
      <c r="S19" s="36" t="e">
        <f t="array" ref="S19">SUM(LARGE(IF(klub=$R19,T1_,""),{1;2;3}))</f>
        <v>#NUM!</v>
      </c>
      <c r="T19" s="36" t="e">
        <f t="array" ref="T19">SUM(LARGE(IF(klub=$R19,T2_,""),{1;2;3}))</f>
        <v>#NUM!</v>
      </c>
      <c r="U19" s="36" t="e">
        <f t="array" ref="U19">SUM(LARGE(IF(klub=$R19,T3_,""),{1;2;3}))</f>
        <v>#NUM!</v>
      </c>
      <c r="V19" s="37" t="e">
        <f t="shared" si="0"/>
        <v>#NUM!</v>
      </c>
    </row>
    <row r="20" spans="1:22" x14ac:dyDescent="0.25">
      <c r="A20" s="41">
        <v>11</v>
      </c>
      <c r="B20" s="42">
        <v>523</v>
      </c>
      <c r="C20" s="42" t="s">
        <v>56</v>
      </c>
      <c r="D20" s="39" t="s">
        <v>169</v>
      </c>
      <c r="E20" s="42" t="s">
        <v>190</v>
      </c>
      <c r="F20" s="42" t="s">
        <v>106</v>
      </c>
      <c r="G20" s="42" t="s">
        <v>230</v>
      </c>
      <c r="H20" s="56">
        <v>838</v>
      </c>
      <c r="I20" s="57">
        <f t="shared" si="3"/>
        <v>864.80908152734776</v>
      </c>
      <c r="J20" s="56">
        <v>651</v>
      </c>
      <c r="K20" s="57">
        <f t="shared" si="2"/>
        <v>886.9209809264305</v>
      </c>
      <c r="L20" s="56">
        <v>649</v>
      </c>
      <c r="M20" s="57">
        <f t="shared" si="1"/>
        <v>658.21501014198782</v>
      </c>
      <c r="N20" s="58">
        <v>2138</v>
      </c>
      <c r="O20" s="87"/>
      <c r="Q20" s="38">
        <v>6</v>
      </c>
      <c r="R20" s="39" t="s">
        <v>167</v>
      </c>
      <c r="S20" s="36">
        <f t="array" ref="S20">SUM(LARGE(IF(klub=$R20,T1_,""),{1;2;3}))</f>
        <v>2579.9793601651186</v>
      </c>
      <c r="T20" s="36">
        <f t="array" ref="T20">SUM(LARGE(IF(klub=$R20,T2_,""),{1;2;3}))</f>
        <v>2873.2970027247957</v>
      </c>
      <c r="U20" s="36">
        <f t="array" ref="U20">SUM(LARGE(IF(klub=$R20,T3_,""),{1;2;3}))</f>
        <v>2334.6855983772821</v>
      </c>
      <c r="V20" s="37">
        <f t="shared" si="0"/>
        <v>7787.9619612671959</v>
      </c>
    </row>
    <row r="21" spans="1:22" x14ac:dyDescent="0.25">
      <c r="A21" s="41">
        <v>13</v>
      </c>
      <c r="B21" s="42">
        <v>58</v>
      </c>
      <c r="C21" s="42" t="s">
        <v>37</v>
      </c>
      <c r="D21" s="39" t="s">
        <v>172</v>
      </c>
      <c r="E21" s="42" t="s">
        <v>190</v>
      </c>
      <c r="F21" s="42" t="s">
        <v>101</v>
      </c>
      <c r="G21" s="42"/>
      <c r="H21" s="56">
        <v>619</v>
      </c>
      <c r="I21" s="57">
        <f t="shared" si="3"/>
        <v>638.80288957688333</v>
      </c>
      <c r="J21" s="56">
        <v>710</v>
      </c>
      <c r="K21" s="57">
        <f t="shared" si="2"/>
        <v>967.30245231607626</v>
      </c>
      <c r="L21" s="56">
        <v>465</v>
      </c>
      <c r="M21" s="57">
        <f t="shared" si="1"/>
        <v>471.60243407707912</v>
      </c>
      <c r="N21" s="58">
        <v>1794</v>
      </c>
      <c r="O21" s="87"/>
      <c r="Q21" s="38">
        <v>7</v>
      </c>
      <c r="R21" s="39" t="s">
        <v>168</v>
      </c>
      <c r="S21" s="36">
        <f t="array" ref="S21">SUM(LARGE(IF(klub=$R21,T1_,""),{1;2;3}))</f>
        <v>2690.4024767801857</v>
      </c>
      <c r="T21" s="36">
        <f t="array" ref="T21">SUM(LARGE(IF(klub=$R21,T2_,""),{1;2;3}))</f>
        <v>1955.0408719346046</v>
      </c>
      <c r="U21" s="36">
        <f t="array" ref="U21">SUM(LARGE(IF(klub=$R21,T3_,""),{1;2;3}))</f>
        <v>2590.26369168357</v>
      </c>
      <c r="V21" s="37">
        <f t="shared" si="0"/>
        <v>7235.7070403983607</v>
      </c>
    </row>
    <row r="22" spans="1:22" x14ac:dyDescent="0.25">
      <c r="A22" s="41">
        <v>14</v>
      </c>
      <c r="B22" s="42">
        <v>140</v>
      </c>
      <c r="C22" s="42" t="s">
        <v>96</v>
      </c>
      <c r="D22" s="39" t="s">
        <v>167</v>
      </c>
      <c r="E22" s="42" t="s">
        <v>190</v>
      </c>
      <c r="F22" s="42" t="s">
        <v>28</v>
      </c>
      <c r="G22" s="42"/>
      <c r="H22" s="56">
        <v>821</v>
      </c>
      <c r="I22" s="57">
        <f t="shared" si="3"/>
        <v>847.26522187822502</v>
      </c>
      <c r="J22" s="56">
        <v>264</v>
      </c>
      <c r="K22" s="57">
        <f t="shared" si="2"/>
        <v>359.67302452316079</v>
      </c>
      <c r="L22" s="56">
        <v>702</v>
      </c>
      <c r="M22" s="57">
        <f t="shared" si="1"/>
        <v>711.96754563894524</v>
      </c>
      <c r="N22" s="58">
        <v>1787</v>
      </c>
      <c r="O22" s="87"/>
      <c r="Q22" s="38">
        <v>8</v>
      </c>
      <c r="R22" s="39" t="s">
        <v>100</v>
      </c>
      <c r="S22" s="36">
        <f t="array" ref="S22">SUM(LARGE(IF(klub=$R22,T1_,""),{1;2;3}))</f>
        <v>1970.0722394220847</v>
      </c>
      <c r="T22" s="36">
        <f t="array" ref="T22">SUM(LARGE(IF(klub=$R22,T2_,""),{1;2;3}))</f>
        <v>1967.3024523160761</v>
      </c>
      <c r="U22" s="36">
        <f t="array" ref="U22">SUM(LARGE(IF(klub=$R22,T3_,""),{1;2;3}))</f>
        <v>1728.1947261663286</v>
      </c>
      <c r="V22" s="37">
        <f t="shared" si="0"/>
        <v>5665.5694179044895</v>
      </c>
    </row>
    <row r="23" spans="1:22" x14ac:dyDescent="0.25">
      <c r="A23" s="41">
        <v>18</v>
      </c>
      <c r="B23" s="42">
        <v>124</v>
      </c>
      <c r="C23" s="42" t="s">
        <v>130</v>
      </c>
      <c r="D23" s="39" t="s">
        <v>167</v>
      </c>
      <c r="E23" s="42" t="s">
        <v>190</v>
      </c>
      <c r="F23" s="42" t="s">
        <v>41</v>
      </c>
      <c r="G23" s="42"/>
      <c r="H23" s="56">
        <v>507</v>
      </c>
      <c r="I23" s="57">
        <f t="shared" si="3"/>
        <v>523.21981424148612</v>
      </c>
      <c r="J23" s="56">
        <v>577</v>
      </c>
      <c r="K23" s="57">
        <f t="shared" si="2"/>
        <v>786.10354223433239</v>
      </c>
      <c r="L23" s="56">
        <v>552</v>
      </c>
      <c r="M23" s="57">
        <f t="shared" si="1"/>
        <v>559.8377281947262</v>
      </c>
      <c r="N23" s="58">
        <v>1636</v>
      </c>
      <c r="O23" s="87"/>
      <c r="Q23" s="38">
        <v>9</v>
      </c>
      <c r="R23" s="39" t="s">
        <v>169</v>
      </c>
      <c r="S23" s="36">
        <f t="array" ref="S23">SUM(LARGE(IF(klub=$R23,T1_,""),{1;2;3}))</f>
        <v>1346.749226006192</v>
      </c>
      <c r="T23" s="36">
        <f t="array" ref="T23">SUM(LARGE(IF(klub=$R23,T2_,""),{1;2;3}))</f>
        <v>1453.6784741144415</v>
      </c>
      <c r="U23" s="36">
        <f t="array" ref="U23">SUM(LARGE(IF(klub=$R23,T3_,""),{1;2;3}))</f>
        <v>1224.1379310344828</v>
      </c>
      <c r="V23" s="37">
        <f t="shared" si="0"/>
        <v>4024.5656311551165</v>
      </c>
    </row>
    <row r="24" spans="1:22" x14ac:dyDescent="0.25">
      <c r="A24" s="41">
        <v>20</v>
      </c>
      <c r="B24" s="42">
        <v>39</v>
      </c>
      <c r="C24" s="42" t="s">
        <v>75</v>
      </c>
      <c r="D24" s="39" t="s">
        <v>168</v>
      </c>
      <c r="E24" s="42" t="s">
        <v>190</v>
      </c>
      <c r="F24" s="42" t="s">
        <v>64</v>
      </c>
      <c r="G24" s="42" t="s">
        <v>231</v>
      </c>
      <c r="H24" s="56">
        <v>594</v>
      </c>
      <c r="I24" s="57">
        <f t="shared" si="3"/>
        <v>613.00309597523221</v>
      </c>
      <c r="J24" s="56">
        <v>256</v>
      </c>
      <c r="K24" s="57">
        <f t="shared" si="2"/>
        <v>348.77384196185284</v>
      </c>
      <c r="L24" s="56">
        <v>774</v>
      </c>
      <c r="M24" s="57">
        <f t="shared" si="1"/>
        <v>784.98985801217043</v>
      </c>
      <c r="N24" s="58">
        <v>1624</v>
      </c>
      <c r="O24" s="87"/>
      <c r="Q24" s="38">
        <v>10</v>
      </c>
      <c r="R24" s="39" t="s">
        <v>170</v>
      </c>
      <c r="S24" s="36">
        <f t="array" ref="S24">SUM(LARGE(IF(klub=$R24,T1_,""),{1;2;3}))</f>
        <v>1533.5397316821466</v>
      </c>
      <c r="T24" s="36">
        <f t="array" ref="T24">SUM(LARGE(IF(klub=$R24,T2_,""),{1;2;3}))</f>
        <v>780.65395095367842</v>
      </c>
      <c r="U24" s="36">
        <f t="array" ref="U24">SUM(LARGE(IF(klub=$R24,T3_,""),{1;2;3}))</f>
        <v>1031.4401622718053</v>
      </c>
      <c r="V24" s="37">
        <f t="shared" si="0"/>
        <v>3345.6338449076302</v>
      </c>
    </row>
    <row r="25" spans="1:22" x14ac:dyDescent="0.25">
      <c r="A25" s="41">
        <v>27</v>
      </c>
      <c r="B25" s="42">
        <v>714</v>
      </c>
      <c r="C25" s="42" t="s">
        <v>137</v>
      </c>
      <c r="D25" s="39" t="s">
        <v>167</v>
      </c>
      <c r="E25" s="42" t="s">
        <v>190</v>
      </c>
      <c r="F25" s="42" t="s">
        <v>228</v>
      </c>
      <c r="G25" s="42"/>
      <c r="H25" s="56">
        <v>535</v>
      </c>
      <c r="I25" s="57">
        <f t="shared" si="3"/>
        <v>552.11558307533539</v>
      </c>
      <c r="J25" s="56">
        <v>252</v>
      </c>
      <c r="K25" s="57">
        <f t="shared" si="2"/>
        <v>343.32425068119892</v>
      </c>
      <c r="L25" s="56">
        <v>695</v>
      </c>
      <c r="M25" s="57">
        <f t="shared" si="1"/>
        <v>704.86815415821502</v>
      </c>
      <c r="N25" s="58">
        <v>1482</v>
      </c>
      <c r="O25" s="87"/>
      <c r="Q25" s="38">
        <v>12</v>
      </c>
      <c r="R25" s="39" t="s">
        <v>172</v>
      </c>
      <c r="S25" s="36">
        <f t="array" ref="S25">SUM(LARGE(IF(klub=$R25,T1_,""),{1;2;3}))</f>
        <v>638.80288957688333</v>
      </c>
      <c r="T25" s="36">
        <f t="array" ref="T25">SUM(LARGE(IF(klub=$R25,T2_,""),{1;2;3}))</f>
        <v>967.30245231607626</v>
      </c>
      <c r="U25" s="36">
        <f t="array" ref="U25">SUM(LARGE(IF(klub=$R25,T3_,""),{1;2;3}))</f>
        <v>471.60243407707912</v>
      </c>
      <c r="V25" s="37">
        <f t="shared" si="0"/>
        <v>2077.7077759700387</v>
      </c>
    </row>
    <row r="26" spans="1:22" x14ac:dyDescent="0.25">
      <c r="A26" s="41">
        <v>29</v>
      </c>
      <c r="B26" s="42">
        <v>976</v>
      </c>
      <c r="C26" s="42" t="s">
        <v>79</v>
      </c>
      <c r="D26" s="39" t="s">
        <v>167</v>
      </c>
      <c r="E26" s="42" t="s">
        <v>190</v>
      </c>
      <c r="F26" s="42" t="s">
        <v>64</v>
      </c>
      <c r="G26" s="42"/>
      <c r="H26" s="56">
        <v>58</v>
      </c>
      <c r="I26" s="57">
        <f t="shared" si="3"/>
        <v>59.855521155830751</v>
      </c>
      <c r="J26" s="56">
        <v>695</v>
      </c>
      <c r="K26" s="57">
        <f t="shared" si="2"/>
        <v>946.86648501362401</v>
      </c>
      <c r="L26" s="56">
        <v>727</v>
      </c>
      <c r="M26" s="57">
        <f t="shared" si="1"/>
        <v>737.32251521298178</v>
      </c>
      <c r="N26" s="58">
        <v>1480</v>
      </c>
      <c r="O26" s="87"/>
      <c r="Q26" s="38">
        <v>13</v>
      </c>
      <c r="R26" s="39" t="s">
        <v>171</v>
      </c>
      <c r="S26" s="36">
        <f t="array" ref="S26">SUM(LARGE(IF(klub=$R26,T1_,""),{1;2;3}))</f>
        <v>716.20227038183691</v>
      </c>
      <c r="T26" s="36">
        <f t="array" ref="T26">SUM(LARGE(IF(klub=$R26,T2_,""),{1;2;3}))</f>
        <v>915.53133514986382</v>
      </c>
      <c r="U26" s="36">
        <f t="array" ref="U26">SUM(LARGE(IF(klub=$R26,T3_,""),{1;2;3}))</f>
        <v>814.40162271805275</v>
      </c>
      <c r="V26" s="37">
        <f t="shared" si="0"/>
        <v>2446.1352282497537</v>
      </c>
    </row>
    <row r="27" spans="1:22" x14ac:dyDescent="0.25">
      <c r="A27" s="41">
        <v>30</v>
      </c>
      <c r="B27" s="42">
        <v>331</v>
      </c>
      <c r="C27" s="42" t="s">
        <v>63</v>
      </c>
      <c r="D27" s="39" t="s">
        <v>168</v>
      </c>
      <c r="E27" s="42" t="s">
        <v>190</v>
      </c>
      <c r="F27" s="42" t="s">
        <v>64</v>
      </c>
      <c r="G27" s="42" t="s">
        <v>266</v>
      </c>
      <c r="H27" s="56">
        <v>464</v>
      </c>
      <c r="I27" s="57">
        <f t="shared" si="3"/>
        <v>478.844169246646</v>
      </c>
      <c r="J27" s="56">
        <v>417</v>
      </c>
      <c r="K27" s="57">
        <f t="shared" si="2"/>
        <v>568.11989100817436</v>
      </c>
      <c r="L27" s="56">
        <v>563</v>
      </c>
      <c r="M27" s="57">
        <f t="shared" si="1"/>
        <v>570.99391480730219</v>
      </c>
      <c r="N27" s="58">
        <v>1444</v>
      </c>
      <c r="O27" s="87"/>
      <c r="Q27" s="38">
        <v>14</v>
      </c>
      <c r="R27" s="39" t="s">
        <v>256</v>
      </c>
      <c r="S27" s="36" t="e">
        <f t="array" ref="S27">SUM(LARGE(IF(klub=$R27,T1_,""),{1;2;3}))</f>
        <v>#NUM!</v>
      </c>
      <c r="T27" s="36" t="e">
        <f t="array" ref="T27">SUM(LARGE(IF(klub=$R27,T2_,""),{1;2;3}))</f>
        <v>#NUM!</v>
      </c>
      <c r="U27" s="36" t="e">
        <f t="array" ref="U27">SUM(LARGE(IF(klub=$R27,T3_,""),{1;2;3}))</f>
        <v>#NUM!</v>
      </c>
      <c r="V27" s="37" t="e">
        <f t="shared" si="0"/>
        <v>#NUM!</v>
      </c>
    </row>
    <row r="28" spans="1:22" x14ac:dyDescent="0.25">
      <c r="A28" s="41">
        <v>31</v>
      </c>
      <c r="B28" s="42">
        <v>10</v>
      </c>
      <c r="C28" s="42" t="s">
        <v>74</v>
      </c>
      <c r="D28" s="39" t="s">
        <v>169</v>
      </c>
      <c r="E28" s="42" t="s">
        <v>190</v>
      </c>
      <c r="F28" s="42" t="s">
        <v>234</v>
      </c>
      <c r="G28" s="42"/>
      <c r="H28" s="56">
        <v>467</v>
      </c>
      <c r="I28" s="57">
        <f t="shared" si="3"/>
        <v>481.94014447884416</v>
      </c>
      <c r="J28" s="56">
        <v>416</v>
      </c>
      <c r="K28" s="57">
        <f t="shared" si="2"/>
        <v>566.75749318801093</v>
      </c>
      <c r="L28" s="56">
        <v>558</v>
      </c>
      <c r="M28" s="57">
        <f t="shared" si="1"/>
        <v>565.92292089249497</v>
      </c>
      <c r="N28" s="58">
        <v>1441</v>
      </c>
      <c r="O28" s="87"/>
    </row>
    <row r="29" spans="1:22" x14ac:dyDescent="0.25">
      <c r="A29" s="41">
        <v>33</v>
      </c>
      <c r="B29" s="42">
        <v>17</v>
      </c>
      <c r="C29" s="42" t="s">
        <v>17</v>
      </c>
      <c r="D29" s="39" t="s">
        <v>168</v>
      </c>
      <c r="E29" s="42" t="s">
        <v>190</v>
      </c>
      <c r="F29" s="42" t="s">
        <v>20</v>
      </c>
      <c r="G29" s="42" t="s">
        <v>98</v>
      </c>
      <c r="H29" s="56"/>
      <c r="I29" s="57">
        <f t="shared" si="3"/>
        <v>0</v>
      </c>
      <c r="J29" s="56">
        <v>315</v>
      </c>
      <c r="K29" s="57">
        <f t="shared" si="2"/>
        <v>429.15531335149865</v>
      </c>
      <c r="L29" s="56">
        <v>969</v>
      </c>
      <c r="M29" s="57">
        <f t="shared" si="1"/>
        <v>982.75862068965512</v>
      </c>
      <c r="N29" s="58">
        <v>1284</v>
      </c>
      <c r="O29" s="87"/>
    </row>
    <row r="30" spans="1:22" x14ac:dyDescent="0.25">
      <c r="A30" s="41">
        <v>34</v>
      </c>
      <c r="B30" s="42">
        <v>511</v>
      </c>
      <c r="C30" s="42" t="s">
        <v>135</v>
      </c>
      <c r="D30" s="39" t="s">
        <v>167</v>
      </c>
      <c r="E30" s="42" t="s">
        <v>190</v>
      </c>
      <c r="F30" s="42" t="s">
        <v>50</v>
      </c>
      <c r="G30" s="42"/>
      <c r="H30" s="56">
        <v>489</v>
      </c>
      <c r="I30" s="57">
        <f t="shared" si="3"/>
        <v>504.64396284829724</v>
      </c>
      <c r="J30" s="56">
        <v>222</v>
      </c>
      <c r="K30" s="57">
        <f t="shared" si="2"/>
        <v>302.45231607629427</v>
      </c>
      <c r="L30" s="56">
        <v>550</v>
      </c>
      <c r="M30" s="57">
        <f t="shared" si="1"/>
        <v>557.8093306288032</v>
      </c>
      <c r="N30" s="58">
        <v>1261</v>
      </c>
      <c r="O30" s="87"/>
    </row>
    <row r="31" spans="1:22" x14ac:dyDescent="0.25">
      <c r="A31" s="41">
        <v>35</v>
      </c>
      <c r="B31" s="42">
        <v>303</v>
      </c>
      <c r="C31" s="42" t="s">
        <v>89</v>
      </c>
      <c r="D31" s="39" t="s">
        <v>171</v>
      </c>
      <c r="E31" s="42" t="s">
        <v>190</v>
      </c>
      <c r="F31" s="42" t="s">
        <v>39</v>
      </c>
      <c r="G31" s="42" t="s">
        <v>116</v>
      </c>
      <c r="H31" s="56">
        <v>508</v>
      </c>
      <c r="I31" s="57">
        <f t="shared" si="3"/>
        <v>524.2518059855521</v>
      </c>
      <c r="J31" s="56">
        <v>429</v>
      </c>
      <c r="K31" s="57">
        <f t="shared" si="2"/>
        <v>584.46866485013629</v>
      </c>
      <c r="L31" s="56">
        <v>302</v>
      </c>
      <c r="M31" s="57">
        <f t="shared" si="1"/>
        <v>306.28803245436103</v>
      </c>
      <c r="N31" s="58">
        <v>1239</v>
      </c>
      <c r="O31" s="87"/>
    </row>
    <row r="32" spans="1:22" x14ac:dyDescent="0.25">
      <c r="A32" s="41">
        <v>36</v>
      </c>
      <c r="B32" s="42">
        <v>748</v>
      </c>
      <c r="C32" s="42" t="s">
        <v>48</v>
      </c>
      <c r="D32" s="39" t="s">
        <v>170</v>
      </c>
      <c r="E32" s="42" t="s">
        <v>190</v>
      </c>
      <c r="F32" s="42" t="s">
        <v>28</v>
      </c>
      <c r="G32" s="42"/>
      <c r="H32" s="56">
        <v>486</v>
      </c>
      <c r="I32" s="57">
        <f t="shared" si="3"/>
        <v>501.54798761609908</v>
      </c>
      <c r="J32" s="56">
        <v>66</v>
      </c>
      <c r="K32" s="57">
        <f t="shared" si="2"/>
        <v>89.918256130790198</v>
      </c>
      <c r="L32" s="56">
        <v>672</v>
      </c>
      <c r="M32" s="57">
        <f t="shared" si="1"/>
        <v>681.54158215010148</v>
      </c>
      <c r="N32" s="58">
        <v>1224</v>
      </c>
      <c r="O32" s="87"/>
    </row>
    <row r="33" spans="1:15" x14ac:dyDescent="0.25">
      <c r="A33" s="41">
        <v>37</v>
      </c>
      <c r="B33" s="42">
        <v>32</v>
      </c>
      <c r="C33" s="42" t="s">
        <v>52</v>
      </c>
      <c r="D33" s="39" t="s">
        <v>167</v>
      </c>
      <c r="E33" s="42" t="s">
        <v>190</v>
      </c>
      <c r="F33" s="42" t="s">
        <v>50</v>
      </c>
      <c r="G33" s="42"/>
      <c r="H33" s="56">
        <v>408</v>
      </c>
      <c r="I33" s="57">
        <f t="shared" si="3"/>
        <v>421.05263157894734</v>
      </c>
      <c r="J33" s="56">
        <v>258</v>
      </c>
      <c r="K33" s="57">
        <f t="shared" si="2"/>
        <v>351.49863760217983</v>
      </c>
      <c r="L33" s="56">
        <v>549</v>
      </c>
      <c r="M33" s="57">
        <f t="shared" si="1"/>
        <v>556.79513184584175</v>
      </c>
      <c r="N33" s="58">
        <v>1215</v>
      </c>
      <c r="O33" s="87"/>
    </row>
    <row r="34" spans="1:15" x14ac:dyDescent="0.25">
      <c r="A34" s="41">
        <v>39</v>
      </c>
      <c r="B34" s="42">
        <v>545</v>
      </c>
      <c r="C34" s="42" t="s">
        <v>99</v>
      </c>
      <c r="D34" s="39" t="s">
        <v>168</v>
      </c>
      <c r="E34" s="42" t="s">
        <v>190</v>
      </c>
      <c r="F34" s="42" t="s">
        <v>115</v>
      </c>
      <c r="G34" s="42" t="s">
        <v>232</v>
      </c>
      <c r="H34" s="56">
        <v>889</v>
      </c>
      <c r="I34" s="57">
        <f t="shared" si="3"/>
        <v>917.4406604747162</v>
      </c>
      <c r="J34" s="56">
        <v>66</v>
      </c>
      <c r="K34" s="57">
        <f t="shared" si="2"/>
        <v>89.918256130790198</v>
      </c>
      <c r="L34" s="56">
        <v>163</v>
      </c>
      <c r="M34" s="57">
        <f t="shared" si="1"/>
        <v>165.31440162271807</v>
      </c>
      <c r="N34" s="58">
        <v>1118</v>
      </c>
      <c r="O34" s="87"/>
    </row>
    <row r="35" spans="1:15" x14ac:dyDescent="0.25">
      <c r="A35" s="41">
        <v>40</v>
      </c>
      <c r="B35" s="42">
        <v>2929</v>
      </c>
      <c r="C35" s="42" t="s">
        <v>251</v>
      </c>
      <c r="D35" s="39" t="s">
        <v>170</v>
      </c>
      <c r="E35" s="42" t="s">
        <v>190</v>
      </c>
      <c r="F35" s="42" t="s">
        <v>228</v>
      </c>
      <c r="G35" s="42" t="s">
        <v>252</v>
      </c>
      <c r="H35" s="56">
        <v>514</v>
      </c>
      <c r="I35" s="57">
        <f t="shared" si="3"/>
        <v>530.44375644994841</v>
      </c>
      <c r="J35" s="56">
        <v>254</v>
      </c>
      <c r="K35" s="57">
        <f t="shared" si="2"/>
        <v>346.04904632152591</v>
      </c>
      <c r="L35" s="56">
        <v>345</v>
      </c>
      <c r="M35" s="57">
        <f t="shared" si="1"/>
        <v>349.89858012170384</v>
      </c>
      <c r="N35" s="58">
        <v>1113</v>
      </c>
      <c r="O35" s="87"/>
    </row>
    <row r="36" spans="1:15" x14ac:dyDescent="0.25">
      <c r="A36" s="41">
        <v>41</v>
      </c>
      <c r="B36" s="42">
        <v>29</v>
      </c>
      <c r="C36" s="42" t="s">
        <v>33</v>
      </c>
      <c r="D36" s="39" t="s">
        <v>168</v>
      </c>
      <c r="E36" s="42" t="s">
        <v>190</v>
      </c>
      <c r="F36" s="42" t="s">
        <v>20</v>
      </c>
      <c r="G36" s="42" t="s">
        <v>220</v>
      </c>
      <c r="H36" s="56">
        <v>777</v>
      </c>
      <c r="I36" s="57">
        <f t="shared" si="3"/>
        <v>801.85758513931887</v>
      </c>
      <c r="J36" s="56">
        <v>269</v>
      </c>
      <c r="K36" s="57">
        <f t="shared" si="2"/>
        <v>366.4850136239782</v>
      </c>
      <c r="L36" s="56">
        <v>59</v>
      </c>
      <c r="M36" s="57">
        <f t="shared" si="1"/>
        <v>59.837728194726168</v>
      </c>
      <c r="N36" s="58">
        <v>1105</v>
      </c>
      <c r="O36" s="87"/>
    </row>
    <row r="37" spans="1:15" x14ac:dyDescent="0.25">
      <c r="A37" s="41">
        <v>42</v>
      </c>
      <c r="B37" s="42">
        <v>25212</v>
      </c>
      <c r="C37" s="42" t="s">
        <v>102</v>
      </c>
      <c r="D37" s="39" t="s">
        <v>167</v>
      </c>
      <c r="E37" s="42" t="s">
        <v>190</v>
      </c>
      <c r="F37" s="42" t="s">
        <v>237</v>
      </c>
      <c r="G37" s="42" t="s">
        <v>104</v>
      </c>
      <c r="H37" s="56">
        <v>484</v>
      </c>
      <c r="I37" s="57">
        <f t="shared" si="3"/>
        <v>499.48400412796695</v>
      </c>
      <c r="J37" s="56">
        <v>246</v>
      </c>
      <c r="K37" s="57">
        <f t="shared" si="2"/>
        <v>335.14986376021801</v>
      </c>
      <c r="L37" s="56">
        <v>256</v>
      </c>
      <c r="M37" s="57">
        <f t="shared" si="1"/>
        <v>259.63488843813388</v>
      </c>
      <c r="N37" s="58">
        <v>986</v>
      </c>
      <c r="O37" s="87"/>
    </row>
    <row r="38" spans="1:15" x14ac:dyDescent="0.25">
      <c r="A38" s="41">
        <v>44</v>
      </c>
      <c r="B38" s="42">
        <v>31638</v>
      </c>
      <c r="C38" s="42" t="s">
        <v>267</v>
      </c>
      <c r="D38" s="39" t="s">
        <v>167</v>
      </c>
      <c r="E38" s="42" t="s">
        <v>190</v>
      </c>
      <c r="F38" s="42" t="s">
        <v>34</v>
      </c>
      <c r="G38" s="42"/>
      <c r="H38" s="56">
        <v>210</v>
      </c>
      <c r="I38" s="57">
        <f t="shared" si="3"/>
        <v>216.71826625386996</v>
      </c>
      <c r="J38" s="56">
        <v>251</v>
      </c>
      <c r="K38" s="57">
        <f t="shared" si="2"/>
        <v>341.96185286103542</v>
      </c>
      <c r="L38" s="56">
        <v>493</v>
      </c>
      <c r="M38" s="57">
        <f t="shared" si="1"/>
        <v>500</v>
      </c>
      <c r="N38" s="58">
        <v>954</v>
      </c>
      <c r="O38" s="87"/>
    </row>
    <row r="39" spans="1:15" x14ac:dyDescent="0.25">
      <c r="A39" s="41">
        <v>45</v>
      </c>
      <c r="B39" s="42">
        <v>269</v>
      </c>
      <c r="C39" s="42" t="s">
        <v>245</v>
      </c>
      <c r="D39" s="39" t="s">
        <v>171</v>
      </c>
      <c r="E39" s="42" t="s">
        <v>190</v>
      </c>
      <c r="F39" s="42" t="s">
        <v>246</v>
      </c>
      <c r="G39" s="42" t="s">
        <v>247</v>
      </c>
      <c r="H39" s="56">
        <v>186</v>
      </c>
      <c r="I39" s="57">
        <f t="shared" si="3"/>
        <v>191.95046439628484</v>
      </c>
      <c r="J39" s="56">
        <v>243</v>
      </c>
      <c r="K39" s="57">
        <f t="shared" si="2"/>
        <v>331.06267029972753</v>
      </c>
      <c r="L39" s="56">
        <v>501</v>
      </c>
      <c r="M39" s="57">
        <f t="shared" si="1"/>
        <v>508.11359026369166</v>
      </c>
      <c r="N39" s="58">
        <v>930</v>
      </c>
      <c r="O39" s="87"/>
    </row>
    <row r="40" spans="1:15" x14ac:dyDescent="0.25">
      <c r="A40" s="41">
        <v>48</v>
      </c>
      <c r="B40" s="42">
        <v>911</v>
      </c>
      <c r="C40" s="42" t="s">
        <v>87</v>
      </c>
      <c r="D40" s="39" t="s">
        <v>170</v>
      </c>
      <c r="E40" s="42" t="s">
        <v>190</v>
      </c>
      <c r="F40" s="42" t="s">
        <v>234</v>
      </c>
      <c r="G40" s="42" t="s">
        <v>125</v>
      </c>
      <c r="H40" s="56">
        <v>486</v>
      </c>
      <c r="I40" s="57">
        <f t="shared" si="3"/>
        <v>501.54798761609908</v>
      </c>
      <c r="J40" s="56">
        <v>253</v>
      </c>
      <c r="K40" s="57">
        <f t="shared" si="2"/>
        <v>344.68664850136241</v>
      </c>
      <c r="L40" s="56">
        <v>0</v>
      </c>
      <c r="M40" s="57">
        <f t="shared" si="1"/>
        <v>0</v>
      </c>
      <c r="N40" s="58">
        <v>739</v>
      </c>
      <c r="O40" s="87"/>
    </row>
    <row r="41" spans="1:15" x14ac:dyDescent="0.25">
      <c r="A41" s="41">
        <v>51</v>
      </c>
      <c r="B41" s="42">
        <v>432</v>
      </c>
      <c r="C41" s="42" t="s">
        <v>132</v>
      </c>
      <c r="D41" s="39" t="s">
        <v>167</v>
      </c>
      <c r="E41" s="42" t="s">
        <v>190</v>
      </c>
      <c r="F41" s="42" t="s">
        <v>133</v>
      </c>
      <c r="G41" s="42"/>
      <c r="H41" s="56">
        <v>58</v>
      </c>
      <c r="I41" s="57">
        <f t="shared" si="3"/>
        <v>59.855521155830751</v>
      </c>
      <c r="J41" s="56">
        <v>240</v>
      </c>
      <c r="K41" s="57">
        <f t="shared" si="2"/>
        <v>326.97547683923705</v>
      </c>
      <c r="L41" s="56">
        <v>387</v>
      </c>
      <c r="M41" s="57">
        <f t="shared" si="1"/>
        <v>392.49492900608521</v>
      </c>
      <c r="N41" s="58">
        <v>685</v>
      </c>
      <c r="O41" s="87"/>
    </row>
    <row r="42" spans="1:15" x14ac:dyDescent="0.25">
      <c r="A42" s="41">
        <v>52</v>
      </c>
      <c r="B42" s="42">
        <v>980</v>
      </c>
      <c r="C42" s="42" t="s">
        <v>134</v>
      </c>
      <c r="D42" s="39" t="s">
        <v>167</v>
      </c>
      <c r="E42" s="42" t="s">
        <v>190</v>
      </c>
      <c r="F42" s="42" t="s">
        <v>76</v>
      </c>
      <c r="G42" s="42"/>
      <c r="H42" s="56">
        <v>58</v>
      </c>
      <c r="I42" s="57">
        <f t="shared" si="3"/>
        <v>59.855521155830751</v>
      </c>
      <c r="J42" s="56">
        <v>217</v>
      </c>
      <c r="K42" s="57">
        <f t="shared" si="2"/>
        <v>295.64032697547685</v>
      </c>
      <c r="L42" s="56">
        <v>288</v>
      </c>
      <c r="M42" s="57">
        <f t="shared" si="1"/>
        <v>292.08924949290059</v>
      </c>
      <c r="N42" s="58">
        <v>563</v>
      </c>
      <c r="O42" s="87"/>
    </row>
    <row r="43" spans="1:15" x14ac:dyDescent="0.25">
      <c r="A43" s="41">
        <v>55</v>
      </c>
      <c r="B43" s="42">
        <v>560</v>
      </c>
      <c r="C43" s="42" t="s">
        <v>131</v>
      </c>
      <c r="D43" s="39" t="s">
        <v>167</v>
      </c>
      <c r="E43" s="42" t="s">
        <v>190</v>
      </c>
      <c r="F43" s="42" t="s">
        <v>76</v>
      </c>
      <c r="G43" s="42"/>
      <c r="H43" s="56">
        <v>192</v>
      </c>
      <c r="I43" s="57">
        <f t="shared" si="3"/>
        <v>198.14241486068113</v>
      </c>
      <c r="J43" s="56">
        <v>251</v>
      </c>
      <c r="K43" s="57">
        <f t="shared" si="2"/>
        <v>341.96185286103542</v>
      </c>
      <c r="L43" s="56">
        <v>0</v>
      </c>
      <c r="M43" s="57">
        <f t="shared" si="1"/>
        <v>0</v>
      </c>
      <c r="N43" s="58">
        <v>443</v>
      </c>
      <c r="O43" s="87"/>
    </row>
    <row r="44" spans="1:15" x14ac:dyDescent="0.25">
      <c r="A44" s="41">
        <v>60</v>
      </c>
      <c r="B44" s="42">
        <v>2013</v>
      </c>
      <c r="C44" s="42" t="s">
        <v>268</v>
      </c>
      <c r="D44" s="39" t="s">
        <v>167</v>
      </c>
      <c r="E44" s="42" t="s">
        <v>190</v>
      </c>
      <c r="F44" s="42" t="s">
        <v>269</v>
      </c>
      <c r="G44" s="42"/>
      <c r="H44" s="56">
        <v>58</v>
      </c>
      <c r="I44" s="57">
        <f t="shared" si="3"/>
        <v>59.855521155830751</v>
      </c>
      <c r="J44" s="56">
        <v>215</v>
      </c>
      <c r="K44" s="57">
        <f t="shared" si="2"/>
        <v>292.91553133514986</v>
      </c>
      <c r="L44" s="56">
        <v>59</v>
      </c>
      <c r="M44" s="57">
        <f t="shared" si="1"/>
        <v>59.837728194726168</v>
      </c>
      <c r="N44" s="58">
        <v>332</v>
      </c>
      <c r="O44" s="87"/>
    </row>
    <row r="45" spans="1:15" x14ac:dyDescent="0.25">
      <c r="A45" s="41">
        <v>61</v>
      </c>
      <c r="B45" s="42">
        <v>12321</v>
      </c>
      <c r="C45" s="42" t="s">
        <v>270</v>
      </c>
      <c r="D45" s="39" t="s">
        <v>167</v>
      </c>
      <c r="E45" s="42" t="s">
        <v>190</v>
      </c>
      <c r="F45" s="42" t="s">
        <v>269</v>
      </c>
      <c r="G45" s="42"/>
      <c r="H45" s="56"/>
      <c r="I45" s="57">
        <f t="shared" si="3"/>
        <v>0</v>
      </c>
      <c r="J45" s="56">
        <v>265</v>
      </c>
      <c r="K45" s="57">
        <f t="shared" si="2"/>
        <v>361.03542234332423</v>
      </c>
      <c r="L45" s="56"/>
      <c r="M45" s="57">
        <f t="shared" si="1"/>
        <v>0</v>
      </c>
      <c r="N45" s="58">
        <v>265</v>
      </c>
      <c r="O45" s="87"/>
    </row>
    <row r="46" spans="1:15" x14ac:dyDescent="0.25">
      <c r="A46" s="41">
        <v>62</v>
      </c>
      <c r="B46" s="42">
        <v>123456790</v>
      </c>
      <c r="C46" s="42" t="s">
        <v>85</v>
      </c>
      <c r="D46" s="39" t="s">
        <v>167</v>
      </c>
      <c r="E46" s="42" t="s">
        <v>190</v>
      </c>
      <c r="F46" s="42" t="s">
        <v>271</v>
      </c>
      <c r="G46" s="42"/>
      <c r="H46" s="56"/>
      <c r="I46" s="57">
        <f t="shared" si="3"/>
        <v>0</v>
      </c>
      <c r="J46" s="56">
        <v>144</v>
      </c>
      <c r="K46" s="57">
        <f t="shared" si="2"/>
        <v>196.18528610354224</v>
      </c>
      <c r="L46" s="56">
        <v>119</v>
      </c>
      <c r="M46" s="57">
        <f t="shared" si="1"/>
        <v>120.68965517241379</v>
      </c>
      <c r="N46" s="58">
        <v>263</v>
      </c>
      <c r="O46" s="87"/>
    </row>
    <row r="47" spans="1:15" ht="21" x14ac:dyDescent="0.25">
      <c r="A47" s="41">
        <v>63</v>
      </c>
      <c r="B47" s="42">
        <v>605</v>
      </c>
      <c r="C47" s="42" t="s">
        <v>80</v>
      </c>
      <c r="D47" s="39" t="s">
        <v>167</v>
      </c>
      <c r="E47" s="42" t="s">
        <v>190</v>
      </c>
      <c r="F47" s="42" t="s">
        <v>244</v>
      </c>
      <c r="G47" s="42"/>
      <c r="H47" s="56">
        <v>145</v>
      </c>
      <c r="I47" s="57">
        <f t="shared" si="3"/>
        <v>149.63880288957688</v>
      </c>
      <c r="J47" s="56">
        <v>66</v>
      </c>
      <c r="K47" s="57">
        <f t="shared" si="2"/>
        <v>89.918256130790198</v>
      </c>
      <c r="L47" s="56">
        <v>0</v>
      </c>
      <c r="M47" s="57">
        <f t="shared" si="1"/>
        <v>0</v>
      </c>
      <c r="N47" s="58">
        <v>211</v>
      </c>
      <c r="O47" s="87"/>
    </row>
    <row r="48" spans="1:15" ht="21" x14ac:dyDescent="0.25">
      <c r="A48" s="41">
        <v>65</v>
      </c>
      <c r="B48" s="42">
        <v>24</v>
      </c>
      <c r="C48" s="42" t="s">
        <v>77</v>
      </c>
      <c r="D48" s="39" t="s">
        <v>167</v>
      </c>
      <c r="E48" s="42" t="s">
        <v>190</v>
      </c>
      <c r="F48" s="42" t="s">
        <v>71</v>
      </c>
      <c r="G48" s="42" t="s">
        <v>78</v>
      </c>
      <c r="H48" s="56">
        <v>58</v>
      </c>
      <c r="I48" s="57">
        <f t="shared" si="3"/>
        <v>59.855521155830751</v>
      </c>
      <c r="J48" s="56">
        <v>66</v>
      </c>
      <c r="K48" s="57">
        <f t="shared" si="2"/>
        <v>89.918256130790198</v>
      </c>
      <c r="L48" s="56">
        <v>59</v>
      </c>
      <c r="M48" s="57">
        <f t="shared" si="1"/>
        <v>59.837728194726168</v>
      </c>
      <c r="N48" s="58">
        <v>183</v>
      </c>
      <c r="O48" s="87"/>
    </row>
    <row r="49" spans="4:15" hidden="1" x14ac:dyDescent="0.25">
      <c r="D49" s="39" t="s">
        <v>169</v>
      </c>
      <c r="H49" s="1"/>
      <c r="I49" s="56"/>
      <c r="J49" s="1"/>
      <c r="K49" s="1"/>
      <c r="L49" s="1"/>
      <c r="M49" s="1"/>
      <c r="N49" s="1"/>
      <c r="O49" s="1"/>
    </row>
    <row r="50" spans="4:15" hidden="1" x14ac:dyDescent="0.25">
      <c r="D50" s="39" t="s">
        <v>100</v>
      </c>
    </row>
    <row r="51" spans="4:15" hidden="1" x14ac:dyDescent="0.25">
      <c r="D51" s="39" t="s">
        <v>170</v>
      </c>
    </row>
    <row r="52" spans="4:15" hidden="1" x14ac:dyDescent="0.25">
      <c r="D52" s="39" t="s">
        <v>256</v>
      </c>
    </row>
    <row r="53" spans="4:15" hidden="1" x14ac:dyDescent="0.25">
      <c r="D53" s="39" t="s">
        <v>256</v>
      </c>
    </row>
    <row r="54" spans="4:15" hidden="1" x14ac:dyDescent="0.25">
      <c r="D54" s="39" t="s">
        <v>172</v>
      </c>
    </row>
    <row r="55" spans="4:15" hidden="1" x14ac:dyDescent="0.25">
      <c r="D55" s="39" t="s">
        <v>172</v>
      </c>
    </row>
    <row r="56" spans="4:15" hidden="1" x14ac:dyDescent="0.25">
      <c r="D56" s="39" t="s">
        <v>171</v>
      </c>
    </row>
    <row r="57" spans="4:15" hidden="1" x14ac:dyDescent="0.25">
      <c r="D57" s="39" t="s">
        <v>171</v>
      </c>
    </row>
  </sheetData>
  <sortState ref="R15:V27">
    <sortCondition descending="1" ref="V15:V27"/>
  </sortState>
  <mergeCells count="4">
    <mergeCell ref="A2:J2"/>
    <mergeCell ref="A5:J5"/>
    <mergeCell ref="A6:D6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X67"/>
  <sheetViews>
    <sheetView topLeftCell="C1" workbookViewId="0">
      <selection activeCell="S21" sqref="S21"/>
    </sheetView>
  </sheetViews>
  <sheetFormatPr defaultRowHeight="15" x14ac:dyDescent="0.25"/>
  <cols>
    <col min="3" max="3" width="21.5703125" customWidth="1"/>
    <col min="4" max="4" width="29.140625" customWidth="1"/>
    <col min="6" max="6" width="28.42578125" customWidth="1"/>
    <col min="7" max="7" width="33.28515625" customWidth="1"/>
    <col min="8" max="8" width="9.5703125" style="3" hidden="1" customWidth="1"/>
    <col min="9" max="10" width="7.28515625" style="3" customWidth="1"/>
    <col min="11" max="11" width="11.28515625" style="3" customWidth="1"/>
    <col min="12" max="12" width="9.140625" style="3" customWidth="1"/>
    <col min="13" max="14" width="7.28515625" style="3" customWidth="1"/>
    <col min="15" max="15" width="0" style="3" hidden="1" customWidth="1"/>
    <col min="18" max="18" width="14.140625" customWidth="1"/>
  </cols>
  <sheetData>
    <row r="1" spans="1:24" ht="15" customHeight="1" x14ac:dyDescent="0.25">
      <c r="A1" s="98" t="s">
        <v>204</v>
      </c>
      <c r="B1" s="98"/>
      <c r="C1" s="98"/>
      <c r="D1" s="43"/>
      <c r="E1" s="43"/>
      <c r="F1" s="43"/>
      <c r="G1" s="43"/>
      <c r="H1" s="14"/>
      <c r="I1" s="14"/>
    </row>
    <row r="2" spans="1:24" ht="15" customHeight="1" x14ac:dyDescent="0.25">
      <c r="A2" s="99" t="s">
        <v>205</v>
      </c>
      <c r="B2" s="99"/>
      <c r="C2" s="99"/>
      <c r="D2" s="99"/>
      <c r="E2" s="99"/>
      <c r="F2" s="99"/>
      <c r="G2" s="99"/>
      <c r="H2" s="99"/>
      <c r="I2" s="47"/>
    </row>
    <row r="3" spans="1:24" ht="15" customHeight="1" x14ac:dyDescent="0.25">
      <c r="A3" s="43"/>
      <c r="B3" s="43"/>
      <c r="C3" s="43"/>
      <c r="D3" s="43"/>
      <c r="E3" s="43"/>
      <c r="F3" s="43"/>
      <c r="G3" s="43"/>
      <c r="H3" s="14"/>
      <c r="I3" s="14"/>
    </row>
    <row r="4" spans="1:24" ht="15" customHeight="1" x14ac:dyDescent="0.25">
      <c r="A4" s="100" t="s">
        <v>206</v>
      </c>
      <c r="B4" s="100"/>
      <c r="C4" s="100"/>
      <c r="D4" s="43"/>
      <c r="E4" s="43"/>
      <c r="F4" s="43"/>
      <c r="G4" s="43"/>
      <c r="H4" s="14"/>
      <c r="I4" s="14"/>
    </row>
    <row r="5" spans="1:24" ht="15" customHeight="1" x14ac:dyDescent="0.25">
      <c r="A5" s="99" t="s">
        <v>0</v>
      </c>
      <c r="B5" s="99"/>
      <c r="C5" s="99"/>
      <c r="D5" s="99"/>
      <c r="E5" s="43"/>
      <c r="F5" s="43"/>
      <c r="G5" s="43"/>
      <c r="H5" s="14"/>
      <c r="I5" s="14"/>
    </row>
    <row r="6" spans="1:24" ht="15" customHeight="1" thickBot="1" x14ac:dyDescent="0.3">
      <c r="A6" s="99" t="s">
        <v>1</v>
      </c>
      <c r="B6" s="99"/>
      <c r="C6" s="99"/>
      <c r="D6" s="99"/>
      <c r="E6" s="43"/>
      <c r="F6" s="43"/>
      <c r="G6" s="43"/>
      <c r="H6" s="50">
        <f>SUM(LARGE(I15:I59,{1;2;3}))</f>
        <v>2959.9528857479386</v>
      </c>
      <c r="I6" s="14"/>
      <c r="K6" s="51"/>
    </row>
    <row r="7" spans="1:24" ht="15" customHeight="1" thickBot="1" x14ac:dyDescent="0.3">
      <c r="A7" s="19" t="s">
        <v>2</v>
      </c>
      <c r="B7" s="19" t="s">
        <v>3</v>
      </c>
      <c r="C7" s="19" t="s">
        <v>4</v>
      </c>
      <c r="D7" s="19"/>
      <c r="H7" s="36">
        <f ca="1">SUMIF($D$15:$D$59,"KL Vrhnika"&amp; LARGE(I15:I59,{1;2;3}),T1_)</f>
        <v>0</v>
      </c>
      <c r="K7" s="51"/>
    </row>
    <row r="8" spans="1:24" ht="15" customHeight="1" thickBot="1" x14ac:dyDescent="0.3">
      <c r="A8" s="20" t="s">
        <v>5</v>
      </c>
      <c r="B8" s="20" t="s">
        <v>207</v>
      </c>
      <c r="C8" s="20" t="s">
        <v>208</v>
      </c>
      <c r="D8" s="20" t="s">
        <v>183</v>
      </c>
    </row>
    <row r="9" spans="1:24" ht="15" customHeight="1" thickBot="1" x14ac:dyDescent="0.3">
      <c r="A9" s="20" t="s">
        <v>209</v>
      </c>
      <c r="B9" s="20" t="s">
        <v>210</v>
      </c>
      <c r="C9" s="20" t="s">
        <v>211</v>
      </c>
      <c r="D9" s="20" t="s">
        <v>183</v>
      </c>
    </row>
    <row r="10" spans="1:24" ht="15" customHeight="1" thickBot="1" x14ac:dyDescent="0.3">
      <c r="A10" s="20" t="s">
        <v>7</v>
      </c>
      <c r="B10" s="20" t="s">
        <v>212</v>
      </c>
      <c r="C10" s="20" t="s">
        <v>213</v>
      </c>
      <c r="D10" s="20" t="s">
        <v>183</v>
      </c>
    </row>
    <row r="11" spans="1:24" ht="15" customHeight="1" thickBot="1" x14ac:dyDescent="0.3">
      <c r="A11" s="20" t="s">
        <v>214</v>
      </c>
      <c r="B11" s="20" t="s">
        <v>215</v>
      </c>
      <c r="C11" s="20" t="s">
        <v>216</v>
      </c>
      <c r="D11" s="20" t="s">
        <v>183</v>
      </c>
    </row>
    <row r="12" spans="1:24" ht="15" customHeight="1" thickBot="1" x14ac:dyDescent="0.3">
      <c r="A12" s="20" t="s">
        <v>217</v>
      </c>
      <c r="B12" s="20" t="s">
        <v>218</v>
      </c>
      <c r="C12" s="20" t="s">
        <v>219</v>
      </c>
      <c r="D12" s="20" t="s">
        <v>183</v>
      </c>
    </row>
    <row r="13" spans="1:24" ht="15" customHeight="1" x14ac:dyDescent="0.25"/>
    <row r="14" spans="1:24" ht="15" customHeight="1" x14ac:dyDescent="0.25">
      <c r="A14" s="48" t="s">
        <v>8</v>
      </c>
      <c r="B14" s="48" t="s">
        <v>9</v>
      </c>
      <c r="C14" s="48" t="s">
        <v>10</v>
      </c>
      <c r="D14" s="48" t="s">
        <v>151</v>
      </c>
      <c r="E14" s="48" t="s">
        <v>188</v>
      </c>
      <c r="F14" s="48" t="s">
        <v>11</v>
      </c>
      <c r="G14" s="48" t="s">
        <v>12</v>
      </c>
      <c r="H14" s="40" t="s">
        <v>13</v>
      </c>
      <c r="I14" s="48" t="s">
        <v>253</v>
      </c>
      <c r="J14" s="48" t="s">
        <v>14</v>
      </c>
      <c r="K14" s="40" t="s">
        <v>15</v>
      </c>
      <c r="L14" s="48" t="s">
        <v>254</v>
      </c>
      <c r="M14" s="48" t="s">
        <v>16</v>
      </c>
      <c r="N14" s="48" t="s">
        <v>92</v>
      </c>
      <c r="O14" s="40" t="s">
        <v>189</v>
      </c>
      <c r="Q14" s="38" t="s">
        <v>175</v>
      </c>
      <c r="R14" s="38" t="s">
        <v>151</v>
      </c>
      <c r="S14" s="38" t="s">
        <v>152</v>
      </c>
      <c r="T14" s="38" t="s">
        <v>199</v>
      </c>
      <c r="U14" s="38" t="s">
        <v>154</v>
      </c>
      <c r="V14" s="38" t="s">
        <v>155</v>
      </c>
      <c r="W14" s="38" t="s">
        <v>156</v>
      </c>
      <c r="X14" s="38" t="s">
        <v>149</v>
      </c>
    </row>
    <row r="15" spans="1:24" ht="15" customHeight="1" x14ac:dyDescent="0.25">
      <c r="A15" s="44">
        <v>1</v>
      </c>
      <c r="B15" s="45">
        <v>29</v>
      </c>
      <c r="C15" s="45" t="s">
        <v>33</v>
      </c>
      <c r="D15" s="39" t="s">
        <v>168</v>
      </c>
      <c r="E15" s="45" t="s">
        <v>190</v>
      </c>
      <c r="F15" s="45" t="s">
        <v>20</v>
      </c>
      <c r="G15" s="45" t="s">
        <v>220</v>
      </c>
      <c r="H15" s="46">
        <v>829</v>
      </c>
      <c r="I15" s="49">
        <f>(1000*H15)/849</f>
        <v>976.44287396937568</v>
      </c>
      <c r="J15" s="49">
        <v>1000</v>
      </c>
      <c r="K15" s="46">
        <v>985</v>
      </c>
      <c r="L15" s="49">
        <v>1000</v>
      </c>
      <c r="M15" s="49">
        <v>1000</v>
      </c>
      <c r="N15" s="49">
        <v>875</v>
      </c>
      <c r="O15" s="40">
        <v>4689</v>
      </c>
      <c r="Q15" s="38">
        <v>1</v>
      </c>
      <c r="R15" s="39" t="s">
        <v>168</v>
      </c>
      <c r="S15" s="36">
        <f t="array" ref="S15">SUM(LARGE(IF(klub=R15,$I$15:$I$70,""),{1;2;3}))</f>
        <v>2868.0800942285041</v>
      </c>
      <c r="T15" s="36">
        <f t="array" ref="T15">SUM(LARGE(IF(klub=$R15,J$15:J$70,""),{1;2;3}))</f>
        <v>2736</v>
      </c>
      <c r="U15" s="36">
        <f t="array" ref="U15">SUM(LARGE(IF(klub=$R15,L$15:L$70,""),{1;2;3}))</f>
        <v>2803.0456852791876</v>
      </c>
      <c r="V15" s="36">
        <f t="array" ref="V15">SUM(LARGE(IF(klub=$R15,M$15:M$70,""),{1;2;3}))</f>
        <v>2911</v>
      </c>
      <c r="W15" s="36">
        <f t="array" ref="W15">SUM(LARGE(IF(klub=$R15,N$15:N$70,""),{1;2;3}))</f>
        <v>2705</v>
      </c>
      <c r="X15" s="37">
        <f t="shared" ref="X15:X26" si="0">SUM(S15:U15)</f>
        <v>8407.1257795076926</v>
      </c>
    </row>
    <row r="16" spans="1:24" ht="15" customHeight="1" x14ac:dyDescent="0.25">
      <c r="A16" s="44">
        <v>2</v>
      </c>
      <c r="B16" s="45">
        <v>148</v>
      </c>
      <c r="C16" s="45" t="s">
        <v>19</v>
      </c>
      <c r="D16" s="39" t="s">
        <v>100</v>
      </c>
      <c r="E16" s="45" t="s">
        <v>190</v>
      </c>
      <c r="F16" s="45" t="s">
        <v>20</v>
      </c>
      <c r="G16" s="45"/>
      <c r="H16" s="46">
        <v>762</v>
      </c>
      <c r="I16" s="49">
        <f t="shared" ref="I16:I20" si="1">(1000*H16)/849</f>
        <v>897.52650176678446</v>
      </c>
      <c r="J16" s="49">
        <v>928</v>
      </c>
      <c r="K16" s="46">
        <v>977</v>
      </c>
      <c r="L16" s="49">
        <f>(1000*K16)/985</f>
        <v>991.87817258883251</v>
      </c>
      <c r="M16" s="49">
        <v>884</v>
      </c>
      <c r="N16" s="49">
        <v>906</v>
      </c>
      <c r="O16" s="40">
        <v>4457</v>
      </c>
      <c r="Q16" s="38">
        <v>2</v>
      </c>
      <c r="R16" s="39" t="s">
        <v>170</v>
      </c>
      <c r="S16" s="36">
        <f t="array" ref="S16">SUM(LARGE(IF(klub=R16,$I$15:$I$70,""),{1;2;3}))</f>
        <v>2713.7809187279154</v>
      </c>
      <c r="T16" s="36">
        <f t="array" ref="T16">SUM(LARGE(IF(klub=$R16,J$15:J$70,""),{1;2;3}))</f>
        <v>1818</v>
      </c>
      <c r="U16" s="36">
        <f t="array" ref="U16">SUM(LARGE(IF(klub=$R16,L$15:L$70,""),{1;2;3}))</f>
        <v>2436.5482233502535</v>
      </c>
      <c r="V16" s="36">
        <f t="array" ref="V16">SUM(LARGE(IF(klub=$R16,M$15:M$70,""),{1;2;3}))</f>
        <v>1821</v>
      </c>
      <c r="W16" s="36">
        <f t="array" ref="W16">SUM(LARGE(IF(klub=$R16,N$15:N$70,""),{1;2;3}))</f>
        <v>2159</v>
      </c>
      <c r="X16" s="37">
        <f t="shared" si="0"/>
        <v>6968.3291420781688</v>
      </c>
    </row>
    <row r="17" spans="1:24" ht="15" customHeight="1" x14ac:dyDescent="0.25">
      <c r="A17" s="44">
        <v>4</v>
      </c>
      <c r="B17" s="45">
        <v>217</v>
      </c>
      <c r="C17" s="45" t="s">
        <v>53</v>
      </c>
      <c r="D17" s="39" t="s">
        <v>168</v>
      </c>
      <c r="E17" s="45" t="s">
        <v>190</v>
      </c>
      <c r="F17" s="45" t="s">
        <v>64</v>
      </c>
      <c r="G17" s="45" t="s">
        <v>221</v>
      </c>
      <c r="H17" s="46">
        <v>819</v>
      </c>
      <c r="I17" s="49">
        <f t="shared" si="1"/>
        <v>964.66431095406358</v>
      </c>
      <c r="J17" s="49">
        <v>704</v>
      </c>
      <c r="K17" s="46">
        <v>923</v>
      </c>
      <c r="L17" s="49">
        <f t="shared" ref="L17:L59" si="2">(1000*K17)/985</f>
        <v>937.05583756345175</v>
      </c>
      <c r="M17" s="49">
        <v>959</v>
      </c>
      <c r="N17" s="49">
        <v>847</v>
      </c>
      <c r="O17" s="40">
        <v>4252</v>
      </c>
      <c r="Q17" s="38">
        <v>3</v>
      </c>
      <c r="R17" s="39" t="s">
        <v>169</v>
      </c>
      <c r="S17" s="36">
        <f t="array" ref="S17">SUM(LARGE(IF(klub=R17,$I$15:$I$70,""),{1;2;3}))</f>
        <v>2619.5524146054181</v>
      </c>
      <c r="T17" s="36">
        <f t="array" ref="T17">SUM(LARGE(IF(klub=$R17,J$15:J$70,""),{1;2;3}))</f>
        <v>2087</v>
      </c>
      <c r="U17" s="36">
        <f t="array" ref="U17">SUM(LARGE(IF(klub=$R17,L$15:L$70,""),{1;2;3}))</f>
        <v>1909.6446700507613</v>
      </c>
      <c r="V17" s="36">
        <f t="array" ref="V17">SUM(LARGE(IF(klub=$R17,M$15:M$70,""),{1;2;3}))</f>
        <v>2217</v>
      </c>
      <c r="W17" s="36">
        <f t="array" ref="W17">SUM(LARGE(IF(klub=$R17,N$15:N$70,""),{1;2;3}))</f>
        <v>2299</v>
      </c>
      <c r="X17" s="37">
        <f t="shared" si="0"/>
        <v>6616.197084656179</v>
      </c>
    </row>
    <row r="18" spans="1:24" ht="15" customHeight="1" x14ac:dyDescent="0.25">
      <c r="A18" s="44">
        <v>6</v>
      </c>
      <c r="B18" s="45">
        <v>90</v>
      </c>
      <c r="C18" s="45" t="s">
        <v>21</v>
      </c>
      <c r="D18" s="39" t="s">
        <v>168</v>
      </c>
      <c r="E18" s="45" t="s">
        <v>190</v>
      </c>
      <c r="F18" s="45" t="s">
        <v>20</v>
      </c>
      <c r="G18" s="45" t="s">
        <v>22</v>
      </c>
      <c r="H18" s="46">
        <v>787</v>
      </c>
      <c r="I18" s="49">
        <f t="shared" si="1"/>
        <v>926.97290930506483</v>
      </c>
      <c r="J18" s="49">
        <v>572</v>
      </c>
      <c r="K18" s="46">
        <v>853</v>
      </c>
      <c r="L18" s="49">
        <f t="shared" si="2"/>
        <v>865.989847715736</v>
      </c>
      <c r="M18" s="49">
        <v>952</v>
      </c>
      <c r="N18" s="49">
        <v>983</v>
      </c>
      <c r="O18" s="40">
        <v>4147</v>
      </c>
      <c r="Q18" s="38">
        <v>4</v>
      </c>
      <c r="R18" s="39" t="s">
        <v>167</v>
      </c>
      <c r="S18" s="36">
        <f t="array" ref="S18">SUM(LARGE(IF(klub=R18,$I$15:$I$70,""),{1;2;3}))</f>
        <v>2240.2826855123676</v>
      </c>
      <c r="T18" s="36">
        <f t="array" ref="T18">SUM(LARGE(IF(klub=$R18,J$15:J$70,""),{1;2;3}))</f>
        <v>2157</v>
      </c>
      <c r="U18" s="36">
        <f t="array" ref="U18">SUM(LARGE(IF(klub=$R18,L$15:L$70,""),{1;2;3}))</f>
        <v>2202.0304568527918</v>
      </c>
      <c r="V18" s="36">
        <f t="array" ref="V18">SUM(LARGE(IF(klub=$R18,M$15:M$70,""),{1;2;3}))</f>
        <v>1958</v>
      </c>
      <c r="W18" s="36">
        <f t="array" ref="W18">SUM(LARGE(IF(klub=$R18,N$15:N$70,""),{1;2;3}))</f>
        <v>1752</v>
      </c>
      <c r="X18" s="37">
        <f t="shared" si="0"/>
        <v>6599.3131423651594</v>
      </c>
    </row>
    <row r="19" spans="1:24" ht="15" customHeight="1" x14ac:dyDescent="0.25">
      <c r="A19" s="44">
        <v>7</v>
      </c>
      <c r="B19" s="45">
        <v>126</v>
      </c>
      <c r="C19" s="45" t="s">
        <v>222</v>
      </c>
      <c r="D19" s="39" t="s">
        <v>100</v>
      </c>
      <c r="E19" s="45" t="s">
        <v>190</v>
      </c>
      <c r="F19" s="45" t="s">
        <v>64</v>
      </c>
      <c r="G19" s="45" t="s">
        <v>223</v>
      </c>
      <c r="H19" s="46">
        <v>775</v>
      </c>
      <c r="I19" s="49">
        <f t="shared" si="1"/>
        <v>912.83863368669017</v>
      </c>
      <c r="J19" s="49">
        <v>918</v>
      </c>
      <c r="K19" s="46">
        <v>768</v>
      </c>
      <c r="L19" s="49">
        <f t="shared" si="2"/>
        <v>779.69543147208117</v>
      </c>
      <c r="M19" s="49">
        <v>806</v>
      </c>
      <c r="N19" s="49">
        <v>846</v>
      </c>
      <c r="O19" s="40">
        <v>4113</v>
      </c>
      <c r="Q19" s="38">
        <v>5</v>
      </c>
      <c r="R19" s="39" t="s">
        <v>171</v>
      </c>
      <c r="S19" s="36">
        <f t="array" ref="S19">SUM(LARGE(IF(klub=R19,$I$15:$I$70,""),{1;2;3}))</f>
        <v>2220.2591283863367</v>
      </c>
      <c r="T19" s="36">
        <f t="array" ref="T19">SUM(LARGE(IF(klub=$R19,J$15:J$70,""),{1;2;3}))</f>
        <v>1846</v>
      </c>
      <c r="U19" s="36">
        <f t="array" ref="U19">SUM(LARGE(IF(klub=$R19,L$15:L$70,""),{1;2;3}))</f>
        <v>1829.4416243654823</v>
      </c>
      <c r="V19" s="36">
        <f t="array" ref="V19">SUM(LARGE(IF(klub=$R19,M$15:M$70,""),{1;2;3}))</f>
        <v>1701</v>
      </c>
      <c r="W19" s="36">
        <f t="array" ref="W19">SUM(LARGE(IF(klub=$R19,N$15:N$70,""),{1;2;3}))</f>
        <v>1560</v>
      </c>
      <c r="X19" s="37">
        <f t="shared" si="0"/>
        <v>5895.700752751819</v>
      </c>
    </row>
    <row r="20" spans="1:24" ht="15" customHeight="1" x14ac:dyDescent="0.25">
      <c r="A20" s="44">
        <v>9</v>
      </c>
      <c r="B20" s="45">
        <v>5</v>
      </c>
      <c r="C20" s="45" t="s">
        <v>26</v>
      </c>
      <c r="D20" s="39" t="s">
        <v>167</v>
      </c>
      <c r="E20" s="45" t="s">
        <v>190</v>
      </c>
      <c r="F20" s="45" t="s">
        <v>20</v>
      </c>
      <c r="G20" s="45" t="s">
        <v>27</v>
      </c>
      <c r="H20" s="46">
        <v>691</v>
      </c>
      <c r="I20" s="49">
        <f t="shared" si="1"/>
        <v>813.89870435806836</v>
      </c>
      <c r="J20" s="49">
        <v>803</v>
      </c>
      <c r="K20" s="46">
        <v>966</v>
      </c>
      <c r="L20" s="49">
        <f t="shared" si="2"/>
        <v>980.71065989847716</v>
      </c>
      <c r="M20" s="49">
        <v>736</v>
      </c>
      <c r="N20" s="49">
        <v>817</v>
      </c>
      <c r="O20" s="40">
        <v>4013</v>
      </c>
      <c r="Q20" s="38">
        <v>6</v>
      </c>
      <c r="R20" s="39" t="s">
        <v>100</v>
      </c>
      <c r="S20" s="36">
        <f t="array" ref="S20">SUM(LARGE(IF(klub=R20,$I$15:$I$70,""),{1;2;3}))</f>
        <v>1810.3651354534745</v>
      </c>
      <c r="T20" s="36">
        <f t="array" ref="T20">SUM(LARGE(IF(klub=$R20,J$15:J$70,""),{1;2;3}))</f>
        <v>1846</v>
      </c>
      <c r="U20" s="36">
        <f t="array" ref="U20">SUM(LARGE(IF(klub=$R20,L$15:L$70,""),{1;2;3}))</f>
        <v>1771.5736040609136</v>
      </c>
      <c r="V20" s="36">
        <f t="array" ref="V20">SUM(LARGE(IF(klub=$R20,M$15:M$70,""),{1;2;3}))</f>
        <v>1690</v>
      </c>
      <c r="W20" s="36">
        <f t="array" ref="W20">SUM(LARGE(IF(klub=$R20,N$15:N$70,""),{1;2;3}))</f>
        <v>1752</v>
      </c>
      <c r="X20" s="37">
        <f t="shared" si="0"/>
        <v>5427.9387395143876</v>
      </c>
    </row>
    <row r="21" spans="1:24" ht="15" customHeight="1" x14ac:dyDescent="0.25">
      <c r="A21" s="44">
        <v>10</v>
      </c>
      <c r="B21" s="45">
        <v>214</v>
      </c>
      <c r="C21" s="45" t="s">
        <v>40</v>
      </c>
      <c r="D21" s="39" t="s">
        <v>170</v>
      </c>
      <c r="E21" s="45" t="s">
        <v>190</v>
      </c>
      <c r="F21" s="45" t="s">
        <v>224</v>
      </c>
      <c r="G21" s="45" t="s">
        <v>97</v>
      </c>
      <c r="H21" s="46">
        <v>849</v>
      </c>
      <c r="I21" s="49">
        <v>1000</v>
      </c>
      <c r="J21" s="49">
        <v>392</v>
      </c>
      <c r="K21" s="46">
        <v>939</v>
      </c>
      <c r="L21" s="49">
        <f t="shared" si="2"/>
        <v>953.29949238578683</v>
      </c>
      <c r="M21" s="49">
        <v>965</v>
      </c>
      <c r="N21" s="49">
        <v>827</v>
      </c>
      <c r="O21" s="40">
        <v>3972</v>
      </c>
      <c r="Q21" s="38">
        <v>7</v>
      </c>
      <c r="R21" s="39" t="s">
        <v>173</v>
      </c>
      <c r="S21" s="36">
        <f t="array" ref="S21">SUM(LARGE(IF(klub=R21,$I$15:$I$70,""),{1;2;3}))</f>
        <v>930.50647820965844</v>
      </c>
      <c r="T21" s="36">
        <f t="array" ref="T21">SUM(LARGE(IF(klub=$R21,J$15:J$70,""),{1;2;3}))</f>
        <v>1122</v>
      </c>
      <c r="U21" s="36">
        <f t="array" ref="U21">SUM(LARGE(IF(klub=$R21,L$15:L$70,""),{1;2;3}))</f>
        <v>1079.1878172588831</v>
      </c>
      <c r="V21" s="36">
        <f t="array" ref="V21">SUM(LARGE(IF(klub=$R21,M$15:M$70,""),{1;2;3}))</f>
        <v>1282</v>
      </c>
      <c r="W21" s="36">
        <f t="array" ref="W21">SUM(LARGE(IF(klub=$R21,N$15:N$70,""),{1;2;3}))</f>
        <v>1171</v>
      </c>
      <c r="X21" s="37">
        <f t="shared" si="0"/>
        <v>3131.6942954685414</v>
      </c>
    </row>
    <row r="22" spans="1:24" ht="15" customHeight="1" x14ac:dyDescent="0.25">
      <c r="A22" s="44">
        <v>12</v>
      </c>
      <c r="B22" s="45">
        <v>611</v>
      </c>
      <c r="C22" s="45" t="s">
        <v>109</v>
      </c>
      <c r="D22" s="39" t="s">
        <v>168</v>
      </c>
      <c r="E22" s="45" t="s">
        <v>190</v>
      </c>
      <c r="F22" s="45" t="s">
        <v>225</v>
      </c>
      <c r="G22" s="45"/>
      <c r="H22" s="46">
        <v>698</v>
      </c>
      <c r="I22" s="49">
        <f>(1000*H22)/849</f>
        <v>822.14369846878685</v>
      </c>
      <c r="J22" s="49">
        <v>894</v>
      </c>
      <c r="K22" s="46">
        <v>851</v>
      </c>
      <c r="L22" s="49">
        <f t="shared" si="2"/>
        <v>863.95939086294413</v>
      </c>
      <c r="M22" s="49">
        <v>742</v>
      </c>
      <c r="N22" s="49">
        <v>766</v>
      </c>
      <c r="O22" s="40">
        <v>3951</v>
      </c>
      <c r="Q22" s="38">
        <v>8</v>
      </c>
      <c r="R22" s="39" t="s">
        <v>177</v>
      </c>
      <c r="S22" s="36">
        <f t="array" ref="S22">SUM(LARGE(IF(klub=R22,$I$15:$I$70,""),{1;2;3}))</f>
        <v>1209.658421672556</v>
      </c>
      <c r="T22" s="36">
        <f t="array" ref="T22">SUM(LARGE(IF(klub=$R22,J$15:J$70,""),{1;2;3}))</f>
        <v>721</v>
      </c>
      <c r="U22" s="36">
        <f t="array" ref="U22">SUM(LARGE(IF(klub=$R22,L$15:L$70,""),{1;2;3}))</f>
        <v>981.72588832487315</v>
      </c>
      <c r="V22" s="36">
        <f t="array" ref="V22">SUM(LARGE(IF(klub=$R22,M$15:M$70,""),{1;2;3}))</f>
        <v>880</v>
      </c>
      <c r="W22" s="36">
        <f t="array" ref="W22">SUM(LARGE(IF(klub=$R22,N$15:N$70,""),{1;2;3}))</f>
        <v>343</v>
      </c>
      <c r="X22" s="37">
        <f t="shared" si="0"/>
        <v>2912.3843099974292</v>
      </c>
    </row>
    <row r="23" spans="1:24" ht="15" customHeight="1" x14ac:dyDescent="0.25">
      <c r="A23" s="44">
        <v>15</v>
      </c>
      <c r="B23" s="45">
        <v>7</v>
      </c>
      <c r="C23" s="45" t="s">
        <v>23</v>
      </c>
      <c r="D23" s="39" t="s">
        <v>169</v>
      </c>
      <c r="E23" s="45" t="s">
        <v>190</v>
      </c>
      <c r="F23" s="45" t="s">
        <v>193</v>
      </c>
      <c r="G23" s="45" t="s">
        <v>226</v>
      </c>
      <c r="H23" s="46">
        <v>782</v>
      </c>
      <c r="I23" s="49">
        <f t="shared" ref="I23:I59" si="3">(1000*H23)/849</f>
        <v>921.08362779740867</v>
      </c>
      <c r="J23" s="49">
        <v>898</v>
      </c>
      <c r="K23" s="46">
        <v>664</v>
      </c>
      <c r="L23" s="49">
        <f t="shared" si="2"/>
        <v>674.11167512690361</v>
      </c>
      <c r="M23" s="49">
        <v>707</v>
      </c>
      <c r="N23" s="49">
        <v>710</v>
      </c>
      <c r="O23" s="40">
        <v>3761</v>
      </c>
      <c r="Q23" s="38">
        <v>9</v>
      </c>
      <c r="R23" s="39" t="s">
        <v>47</v>
      </c>
      <c r="S23" s="36">
        <f t="array" ref="S23">SUM(LARGE(IF(klub=R23,$I$15:$I$70,""),{1;2;3}))</f>
        <v>1227.3262661955241</v>
      </c>
      <c r="T23" s="36">
        <f t="array" ref="T23">SUM(LARGE(IF(klub=$R23,J$15:J$70,""),{1;2;3}))</f>
        <v>403</v>
      </c>
      <c r="U23" s="36">
        <f t="array" ref="U23">SUM(LARGE(IF(klub=$R23,L$15:L$70,""),{1;2;3}))</f>
        <v>1054.8223350253807</v>
      </c>
      <c r="V23" s="36">
        <f t="array" ref="V23">SUM(LARGE(IF(klub=$R23,M$15:M$70,""),{1;2;3}))</f>
        <v>861</v>
      </c>
      <c r="W23" s="36">
        <f t="array" ref="W23">SUM(LARGE(IF(klub=$R23,N$15:N$70,""),{1;2;3}))</f>
        <v>579</v>
      </c>
      <c r="X23" s="37">
        <f t="shared" si="0"/>
        <v>2685.1486012209048</v>
      </c>
    </row>
    <row r="24" spans="1:24" ht="15" customHeight="1" x14ac:dyDescent="0.25">
      <c r="A24" s="44">
        <v>16</v>
      </c>
      <c r="B24" s="45">
        <v>414</v>
      </c>
      <c r="C24" s="45" t="s">
        <v>35</v>
      </c>
      <c r="D24" s="39" t="s">
        <v>170</v>
      </c>
      <c r="E24" s="45" t="s">
        <v>190</v>
      </c>
      <c r="F24" s="45" t="s">
        <v>227</v>
      </c>
      <c r="G24" s="45" t="s">
        <v>57</v>
      </c>
      <c r="H24" s="46">
        <v>835</v>
      </c>
      <c r="I24" s="49">
        <f t="shared" si="3"/>
        <v>983.51001177856301</v>
      </c>
      <c r="J24" s="49">
        <v>910</v>
      </c>
      <c r="K24" s="46">
        <v>926</v>
      </c>
      <c r="L24" s="49">
        <f t="shared" si="2"/>
        <v>940.10152284263961</v>
      </c>
      <c r="M24" s="49">
        <v>206</v>
      </c>
      <c r="N24" s="49">
        <v>847</v>
      </c>
      <c r="O24" s="40">
        <v>3724</v>
      </c>
      <c r="Q24" s="38">
        <v>10</v>
      </c>
      <c r="R24" s="39" t="s">
        <v>255</v>
      </c>
      <c r="S24" s="36">
        <f t="array" ref="S24">SUM(LARGE(IF(klub=R24,$I$15:$I$70,""),{1;2;3}))</f>
        <v>766.78445229681984</v>
      </c>
      <c r="T24" s="36">
        <f t="array" ref="T24">SUM(LARGE(IF(klub=$R24,J$15:J$70,""),{1;2;3}))</f>
        <v>671</v>
      </c>
      <c r="U24" s="36">
        <f t="array" ref="U24">SUM(LARGE(IF(klub=$R24,L$15:L$70,""),{1;2;3}))</f>
        <v>1047.715736040609</v>
      </c>
      <c r="V24" s="36">
        <f t="array" ref="V24">SUM(LARGE(IF(klub=$R24,M$15:M$70,""),{1;2;3}))</f>
        <v>241</v>
      </c>
      <c r="W24" s="36">
        <f t="array" ref="W24">SUM(LARGE(IF(klub=$R24,N$15:N$70,""),{1;2;3}))</f>
        <v>421</v>
      </c>
      <c r="X24" s="37">
        <f t="shared" si="0"/>
        <v>2485.5001883374289</v>
      </c>
    </row>
    <row r="25" spans="1:24" ht="15" customHeight="1" x14ac:dyDescent="0.25">
      <c r="A25" s="44">
        <v>20</v>
      </c>
      <c r="B25" s="45">
        <v>37</v>
      </c>
      <c r="C25" s="45" t="s">
        <v>61</v>
      </c>
      <c r="D25" s="39" t="s">
        <v>173</v>
      </c>
      <c r="E25" s="45" t="s">
        <v>190</v>
      </c>
      <c r="F25" s="45" t="s">
        <v>193</v>
      </c>
      <c r="G25" s="45" t="s">
        <v>229</v>
      </c>
      <c r="H25" s="46">
        <v>790</v>
      </c>
      <c r="I25" s="49">
        <f t="shared" si="3"/>
        <v>930.50647820965844</v>
      </c>
      <c r="J25" s="49">
        <v>701</v>
      </c>
      <c r="K25" s="46">
        <v>553</v>
      </c>
      <c r="L25" s="49">
        <f t="shared" si="2"/>
        <v>561.42131979695432</v>
      </c>
      <c r="M25" s="49">
        <v>706</v>
      </c>
      <c r="N25" s="49">
        <v>712</v>
      </c>
      <c r="O25" s="40">
        <v>3462</v>
      </c>
      <c r="Q25" s="38">
        <v>11</v>
      </c>
      <c r="R25" s="39" t="s">
        <v>172</v>
      </c>
      <c r="S25" s="36">
        <f t="array" ref="S25">SUM(LARGE(IF(klub=R25,$I$15:$I$70,""),{1;2;3}))</f>
        <v>425.20612485276797</v>
      </c>
      <c r="T25" s="36">
        <f t="array" ref="T25">SUM(LARGE(IF(klub=$R25,J$15:J$70,""),{1;2;3}))</f>
        <v>757</v>
      </c>
      <c r="U25" s="36">
        <f t="array" ref="U25">SUM(LARGE(IF(klub=$R25,L$15:L$70,""),{1;2;3}))</f>
        <v>820.30456852791872</v>
      </c>
      <c r="V25" s="36">
        <f t="array" ref="V25">SUM(LARGE(IF(klub=$R25,M$15:M$70,""),{1;2;3}))</f>
        <v>1086</v>
      </c>
      <c r="W25" s="36">
        <f t="array" ref="W25">SUM(LARGE(IF(klub=$R25,N$15:N$70,""),{1;2;3}))</f>
        <v>904</v>
      </c>
      <c r="X25" s="37">
        <f t="shared" si="0"/>
        <v>2002.5106933806867</v>
      </c>
    </row>
    <row r="26" spans="1:24" ht="15" customHeight="1" x14ac:dyDescent="0.25">
      <c r="A26" s="44">
        <v>21</v>
      </c>
      <c r="B26" s="45">
        <v>523</v>
      </c>
      <c r="C26" s="45" t="s">
        <v>56</v>
      </c>
      <c r="D26" s="39" t="s">
        <v>169</v>
      </c>
      <c r="E26" s="45" t="s">
        <v>190</v>
      </c>
      <c r="F26" s="45" t="s">
        <v>106</v>
      </c>
      <c r="G26" s="45" t="s">
        <v>230</v>
      </c>
      <c r="H26" s="46">
        <v>812</v>
      </c>
      <c r="I26" s="49">
        <f t="shared" si="3"/>
        <v>956.41931684334509</v>
      </c>
      <c r="J26" s="49">
        <v>504</v>
      </c>
      <c r="K26" s="46">
        <v>248</v>
      </c>
      <c r="L26" s="49">
        <f t="shared" si="2"/>
        <v>251.7766497461929</v>
      </c>
      <c r="M26" s="49">
        <v>820</v>
      </c>
      <c r="N26" s="49">
        <v>1000</v>
      </c>
      <c r="O26" s="40">
        <v>3384</v>
      </c>
      <c r="Q26" s="38">
        <v>12</v>
      </c>
      <c r="R26" s="39" t="s">
        <v>256</v>
      </c>
      <c r="S26" s="36" t="e">
        <f t="array" ref="S26">SUM(LARGE(IF(klub=R26,$I$15:$I$70,""),{1;2;3}))</f>
        <v>#NUM!</v>
      </c>
      <c r="T26" s="36" t="e">
        <f t="array" ref="T26">SUM(LARGE(IF(klub=$R26,J$15:J$70,""),{1;2;3}))</f>
        <v>#NUM!</v>
      </c>
      <c r="U26" s="36" t="e">
        <f t="array" ref="U26">SUM(LARGE(IF(klub=$R26,L$15:L$70,""),{1;2;3}))</f>
        <v>#NUM!</v>
      </c>
      <c r="V26" s="36" t="e">
        <f t="array" ref="V26">SUM(LARGE(IF(klub=$R26,M$15:M$70,""),{1;2;3}))</f>
        <v>#NUM!</v>
      </c>
      <c r="W26" s="36" t="e">
        <f t="array" ref="W26">SUM(LARGE(IF(klub=$R26,N$15:N$70,""),{1;2;3}))</f>
        <v>#NUM!</v>
      </c>
      <c r="X26" s="37" t="e">
        <f t="shared" si="0"/>
        <v>#NUM!</v>
      </c>
    </row>
    <row r="27" spans="1:24" ht="15" customHeight="1" x14ac:dyDescent="0.25">
      <c r="A27" s="44">
        <v>23</v>
      </c>
      <c r="B27" s="45">
        <v>39</v>
      </c>
      <c r="C27" s="45" t="s">
        <v>75</v>
      </c>
      <c r="D27" s="39" t="s">
        <v>168</v>
      </c>
      <c r="E27" s="45" t="s">
        <v>190</v>
      </c>
      <c r="F27" s="45" t="s">
        <v>64</v>
      </c>
      <c r="G27" s="45" t="s">
        <v>231</v>
      </c>
      <c r="H27" s="46">
        <v>666</v>
      </c>
      <c r="I27" s="49">
        <f t="shared" si="3"/>
        <v>784.45229681978799</v>
      </c>
      <c r="J27" s="49">
        <v>842</v>
      </c>
      <c r="K27" s="46">
        <v>281</v>
      </c>
      <c r="L27" s="49">
        <f t="shared" si="2"/>
        <v>285.2791878172589</v>
      </c>
      <c r="M27" s="49">
        <v>826</v>
      </c>
      <c r="N27" s="49">
        <v>479</v>
      </c>
      <c r="O27" s="40">
        <v>3094</v>
      </c>
    </row>
    <row r="28" spans="1:24" ht="15" customHeight="1" x14ac:dyDescent="0.25">
      <c r="A28" s="44">
        <v>24</v>
      </c>
      <c r="B28" s="45">
        <v>303</v>
      </c>
      <c r="C28" s="45" t="s">
        <v>89</v>
      </c>
      <c r="D28" s="39" t="s">
        <v>171</v>
      </c>
      <c r="E28" s="45" t="s">
        <v>190</v>
      </c>
      <c r="F28" s="45" t="s">
        <v>39</v>
      </c>
      <c r="G28" s="45" t="s">
        <v>116</v>
      </c>
      <c r="H28" s="46">
        <v>705</v>
      </c>
      <c r="I28" s="49">
        <f t="shared" si="3"/>
        <v>830.38869257950535</v>
      </c>
      <c r="J28" s="49">
        <v>669</v>
      </c>
      <c r="K28" s="46">
        <v>544</v>
      </c>
      <c r="L28" s="49">
        <f t="shared" si="2"/>
        <v>552.28426395939084</v>
      </c>
      <c r="M28" s="49">
        <v>585</v>
      </c>
      <c r="N28" s="49">
        <v>569</v>
      </c>
      <c r="O28" s="40">
        <v>3072</v>
      </c>
    </row>
    <row r="29" spans="1:24" ht="15" customHeight="1" x14ac:dyDescent="0.25">
      <c r="A29" s="44">
        <v>26</v>
      </c>
      <c r="B29" s="45">
        <v>140</v>
      </c>
      <c r="C29" s="45" t="s">
        <v>96</v>
      </c>
      <c r="D29" s="39" t="s">
        <v>167</v>
      </c>
      <c r="E29" s="45" t="s">
        <v>190</v>
      </c>
      <c r="F29" s="45" t="s">
        <v>28</v>
      </c>
      <c r="G29" s="45"/>
      <c r="H29" s="46">
        <v>623</v>
      </c>
      <c r="I29" s="49">
        <f t="shared" si="3"/>
        <v>733.80447585394586</v>
      </c>
      <c r="J29" s="49">
        <v>789</v>
      </c>
      <c r="K29" s="46">
        <v>665</v>
      </c>
      <c r="L29" s="49">
        <f t="shared" si="2"/>
        <v>675.12690355329948</v>
      </c>
      <c r="M29" s="49">
        <v>646</v>
      </c>
      <c r="N29" s="49">
        <v>291</v>
      </c>
      <c r="O29" s="40">
        <v>3014</v>
      </c>
    </row>
    <row r="30" spans="1:24" ht="15" customHeight="1" x14ac:dyDescent="0.25">
      <c r="A30" s="44">
        <v>30</v>
      </c>
      <c r="B30" s="45">
        <v>58</v>
      </c>
      <c r="C30" s="45" t="s">
        <v>37</v>
      </c>
      <c r="D30" s="39" t="s">
        <v>172</v>
      </c>
      <c r="E30" s="45" t="s">
        <v>190</v>
      </c>
      <c r="F30" s="45" t="s">
        <v>191</v>
      </c>
      <c r="G30" s="45"/>
      <c r="H30" s="46">
        <v>0</v>
      </c>
      <c r="I30" s="49">
        <f t="shared" si="3"/>
        <v>0</v>
      </c>
      <c r="J30" s="49">
        <v>676</v>
      </c>
      <c r="K30" s="46">
        <v>561</v>
      </c>
      <c r="L30" s="49">
        <f t="shared" si="2"/>
        <v>569.54314720812181</v>
      </c>
      <c r="M30" s="49">
        <v>801</v>
      </c>
      <c r="N30" s="49">
        <v>767</v>
      </c>
      <c r="O30" s="40">
        <v>2805</v>
      </c>
    </row>
    <row r="31" spans="1:24" ht="15" customHeight="1" x14ac:dyDescent="0.25">
      <c r="A31" s="44">
        <v>31</v>
      </c>
      <c r="B31" s="45">
        <v>545</v>
      </c>
      <c r="C31" s="45" t="s">
        <v>99</v>
      </c>
      <c r="D31" s="39" t="s">
        <v>168</v>
      </c>
      <c r="E31" s="45" t="s">
        <v>190</v>
      </c>
      <c r="F31" s="45" t="s">
        <v>115</v>
      </c>
      <c r="G31" s="45" t="s">
        <v>232</v>
      </c>
      <c r="H31" s="46">
        <v>640</v>
      </c>
      <c r="I31" s="49">
        <f t="shared" si="3"/>
        <v>753.82803297997646</v>
      </c>
      <c r="J31" s="49">
        <v>645</v>
      </c>
      <c r="K31" s="46">
        <v>232</v>
      </c>
      <c r="L31" s="49">
        <f t="shared" si="2"/>
        <v>235.53299492385787</v>
      </c>
      <c r="M31" s="49">
        <v>590</v>
      </c>
      <c r="N31" s="49">
        <v>694</v>
      </c>
      <c r="O31" s="40">
        <v>2801</v>
      </c>
    </row>
    <row r="32" spans="1:24" ht="15" customHeight="1" x14ac:dyDescent="0.25">
      <c r="A32" s="44">
        <v>32</v>
      </c>
      <c r="B32" s="45">
        <v>1011</v>
      </c>
      <c r="C32" s="45" t="s">
        <v>113</v>
      </c>
      <c r="D32" s="39" t="s">
        <v>168</v>
      </c>
      <c r="E32" s="45" t="s">
        <v>190</v>
      </c>
      <c r="F32" s="45" t="s">
        <v>28</v>
      </c>
      <c r="G32" s="45"/>
      <c r="H32" s="46">
        <v>579</v>
      </c>
      <c r="I32" s="49">
        <f t="shared" si="3"/>
        <v>681.97879858657245</v>
      </c>
      <c r="J32" s="49">
        <v>481</v>
      </c>
      <c r="K32" s="46">
        <v>497</v>
      </c>
      <c r="L32" s="49">
        <f t="shared" si="2"/>
        <v>504.56852791878174</v>
      </c>
      <c r="M32" s="49">
        <v>623</v>
      </c>
      <c r="N32" s="49">
        <v>557</v>
      </c>
      <c r="O32" s="40">
        <v>2737</v>
      </c>
    </row>
    <row r="33" spans="1:15" ht="15" customHeight="1" x14ac:dyDescent="0.25">
      <c r="A33" s="44">
        <v>33</v>
      </c>
      <c r="B33" s="45">
        <v>73</v>
      </c>
      <c r="C33" s="45" t="s">
        <v>30</v>
      </c>
      <c r="D33" s="39" t="s">
        <v>171</v>
      </c>
      <c r="E33" s="45" t="s">
        <v>190</v>
      </c>
      <c r="F33" s="45" t="s">
        <v>233</v>
      </c>
      <c r="G33" s="45" t="s">
        <v>32</v>
      </c>
      <c r="H33" s="46">
        <v>711</v>
      </c>
      <c r="I33" s="49">
        <f t="shared" si="3"/>
        <v>837.45583038869256</v>
      </c>
      <c r="J33" s="49">
        <v>686</v>
      </c>
      <c r="K33" s="46">
        <v>687</v>
      </c>
      <c r="L33" s="49">
        <f t="shared" si="2"/>
        <v>697.46192893401019</v>
      </c>
      <c r="M33" s="49">
        <v>354</v>
      </c>
      <c r="N33" s="49">
        <v>274</v>
      </c>
      <c r="O33" s="40">
        <v>2712</v>
      </c>
    </row>
    <row r="34" spans="1:15" ht="15" customHeight="1" x14ac:dyDescent="0.25">
      <c r="A34" s="44">
        <v>35</v>
      </c>
      <c r="B34" s="45">
        <v>748</v>
      </c>
      <c r="C34" s="45" t="s">
        <v>48</v>
      </c>
      <c r="D34" s="39" t="s">
        <v>170</v>
      </c>
      <c r="E34" s="45" t="s">
        <v>190</v>
      </c>
      <c r="F34" s="45" t="s">
        <v>192</v>
      </c>
      <c r="G34" s="45"/>
      <c r="H34" s="46">
        <v>533</v>
      </c>
      <c r="I34" s="49">
        <f t="shared" si="3"/>
        <v>627.7974087161366</v>
      </c>
      <c r="J34" s="49">
        <v>481</v>
      </c>
      <c r="K34" s="46">
        <v>519</v>
      </c>
      <c r="L34" s="49">
        <f t="shared" si="2"/>
        <v>526.90355329949239</v>
      </c>
      <c r="M34" s="49">
        <v>650</v>
      </c>
      <c r="N34" s="49">
        <v>485</v>
      </c>
      <c r="O34" s="40">
        <v>2668</v>
      </c>
    </row>
    <row r="35" spans="1:15" ht="15" customHeight="1" x14ac:dyDescent="0.25">
      <c r="A35" s="44">
        <v>36</v>
      </c>
      <c r="B35" s="45">
        <v>10</v>
      </c>
      <c r="C35" s="45" t="s">
        <v>74</v>
      </c>
      <c r="D35" s="39" t="s">
        <v>169</v>
      </c>
      <c r="E35" s="45" t="s">
        <v>190</v>
      </c>
      <c r="F35" s="45" t="s">
        <v>234</v>
      </c>
      <c r="G35" s="45"/>
      <c r="H35" s="46">
        <v>140</v>
      </c>
      <c r="I35" s="49">
        <f t="shared" si="3"/>
        <v>164.89988221436985</v>
      </c>
      <c r="J35" s="49">
        <v>685</v>
      </c>
      <c r="K35" s="46">
        <v>688</v>
      </c>
      <c r="L35" s="49">
        <f t="shared" si="2"/>
        <v>698.47715736040607</v>
      </c>
      <c r="M35" s="49">
        <v>690</v>
      </c>
      <c r="N35" s="49">
        <v>457</v>
      </c>
      <c r="O35" s="40">
        <v>2660</v>
      </c>
    </row>
    <row r="36" spans="1:15" ht="15" customHeight="1" x14ac:dyDescent="0.25">
      <c r="A36" s="44">
        <v>37</v>
      </c>
      <c r="B36" s="45">
        <v>4224</v>
      </c>
      <c r="C36" s="45" t="s">
        <v>235</v>
      </c>
      <c r="D36" s="39" t="s">
        <v>177</v>
      </c>
      <c r="E36" s="45" t="s">
        <v>190</v>
      </c>
      <c r="F36" s="45" t="s">
        <v>192</v>
      </c>
      <c r="G36" s="45"/>
      <c r="H36" s="46">
        <v>615</v>
      </c>
      <c r="I36" s="49">
        <f t="shared" si="3"/>
        <v>724.38162544169609</v>
      </c>
      <c r="J36" s="49">
        <v>474</v>
      </c>
      <c r="K36" s="46">
        <v>706</v>
      </c>
      <c r="L36" s="49">
        <f t="shared" si="2"/>
        <v>716.75126903553303</v>
      </c>
      <c r="M36" s="49">
        <v>617</v>
      </c>
      <c r="N36" s="49">
        <v>206</v>
      </c>
      <c r="O36" s="40">
        <v>2618</v>
      </c>
    </row>
    <row r="37" spans="1:15" ht="15" customHeight="1" x14ac:dyDescent="0.25">
      <c r="A37" s="44">
        <v>38</v>
      </c>
      <c r="B37" s="45">
        <v>32</v>
      </c>
      <c r="C37" s="45" t="s">
        <v>52</v>
      </c>
      <c r="D37" s="39" t="s">
        <v>167</v>
      </c>
      <c r="E37" s="45" t="s">
        <v>190</v>
      </c>
      <c r="F37" s="45" t="s">
        <v>50</v>
      </c>
      <c r="G37" s="45"/>
      <c r="H37" s="46">
        <v>484</v>
      </c>
      <c r="I37" s="49">
        <f t="shared" si="3"/>
        <v>570.08244994110714</v>
      </c>
      <c r="J37" s="49">
        <v>565</v>
      </c>
      <c r="K37" s="46">
        <v>514</v>
      </c>
      <c r="L37" s="49">
        <f t="shared" si="2"/>
        <v>521.82741116751265</v>
      </c>
      <c r="M37" s="49">
        <v>546</v>
      </c>
      <c r="N37" s="49">
        <v>421</v>
      </c>
      <c r="O37" s="40">
        <v>2530</v>
      </c>
    </row>
    <row r="38" spans="1:15" ht="15" customHeight="1" x14ac:dyDescent="0.25">
      <c r="A38" s="44">
        <v>42</v>
      </c>
      <c r="B38" s="45">
        <v>1403</v>
      </c>
      <c r="C38" s="45" t="s">
        <v>105</v>
      </c>
      <c r="D38" s="39" t="s">
        <v>169</v>
      </c>
      <c r="E38" s="45" t="s">
        <v>190</v>
      </c>
      <c r="F38" s="45" t="s">
        <v>236</v>
      </c>
      <c r="G38" s="45" t="s">
        <v>107</v>
      </c>
      <c r="H38" s="46">
        <v>630</v>
      </c>
      <c r="I38" s="49">
        <f t="shared" si="3"/>
        <v>742.04946996466435</v>
      </c>
      <c r="J38" s="49">
        <v>384</v>
      </c>
      <c r="K38" s="46">
        <v>260</v>
      </c>
      <c r="L38" s="49">
        <f t="shared" si="2"/>
        <v>263.95939086294419</v>
      </c>
      <c r="M38" s="49">
        <v>589</v>
      </c>
      <c r="N38" s="49">
        <v>589</v>
      </c>
      <c r="O38" s="40">
        <v>2452</v>
      </c>
    </row>
    <row r="39" spans="1:15" ht="15" customHeight="1" x14ac:dyDescent="0.25">
      <c r="A39" s="44">
        <v>43</v>
      </c>
      <c r="B39" s="45">
        <v>2500</v>
      </c>
      <c r="C39" s="45" t="s">
        <v>59</v>
      </c>
      <c r="D39" s="39" t="s">
        <v>169</v>
      </c>
      <c r="E39" s="45" t="s">
        <v>190</v>
      </c>
      <c r="F39" s="45" t="s">
        <v>60</v>
      </c>
      <c r="G39" s="45"/>
      <c r="H39" s="46">
        <v>590</v>
      </c>
      <c r="I39" s="49">
        <f t="shared" si="3"/>
        <v>694.93521790341583</v>
      </c>
      <c r="J39" s="49">
        <v>426</v>
      </c>
      <c r="K39" s="46">
        <v>529</v>
      </c>
      <c r="L39" s="49">
        <f t="shared" si="2"/>
        <v>537.05583756345175</v>
      </c>
      <c r="M39" s="49">
        <v>335</v>
      </c>
      <c r="N39" s="49">
        <v>562</v>
      </c>
      <c r="O39" s="40">
        <v>2442</v>
      </c>
    </row>
    <row r="40" spans="1:15" ht="15" customHeight="1" x14ac:dyDescent="0.25">
      <c r="A40" s="44">
        <v>47</v>
      </c>
      <c r="B40" s="45">
        <v>25377</v>
      </c>
      <c r="C40" s="45" t="s">
        <v>88</v>
      </c>
      <c r="D40" s="39" t="s">
        <v>171</v>
      </c>
      <c r="E40" s="45" t="s">
        <v>190</v>
      </c>
      <c r="F40" s="45" t="s">
        <v>123</v>
      </c>
      <c r="G40" s="45"/>
      <c r="H40" s="46">
        <v>140</v>
      </c>
      <c r="I40" s="49">
        <f t="shared" si="3"/>
        <v>164.89988221436985</v>
      </c>
      <c r="J40" s="49">
        <v>491</v>
      </c>
      <c r="K40" s="46">
        <v>533</v>
      </c>
      <c r="L40" s="49">
        <f t="shared" si="2"/>
        <v>541.11675126903549</v>
      </c>
      <c r="M40" s="49">
        <v>575</v>
      </c>
      <c r="N40" s="49">
        <v>570</v>
      </c>
      <c r="O40" s="40">
        <v>2309</v>
      </c>
    </row>
    <row r="41" spans="1:15" ht="15" customHeight="1" x14ac:dyDescent="0.25">
      <c r="A41" s="44">
        <v>48</v>
      </c>
      <c r="B41" s="45">
        <v>25212</v>
      </c>
      <c r="C41" s="45" t="s">
        <v>102</v>
      </c>
      <c r="D41" s="39" t="s">
        <v>167</v>
      </c>
      <c r="E41" s="45" t="s">
        <v>190</v>
      </c>
      <c r="F41" s="45" t="s">
        <v>237</v>
      </c>
      <c r="G41" s="45" t="s">
        <v>104</v>
      </c>
      <c r="H41" s="46">
        <v>511</v>
      </c>
      <c r="I41" s="49">
        <f t="shared" si="3"/>
        <v>601.88457008244995</v>
      </c>
      <c r="J41" s="49">
        <v>255</v>
      </c>
      <c r="K41" s="46">
        <v>532</v>
      </c>
      <c r="L41" s="49">
        <f t="shared" si="2"/>
        <v>540.10152284263961</v>
      </c>
      <c r="M41" s="49">
        <v>518</v>
      </c>
      <c r="N41" s="49">
        <v>469</v>
      </c>
      <c r="O41" s="40">
        <v>2285</v>
      </c>
    </row>
    <row r="42" spans="1:15" ht="15" customHeight="1" x14ac:dyDescent="0.25">
      <c r="A42" s="44">
        <v>49</v>
      </c>
      <c r="B42" s="45">
        <v>82</v>
      </c>
      <c r="C42" s="45" t="s">
        <v>108</v>
      </c>
      <c r="D42" s="39" t="s">
        <v>167</v>
      </c>
      <c r="E42" s="45" t="s">
        <v>190</v>
      </c>
      <c r="F42" s="45" t="s">
        <v>50</v>
      </c>
      <c r="G42" s="45"/>
      <c r="H42" s="46">
        <v>588</v>
      </c>
      <c r="I42" s="49">
        <f t="shared" si="3"/>
        <v>692.57950530035339</v>
      </c>
      <c r="J42" s="49">
        <v>435</v>
      </c>
      <c r="K42" s="46">
        <v>538</v>
      </c>
      <c r="L42" s="49">
        <f t="shared" si="2"/>
        <v>546.19289340101523</v>
      </c>
      <c r="M42" s="49">
        <v>338</v>
      </c>
      <c r="N42" s="49">
        <v>374</v>
      </c>
      <c r="O42" s="40">
        <v>2273</v>
      </c>
    </row>
    <row r="43" spans="1:15" ht="15" customHeight="1" x14ac:dyDescent="0.25">
      <c r="A43" s="44">
        <v>53</v>
      </c>
      <c r="B43" s="45">
        <v>909</v>
      </c>
      <c r="C43" s="45" t="s">
        <v>58</v>
      </c>
      <c r="D43" s="39" t="s">
        <v>171</v>
      </c>
      <c r="E43" s="45" t="s">
        <v>190</v>
      </c>
      <c r="F43" s="45" t="s">
        <v>39</v>
      </c>
      <c r="G43" s="45" t="s">
        <v>238</v>
      </c>
      <c r="H43" s="46">
        <v>469</v>
      </c>
      <c r="I43" s="49">
        <f t="shared" si="3"/>
        <v>552.41460541813899</v>
      </c>
      <c r="J43" s="49">
        <v>435</v>
      </c>
      <c r="K43" s="46">
        <v>571</v>
      </c>
      <c r="L43" s="49">
        <f t="shared" si="2"/>
        <v>579.69543147208117</v>
      </c>
      <c r="M43" s="49">
        <v>541</v>
      </c>
      <c r="N43" s="49">
        <v>162</v>
      </c>
      <c r="O43" s="40">
        <v>2178</v>
      </c>
    </row>
    <row r="44" spans="1:15" ht="15" customHeight="1" x14ac:dyDescent="0.25">
      <c r="A44" s="44">
        <v>54</v>
      </c>
      <c r="B44" s="45">
        <v>331</v>
      </c>
      <c r="C44" s="45" t="s">
        <v>63</v>
      </c>
      <c r="D44" s="39" t="s">
        <v>168</v>
      </c>
      <c r="E44" s="45" t="s">
        <v>190</v>
      </c>
      <c r="F44" s="45" t="s">
        <v>64</v>
      </c>
      <c r="G44" s="45" t="s">
        <v>111</v>
      </c>
      <c r="H44" s="46">
        <v>615</v>
      </c>
      <c r="I44" s="49">
        <f t="shared" si="3"/>
        <v>724.38162544169609</v>
      </c>
      <c r="J44" s="49">
        <v>641</v>
      </c>
      <c r="K44" s="46">
        <v>161</v>
      </c>
      <c r="L44" s="49">
        <f t="shared" si="2"/>
        <v>163.45177664974619</v>
      </c>
      <c r="M44" s="49">
        <v>429</v>
      </c>
      <c r="N44" s="49">
        <v>309</v>
      </c>
      <c r="O44" s="40">
        <v>2155</v>
      </c>
    </row>
    <row r="45" spans="1:15" ht="15" customHeight="1" x14ac:dyDescent="0.25">
      <c r="A45" s="44">
        <v>55</v>
      </c>
      <c r="B45" s="45">
        <v>141</v>
      </c>
      <c r="C45" s="45" t="s">
        <v>46</v>
      </c>
      <c r="D45" s="39" t="s">
        <v>47</v>
      </c>
      <c r="E45" s="45" t="s">
        <v>190</v>
      </c>
      <c r="F45" s="45" t="s">
        <v>228</v>
      </c>
      <c r="G45" s="45" t="s">
        <v>47</v>
      </c>
      <c r="H45" s="46">
        <v>542</v>
      </c>
      <c r="I45" s="49">
        <f t="shared" si="3"/>
        <v>638.39811542991754</v>
      </c>
      <c r="J45" s="49">
        <v>380</v>
      </c>
      <c r="K45" s="46">
        <v>557</v>
      </c>
      <c r="L45" s="49">
        <f t="shared" si="2"/>
        <v>565.48223350253807</v>
      </c>
      <c r="M45" s="49">
        <v>533</v>
      </c>
      <c r="N45" s="49">
        <v>137</v>
      </c>
      <c r="O45" s="40">
        <v>2149</v>
      </c>
    </row>
    <row r="46" spans="1:15" ht="15" customHeight="1" x14ac:dyDescent="0.25">
      <c r="A46" s="44">
        <v>59</v>
      </c>
      <c r="B46" s="45">
        <v>24</v>
      </c>
      <c r="C46" s="45" t="s">
        <v>77</v>
      </c>
      <c r="D46" s="39" t="s">
        <v>167</v>
      </c>
      <c r="E46" s="45" t="s">
        <v>190</v>
      </c>
      <c r="F46" s="45" t="s">
        <v>71</v>
      </c>
      <c r="G46" s="45" t="s">
        <v>78</v>
      </c>
      <c r="H46" s="46">
        <v>519</v>
      </c>
      <c r="I46" s="49">
        <f t="shared" si="3"/>
        <v>611.30742049469961</v>
      </c>
      <c r="J46" s="49">
        <v>256</v>
      </c>
      <c r="K46" s="46">
        <v>507</v>
      </c>
      <c r="L46" s="49">
        <f t="shared" si="2"/>
        <v>514.72081218274116</v>
      </c>
      <c r="M46" s="49">
        <v>576</v>
      </c>
      <c r="N46" s="49">
        <v>137</v>
      </c>
      <c r="O46" s="40">
        <v>1995</v>
      </c>
    </row>
    <row r="47" spans="1:15" ht="15" customHeight="1" x14ac:dyDescent="0.25">
      <c r="A47" s="44">
        <v>60</v>
      </c>
      <c r="B47" s="45">
        <v>1639</v>
      </c>
      <c r="C47" s="93" t="s">
        <v>82</v>
      </c>
      <c r="D47" s="39" t="s">
        <v>173</v>
      </c>
      <c r="E47" s="45" t="s">
        <v>190</v>
      </c>
      <c r="F47" s="45" t="s">
        <v>239</v>
      </c>
      <c r="G47" s="45"/>
      <c r="H47" s="46"/>
      <c r="I47" s="49">
        <f t="shared" si="3"/>
        <v>0</v>
      </c>
      <c r="J47" s="49">
        <v>421</v>
      </c>
      <c r="K47" s="46">
        <v>510</v>
      </c>
      <c r="L47" s="49">
        <f t="shared" si="2"/>
        <v>517.76649746192891</v>
      </c>
      <c r="M47" s="49">
        <v>576</v>
      </c>
      <c r="N47" s="49">
        <v>459</v>
      </c>
      <c r="O47" s="40">
        <v>1966</v>
      </c>
    </row>
    <row r="48" spans="1:15" ht="15" customHeight="1" x14ac:dyDescent="0.25">
      <c r="A48" s="44">
        <v>61</v>
      </c>
      <c r="B48" s="45">
        <v>3270</v>
      </c>
      <c r="C48" s="45" t="s">
        <v>240</v>
      </c>
      <c r="D48" s="39" t="s">
        <v>169</v>
      </c>
      <c r="E48" s="45" t="s">
        <v>190</v>
      </c>
      <c r="F48" s="45" t="s">
        <v>123</v>
      </c>
      <c r="G48" s="45"/>
      <c r="H48" s="46">
        <v>535</v>
      </c>
      <c r="I48" s="49">
        <f t="shared" si="3"/>
        <v>630.15312131919904</v>
      </c>
      <c r="J48" s="49">
        <v>200</v>
      </c>
      <c r="K48" s="46">
        <v>247</v>
      </c>
      <c r="L48" s="49">
        <f t="shared" si="2"/>
        <v>250.76142131979697</v>
      </c>
      <c r="M48" s="49">
        <v>603</v>
      </c>
      <c r="N48" s="49">
        <v>318</v>
      </c>
      <c r="O48" s="40">
        <v>1903</v>
      </c>
    </row>
    <row r="49" spans="1:15" ht="15" customHeight="1" x14ac:dyDescent="0.25">
      <c r="A49" s="44">
        <v>62</v>
      </c>
      <c r="B49" s="45">
        <v>114</v>
      </c>
      <c r="C49" s="45" t="s">
        <v>49</v>
      </c>
      <c r="D49" s="39" t="s">
        <v>47</v>
      </c>
      <c r="E49" s="45" t="s">
        <v>190</v>
      </c>
      <c r="F49" s="45" t="s">
        <v>50</v>
      </c>
      <c r="G49" s="45" t="s">
        <v>47</v>
      </c>
      <c r="H49" s="46">
        <v>500</v>
      </c>
      <c r="I49" s="49">
        <f t="shared" si="3"/>
        <v>588.92815076560657</v>
      </c>
      <c r="J49" s="49">
        <v>23</v>
      </c>
      <c r="K49" s="46">
        <v>482</v>
      </c>
      <c r="L49" s="49">
        <f t="shared" si="2"/>
        <v>489.34010152284264</v>
      </c>
      <c r="M49" s="49">
        <v>328</v>
      </c>
      <c r="N49" s="49">
        <v>442</v>
      </c>
      <c r="O49" s="40">
        <v>1775</v>
      </c>
    </row>
    <row r="50" spans="1:15" ht="15" customHeight="1" x14ac:dyDescent="0.25">
      <c r="A50" s="44">
        <v>65</v>
      </c>
      <c r="B50" s="45">
        <v>321</v>
      </c>
      <c r="C50" s="45" t="s">
        <v>241</v>
      </c>
      <c r="D50" s="52" t="s">
        <v>255</v>
      </c>
      <c r="E50" s="45" t="s">
        <v>190</v>
      </c>
      <c r="F50" s="45" t="s">
        <v>242</v>
      </c>
      <c r="G50" s="45" t="s">
        <v>243</v>
      </c>
      <c r="H50" s="46">
        <v>140</v>
      </c>
      <c r="I50" s="49">
        <f t="shared" si="3"/>
        <v>164.89988221436985</v>
      </c>
      <c r="J50" s="49">
        <v>435</v>
      </c>
      <c r="K50" s="46">
        <v>504</v>
      </c>
      <c r="L50" s="49">
        <f t="shared" si="2"/>
        <v>511.67512690355329</v>
      </c>
      <c r="M50" s="49">
        <v>212</v>
      </c>
      <c r="N50" s="49">
        <v>421</v>
      </c>
      <c r="O50" s="40">
        <v>1712</v>
      </c>
    </row>
    <row r="51" spans="1:15" ht="15" customHeight="1" x14ac:dyDescent="0.25">
      <c r="A51" s="44">
        <v>66</v>
      </c>
      <c r="B51" s="45">
        <v>605</v>
      </c>
      <c r="C51" s="45" t="s">
        <v>80</v>
      </c>
      <c r="D51" s="39" t="s">
        <v>167</v>
      </c>
      <c r="E51" s="45" t="s">
        <v>190</v>
      </c>
      <c r="F51" s="45" t="s">
        <v>244</v>
      </c>
      <c r="G51" s="45"/>
      <c r="H51" s="46">
        <v>140</v>
      </c>
      <c r="I51" s="49">
        <f t="shared" si="3"/>
        <v>164.89988221436985</v>
      </c>
      <c r="J51" s="49">
        <v>510</v>
      </c>
      <c r="K51" s="46">
        <v>247</v>
      </c>
      <c r="L51" s="49">
        <f t="shared" si="2"/>
        <v>250.76142131979697</v>
      </c>
      <c r="M51" s="49">
        <v>335</v>
      </c>
      <c r="N51" s="49">
        <v>466</v>
      </c>
      <c r="O51" s="40">
        <v>1698</v>
      </c>
    </row>
    <row r="52" spans="1:15" ht="15" customHeight="1" x14ac:dyDescent="0.25">
      <c r="A52" s="44">
        <v>67</v>
      </c>
      <c r="B52" s="45">
        <v>911</v>
      </c>
      <c r="C52" s="45" t="s">
        <v>87</v>
      </c>
      <c r="D52" s="39" t="s">
        <v>170</v>
      </c>
      <c r="E52" s="45" t="s">
        <v>190</v>
      </c>
      <c r="F52" s="45" t="s">
        <v>234</v>
      </c>
      <c r="G52" s="45" t="s">
        <v>125</v>
      </c>
      <c r="H52" s="46">
        <v>594</v>
      </c>
      <c r="I52" s="49">
        <f t="shared" si="3"/>
        <v>699.64664310954061</v>
      </c>
      <c r="J52" s="49">
        <v>427</v>
      </c>
      <c r="K52" s="46">
        <v>535</v>
      </c>
      <c r="L52" s="49">
        <f t="shared" si="2"/>
        <v>543.14720812182736</v>
      </c>
      <c r="M52" s="49">
        <v>0</v>
      </c>
      <c r="N52" s="49">
        <v>137</v>
      </c>
      <c r="O52" s="40">
        <v>1693</v>
      </c>
    </row>
    <row r="53" spans="1:15" ht="15" customHeight="1" x14ac:dyDescent="0.25">
      <c r="A53" s="44">
        <v>69</v>
      </c>
      <c r="B53" s="45">
        <v>269</v>
      </c>
      <c r="C53" s="45" t="s">
        <v>245</v>
      </c>
      <c r="D53" s="39" t="s">
        <v>171</v>
      </c>
      <c r="E53" s="45" t="s">
        <v>190</v>
      </c>
      <c r="F53" s="45" t="s">
        <v>246</v>
      </c>
      <c r="G53" s="45" t="s">
        <v>247</v>
      </c>
      <c r="H53" s="46">
        <v>347</v>
      </c>
      <c r="I53" s="49">
        <f t="shared" si="3"/>
        <v>408.71613663133098</v>
      </c>
      <c r="J53" s="49">
        <v>216</v>
      </c>
      <c r="K53" s="46">
        <v>345</v>
      </c>
      <c r="L53" s="49">
        <f t="shared" si="2"/>
        <v>350.25380710659897</v>
      </c>
      <c r="M53" s="49">
        <v>127</v>
      </c>
      <c r="N53" s="49">
        <v>421</v>
      </c>
      <c r="O53" s="40">
        <v>1456</v>
      </c>
    </row>
    <row r="54" spans="1:15" ht="15" customHeight="1" x14ac:dyDescent="0.25">
      <c r="A54" s="44">
        <v>71</v>
      </c>
      <c r="B54" s="45">
        <v>1230</v>
      </c>
      <c r="C54" s="45" t="s">
        <v>122</v>
      </c>
      <c r="D54" s="39" t="s">
        <v>177</v>
      </c>
      <c r="E54" s="45" t="s">
        <v>190</v>
      </c>
      <c r="F54" s="45" t="s">
        <v>248</v>
      </c>
      <c r="G54" s="45"/>
      <c r="H54" s="46">
        <v>412</v>
      </c>
      <c r="I54" s="49">
        <f t="shared" si="3"/>
        <v>485.27679623085982</v>
      </c>
      <c r="J54" s="49">
        <v>247</v>
      </c>
      <c r="K54" s="46">
        <v>261</v>
      </c>
      <c r="L54" s="49">
        <f t="shared" si="2"/>
        <v>264.97461928934013</v>
      </c>
      <c r="M54" s="49">
        <v>263</v>
      </c>
      <c r="N54" s="49">
        <v>137</v>
      </c>
      <c r="O54" s="40">
        <v>1320</v>
      </c>
    </row>
    <row r="55" spans="1:15" ht="15" customHeight="1" x14ac:dyDescent="0.25">
      <c r="A55" s="44">
        <v>72</v>
      </c>
      <c r="B55" s="45">
        <v>1169</v>
      </c>
      <c r="C55" s="45" t="s">
        <v>249</v>
      </c>
      <c r="D55" s="52" t="s">
        <v>255</v>
      </c>
      <c r="E55" s="45" t="s">
        <v>190</v>
      </c>
      <c r="F55" s="45" t="s">
        <v>250</v>
      </c>
      <c r="G55" s="45"/>
      <c r="H55" s="46">
        <v>511</v>
      </c>
      <c r="I55" s="49">
        <f t="shared" si="3"/>
        <v>601.88457008244995</v>
      </c>
      <c r="J55" s="49">
        <v>236</v>
      </c>
      <c r="K55" s="46">
        <v>528</v>
      </c>
      <c r="L55" s="49">
        <f t="shared" si="2"/>
        <v>536.04060913705587</v>
      </c>
      <c r="M55" s="49">
        <v>29</v>
      </c>
      <c r="N55" s="49">
        <v>0</v>
      </c>
      <c r="O55" s="40">
        <v>1304</v>
      </c>
    </row>
    <row r="56" spans="1:15" ht="15" customHeight="1" x14ac:dyDescent="0.25">
      <c r="A56" s="44">
        <v>75</v>
      </c>
      <c r="B56" s="45">
        <v>18</v>
      </c>
      <c r="C56" s="45" t="s">
        <v>84</v>
      </c>
      <c r="D56" s="39" t="s">
        <v>172</v>
      </c>
      <c r="E56" s="45" t="s">
        <v>190</v>
      </c>
      <c r="F56" s="45" t="s">
        <v>194</v>
      </c>
      <c r="G56" s="45"/>
      <c r="H56" s="46">
        <v>361</v>
      </c>
      <c r="I56" s="49">
        <f t="shared" si="3"/>
        <v>425.20612485276797</v>
      </c>
      <c r="J56" s="49">
        <v>81</v>
      </c>
      <c r="K56" s="46">
        <v>247</v>
      </c>
      <c r="L56" s="49">
        <f t="shared" si="2"/>
        <v>250.76142131979697</v>
      </c>
      <c r="M56" s="49">
        <v>285</v>
      </c>
      <c r="N56" s="49">
        <v>137</v>
      </c>
      <c r="O56" s="40">
        <v>1111</v>
      </c>
    </row>
    <row r="57" spans="1:15" ht="15" customHeight="1" x14ac:dyDescent="0.25">
      <c r="A57" s="44">
        <v>76</v>
      </c>
      <c r="B57" s="45">
        <v>2235</v>
      </c>
      <c r="C57" s="45" t="s">
        <v>126</v>
      </c>
      <c r="D57" s="39" t="s">
        <v>171</v>
      </c>
      <c r="E57" s="45" t="s">
        <v>190</v>
      </c>
      <c r="F57" s="45" t="s">
        <v>34</v>
      </c>
      <c r="G57" s="45" t="s">
        <v>127</v>
      </c>
      <c r="H57" s="46">
        <v>469</v>
      </c>
      <c r="I57" s="49">
        <f t="shared" si="3"/>
        <v>552.41460541813899</v>
      </c>
      <c r="J57" s="49">
        <v>92</v>
      </c>
      <c r="K57" s="46">
        <v>187</v>
      </c>
      <c r="L57" s="49">
        <f t="shared" si="2"/>
        <v>189.84771573604061</v>
      </c>
      <c r="M57" s="49">
        <v>141</v>
      </c>
      <c r="N57" s="49">
        <v>137</v>
      </c>
      <c r="O57" s="40">
        <v>1026</v>
      </c>
    </row>
    <row r="58" spans="1:15" ht="15" customHeight="1" x14ac:dyDescent="0.25">
      <c r="A58" s="44">
        <v>86</v>
      </c>
      <c r="B58" s="45">
        <v>432</v>
      </c>
      <c r="C58" s="45" t="s">
        <v>132</v>
      </c>
      <c r="D58" s="39" t="s">
        <v>167</v>
      </c>
      <c r="E58" s="45" t="s">
        <v>190</v>
      </c>
      <c r="F58" s="45" t="s">
        <v>133</v>
      </c>
      <c r="G58" s="45"/>
      <c r="H58" s="46">
        <v>140</v>
      </c>
      <c r="I58" s="49">
        <f t="shared" si="3"/>
        <v>164.89988221436985</v>
      </c>
      <c r="J58" s="49">
        <v>239</v>
      </c>
      <c r="K58" s="46">
        <v>247</v>
      </c>
      <c r="L58" s="49">
        <f t="shared" si="2"/>
        <v>250.76142131979697</v>
      </c>
      <c r="M58" s="49">
        <v>61</v>
      </c>
      <c r="N58" s="49">
        <v>137</v>
      </c>
      <c r="O58" s="40">
        <v>824</v>
      </c>
    </row>
    <row r="59" spans="1:15" ht="15" customHeight="1" x14ac:dyDescent="0.25">
      <c r="A59" s="44">
        <v>90</v>
      </c>
      <c r="B59" s="45">
        <v>2929</v>
      </c>
      <c r="C59" s="45" t="s">
        <v>251</v>
      </c>
      <c r="D59" s="39" t="s">
        <v>170</v>
      </c>
      <c r="E59" s="45" t="s">
        <v>190</v>
      </c>
      <c r="F59" s="45" t="s">
        <v>228</v>
      </c>
      <c r="G59" s="45" t="s">
        <v>252</v>
      </c>
      <c r="H59" s="46">
        <v>620</v>
      </c>
      <c r="I59" s="49">
        <f t="shared" si="3"/>
        <v>730.27090694935214</v>
      </c>
      <c r="J59" s="49">
        <v>0</v>
      </c>
      <c r="K59" s="46"/>
      <c r="L59" s="49">
        <f t="shared" si="2"/>
        <v>0</v>
      </c>
      <c r="M59" s="49">
        <v>0</v>
      </c>
      <c r="N59" s="49">
        <v>0</v>
      </c>
      <c r="O59" s="40">
        <v>620</v>
      </c>
    </row>
    <row r="60" spans="1:15" ht="15" hidden="1" customHeight="1" x14ac:dyDescent="0.25">
      <c r="D60" s="39" t="s">
        <v>172</v>
      </c>
      <c r="H60" s="3">
        <f>MAX(H15:H59)</f>
        <v>849</v>
      </c>
    </row>
    <row r="61" spans="1:15" ht="15" hidden="1" customHeight="1" x14ac:dyDescent="0.25">
      <c r="D61" s="39" t="s">
        <v>173</v>
      </c>
    </row>
    <row r="62" spans="1:15" ht="15" hidden="1" customHeight="1" x14ac:dyDescent="0.25">
      <c r="D62" s="39" t="s">
        <v>47</v>
      </c>
    </row>
    <row r="63" spans="1:15" ht="15" hidden="1" customHeight="1" x14ac:dyDescent="0.25">
      <c r="D63" s="39" t="s">
        <v>177</v>
      </c>
    </row>
    <row r="64" spans="1:15" hidden="1" x14ac:dyDescent="0.25">
      <c r="D64" s="52" t="s">
        <v>255</v>
      </c>
    </row>
    <row r="65" spans="4:4" hidden="1" x14ac:dyDescent="0.25">
      <c r="D65" s="39" t="s">
        <v>100</v>
      </c>
    </row>
    <row r="66" spans="4:4" hidden="1" x14ac:dyDescent="0.25">
      <c r="D66" s="39" t="s">
        <v>256</v>
      </c>
    </row>
    <row r="67" spans="4:4" hidden="1" x14ac:dyDescent="0.25">
      <c r="D67" s="39" t="s">
        <v>256</v>
      </c>
    </row>
  </sheetData>
  <sortState ref="R15:X28">
    <sortCondition descending="1" ref="X15:X28"/>
  </sortState>
  <mergeCells count="5">
    <mergeCell ref="A1:C1"/>
    <mergeCell ref="A2:H2"/>
    <mergeCell ref="A4:C4"/>
    <mergeCell ref="A5:D5"/>
    <mergeCell ref="A6:D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2:E3"/>
  <sheetViews>
    <sheetView workbookViewId="0">
      <selection activeCell="D11" sqref="D11"/>
    </sheetView>
  </sheetViews>
  <sheetFormatPr defaultRowHeight="15" x14ac:dyDescent="0.25"/>
  <cols>
    <col min="1" max="2" width="13.140625" customWidth="1"/>
  </cols>
  <sheetData>
    <row r="2" spans="1:5" x14ac:dyDescent="0.25">
      <c r="B2" t="s">
        <v>152</v>
      </c>
      <c r="C2" s="91" t="s">
        <v>253</v>
      </c>
      <c r="D2" t="s">
        <v>153</v>
      </c>
      <c r="E2" s="91" t="s">
        <v>199</v>
      </c>
    </row>
    <row r="3" spans="1:5" x14ac:dyDescent="0.25">
      <c r="A3" t="s">
        <v>285</v>
      </c>
      <c r="B3">
        <v>573</v>
      </c>
      <c r="C3" s="91">
        <v>1000</v>
      </c>
      <c r="D3">
        <v>381</v>
      </c>
      <c r="E3" s="91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V44"/>
  <sheetViews>
    <sheetView topLeftCell="A4" workbookViewId="0">
      <selection activeCell="J36" sqref="J36"/>
    </sheetView>
  </sheetViews>
  <sheetFormatPr defaultRowHeight="15" x14ac:dyDescent="0.25"/>
  <cols>
    <col min="1" max="1" width="15.42578125" style="14" customWidth="1"/>
    <col min="2" max="2" width="7.7109375" style="21" customWidth="1"/>
    <col min="3" max="3" width="14" style="21" customWidth="1"/>
    <col min="4" max="4" width="9.140625" style="21"/>
    <col min="5" max="5" width="23.7109375" style="21" customWidth="1"/>
    <col min="6" max="6" width="18.5703125" style="21" customWidth="1"/>
    <col min="7" max="7" width="7.85546875" style="21" hidden="1" customWidth="1"/>
    <col min="8" max="8" width="7.85546875" style="21" customWidth="1"/>
    <col min="9" max="9" width="7.85546875" style="21" hidden="1" customWidth="1"/>
    <col min="10" max="10" width="7.85546875" style="14" customWidth="1"/>
    <col min="11" max="11" width="7.85546875" style="21" hidden="1" customWidth="1"/>
    <col min="12" max="12" width="7.85546875" style="21" customWidth="1"/>
    <col min="13" max="15" width="7.85546875" style="21" hidden="1" customWidth="1"/>
    <col min="18" max="18" width="14.7109375" customWidth="1"/>
    <col min="19" max="22" width="8.42578125" customWidth="1"/>
    <col min="25" max="25" width="15.85546875" bestFit="1" customWidth="1"/>
  </cols>
  <sheetData>
    <row r="1" spans="1:22" ht="31.5" customHeight="1" x14ac:dyDescent="0.3">
      <c r="A1" s="101" t="s">
        <v>179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28"/>
      <c r="R1" s="28"/>
    </row>
    <row r="3" spans="1:22" ht="12.75" customHeight="1" x14ac:dyDescent="0.25">
      <c r="A3" s="24" t="s">
        <v>180</v>
      </c>
    </row>
    <row r="5" spans="1:22" ht="16.5" customHeight="1" x14ac:dyDescent="0.25">
      <c r="A5" s="25" t="s">
        <v>0</v>
      </c>
      <c r="L5"/>
      <c r="M5"/>
      <c r="N5"/>
      <c r="O5"/>
    </row>
    <row r="6" spans="1:22" ht="16.5" customHeight="1" x14ac:dyDescent="0.25"/>
    <row r="7" spans="1:22" ht="16.5" customHeight="1" x14ac:dyDescent="0.25">
      <c r="A7" s="25" t="s">
        <v>1</v>
      </c>
    </row>
    <row r="8" spans="1:22" ht="16.5" customHeight="1" x14ac:dyDescent="0.25">
      <c r="A8" s="26"/>
    </row>
    <row r="9" spans="1:22" ht="16.5" customHeight="1" x14ac:dyDescent="0.25">
      <c r="A9" s="22" t="s">
        <v>2</v>
      </c>
      <c r="B9" s="22" t="s">
        <v>3</v>
      </c>
      <c r="C9" s="22" t="s">
        <v>4</v>
      </c>
    </row>
    <row r="10" spans="1:22" ht="16.5" customHeight="1" x14ac:dyDescent="0.25">
      <c r="A10" s="27" t="s">
        <v>181</v>
      </c>
      <c r="B10" s="23"/>
      <c r="C10" s="23" t="s">
        <v>182</v>
      </c>
    </row>
    <row r="11" spans="1:22" ht="16.5" customHeight="1" x14ac:dyDescent="0.25">
      <c r="A11" s="27" t="s">
        <v>184</v>
      </c>
      <c r="B11" s="23"/>
      <c r="C11" s="23" t="s">
        <v>185</v>
      </c>
    </row>
    <row r="12" spans="1:22" ht="16.5" customHeight="1" x14ac:dyDescent="0.25">
      <c r="A12" s="27" t="s">
        <v>186</v>
      </c>
      <c r="B12" s="23"/>
      <c r="C12" s="23" t="s">
        <v>187</v>
      </c>
    </row>
    <row r="13" spans="1:22" ht="16.5" customHeight="1" x14ac:dyDescent="0.25"/>
    <row r="14" spans="1:22" ht="16.5" customHeight="1" x14ac:dyDescent="0.25">
      <c r="A14" s="30" t="s">
        <v>8</v>
      </c>
      <c r="B14" s="30" t="s">
        <v>9</v>
      </c>
      <c r="C14" s="30" t="s">
        <v>10</v>
      </c>
      <c r="D14" s="30" t="s">
        <v>188</v>
      </c>
      <c r="E14" s="30" t="s">
        <v>11</v>
      </c>
      <c r="F14" s="30"/>
      <c r="G14" s="30"/>
      <c r="H14" s="30" t="s">
        <v>152</v>
      </c>
      <c r="I14" s="29"/>
      <c r="J14" s="30" t="s">
        <v>153</v>
      </c>
      <c r="K14" s="29"/>
      <c r="L14" s="31" t="s">
        <v>154</v>
      </c>
      <c r="Q14" s="38" t="s">
        <v>175</v>
      </c>
      <c r="R14" s="38" t="s">
        <v>151</v>
      </c>
      <c r="S14" s="38" t="s">
        <v>152</v>
      </c>
      <c r="T14" s="38" t="s">
        <v>199</v>
      </c>
      <c r="U14" s="38" t="s">
        <v>154</v>
      </c>
      <c r="V14" s="38" t="s">
        <v>149</v>
      </c>
    </row>
    <row r="15" spans="1:22" ht="16.5" customHeight="1" x14ac:dyDescent="0.25">
      <c r="A15" s="90">
        <v>1</v>
      </c>
      <c r="B15" s="90">
        <v>5</v>
      </c>
      <c r="C15" s="90" t="s">
        <v>26</v>
      </c>
      <c r="D15" s="90" t="s">
        <v>190</v>
      </c>
      <c r="E15" s="90" t="s">
        <v>20</v>
      </c>
      <c r="F15" s="90" t="s">
        <v>167</v>
      </c>
      <c r="G15" s="32">
        <v>618</v>
      </c>
      <c r="H15" s="33">
        <v>1000</v>
      </c>
      <c r="I15" s="32">
        <v>799</v>
      </c>
      <c r="J15" s="34">
        <f>I15*1000/983</f>
        <v>812.81790437436416</v>
      </c>
      <c r="K15" s="32">
        <v>993</v>
      </c>
      <c r="L15" s="34">
        <f>K15*1000/993</f>
        <v>1000</v>
      </c>
      <c r="Q15" s="38">
        <v>1</v>
      </c>
      <c r="R15" s="39" t="s">
        <v>168</v>
      </c>
      <c r="S15" s="36">
        <f t="shared" ref="S15:S27" si="0">SUMIF($F$15:$F$27,R15,T1_)</f>
        <v>1110.0323624595469</v>
      </c>
      <c r="T15" s="36">
        <f t="shared" ref="T15:T27" si="1">SUMIF($F$15:$F$27,$R15,T2_)</f>
        <v>1947.1007121057987</v>
      </c>
      <c r="U15" s="36">
        <f t="shared" ref="U15:U27" si="2">SUMIF($F$15:$F$27,$R15,T3_)</f>
        <v>1656.5961732124874</v>
      </c>
      <c r="V15" s="37">
        <f t="shared" ref="V15:V27" si="3">SUM(S15:U15)</f>
        <v>4713.7292477778337</v>
      </c>
    </row>
    <row r="16" spans="1:22" ht="16.5" customHeight="1" x14ac:dyDescent="0.25">
      <c r="A16" s="90">
        <v>2</v>
      </c>
      <c r="B16" s="90">
        <v>217</v>
      </c>
      <c r="C16" s="90" t="s">
        <v>53</v>
      </c>
      <c r="D16" s="90" t="s">
        <v>190</v>
      </c>
      <c r="E16" s="90" t="s">
        <v>64</v>
      </c>
      <c r="F16" s="90" t="s">
        <v>168</v>
      </c>
      <c r="G16" s="32">
        <v>343</v>
      </c>
      <c r="H16" s="34">
        <f>G16*1000/618</f>
        <v>555.01618122977345</v>
      </c>
      <c r="I16" s="32">
        <v>983</v>
      </c>
      <c r="J16" s="34">
        <v>1000</v>
      </c>
      <c r="K16" s="32">
        <v>836</v>
      </c>
      <c r="L16" s="34">
        <f>K16*1000/993</f>
        <v>841.89325276938575</v>
      </c>
      <c r="Q16" s="38">
        <v>2</v>
      </c>
      <c r="R16" s="39" t="s">
        <v>167</v>
      </c>
      <c r="S16" s="36">
        <f t="shared" si="0"/>
        <v>1469.2556634304208</v>
      </c>
      <c r="T16" s="36">
        <f t="shared" si="1"/>
        <v>1361.1393692777212</v>
      </c>
      <c r="U16" s="36">
        <f t="shared" si="2"/>
        <v>1611.2789526686806</v>
      </c>
      <c r="V16" s="37">
        <f t="shared" si="3"/>
        <v>4441.6739853768231</v>
      </c>
    </row>
    <row r="17" spans="1:22" ht="16.5" customHeight="1" x14ac:dyDescent="0.25">
      <c r="A17" s="90">
        <v>3</v>
      </c>
      <c r="B17" s="90">
        <v>90</v>
      </c>
      <c r="C17" s="90" t="s">
        <v>21</v>
      </c>
      <c r="D17" s="90" t="s">
        <v>190</v>
      </c>
      <c r="E17" s="90" t="s">
        <v>20</v>
      </c>
      <c r="F17" s="90" t="s">
        <v>168</v>
      </c>
      <c r="G17" s="32">
        <v>343</v>
      </c>
      <c r="H17" s="34">
        <f t="shared" ref="H17:H27" si="4">G17*1000/618</f>
        <v>555.01618122977345</v>
      </c>
      <c r="I17" s="32">
        <v>931</v>
      </c>
      <c r="J17" s="34">
        <f>I17*1000/983</f>
        <v>947.10071210579861</v>
      </c>
      <c r="K17" s="32">
        <v>809</v>
      </c>
      <c r="L17" s="34">
        <f t="shared" ref="L17:L27" si="5">K17*1000/993</f>
        <v>814.70292044310168</v>
      </c>
      <c r="Q17" s="38">
        <v>3</v>
      </c>
      <c r="R17" s="39" t="s">
        <v>172</v>
      </c>
      <c r="S17" s="36">
        <f t="shared" si="0"/>
        <v>893.20388349514565</v>
      </c>
      <c r="T17" s="36">
        <f t="shared" si="1"/>
        <v>1372.3296032553408</v>
      </c>
      <c r="U17" s="36">
        <f t="shared" si="2"/>
        <v>1047.3313192346425</v>
      </c>
      <c r="V17" s="37">
        <f t="shared" si="3"/>
        <v>3312.8648059851284</v>
      </c>
    </row>
    <row r="18" spans="1:22" ht="16.5" customHeight="1" x14ac:dyDescent="0.25">
      <c r="A18" s="90">
        <v>4</v>
      </c>
      <c r="B18" s="90">
        <v>58</v>
      </c>
      <c r="C18" s="90" t="s">
        <v>37</v>
      </c>
      <c r="D18" s="90" t="s">
        <v>190</v>
      </c>
      <c r="E18" s="90" t="s">
        <v>18</v>
      </c>
      <c r="F18" s="90" t="s">
        <v>172</v>
      </c>
      <c r="G18" s="32">
        <v>314</v>
      </c>
      <c r="H18" s="34">
        <f t="shared" si="4"/>
        <v>508.09061488673137</v>
      </c>
      <c r="I18" s="32">
        <v>969</v>
      </c>
      <c r="J18" s="34">
        <f t="shared" ref="J18:J27" si="6">I18*1000/983</f>
        <v>985.75788402848423</v>
      </c>
      <c r="K18" s="32">
        <v>723</v>
      </c>
      <c r="L18" s="34">
        <f t="shared" si="5"/>
        <v>728.09667673716012</v>
      </c>
      <c r="Q18" s="38">
        <v>4</v>
      </c>
      <c r="R18" s="39" t="s">
        <v>173</v>
      </c>
      <c r="S18" s="36">
        <f t="shared" si="0"/>
        <v>901.29449838187702</v>
      </c>
      <c r="T18" s="36">
        <f t="shared" si="1"/>
        <v>818.92166836215665</v>
      </c>
      <c r="U18" s="36">
        <f t="shared" si="2"/>
        <v>1461.22860020141</v>
      </c>
      <c r="V18" s="37">
        <f t="shared" si="3"/>
        <v>3181.4447669454439</v>
      </c>
    </row>
    <row r="19" spans="1:22" ht="16.5" customHeight="1" x14ac:dyDescent="0.25">
      <c r="A19" s="90">
        <v>8</v>
      </c>
      <c r="B19" s="90">
        <v>148</v>
      </c>
      <c r="C19" s="90" t="s">
        <v>19</v>
      </c>
      <c r="D19" s="90" t="s">
        <v>190</v>
      </c>
      <c r="E19" s="90" t="s">
        <v>20</v>
      </c>
      <c r="F19" s="90" t="s">
        <v>100</v>
      </c>
      <c r="G19" s="32">
        <v>319</v>
      </c>
      <c r="H19" s="34">
        <f t="shared" si="4"/>
        <v>516.18122977346275</v>
      </c>
      <c r="I19" s="32">
        <v>567</v>
      </c>
      <c r="J19" s="34">
        <f t="shared" si="6"/>
        <v>576.80569684638863</v>
      </c>
      <c r="K19" s="32">
        <v>813</v>
      </c>
      <c r="L19" s="34">
        <f t="shared" si="5"/>
        <v>818.73111782477338</v>
      </c>
      <c r="Q19" s="38">
        <v>5</v>
      </c>
      <c r="R19" s="39" t="s">
        <v>100</v>
      </c>
      <c r="S19" s="36">
        <f t="shared" si="0"/>
        <v>516.18122977346275</v>
      </c>
      <c r="T19" s="36">
        <f t="shared" si="1"/>
        <v>576.80569684638863</v>
      </c>
      <c r="U19" s="36">
        <f t="shared" si="2"/>
        <v>818.73111782477338</v>
      </c>
      <c r="V19" s="37">
        <f t="shared" si="3"/>
        <v>1911.7180444446249</v>
      </c>
    </row>
    <row r="20" spans="1:22" ht="18" customHeight="1" x14ac:dyDescent="0.25">
      <c r="A20" s="90">
        <v>9</v>
      </c>
      <c r="B20" s="90">
        <v>748</v>
      </c>
      <c r="C20" s="90" t="s">
        <v>48</v>
      </c>
      <c r="D20" s="90" t="s">
        <v>190</v>
      </c>
      <c r="E20" s="90" t="s">
        <v>192</v>
      </c>
      <c r="F20" s="90" t="s">
        <v>170</v>
      </c>
      <c r="G20" s="32">
        <v>318</v>
      </c>
      <c r="H20" s="34">
        <f t="shared" si="4"/>
        <v>514.56310679611647</v>
      </c>
      <c r="I20" s="32">
        <v>450</v>
      </c>
      <c r="J20" s="34">
        <f t="shared" si="6"/>
        <v>457.78229908443541</v>
      </c>
      <c r="K20" s="32">
        <v>779</v>
      </c>
      <c r="L20" s="34">
        <f t="shared" si="5"/>
        <v>784.49144008056396</v>
      </c>
      <c r="Q20" s="38">
        <v>6</v>
      </c>
      <c r="R20" s="39" t="s">
        <v>170</v>
      </c>
      <c r="S20" s="36">
        <f t="shared" si="0"/>
        <v>514.56310679611647</v>
      </c>
      <c r="T20" s="36">
        <f t="shared" si="1"/>
        <v>457.78229908443541</v>
      </c>
      <c r="U20" s="36">
        <f t="shared" si="2"/>
        <v>784.49144008056396</v>
      </c>
      <c r="V20" s="37">
        <f t="shared" si="3"/>
        <v>1756.8368459611158</v>
      </c>
    </row>
    <row r="21" spans="1:22" ht="18" customHeight="1" x14ac:dyDescent="0.25">
      <c r="A21" s="90">
        <v>10</v>
      </c>
      <c r="B21" s="90">
        <v>24</v>
      </c>
      <c r="C21" s="90" t="s">
        <v>77</v>
      </c>
      <c r="D21" s="90" t="s">
        <v>190</v>
      </c>
      <c r="E21" s="90" t="s">
        <v>71</v>
      </c>
      <c r="F21" s="90" t="s">
        <v>167</v>
      </c>
      <c r="G21" s="32">
        <v>290</v>
      </c>
      <c r="H21" s="34">
        <f>G21*1000/618</f>
        <v>469.25566343042073</v>
      </c>
      <c r="I21" s="32">
        <v>539</v>
      </c>
      <c r="J21" s="34">
        <f t="shared" si="6"/>
        <v>548.32146490335708</v>
      </c>
      <c r="K21" s="32">
        <v>607</v>
      </c>
      <c r="L21" s="34">
        <f t="shared" si="5"/>
        <v>611.27895266868074</v>
      </c>
      <c r="Q21" s="38">
        <v>7</v>
      </c>
      <c r="R21" s="39" t="s">
        <v>171</v>
      </c>
      <c r="S21" s="36">
        <f t="shared" si="0"/>
        <v>470.873786407767</v>
      </c>
      <c r="T21" s="36">
        <f t="shared" si="1"/>
        <v>525.94099694811803</v>
      </c>
      <c r="U21" s="36">
        <f t="shared" si="2"/>
        <v>514.60221550855988</v>
      </c>
      <c r="V21" s="37">
        <f t="shared" si="3"/>
        <v>1511.4169988644448</v>
      </c>
    </row>
    <row r="22" spans="1:22" ht="18" customHeight="1" x14ac:dyDescent="0.25">
      <c r="A22" s="90">
        <v>11</v>
      </c>
      <c r="B22" s="90">
        <v>909</v>
      </c>
      <c r="C22" s="90" t="s">
        <v>58</v>
      </c>
      <c r="D22" s="90" t="s">
        <v>190</v>
      </c>
      <c r="E22" s="90" t="s">
        <v>39</v>
      </c>
      <c r="F22" s="90" t="s">
        <v>171</v>
      </c>
      <c r="G22" s="32">
        <v>291</v>
      </c>
      <c r="H22" s="34">
        <f t="shared" si="4"/>
        <v>470.873786407767</v>
      </c>
      <c r="I22" s="32">
        <v>517</v>
      </c>
      <c r="J22" s="34">
        <f t="shared" si="6"/>
        <v>525.94099694811803</v>
      </c>
      <c r="K22" s="32">
        <v>511</v>
      </c>
      <c r="L22" s="34">
        <f t="shared" si="5"/>
        <v>514.60221550855988</v>
      </c>
      <c r="Q22" s="38">
        <v>8</v>
      </c>
      <c r="R22" s="39" t="s">
        <v>47</v>
      </c>
      <c r="S22" s="36">
        <f t="shared" si="0"/>
        <v>487.05501618122975</v>
      </c>
      <c r="T22" s="36">
        <f t="shared" si="1"/>
        <v>162.76703967446593</v>
      </c>
      <c r="U22" s="36">
        <f t="shared" si="2"/>
        <v>0</v>
      </c>
      <c r="V22" s="37">
        <f t="shared" si="3"/>
        <v>649.82205585569568</v>
      </c>
    </row>
    <row r="23" spans="1:22" ht="18" customHeight="1" x14ac:dyDescent="0.25">
      <c r="A23" s="90">
        <v>12</v>
      </c>
      <c r="B23" s="90">
        <v>37</v>
      </c>
      <c r="C23" s="90" t="s">
        <v>61</v>
      </c>
      <c r="D23" s="90" t="s">
        <v>190</v>
      </c>
      <c r="E23" s="90" t="s">
        <v>193</v>
      </c>
      <c r="F23" s="90" t="s">
        <v>173</v>
      </c>
      <c r="G23" s="32">
        <v>322</v>
      </c>
      <c r="H23" s="34">
        <f t="shared" si="4"/>
        <v>521.03559870550157</v>
      </c>
      <c r="I23" s="32">
        <v>142</v>
      </c>
      <c r="J23" s="34">
        <f t="shared" si="6"/>
        <v>144.45574771108849</v>
      </c>
      <c r="K23" s="32">
        <v>787</v>
      </c>
      <c r="L23" s="34">
        <f t="shared" si="5"/>
        <v>792.54783484390737</v>
      </c>
      <c r="Q23" s="38">
        <v>9</v>
      </c>
      <c r="R23" s="39" t="s">
        <v>169</v>
      </c>
      <c r="S23" s="36">
        <f t="shared" si="0"/>
        <v>0</v>
      </c>
      <c r="T23" s="36">
        <f t="shared" si="1"/>
        <v>0</v>
      </c>
      <c r="U23" s="36">
        <f t="shared" si="2"/>
        <v>0</v>
      </c>
      <c r="V23" s="37">
        <f t="shared" si="3"/>
        <v>0</v>
      </c>
    </row>
    <row r="24" spans="1:22" ht="18" customHeight="1" x14ac:dyDescent="0.25">
      <c r="A24" s="90">
        <v>15</v>
      </c>
      <c r="B24" s="90">
        <v>18</v>
      </c>
      <c r="C24" s="90" t="s">
        <v>84</v>
      </c>
      <c r="D24" s="90" t="s">
        <v>190</v>
      </c>
      <c r="E24" s="90" t="s">
        <v>194</v>
      </c>
      <c r="F24" s="90" t="s">
        <v>172</v>
      </c>
      <c r="G24" s="32">
        <v>238</v>
      </c>
      <c r="H24" s="34">
        <f t="shared" si="4"/>
        <v>385.11326860841422</v>
      </c>
      <c r="I24" s="32">
        <v>380</v>
      </c>
      <c r="J24" s="34">
        <f t="shared" si="6"/>
        <v>386.57171922685654</v>
      </c>
      <c r="K24" s="32">
        <v>317</v>
      </c>
      <c r="L24" s="34">
        <f t="shared" si="5"/>
        <v>319.23464249748235</v>
      </c>
      <c r="Q24" s="38">
        <v>10</v>
      </c>
      <c r="R24" s="39" t="s">
        <v>177</v>
      </c>
      <c r="S24" s="36">
        <f t="shared" si="0"/>
        <v>0</v>
      </c>
      <c r="T24" s="36">
        <f t="shared" si="1"/>
        <v>0</v>
      </c>
      <c r="U24" s="36">
        <f t="shared" si="2"/>
        <v>0</v>
      </c>
      <c r="V24" s="37">
        <f t="shared" si="3"/>
        <v>0</v>
      </c>
    </row>
    <row r="25" spans="1:22" ht="18" customHeight="1" x14ac:dyDescent="0.25">
      <c r="A25" s="90">
        <v>16</v>
      </c>
      <c r="B25" s="90">
        <v>57</v>
      </c>
      <c r="C25" s="90" t="s">
        <v>118</v>
      </c>
      <c r="D25" s="90" t="s">
        <v>190</v>
      </c>
      <c r="E25" s="90" t="s">
        <v>195</v>
      </c>
      <c r="F25" s="90" t="s">
        <v>173</v>
      </c>
      <c r="G25" s="32"/>
      <c r="H25" s="34">
        <f t="shared" si="4"/>
        <v>0</v>
      </c>
      <c r="I25" s="32">
        <v>478</v>
      </c>
      <c r="J25" s="34">
        <f t="shared" si="6"/>
        <v>486.26653102746695</v>
      </c>
      <c r="K25" s="32">
        <v>386</v>
      </c>
      <c r="L25" s="34">
        <f t="shared" si="5"/>
        <v>388.72104733131926</v>
      </c>
      <c r="Q25" s="38">
        <v>11</v>
      </c>
      <c r="R25" s="39" t="s">
        <v>198</v>
      </c>
      <c r="S25" s="36">
        <f t="shared" si="0"/>
        <v>0</v>
      </c>
      <c r="T25" s="36">
        <f t="shared" si="1"/>
        <v>0</v>
      </c>
      <c r="U25" s="36">
        <f t="shared" si="2"/>
        <v>0</v>
      </c>
      <c r="V25" s="37">
        <f t="shared" si="3"/>
        <v>0</v>
      </c>
    </row>
    <row r="26" spans="1:22" ht="18" customHeight="1" x14ac:dyDescent="0.25">
      <c r="A26" s="90">
        <v>19</v>
      </c>
      <c r="B26" s="90">
        <v>474</v>
      </c>
      <c r="C26" s="90" t="s">
        <v>120</v>
      </c>
      <c r="D26" s="90" t="s">
        <v>190</v>
      </c>
      <c r="E26" s="90" t="s">
        <v>121</v>
      </c>
      <c r="F26" s="90" t="s">
        <v>173</v>
      </c>
      <c r="G26" s="32">
        <v>235</v>
      </c>
      <c r="H26" s="34">
        <f t="shared" si="4"/>
        <v>380.25889967637539</v>
      </c>
      <c r="I26" s="32">
        <v>185</v>
      </c>
      <c r="J26" s="34">
        <f t="shared" si="6"/>
        <v>188.19938962360123</v>
      </c>
      <c r="K26" s="32">
        <v>278</v>
      </c>
      <c r="L26" s="34">
        <f t="shared" si="5"/>
        <v>279.95971802618328</v>
      </c>
      <c r="Q26" s="38">
        <v>12</v>
      </c>
      <c r="R26" s="39" t="s">
        <v>178</v>
      </c>
      <c r="S26" s="36">
        <f t="shared" si="0"/>
        <v>0</v>
      </c>
      <c r="T26" s="36">
        <f t="shared" si="1"/>
        <v>0</v>
      </c>
      <c r="U26" s="36">
        <f t="shared" si="2"/>
        <v>0</v>
      </c>
      <c r="V26" s="37">
        <f t="shared" si="3"/>
        <v>0</v>
      </c>
    </row>
    <row r="27" spans="1:22" ht="18" customHeight="1" x14ac:dyDescent="0.25">
      <c r="A27" s="90">
        <v>20</v>
      </c>
      <c r="B27" s="90">
        <v>4051985</v>
      </c>
      <c r="C27" s="90" t="s">
        <v>196</v>
      </c>
      <c r="D27" s="90" t="s">
        <v>190</v>
      </c>
      <c r="E27" s="90" t="s">
        <v>197</v>
      </c>
      <c r="F27" s="90" t="s">
        <v>47</v>
      </c>
      <c r="G27" s="35">
        <v>301</v>
      </c>
      <c r="H27" s="34">
        <f t="shared" si="4"/>
        <v>487.05501618122975</v>
      </c>
      <c r="I27" s="35">
        <v>160</v>
      </c>
      <c r="J27" s="34">
        <f t="shared" si="6"/>
        <v>162.76703967446593</v>
      </c>
      <c r="K27" s="35"/>
      <c r="L27" s="34">
        <f t="shared" si="5"/>
        <v>0</v>
      </c>
      <c r="Q27" s="38">
        <v>13</v>
      </c>
      <c r="R27" s="39" t="s">
        <v>174</v>
      </c>
      <c r="S27" s="36">
        <f t="shared" si="0"/>
        <v>0</v>
      </c>
      <c r="T27" s="36">
        <f t="shared" si="1"/>
        <v>0</v>
      </c>
      <c r="U27" s="36">
        <f t="shared" si="2"/>
        <v>0</v>
      </c>
      <c r="V27" s="37">
        <f t="shared" si="3"/>
        <v>0</v>
      </c>
    </row>
    <row r="28" spans="1:22" x14ac:dyDescent="0.25">
      <c r="C28" s="14"/>
      <c r="D28" s="14"/>
      <c r="E28" s="14"/>
      <c r="F28" s="14"/>
      <c r="G28" s="14"/>
      <c r="H28" s="14"/>
      <c r="I28" s="14"/>
      <c r="K28" s="14"/>
      <c r="L28" s="14"/>
      <c r="M28" s="14"/>
      <c r="N28" s="14"/>
      <c r="O28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  <row r="40" spans="2:2" x14ac:dyDescent="0.25">
      <c r="B40" s="14"/>
    </row>
    <row r="41" spans="2:2" x14ac:dyDescent="0.25">
      <c r="B41" s="14"/>
    </row>
    <row r="42" spans="2:2" x14ac:dyDescent="0.25">
      <c r="B42" s="14"/>
    </row>
    <row r="43" spans="2:2" x14ac:dyDescent="0.25">
      <c r="B43" s="14"/>
    </row>
    <row r="44" spans="2:2" x14ac:dyDescent="0.25">
      <c r="B44" s="14"/>
    </row>
  </sheetData>
  <sheetProtection password="C9B5" sheet="1" objects="1" scenarios="1"/>
  <sortState ref="C34:H46">
    <sortCondition descending="1" ref="H3:H15"/>
  </sortState>
  <mergeCells count="1">
    <mergeCell ref="A1:P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6"/>
  <dimension ref="B1:AN74"/>
  <sheetViews>
    <sheetView showGridLines="0" showRowColHeaders="0" tabSelected="1" workbookViewId="0">
      <selection activeCell="AA19" sqref="AA19"/>
    </sheetView>
  </sheetViews>
  <sheetFormatPr defaultRowHeight="15" x14ac:dyDescent="0.25"/>
  <cols>
    <col min="1" max="1" width="1.85546875" customWidth="1"/>
    <col min="2" max="2" width="9.140625" style="3"/>
    <col min="3" max="3" width="19.28515625" customWidth="1"/>
    <col min="4" max="4" width="23" customWidth="1"/>
    <col min="5" max="5" width="9.85546875" style="9" bestFit="1" customWidth="1"/>
    <col min="6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  <col min="24" max="25" width="17.42578125" customWidth="1"/>
  </cols>
  <sheetData>
    <row r="1" spans="2:25" ht="102.75" customHeight="1" thickBot="1" x14ac:dyDescent="0.3">
      <c r="B1" s="12"/>
      <c r="C1" s="13"/>
      <c r="D1" s="102" t="s">
        <v>292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 t="s">
        <v>284</v>
      </c>
      <c r="S1" s="102"/>
      <c r="T1" s="102"/>
      <c r="U1" s="102"/>
      <c r="V1" s="102"/>
    </row>
    <row r="2" spans="2:25" ht="27.75" customHeight="1" thickBot="1" x14ac:dyDescent="0.3">
      <c r="B2" s="3" t="s">
        <v>150</v>
      </c>
      <c r="C2" s="10" t="s">
        <v>10</v>
      </c>
      <c r="D2" s="10" t="s">
        <v>11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92</v>
      </c>
      <c r="J2" s="7" t="s">
        <v>93</v>
      </c>
      <c r="K2" s="7" t="s">
        <v>94</v>
      </c>
      <c r="L2" s="7" t="s">
        <v>138</v>
      </c>
      <c r="M2" s="7" t="s">
        <v>139</v>
      </c>
      <c r="N2" s="7" t="s">
        <v>140</v>
      </c>
      <c r="O2" s="7" t="s">
        <v>141</v>
      </c>
      <c r="P2" s="7" t="s">
        <v>142</v>
      </c>
      <c r="Q2" s="7" t="s">
        <v>143</v>
      </c>
      <c r="R2" s="7" t="s">
        <v>144</v>
      </c>
      <c r="S2" s="7" t="s">
        <v>145</v>
      </c>
      <c r="T2" s="7" t="s">
        <v>149</v>
      </c>
      <c r="U2" s="7" t="s">
        <v>29</v>
      </c>
      <c r="V2" s="2" t="s">
        <v>95</v>
      </c>
      <c r="X2" s="4" t="s">
        <v>146</v>
      </c>
      <c r="Y2" s="4" t="s">
        <v>147</v>
      </c>
    </row>
    <row r="3" spans="2:25" ht="15.75" thickBot="1" x14ac:dyDescent="0.3">
      <c r="B3" s="14">
        <v>1</v>
      </c>
      <c r="C3" s="15" t="s">
        <v>26</v>
      </c>
      <c r="D3" s="15" t="s">
        <v>20</v>
      </c>
      <c r="E3" s="8">
        <f>IFERROR(VLOOKUP(Tabela2[[#This Row],[Name]],'Soca OPEN'!$C$14:$L$27,7,FALSE),"0")</f>
        <v>926.70682730923693</v>
      </c>
      <c r="F3" s="85">
        <f>IFERROR(VLOOKUP(Tabela2[[#This Row],[Name]],'Soca OPEN'!$C$14:$L$27,9,FALSE),"0")</f>
        <v>291.66666666666669</v>
      </c>
      <c r="G3" s="8">
        <f>IFERROR(VLOOKUP(Tabela2[[#This Row],[Name]],Ratitovec!$C$15:$N$48,7,FALSE),"0")</f>
        <v>823.52941176470586</v>
      </c>
      <c r="H3" s="8">
        <f>IFERROR(VLOOKUP(Tabela2[[#This Row],[Name]],Ratitovec!$C$15:$N$48,9,FALSE),"0")</f>
        <v>965.94005449591282</v>
      </c>
      <c r="I3" s="8">
        <f>IFERROR(VLOOKUP(Tabela2[[#This Row],[Name]],Ratitovec!$C$15:$N$48,11,FALSE),"0")</f>
        <v>767.74847870182555</v>
      </c>
      <c r="J3" s="8">
        <f>IFERROR(VLOOKUP(Tabela2[[#This Row],[Name]],DP!$C$15:$N$59,7,FALSE),"0")</f>
        <v>813.89870435806836</v>
      </c>
      <c r="K3" s="8">
        <f>IFERROR(VLOOKUP(Tabela2[[#This Row],[Name]],DP!$C$15:$N$59,8,FALSE),"0")</f>
        <v>803</v>
      </c>
      <c r="L3" s="8">
        <f>IFERROR(VLOOKUP(Tabela2[[#This Row],[Name]],DP!$C$15:$N$59,10,FALSE),"0")</f>
        <v>980.71065989847716</v>
      </c>
      <c r="M3" s="85">
        <f>IFERROR(VLOOKUP(Tabela2[[#This Row],[Name]],DP!$C$15:$N$59,11,FALSE),"0")</f>
        <v>736</v>
      </c>
      <c r="N3" s="8">
        <f>IFERROR(VLOOKUP(Tabela2[[#This Row],[Name]],DP!$C$15:$N$59,12,FALSE),"0")</f>
        <v>817</v>
      </c>
      <c r="O3" s="85">
        <v>0</v>
      </c>
      <c r="P3" s="85">
        <v>0</v>
      </c>
      <c r="Q3" s="8">
        <f>IFERROR(VLOOKUP(Tabela2[[#This Row],[Name]],Adrenalin!$C$15:$L$27,6,FALSE),"0")</f>
        <v>1000</v>
      </c>
      <c r="R3" s="8">
        <f>IFERROR(VLOOKUP(Tabela2[[#This Row],[Name]],Adrenalin!$C$15:$L$27,8,FALSE),"0")</f>
        <v>812.81790437436416</v>
      </c>
      <c r="S3" s="8">
        <f>IFERROR(VLOOKUP(Tabela2[[#This Row],[Name]],Adrenalin!$C$15:$L$27,10,FALSE),"0")</f>
        <v>1000</v>
      </c>
      <c r="T3" s="8">
        <f t="shared" ref="T3:T34" si="0">SUM(E3:S3)</f>
        <v>10739.018707569257</v>
      </c>
      <c r="U3" s="8">
        <f t="array" ref="U3">IFERROR(SUM(SMALL(Tabela2[[#This Row],[T 1]:[T 15]],{1;2;3;4})),"0")</f>
        <v>1027.6666666666667</v>
      </c>
      <c r="V3" s="11">
        <f t="shared" ref="V3:V34" si="1">T3-U3</f>
        <v>9711.3520409025914</v>
      </c>
      <c r="X3" s="5">
        <v>0</v>
      </c>
      <c r="Y3" s="6">
        <v>0</v>
      </c>
    </row>
    <row r="4" spans="2:25" ht="15.75" thickBot="1" x14ac:dyDescent="0.3">
      <c r="B4" s="14">
        <v>2</v>
      </c>
      <c r="C4" s="15" t="s">
        <v>19</v>
      </c>
      <c r="D4" s="15" t="s">
        <v>20</v>
      </c>
      <c r="E4" s="8">
        <f>IFERROR(VLOOKUP(Tabela2[[#This Row],[Name]],'Soca OPEN'!$C$14:$L$27,7,FALSE),"0")</f>
        <v>837.34939759036149</v>
      </c>
      <c r="F4" s="85">
        <f>IFERROR(VLOOKUP(Tabela2[[#This Row],[Name]],'Soca OPEN'!$C$14:$L$27,9,FALSE),"0")</f>
        <v>500</v>
      </c>
      <c r="G4" s="8">
        <f>IFERROR(VLOOKUP(Tabela2[[#This Row],[Name]],Ratitovec!$C$15:$N$48,7,FALSE),"0")</f>
        <v>1000</v>
      </c>
      <c r="H4" s="8">
        <f>IFERROR(VLOOKUP(Tabela2[[#This Row],[Name]],Ratitovec!$C$15:$N$48,9,FALSE),"0")</f>
        <v>1000</v>
      </c>
      <c r="I4" s="8">
        <f>IFERROR(VLOOKUP(Tabela2[[#This Row],[Name]],Ratitovec!$C$15:$N$48,11,FALSE),"0")</f>
        <v>728.19472616632856</v>
      </c>
      <c r="J4" s="8">
        <f>IFERROR(VLOOKUP(Tabela2[[#This Row],[Name]],DP!$C$15:$N$59,7,FALSE),"0")</f>
        <v>897.52650176678446</v>
      </c>
      <c r="K4" s="8">
        <f>IFERROR(VLOOKUP(Tabela2[[#This Row],[Name]],DP!$C$15:$N$59,8,FALSE),"0")</f>
        <v>928</v>
      </c>
      <c r="L4" s="8">
        <f>IFERROR(VLOOKUP(Tabela2[[#This Row],[Name]],DP!$C$15:$N$59,10,FALSE),"0")</f>
        <v>991.87817258883251</v>
      </c>
      <c r="M4" s="8">
        <f>IFERROR(VLOOKUP(Tabela2[[#This Row],[Name]],DP!$C$15:$N$59,11,FALSE),"0")</f>
        <v>884</v>
      </c>
      <c r="N4" s="8">
        <f>IFERROR(VLOOKUP(Tabela2[[#This Row],[Name]],DP!$C$15:$N$59,12,FALSE),"0")</f>
        <v>906</v>
      </c>
      <c r="O4" s="85">
        <v>0</v>
      </c>
      <c r="P4" s="85">
        <v>0</v>
      </c>
      <c r="Q4" s="85">
        <f>IFERROR(VLOOKUP(Tabela2[[#This Row],[Name]],Adrenalin!$C$15:$L$27,6,FALSE),"0")</f>
        <v>516.18122977346275</v>
      </c>
      <c r="R4" s="8">
        <f>IFERROR(VLOOKUP(Tabela2[[#This Row],[Name]],Adrenalin!$C$15:$L$27,8,FALSE),"0")</f>
        <v>576.80569684638863</v>
      </c>
      <c r="S4" s="8">
        <f>IFERROR(VLOOKUP(Tabela2[[#This Row],[Name]],Adrenalin!$C$15:$L$27,10,FALSE),"0")</f>
        <v>818.73111782477338</v>
      </c>
      <c r="T4" s="8">
        <f t="shared" si="0"/>
        <v>10584.666842556931</v>
      </c>
      <c r="U4" s="8">
        <f t="array" ref="U4">IFERROR(SUM(SMALL(Tabela2[[#This Row],[T 1]:[T 15]],{1;2;3;4})),"0")</f>
        <v>1016.1812297734627</v>
      </c>
      <c r="V4" s="11">
        <f t="shared" si="1"/>
        <v>9568.4856127834682</v>
      </c>
      <c r="X4" s="5">
        <v>1</v>
      </c>
      <c r="Y4" s="6">
        <v>1</v>
      </c>
    </row>
    <row r="5" spans="2:25" ht="15.75" thickBot="1" x14ac:dyDescent="0.3">
      <c r="B5" s="14">
        <v>3</v>
      </c>
      <c r="C5" s="15" t="s">
        <v>53</v>
      </c>
      <c r="D5" s="15" t="s">
        <v>64</v>
      </c>
      <c r="E5" s="8" t="str">
        <f>IFERROR(VLOOKUP(Tabela2[[#This Row],[Name]],'Soca OPEN'!$C$14:$L$27,7,FALSE),"0")</f>
        <v>0</v>
      </c>
      <c r="F5" s="8" t="str">
        <f>IFERROR(VLOOKUP(Tabela2[[#This Row],[Name]],'Soca OPEN'!$C$14:$L$27,9,FALSE),"0")</f>
        <v>0</v>
      </c>
      <c r="G5" s="8">
        <f>IFERROR(VLOOKUP(Tabela2[[#This Row],[Name]],Ratitovec!$C$15:$N$48,7,FALSE),"0")</f>
        <v>971.10423116615073</v>
      </c>
      <c r="H5" s="8">
        <f>IFERROR(VLOOKUP(Tabela2[[#This Row],[Name]],Ratitovec!$C$15:$N$48,9,FALSE),"0")</f>
        <v>957.76566757493185</v>
      </c>
      <c r="I5" s="8">
        <f>IFERROR(VLOOKUP(Tabela2[[#This Row],[Name]],Ratitovec!$C$15:$N$48,11,FALSE),"0")</f>
        <v>822.51521298174441</v>
      </c>
      <c r="J5" s="8">
        <f>IFERROR(VLOOKUP(Tabela2[[#This Row],[Name]],DP!$C$15:$N$59,7,FALSE),"0")</f>
        <v>964.66431095406358</v>
      </c>
      <c r="K5" s="8">
        <f>IFERROR(VLOOKUP(Tabela2[[#This Row],[Name]],DP!$C$15:$N$59,8,FALSE),"0")</f>
        <v>704</v>
      </c>
      <c r="L5" s="8">
        <f>IFERROR(VLOOKUP(Tabela2[[#This Row],[Name]],DP!$C$15:$N$59,10,FALSE),"0")</f>
        <v>937.05583756345175</v>
      </c>
      <c r="M5" s="8">
        <f>IFERROR(VLOOKUP(Tabela2[[#This Row],[Name]],DP!$C$15:$N$59,11,FALSE),"0")</f>
        <v>959</v>
      </c>
      <c r="N5" s="8">
        <f>IFERROR(VLOOKUP(Tabela2[[#This Row],[Name]],DP!$C$15:$N$59,12,FALSE),"0")</f>
        <v>847</v>
      </c>
      <c r="O5" s="8">
        <v>0</v>
      </c>
      <c r="P5" s="8">
        <v>0</v>
      </c>
      <c r="Q5" s="8">
        <f>IFERROR(VLOOKUP(Tabela2[[#This Row],[Name]],Adrenalin!$C$15:$L$27,6,FALSE),"0")</f>
        <v>555.01618122977345</v>
      </c>
      <c r="R5" s="8">
        <f>IFERROR(VLOOKUP(Tabela2[[#This Row],[Name]],Adrenalin!$C$15:$L$27,8,FALSE),"0")</f>
        <v>1000</v>
      </c>
      <c r="S5" s="8">
        <f>IFERROR(VLOOKUP(Tabela2[[#This Row],[Name]],Adrenalin!$C$15:$L$27,10,FALSE),"0")</f>
        <v>841.89325276938575</v>
      </c>
      <c r="T5" s="8">
        <f t="shared" si="0"/>
        <v>9560.0146942395022</v>
      </c>
      <c r="U5" s="8">
        <v>0</v>
      </c>
      <c r="V5" s="11">
        <f t="shared" si="1"/>
        <v>9560.0146942395022</v>
      </c>
      <c r="X5" s="5">
        <v>2</v>
      </c>
      <c r="Y5" s="6">
        <v>2</v>
      </c>
    </row>
    <row r="6" spans="2:25" ht="15.75" thickBot="1" x14ac:dyDescent="0.3">
      <c r="B6" s="14">
        <v>4</v>
      </c>
      <c r="C6" s="79" t="s">
        <v>222</v>
      </c>
      <c r="D6" s="15" t="s">
        <v>64</v>
      </c>
      <c r="E6" s="8">
        <f>IFERROR(VLOOKUP(Tabela2[[#This Row],[Name]],'Soca OPEN'!$C$14:$L$27,7,FALSE),"0")</f>
        <v>937.75100401606426</v>
      </c>
      <c r="F6" s="8">
        <f>IFERROR(VLOOKUP(Tabela2[[#This Row],[Name]],'Soca OPEN'!$C$14:$L$27,9,FALSE),"0")</f>
        <v>476.1904761904762</v>
      </c>
      <c r="G6" s="8">
        <f>IFERROR(VLOOKUP(Tabela2[[#This Row],[Name]],Ratitovec!$C$15:$N$48,7,FALSE),"0")</f>
        <v>970.07223942208464</v>
      </c>
      <c r="H6" s="8">
        <f>IFERROR(VLOOKUP(Tabela2[[#This Row],[Name]],Ratitovec!$C$15:$N$48,9,FALSE),"0")</f>
        <v>967.30245231607626</v>
      </c>
      <c r="I6" s="8">
        <f>IFERROR(VLOOKUP(Tabela2[[#This Row],[Name]],Ratitovec!$C$15:$N$48,11,FALSE),"0")</f>
        <v>1000</v>
      </c>
      <c r="J6" s="8">
        <f>IFERROR(VLOOKUP(Tabela2[[#This Row],[Name]],DP!$C$15:$N$59,7,FALSE),"0")</f>
        <v>912.83863368669017</v>
      </c>
      <c r="K6" s="8">
        <f>IFERROR(VLOOKUP(Tabela2[[#This Row],[Name]],DP!$C$15:$N$59,8,FALSE),"0")</f>
        <v>918</v>
      </c>
      <c r="L6" s="8">
        <f>IFERROR(VLOOKUP(Tabela2[[#This Row],[Name]],DP!$C$15:$N$59,10,FALSE),"0")</f>
        <v>779.69543147208117</v>
      </c>
      <c r="M6" s="8">
        <f>IFERROR(VLOOKUP(Tabela2[[#This Row],[Name]],DP!$C$15:$N$59,11,FALSE),"0")</f>
        <v>806</v>
      </c>
      <c r="N6" s="8">
        <f>IFERROR(VLOOKUP(Tabela2[[#This Row],[Name]],DP!$C$15:$N$59,12,FALSE),"0")</f>
        <v>846</v>
      </c>
      <c r="O6" s="8">
        <v>0</v>
      </c>
      <c r="P6" s="8">
        <v>0</v>
      </c>
      <c r="Q6" s="8" t="str">
        <f>IFERROR(VLOOKUP(Tabela2[[#This Row],[Name]],Adrenalin!$C$15:$L$27,6,FALSE),"0")</f>
        <v>0</v>
      </c>
      <c r="R6" s="8" t="str">
        <f>IFERROR(VLOOKUP(Tabela2[[#This Row],[Name]],Adrenalin!$C$15:$L$27,8,FALSE),"0")</f>
        <v>0</v>
      </c>
      <c r="S6" s="8" t="str">
        <f>IFERROR(VLOOKUP(Tabela2[[#This Row],[Name]],Adrenalin!$C$15:$L$27,10,FALSE),"0")</f>
        <v>0</v>
      </c>
      <c r="T6" s="81">
        <f t="shared" si="0"/>
        <v>8613.8502371034738</v>
      </c>
      <c r="U6" s="8">
        <v>0</v>
      </c>
      <c r="V6" s="82">
        <f t="shared" si="1"/>
        <v>8613.8502371034738</v>
      </c>
      <c r="X6" s="5">
        <v>3</v>
      </c>
      <c r="Y6" s="6">
        <v>3</v>
      </c>
    </row>
    <row r="7" spans="2:25" ht="15.75" thickBot="1" x14ac:dyDescent="0.3">
      <c r="B7" s="14">
        <v>5</v>
      </c>
      <c r="C7" s="15" t="s">
        <v>21</v>
      </c>
      <c r="D7" s="15" t="s">
        <v>20</v>
      </c>
      <c r="E7" s="8">
        <f>IFERROR(VLOOKUP(Tabela2[[#This Row],[Name]],'Soca OPEN'!$C$14:$L$27,7,FALSE),"0")</f>
        <v>991.96787148594376</v>
      </c>
      <c r="F7" s="8">
        <f>IFERROR(VLOOKUP(Tabela2[[#This Row],[Name]],'Soca OPEN'!$C$14:$L$27,9,FALSE),"0")</f>
        <v>470.23809523809524</v>
      </c>
      <c r="G7" s="8" t="str">
        <f>IFERROR(VLOOKUP(Tabela2[[#This Row],[Name]],Ratitovec!$C$15:$N$48,7,FALSE),"0")</f>
        <v>0</v>
      </c>
      <c r="H7" s="8" t="str">
        <f>IFERROR(VLOOKUP(Tabela2[[#This Row],[Name]],Ratitovec!$C$15:$N$48,9,FALSE),"0")</f>
        <v>0</v>
      </c>
      <c r="I7" s="8" t="str">
        <f>IFERROR(VLOOKUP(Tabela2[[#This Row],[Name]],Ratitovec!$C$15:$N$48,11,FALSE),"0")</f>
        <v>0</v>
      </c>
      <c r="J7" s="8">
        <f>IFERROR(VLOOKUP(Tabela2[[#This Row],[Name]],DP!$C$15:$N$59,7,FALSE),"0")</f>
        <v>926.97290930506483</v>
      </c>
      <c r="K7" s="8">
        <f>IFERROR(VLOOKUP(Tabela2[[#This Row],[Name]],DP!$C$15:$N$59,8,FALSE),"0")</f>
        <v>572</v>
      </c>
      <c r="L7" s="8">
        <f>IFERROR(VLOOKUP(Tabela2[[#This Row],[Name]],DP!$C$15:$N$59,10,FALSE),"0")</f>
        <v>865.989847715736</v>
      </c>
      <c r="M7" s="8">
        <f>IFERROR(VLOOKUP(Tabela2[[#This Row],[Name]],DP!$C$15:$N$59,11,FALSE),"0")</f>
        <v>952</v>
      </c>
      <c r="N7" s="8">
        <f>IFERROR(VLOOKUP(Tabela2[[#This Row],[Name]],DP!$C$15:$N$59,12,FALSE),"0")</f>
        <v>983</v>
      </c>
      <c r="O7" s="8">
        <v>0</v>
      </c>
      <c r="P7" s="8">
        <v>0</v>
      </c>
      <c r="Q7" s="8">
        <f>IFERROR(VLOOKUP(Tabela2[[#This Row],[Name]],Adrenalin!$C$15:$L$27,6,FALSE),"0")</f>
        <v>555.01618122977345</v>
      </c>
      <c r="R7" s="8">
        <f>IFERROR(VLOOKUP(Tabela2[[#This Row],[Name]],Adrenalin!$C$15:$L$27,8,FALSE),"0")</f>
        <v>947.10071210579861</v>
      </c>
      <c r="S7" s="8">
        <f>IFERROR(VLOOKUP(Tabela2[[#This Row],[Name]],Adrenalin!$C$15:$L$27,10,FALSE),"0")</f>
        <v>814.70292044310168</v>
      </c>
      <c r="T7" s="8">
        <f t="shared" si="0"/>
        <v>8078.9885375235135</v>
      </c>
      <c r="U7" s="8">
        <v>0</v>
      </c>
      <c r="V7" s="11">
        <f t="shared" si="1"/>
        <v>8078.9885375235135</v>
      </c>
      <c r="X7" s="5">
        <v>4</v>
      </c>
      <c r="Y7" s="6">
        <v>4</v>
      </c>
    </row>
    <row r="8" spans="2:25" ht="15.75" thickBot="1" x14ac:dyDescent="0.3">
      <c r="B8" s="14">
        <v>6</v>
      </c>
      <c r="C8" s="15" t="s">
        <v>37</v>
      </c>
      <c r="D8" s="15" t="s">
        <v>20</v>
      </c>
      <c r="E8" s="8">
        <f>IFERROR(VLOOKUP(Tabela2[[#This Row],[Name]],'Soca OPEN'!$C$14:$L$27,7,FALSE),"0")</f>
        <v>0</v>
      </c>
      <c r="F8" s="8">
        <f>IFERROR(VLOOKUP(Tabela2[[#This Row],[Name]],'Soca OPEN'!$C$14:$L$27,9,FALSE),"0")</f>
        <v>476.1904761904762</v>
      </c>
      <c r="G8" s="8">
        <f>IFERROR(VLOOKUP(Tabela2[[#This Row],[Name]],Ratitovec!$C$15:$N$48,7,FALSE),"0")</f>
        <v>638.80288957688333</v>
      </c>
      <c r="H8" s="8">
        <f>IFERROR(VLOOKUP(Tabela2[[#This Row],[Name]],Ratitovec!$C$15:$N$48,9,FALSE),"0")</f>
        <v>967.30245231607626</v>
      </c>
      <c r="I8" s="8">
        <f>IFERROR(VLOOKUP(Tabela2[[#This Row],[Name]],Ratitovec!$C$15:$N$48,11,FALSE),"0")</f>
        <v>471.60243407707912</v>
      </c>
      <c r="J8" s="8">
        <f>IFERROR(VLOOKUP(Tabela2[[#This Row],[Name]],DP!$C$15:$N$59,7,FALSE),"0")</f>
        <v>0</v>
      </c>
      <c r="K8" s="8">
        <f>IFERROR(VLOOKUP(Tabela2[[#This Row],[Name]],DP!$C$15:$N$59,8,FALSE),"0")</f>
        <v>676</v>
      </c>
      <c r="L8" s="8">
        <f>IFERROR(VLOOKUP(Tabela2[[#This Row],[Name]],DP!$C$15:$N$59,10,FALSE),"0")</f>
        <v>569.54314720812181</v>
      </c>
      <c r="M8" s="8">
        <f>IFERROR(VLOOKUP(Tabela2[[#This Row],[Name]],DP!$C$15:$N$59,11,FALSE),"0")</f>
        <v>801</v>
      </c>
      <c r="N8" s="8">
        <f>IFERROR(VLOOKUP(Tabela2[[#This Row],[Name]],DP!$C$15:$N$59,12,FALSE),"0")</f>
        <v>767</v>
      </c>
      <c r="O8" s="8">
        <v>0</v>
      </c>
      <c r="P8" s="8">
        <v>0</v>
      </c>
      <c r="Q8" s="8">
        <f>IFERROR(VLOOKUP(Tabela2[[#This Row],[Name]],Adrenalin!$C$15:$L$27,6,FALSE),"0")</f>
        <v>508.09061488673137</v>
      </c>
      <c r="R8" s="8">
        <f>IFERROR(VLOOKUP(Tabela2[[#This Row],[Name]],Adrenalin!$C$15:$L$27,8,FALSE),"0")</f>
        <v>985.75788402848423</v>
      </c>
      <c r="S8" s="8">
        <f>IFERROR(VLOOKUP(Tabela2[[#This Row],[Name]],Adrenalin!$C$15:$L$27,10,FALSE),"0")</f>
        <v>728.09667673716012</v>
      </c>
      <c r="T8" s="8">
        <f t="shared" si="0"/>
        <v>7589.3865750210125</v>
      </c>
      <c r="U8" s="8">
        <f t="array" ref="U8">IFERROR(SUM(SMALL(Tabela2[[#This Row],[T 1]:[T 15]],{1;2;3;4})),"0")</f>
        <v>0</v>
      </c>
      <c r="V8" s="11">
        <f t="shared" si="1"/>
        <v>7589.3865750210125</v>
      </c>
      <c r="X8" s="5">
        <v>5</v>
      </c>
      <c r="Y8" s="6">
        <v>4</v>
      </c>
    </row>
    <row r="9" spans="2:25" ht="15.75" thickBot="1" x14ac:dyDescent="0.3">
      <c r="B9" s="14">
        <v>7</v>
      </c>
      <c r="C9" s="15" t="s">
        <v>33</v>
      </c>
      <c r="D9" s="15" t="s">
        <v>20</v>
      </c>
      <c r="E9" s="8">
        <f>IFERROR(VLOOKUP(Tabela2[[#This Row],[Name]],'Soca OPEN'!$C$14:$L$27,7,FALSE),"0")</f>
        <v>1000</v>
      </c>
      <c r="F9" s="8">
        <f>IFERROR(VLOOKUP(Tabela2[[#This Row],[Name]],'Soca OPEN'!$C$14:$L$27,9,FALSE),"0")</f>
        <v>291.66666666666669</v>
      </c>
      <c r="G9" s="8">
        <f>IFERROR(VLOOKUP(Tabela2[[#This Row],[Name]],Ratitovec!$C$15:$N$48,7,FALSE),"0")</f>
        <v>801.85758513931887</v>
      </c>
      <c r="H9" s="8">
        <f>IFERROR(VLOOKUP(Tabela2[[#This Row],[Name]],Ratitovec!$C$15:$N$48,9,FALSE),"0")</f>
        <v>366.4850136239782</v>
      </c>
      <c r="I9" s="8">
        <f>IFERROR(VLOOKUP(Tabela2[[#This Row],[Name]],Ratitovec!$C$15:$N$48,11,FALSE),"0")</f>
        <v>59.837728194726168</v>
      </c>
      <c r="J9" s="8">
        <f>IFERROR(VLOOKUP(Tabela2[[#This Row],[Name]],DP!$C$15:$N$59,7,FALSE),"0")</f>
        <v>976.44287396937568</v>
      </c>
      <c r="K9" s="8">
        <f>IFERROR(VLOOKUP(Tabela2[[#This Row],[Name]],DP!$C$15:$N$59,8,FALSE),"0")</f>
        <v>1000</v>
      </c>
      <c r="L9" s="8">
        <f>IFERROR(VLOOKUP(Tabela2[[#This Row],[Name]],DP!$C$15:$N$59,10,FALSE),"0")</f>
        <v>1000</v>
      </c>
      <c r="M9" s="8">
        <f>IFERROR(VLOOKUP(Tabela2[[#This Row],[Name]],DP!$C$15:$N$59,11,FALSE),"0")</f>
        <v>1000</v>
      </c>
      <c r="N9" s="8">
        <f>IFERROR(VLOOKUP(Tabela2[[#This Row],[Name]],DP!$C$15:$N$59,12,FALSE),"0")</f>
        <v>875</v>
      </c>
      <c r="O9" s="8">
        <v>0</v>
      </c>
      <c r="P9" s="8">
        <v>0</v>
      </c>
      <c r="Q9" s="8" t="str">
        <f>IFERROR(VLOOKUP(Tabela2[[#This Row],[Name]],Adrenalin!$C$15:$L$27,6,FALSE),"0")</f>
        <v>0</v>
      </c>
      <c r="R9" s="8" t="str">
        <f>IFERROR(VLOOKUP(Tabela2[[#This Row],[Name]],Adrenalin!$C$15:$L$27,8,FALSE),"0")</f>
        <v>0</v>
      </c>
      <c r="S9" s="8" t="str">
        <f>IFERROR(VLOOKUP(Tabela2[[#This Row],[Name]],Adrenalin!$C$15:$L$27,10,FALSE),"0")</f>
        <v>0</v>
      </c>
      <c r="T9" s="8">
        <f t="shared" si="0"/>
        <v>7371.289867594066</v>
      </c>
      <c r="U9" s="8">
        <v>0</v>
      </c>
      <c r="V9" s="11">
        <f t="shared" si="1"/>
        <v>7371.289867594066</v>
      </c>
      <c r="X9" s="5">
        <v>6</v>
      </c>
      <c r="Y9" s="6">
        <v>5</v>
      </c>
    </row>
    <row r="10" spans="2:25" ht="15.75" thickBot="1" x14ac:dyDescent="0.3">
      <c r="B10" s="14">
        <v>8</v>
      </c>
      <c r="C10" s="15" t="s">
        <v>48</v>
      </c>
      <c r="D10" s="15" t="s">
        <v>288</v>
      </c>
      <c r="E10" s="8">
        <f>IFERROR(VLOOKUP(Tabela2[[#This Row],[Name]],'Soca OPEN'!$C$14:$L$27,7,FALSE),"0")</f>
        <v>721.88755020080316</v>
      </c>
      <c r="F10" s="85">
        <f>IFERROR(VLOOKUP(Tabela2[[#This Row],[Name]],'Soca OPEN'!$C$14:$L$27,9,FALSE),"0")</f>
        <v>297.61904761904759</v>
      </c>
      <c r="G10" s="85">
        <f>IFERROR(VLOOKUP(Tabela2[[#This Row],[Name]],Ratitovec!$C$15:$N$48,7,FALSE),"0")</f>
        <v>501.54798761609908</v>
      </c>
      <c r="H10" s="85">
        <f>IFERROR(VLOOKUP(Tabela2[[#This Row],[Name]],Ratitovec!$C$15:$N$48,9,FALSE),"0")</f>
        <v>89.918256130790198</v>
      </c>
      <c r="I10" s="8">
        <f>IFERROR(VLOOKUP(Tabela2[[#This Row],[Name]],Ratitovec!$C$15:$N$48,11,FALSE),"0")</f>
        <v>681.54158215010148</v>
      </c>
      <c r="J10" s="8">
        <f>IFERROR(VLOOKUP(Tabela2[[#This Row],[Name]],DP!$C$15:$N$59,7,FALSE),"0")</f>
        <v>627.7974087161366</v>
      </c>
      <c r="K10" s="8">
        <f>IFERROR(VLOOKUP(Tabela2[[#This Row],[Name]],DP!$C$15:$N$59,8,FALSE),"0")</f>
        <v>481</v>
      </c>
      <c r="L10" s="8">
        <f>IFERROR(VLOOKUP(Tabela2[[#This Row],[Name]],DP!$C$15:$N$59,10,FALSE),"0")</f>
        <v>526.90355329949239</v>
      </c>
      <c r="M10" s="8">
        <f>IFERROR(VLOOKUP(Tabela2[[#This Row],[Name]],DP!$C$15:$N$59,11,FALSE),"0")</f>
        <v>650</v>
      </c>
      <c r="N10" s="8">
        <f>IFERROR(VLOOKUP(Tabela2[[#This Row],[Name]],DP!$C$15:$N$59,12,FALSE),"0")</f>
        <v>485</v>
      </c>
      <c r="O10" s="8">
        <v>1000</v>
      </c>
      <c r="P10" s="8">
        <v>500</v>
      </c>
      <c r="Q10" s="8">
        <f>IFERROR(VLOOKUP(Tabela2[[#This Row],[Name]],Adrenalin!$C$15:$L$27,6,FALSE),"0")</f>
        <v>514.56310679611647</v>
      </c>
      <c r="R10" s="85">
        <f>IFERROR(VLOOKUP(Tabela2[[#This Row],[Name]],Adrenalin!$C$15:$L$27,8,FALSE),"0")</f>
        <v>457.78229908443541</v>
      </c>
      <c r="S10" s="8">
        <f>IFERROR(VLOOKUP(Tabela2[[#This Row],[Name]],Adrenalin!$C$15:$L$27,10,FALSE),"0")</f>
        <v>784.49144008056396</v>
      </c>
      <c r="T10" s="8">
        <f t="shared" si="0"/>
        <v>8320.0522316935858</v>
      </c>
      <c r="U10" s="8">
        <f t="array" ref="U10">IFERROR(SUM(SMALL(Tabela2[[#This Row],[T 1]:[T 15]],{1;2;3;4})),"0")</f>
        <v>1326.3196028342732</v>
      </c>
      <c r="V10" s="11">
        <f t="shared" si="1"/>
        <v>6993.7326288593122</v>
      </c>
      <c r="X10" s="5">
        <v>7</v>
      </c>
      <c r="Y10" s="6">
        <v>6</v>
      </c>
    </row>
    <row r="11" spans="2:25" ht="15.75" thickBot="1" x14ac:dyDescent="0.3">
      <c r="B11" s="14">
        <v>9</v>
      </c>
      <c r="C11" s="15" t="s">
        <v>56</v>
      </c>
      <c r="D11" s="15" t="s">
        <v>64</v>
      </c>
      <c r="E11" s="8">
        <f>IFERROR(VLOOKUP(Tabela2[[#This Row],[Name]],'Soca OPEN'!$C$14:$L$27,7,FALSE),"0")</f>
        <v>756.02409638554218</v>
      </c>
      <c r="F11" s="8">
        <f>IFERROR(VLOOKUP(Tabela2[[#This Row],[Name]],'Soca OPEN'!$C$14:$L$27,9,FALSE),"0")</f>
        <v>291.66666666666669</v>
      </c>
      <c r="G11" s="8">
        <f>IFERROR(VLOOKUP(Tabela2[[#This Row],[Name]],Ratitovec!$C$15:$N$48,7,FALSE),"0")</f>
        <v>864.80908152734776</v>
      </c>
      <c r="H11" s="8">
        <f>IFERROR(VLOOKUP(Tabela2[[#This Row],[Name]],Ratitovec!$C$15:$N$48,9,FALSE),"0")</f>
        <v>886.9209809264305</v>
      </c>
      <c r="I11" s="8">
        <f>IFERROR(VLOOKUP(Tabela2[[#This Row],[Name]],Ratitovec!$C$15:$N$48,11,FALSE),"0")</f>
        <v>658.21501014198782</v>
      </c>
      <c r="J11" s="8">
        <f>IFERROR(VLOOKUP(Tabela2[[#This Row],[Name]],DP!$C$15:$N$59,7,FALSE),"0")</f>
        <v>956.41931684334509</v>
      </c>
      <c r="K11" s="8">
        <f>IFERROR(VLOOKUP(Tabela2[[#This Row],[Name]],DP!$C$15:$N$59,8,FALSE),"0")</f>
        <v>504</v>
      </c>
      <c r="L11" s="8">
        <f>IFERROR(VLOOKUP(Tabela2[[#This Row],[Name]],DP!$C$15:$N$59,10,FALSE),"0")</f>
        <v>251.7766497461929</v>
      </c>
      <c r="M11" s="8">
        <f>IFERROR(VLOOKUP(Tabela2[[#This Row],[Name]],DP!$C$15:$N$59,11,FALSE),"0")</f>
        <v>820</v>
      </c>
      <c r="N11" s="8">
        <f>IFERROR(VLOOKUP(Tabela2[[#This Row],[Name]],DP!$C$15:$N$59,12,FALSE),"0")</f>
        <v>1000</v>
      </c>
      <c r="O11" s="8">
        <v>0</v>
      </c>
      <c r="P11" s="8">
        <v>0</v>
      </c>
      <c r="Q11" s="8" t="str">
        <f>IFERROR(VLOOKUP(Tabela2[[#This Row],[Name]],Adrenalin!$C$15:$L$27,6,FALSE),"0")</f>
        <v>0</v>
      </c>
      <c r="R11" s="8" t="str">
        <f>IFERROR(VLOOKUP(Tabela2[[#This Row],[Name]],Adrenalin!$C$15:$L$27,8,FALSE),"0")</f>
        <v>0</v>
      </c>
      <c r="S11" s="8" t="str">
        <f>IFERROR(VLOOKUP(Tabela2[[#This Row],[Name]],Adrenalin!$C$15:$L$27,10,FALSE),"0")</f>
        <v>0</v>
      </c>
      <c r="T11" s="8">
        <f t="shared" si="0"/>
        <v>6989.8318022375133</v>
      </c>
      <c r="U11" s="8">
        <v>0</v>
      </c>
      <c r="V11" s="11">
        <f t="shared" si="1"/>
        <v>6989.8318022375133</v>
      </c>
      <c r="X11" s="5">
        <v>8</v>
      </c>
      <c r="Y11" s="6">
        <v>6</v>
      </c>
    </row>
    <row r="12" spans="2:25" ht="15.75" thickBot="1" x14ac:dyDescent="0.3">
      <c r="B12" s="14">
        <v>10</v>
      </c>
      <c r="C12" s="15" t="s">
        <v>61</v>
      </c>
      <c r="D12" s="15" t="s">
        <v>286</v>
      </c>
      <c r="E12" s="8" t="str">
        <f>IFERROR(VLOOKUP(Tabela2[[#This Row],[Name]],'Soca OPEN'!$C$14:$L$27,7,FALSE),"0")</f>
        <v>0</v>
      </c>
      <c r="F12" s="8" t="str">
        <f>IFERROR(VLOOKUP(Tabela2[[#This Row],[Name]],'Soca OPEN'!$C$14:$L$27,9,FALSE),"0")</f>
        <v>0</v>
      </c>
      <c r="G12" s="8" t="str">
        <f>IFERROR(VLOOKUP(Tabela2[[#This Row],[Name]],Ratitovec!$C$15:$N$48,7,FALSE),"0")</f>
        <v>0</v>
      </c>
      <c r="H12" s="8" t="str">
        <f>IFERROR(VLOOKUP(Tabela2[[#This Row],[Name]],Ratitovec!$C$15:$N$48,9,FALSE),"0")</f>
        <v>0</v>
      </c>
      <c r="I12" s="8" t="str">
        <f>IFERROR(VLOOKUP(Tabela2[[#This Row],[Name]],Ratitovec!$C$15:$N$48,11,FALSE),"0")</f>
        <v>0</v>
      </c>
      <c r="J12" s="8">
        <f>IFERROR(VLOOKUP(Tabela2[[#This Row],[Name]],DP!$C$15:$N$59,7,FALSE),"0")</f>
        <v>930.50647820965844</v>
      </c>
      <c r="K12" s="8">
        <f>IFERROR(VLOOKUP(Tabela2[[#This Row],[Name]],DP!$C$15:$N$59,8,FALSE),"0")</f>
        <v>701</v>
      </c>
      <c r="L12" s="8">
        <f>IFERROR(VLOOKUP(Tabela2[[#This Row],[Name]],DP!$C$15:$N$59,10,FALSE),"0")</f>
        <v>561.42131979695432</v>
      </c>
      <c r="M12" s="8">
        <f>IFERROR(VLOOKUP(Tabela2[[#This Row],[Name]],DP!$C$15:$N$59,11,FALSE),"0")</f>
        <v>706</v>
      </c>
      <c r="N12" s="8">
        <f>IFERROR(VLOOKUP(Tabela2[[#This Row],[Name]],DP!$C$15:$N$59,12,FALSE),"0")</f>
        <v>712</v>
      </c>
      <c r="O12" s="8">
        <v>0</v>
      </c>
      <c r="P12" s="8">
        <v>0</v>
      </c>
      <c r="Q12" s="8">
        <f>IFERROR(VLOOKUP(Tabela2[[#This Row],[Name]],Adrenalin!$C$15:$L$27,6,FALSE),"0")</f>
        <v>521.03559870550157</v>
      </c>
      <c r="R12" s="8">
        <f>IFERROR(VLOOKUP(Tabela2[[#This Row],[Name]],Adrenalin!$C$15:$L$27,8,FALSE),"0")</f>
        <v>144.45574771108849</v>
      </c>
      <c r="S12" s="8">
        <f>IFERROR(VLOOKUP(Tabela2[[#This Row],[Name]],Adrenalin!$C$15:$L$27,10,FALSE),"0")</f>
        <v>792.54783484390737</v>
      </c>
      <c r="T12" s="8">
        <f t="shared" si="0"/>
        <v>5068.9669792671102</v>
      </c>
      <c r="U12" s="8">
        <v>0</v>
      </c>
      <c r="V12" s="11">
        <f t="shared" si="1"/>
        <v>5068.9669792671102</v>
      </c>
      <c r="X12" s="5">
        <v>9</v>
      </c>
      <c r="Y12" s="6">
        <v>7</v>
      </c>
    </row>
    <row r="13" spans="2:25" ht="15.75" thickBot="1" x14ac:dyDescent="0.3">
      <c r="B13" s="14">
        <v>11</v>
      </c>
      <c r="C13" s="15" t="s">
        <v>96</v>
      </c>
      <c r="D13" s="15" t="s">
        <v>28</v>
      </c>
      <c r="E13" s="8" t="str">
        <f>IFERROR(VLOOKUP(Tabela2[[#This Row],[Name]],'Soca OPEN'!$C$14:$L$27,7,FALSE),"0")</f>
        <v>0</v>
      </c>
      <c r="F13" s="8" t="str">
        <f>IFERROR(VLOOKUP(Tabela2[[#This Row],[Name]],'Soca OPEN'!$C$14:$L$27,9,FALSE),"0")</f>
        <v>0</v>
      </c>
      <c r="G13" s="8">
        <f>IFERROR(VLOOKUP(Tabela2[[#This Row],[Name]],Ratitovec!$C$15:$N$48,7,FALSE),"0")</f>
        <v>847.26522187822502</v>
      </c>
      <c r="H13" s="8">
        <f>IFERROR(VLOOKUP(Tabela2[[#This Row],[Name]],Ratitovec!$C$15:$N$48,9,FALSE),"0")</f>
        <v>359.67302452316079</v>
      </c>
      <c r="I13" s="8">
        <f>IFERROR(VLOOKUP(Tabela2[[#This Row],[Name]],Ratitovec!$C$15:$N$48,11,FALSE),"0")</f>
        <v>711.96754563894524</v>
      </c>
      <c r="J13" s="8">
        <f>IFERROR(VLOOKUP(Tabela2[[#This Row],[Name]],DP!$C$15:$N$59,7,FALSE),"0")</f>
        <v>733.80447585394586</v>
      </c>
      <c r="K13" s="8">
        <f>IFERROR(VLOOKUP(Tabela2[[#This Row],[Name]],DP!$C$15:$N$59,8,FALSE),"0")</f>
        <v>789</v>
      </c>
      <c r="L13" s="8">
        <f>IFERROR(VLOOKUP(Tabela2[[#This Row],[Name]],DP!$C$15:$N$59,10,FALSE),"0")</f>
        <v>675.12690355329948</v>
      </c>
      <c r="M13" s="8">
        <f>IFERROR(VLOOKUP(Tabela2[[#This Row],[Name]],DP!$C$15:$N$59,11,FALSE),"0")</f>
        <v>646</v>
      </c>
      <c r="N13" s="8">
        <f>IFERROR(VLOOKUP(Tabela2[[#This Row],[Name]],DP!$C$15:$N$59,12,FALSE),"0")</f>
        <v>291</v>
      </c>
      <c r="O13" s="8">
        <v>0</v>
      </c>
      <c r="P13" s="8">
        <v>0</v>
      </c>
      <c r="Q13" s="8" t="str">
        <f>IFERROR(VLOOKUP(Tabela2[[#This Row],[Name]],Adrenalin!$C$15:$L$27,6,FALSE),"0")</f>
        <v>0</v>
      </c>
      <c r="R13" s="8" t="str">
        <f>IFERROR(VLOOKUP(Tabela2[[#This Row],[Name]],Adrenalin!$C$15:$L$27,8,FALSE),"0")</f>
        <v>0</v>
      </c>
      <c r="S13" s="8" t="str">
        <f>IFERROR(VLOOKUP(Tabela2[[#This Row],[Name]],Adrenalin!$C$15:$L$27,10,FALSE),"0")</f>
        <v>0</v>
      </c>
      <c r="T13" s="8">
        <f t="shared" si="0"/>
        <v>5053.8371714475761</v>
      </c>
      <c r="U13" s="8">
        <v>0</v>
      </c>
      <c r="V13" s="11">
        <f t="shared" si="1"/>
        <v>5053.8371714475761</v>
      </c>
      <c r="X13" s="5">
        <v>10</v>
      </c>
      <c r="Y13" s="6">
        <v>8</v>
      </c>
    </row>
    <row r="14" spans="2:25" ht="15.75" thickBot="1" x14ac:dyDescent="0.3">
      <c r="B14" s="14">
        <v>12</v>
      </c>
      <c r="C14" s="15" t="s">
        <v>75</v>
      </c>
      <c r="D14" s="15" t="s">
        <v>64</v>
      </c>
      <c r="E14" s="8" t="str">
        <f>IFERROR(VLOOKUP(Tabela2[[#This Row],[Name]],'Soca OPEN'!$C$14:$L$27,7,FALSE),"0")</f>
        <v>0</v>
      </c>
      <c r="F14" s="8" t="str">
        <f>IFERROR(VLOOKUP(Tabela2[[#This Row],[Name]],'Soca OPEN'!$C$14:$L$27,9,FALSE),"0")</f>
        <v>0</v>
      </c>
      <c r="G14" s="8">
        <f>IFERROR(VLOOKUP(Tabela2[[#This Row],[Name]],Ratitovec!$C$15:$N$48,7,FALSE),"0")</f>
        <v>613.00309597523221</v>
      </c>
      <c r="H14" s="8">
        <f>IFERROR(VLOOKUP(Tabela2[[#This Row],[Name]],Ratitovec!$C$15:$N$48,9,FALSE),"0")</f>
        <v>348.77384196185284</v>
      </c>
      <c r="I14" s="8">
        <f>IFERROR(VLOOKUP(Tabela2[[#This Row],[Name]],Ratitovec!$C$15:$N$48,11,FALSE),"0")</f>
        <v>784.98985801217043</v>
      </c>
      <c r="J14" s="8">
        <f>IFERROR(VLOOKUP(Tabela2[[#This Row],[Name]],DP!$C$15:$N$59,7,FALSE),"0")</f>
        <v>784.45229681978799</v>
      </c>
      <c r="K14" s="8">
        <f>IFERROR(VLOOKUP(Tabela2[[#This Row],[Name]],DP!$C$15:$N$59,8,FALSE),"0")</f>
        <v>842</v>
      </c>
      <c r="L14" s="8">
        <f>IFERROR(VLOOKUP(Tabela2[[#This Row],[Name]],DP!$C$15:$N$59,10,FALSE),"0")</f>
        <v>285.2791878172589</v>
      </c>
      <c r="M14" s="8">
        <f>IFERROR(VLOOKUP(Tabela2[[#This Row],[Name]],DP!$C$15:$N$59,11,FALSE),"0")</f>
        <v>826</v>
      </c>
      <c r="N14" s="8">
        <f>IFERROR(VLOOKUP(Tabela2[[#This Row],[Name]],DP!$C$15:$N$59,12,FALSE),"0")</f>
        <v>479</v>
      </c>
      <c r="O14" s="8">
        <v>0</v>
      </c>
      <c r="P14" s="8">
        <v>0</v>
      </c>
      <c r="Q14" s="8" t="str">
        <f>IFERROR(VLOOKUP(Tabela2[[#This Row],[Name]],Adrenalin!$C$15:$L$27,6,FALSE),"0")</f>
        <v>0</v>
      </c>
      <c r="R14" s="8" t="str">
        <f>IFERROR(VLOOKUP(Tabela2[[#This Row],[Name]],Adrenalin!$C$15:$L$27,8,FALSE),"0")</f>
        <v>0</v>
      </c>
      <c r="S14" s="8" t="str">
        <f>IFERROR(VLOOKUP(Tabela2[[#This Row],[Name]],Adrenalin!$C$15:$L$27,10,FALSE),"0")</f>
        <v>0</v>
      </c>
      <c r="T14" s="8">
        <f t="shared" si="0"/>
        <v>4963.4982805863019</v>
      </c>
      <c r="U14" s="8">
        <v>0</v>
      </c>
      <c r="V14" s="11">
        <f t="shared" si="1"/>
        <v>4963.4982805863019</v>
      </c>
      <c r="X14" s="5">
        <v>11</v>
      </c>
      <c r="Y14" s="6">
        <v>8</v>
      </c>
    </row>
    <row r="15" spans="2:25" ht="15.75" thickBot="1" x14ac:dyDescent="0.3">
      <c r="B15" s="14">
        <v>13</v>
      </c>
      <c r="C15" s="15" t="s">
        <v>89</v>
      </c>
      <c r="D15" s="15" t="s">
        <v>39</v>
      </c>
      <c r="E15" s="8" t="str">
        <f>IFERROR(VLOOKUP(Tabela2[[#This Row],[Name]],'Soca OPEN'!$C$14:$L$27,7,FALSE),"0")</f>
        <v>0</v>
      </c>
      <c r="F15" s="8" t="str">
        <f>IFERROR(VLOOKUP(Tabela2[[#This Row],[Name]],'Soca OPEN'!$C$14:$L$27,9,FALSE),"0")</f>
        <v>0</v>
      </c>
      <c r="G15" s="8">
        <f>IFERROR(VLOOKUP(Tabela2[[#This Row],[Name]],Ratitovec!$C$15:$N$48,7,FALSE),"0")</f>
        <v>524.2518059855521</v>
      </c>
      <c r="H15" s="8">
        <f>IFERROR(VLOOKUP(Tabela2[[#This Row],[Name]],Ratitovec!$C$15:$N$48,9,FALSE),"0")</f>
        <v>584.46866485013629</v>
      </c>
      <c r="I15" s="8">
        <f>IFERROR(VLOOKUP(Tabela2[[#This Row],[Name]],Ratitovec!$C$15:$N$48,11,FALSE),"0")</f>
        <v>306.28803245436103</v>
      </c>
      <c r="J15" s="8">
        <f>IFERROR(VLOOKUP(Tabela2[[#This Row],[Name]],DP!$C$15:$N$59,7,FALSE),"0")</f>
        <v>830.38869257950535</v>
      </c>
      <c r="K15" s="8">
        <f>IFERROR(VLOOKUP(Tabela2[[#This Row],[Name]],DP!$C$15:$N$59,8,FALSE),"0")</f>
        <v>669</v>
      </c>
      <c r="L15" s="8">
        <f>IFERROR(VLOOKUP(Tabela2[[#This Row],[Name]],DP!$C$15:$N$59,10,FALSE),"0")</f>
        <v>552.28426395939084</v>
      </c>
      <c r="M15" s="8">
        <f>IFERROR(VLOOKUP(Tabela2[[#This Row],[Name]],DP!$C$15:$N$59,11,FALSE),"0")</f>
        <v>585</v>
      </c>
      <c r="N15" s="8">
        <f>IFERROR(VLOOKUP(Tabela2[[#This Row],[Name]],DP!$C$15:$N$59,12,FALSE),"0")</f>
        <v>569</v>
      </c>
      <c r="O15" s="8">
        <v>0</v>
      </c>
      <c r="P15" s="8">
        <v>0</v>
      </c>
      <c r="Q15" s="8" t="str">
        <f>IFERROR(VLOOKUP(Tabela2[[#This Row],[Name]],Adrenalin!$C$15:$L$27,6,FALSE),"0")</f>
        <v>0</v>
      </c>
      <c r="R15" s="8" t="str">
        <f>IFERROR(VLOOKUP(Tabela2[[#This Row],[Name]],Adrenalin!$C$15:$L$27,8,FALSE),"0")</f>
        <v>0</v>
      </c>
      <c r="S15" s="8" t="str">
        <f>IFERROR(VLOOKUP(Tabela2[[#This Row],[Name]],Adrenalin!$C$15:$L$27,10,FALSE),"0")</f>
        <v>0</v>
      </c>
      <c r="T15" s="8">
        <f t="shared" si="0"/>
        <v>4620.6814598289457</v>
      </c>
      <c r="U15" s="8">
        <v>0</v>
      </c>
      <c r="V15" s="11">
        <f t="shared" si="1"/>
        <v>4620.6814598289457</v>
      </c>
      <c r="X15" s="5">
        <v>12</v>
      </c>
      <c r="Y15" s="6">
        <v>9</v>
      </c>
    </row>
    <row r="16" spans="2:25" ht="15.75" thickBot="1" x14ac:dyDescent="0.3">
      <c r="B16" s="14">
        <v>14</v>
      </c>
      <c r="C16" s="15" t="s">
        <v>77</v>
      </c>
      <c r="D16" s="15" t="s">
        <v>71</v>
      </c>
      <c r="E16" s="8">
        <f>IFERROR(VLOOKUP(Tabela2[[#This Row],[Name]],'Soca OPEN'!$C$14:$L$27,7,FALSE),"0")</f>
        <v>346.3855421686747</v>
      </c>
      <c r="F16" s="8">
        <f>IFERROR(VLOOKUP(Tabela2[[#This Row],[Name]],'Soca OPEN'!$C$14:$L$27,9,FALSE),"0")</f>
        <v>297.61904761904759</v>
      </c>
      <c r="G16" s="8">
        <f>IFERROR(VLOOKUP(Tabela2[[#This Row],[Name]],Ratitovec!$C$15:$N$48,7,FALSE),"0")</f>
        <v>59.855521155830751</v>
      </c>
      <c r="H16" s="85">
        <f>IFERROR(VLOOKUP(Tabela2[[#This Row],[Name]],Ratitovec!$C$15:$N$48,9,FALSE),"0")</f>
        <v>89.918256130790198</v>
      </c>
      <c r="I16" s="85">
        <f>IFERROR(VLOOKUP(Tabela2[[#This Row],[Name]],Ratitovec!$C$15:$N$48,11,FALSE),"0")</f>
        <v>59.837728194726168</v>
      </c>
      <c r="J16" s="8">
        <f>IFERROR(VLOOKUP(Tabela2[[#This Row],[Name]],DP!$C$15:$N$59,7,FALSE),"0")</f>
        <v>611.30742049469961</v>
      </c>
      <c r="K16" s="8">
        <f>IFERROR(VLOOKUP(Tabela2[[#This Row],[Name]],DP!$C$15:$N$59,8,FALSE),"0")</f>
        <v>256</v>
      </c>
      <c r="L16" s="8">
        <f>IFERROR(VLOOKUP(Tabela2[[#This Row],[Name]],DP!$C$15:$N$59,10,FALSE),"0")</f>
        <v>514.72081218274116</v>
      </c>
      <c r="M16" s="8">
        <f>IFERROR(VLOOKUP(Tabela2[[#This Row],[Name]],DP!$C$15:$N$59,11,FALSE),"0")</f>
        <v>576</v>
      </c>
      <c r="N16" s="8">
        <f>IFERROR(VLOOKUP(Tabela2[[#This Row],[Name]],DP!$C$15:$N$59,12,FALSE),"0")</f>
        <v>137</v>
      </c>
      <c r="O16" s="85">
        <v>0</v>
      </c>
      <c r="P16" s="85">
        <v>0</v>
      </c>
      <c r="Q16" s="8">
        <f>IFERROR(VLOOKUP(Tabela2[[#This Row],[Name]],Adrenalin!$C$15:$L$27,6,FALSE),"0")</f>
        <v>469.25566343042073</v>
      </c>
      <c r="R16" s="8">
        <f>IFERROR(VLOOKUP(Tabela2[[#This Row],[Name]],Adrenalin!$C$15:$L$27,8,FALSE),"0")</f>
        <v>548.32146490335708</v>
      </c>
      <c r="S16" s="8">
        <f>IFERROR(VLOOKUP(Tabela2[[#This Row],[Name]],Adrenalin!$C$15:$L$27,10,FALSE),"0")</f>
        <v>611.27895266868074</v>
      </c>
      <c r="T16" s="8">
        <f t="shared" si="0"/>
        <v>4577.5004089489685</v>
      </c>
      <c r="U16" s="8">
        <f t="array" ref="U16">IFERROR(SUM(SMALL(Tabela2[[#This Row],[T 1]:[T 15]],{1;2;3;4})),"0")</f>
        <v>119.69324935055693</v>
      </c>
      <c r="V16" s="11">
        <f t="shared" si="1"/>
        <v>4457.8071595984111</v>
      </c>
      <c r="X16" s="5">
        <v>13</v>
      </c>
      <c r="Y16" s="6">
        <v>10</v>
      </c>
    </row>
    <row r="17" spans="2:40" ht="15.75" thickBot="1" x14ac:dyDescent="0.3">
      <c r="B17" s="14">
        <v>15</v>
      </c>
      <c r="C17" s="15" t="s">
        <v>74</v>
      </c>
      <c r="D17" s="15" t="s">
        <v>228</v>
      </c>
      <c r="E17" s="8" t="str">
        <f>IFERROR(VLOOKUP(Tabela2[[#This Row],[Name]],'Soca OPEN'!$C$14:$L$27,7,FALSE),"0")</f>
        <v>0</v>
      </c>
      <c r="F17" s="8" t="str">
        <f>IFERROR(VLOOKUP(Tabela2[[#This Row],[Name]],'Soca OPEN'!$C$14:$L$27,9,FALSE),"0")</f>
        <v>0</v>
      </c>
      <c r="G17" s="8">
        <f>IFERROR(VLOOKUP(Tabela2[[#This Row],[Name]],Ratitovec!$C$15:$N$48,7,FALSE),"0")</f>
        <v>481.94014447884416</v>
      </c>
      <c r="H17" s="8">
        <f>IFERROR(VLOOKUP(Tabela2[[#This Row],[Name]],Ratitovec!$C$15:$N$48,9,FALSE),"0")</f>
        <v>566.75749318801093</v>
      </c>
      <c r="I17" s="8">
        <f>IFERROR(VLOOKUP(Tabela2[[#This Row],[Name]],Ratitovec!$C$15:$N$48,11,FALSE),"0")</f>
        <v>565.92292089249497</v>
      </c>
      <c r="J17" s="8">
        <f>IFERROR(VLOOKUP(Tabela2[[#This Row],[Name]],DP!$C$15:$N$59,7,FALSE),"0")</f>
        <v>164.89988221436985</v>
      </c>
      <c r="K17" s="8">
        <f>IFERROR(VLOOKUP(Tabela2[[#This Row],[Name]],DP!$C$15:$N$59,8,FALSE),"0")</f>
        <v>685</v>
      </c>
      <c r="L17" s="8">
        <f>IFERROR(VLOOKUP(Tabela2[[#This Row],[Name]],DP!$C$15:$N$59,10,FALSE),"0")</f>
        <v>698.47715736040607</v>
      </c>
      <c r="M17" s="8">
        <f>IFERROR(VLOOKUP(Tabela2[[#This Row],[Name]],DP!$C$15:$N$59,11,FALSE),"0")</f>
        <v>690</v>
      </c>
      <c r="N17" s="8">
        <f>IFERROR(VLOOKUP(Tabela2[[#This Row],[Name]],DP!$C$15:$N$59,12,FALSE),"0")</f>
        <v>457</v>
      </c>
      <c r="O17" s="8">
        <v>0</v>
      </c>
      <c r="P17" s="8">
        <v>0</v>
      </c>
      <c r="Q17" s="8" t="str">
        <f>IFERROR(VLOOKUP(Tabela2[[#This Row],[Name]],Adrenalin!$C$15:$L$27,6,FALSE),"0")</f>
        <v>0</v>
      </c>
      <c r="R17" s="8" t="str">
        <f>IFERROR(VLOOKUP(Tabela2[[#This Row],[Name]],Adrenalin!$C$15:$L$27,8,FALSE),"0")</f>
        <v>0</v>
      </c>
      <c r="S17" s="8" t="str">
        <f>IFERROR(VLOOKUP(Tabela2[[#This Row],[Name]],Adrenalin!$C$15:$L$27,10,FALSE),"0")</f>
        <v>0</v>
      </c>
      <c r="T17" s="8">
        <f t="shared" si="0"/>
        <v>4309.9975981341267</v>
      </c>
      <c r="U17" s="8">
        <v>0</v>
      </c>
      <c r="V17" s="11">
        <f t="shared" si="1"/>
        <v>4309.9975981341267</v>
      </c>
      <c r="X17" s="5">
        <v>14</v>
      </c>
      <c r="Y17" s="6">
        <v>10</v>
      </c>
    </row>
    <row r="18" spans="2:40" ht="15.75" thickBot="1" x14ac:dyDescent="0.3">
      <c r="B18" s="14">
        <v>16</v>
      </c>
      <c r="C18" s="15" t="s">
        <v>40</v>
      </c>
      <c r="D18" s="15" t="s">
        <v>288</v>
      </c>
      <c r="E18" s="8" t="str">
        <f>IFERROR(VLOOKUP(Tabela2[[#This Row],[Name]],'Soca OPEN'!$C$14:$L$27,7,FALSE),"0")</f>
        <v>0</v>
      </c>
      <c r="F18" s="8" t="str">
        <f>IFERROR(VLOOKUP(Tabela2[[#This Row],[Name]],'Soca OPEN'!$C$14:$L$27,9,FALSE),"0")</f>
        <v>0</v>
      </c>
      <c r="G18" s="8" t="str">
        <f>IFERROR(VLOOKUP(Tabela2[[#This Row],[Name]],Ratitovec!$C$15:$N$48,7,FALSE),"0")</f>
        <v>0</v>
      </c>
      <c r="H18" s="8" t="str">
        <f>IFERROR(VLOOKUP(Tabela2[[#This Row],[Name]],Ratitovec!$C$15:$N$48,9,FALSE),"0")</f>
        <v>0</v>
      </c>
      <c r="I18" s="8" t="str">
        <f>IFERROR(VLOOKUP(Tabela2[[#This Row],[Name]],Ratitovec!$C$15:$N$48,11,FALSE),"0")</f>
        <v>0</v>
      </c>
      <c r="J18" s="8">
        <f>IFERROR(VLOOKUP(Tabela2[[#This Row],[Name]],DP!$C$15:$N$59,7,FALSE),"0")</f>
        <v>1000</v>
      </c>
      <c r="K18" s="8">
        <f>IFERROR(VLOOKUP(Tabela2[[#This Row],[Name]],DP!$C$15:$N$59,8,FALSE),"0")</f>
        <v>392</v>
      </c>
      <c r="L18" s="8">
        <f>IFERROR(VLOOKUP(Tabela2[[#This Row],[Name]],DP!$C$15:$N$59,10,FALSE),"0")</f>
        <v>953.29949238578683</v>
      </c>
      <c r="M18" s="8">
        <f>IFERROR(VLOOKUP(Tabela2[[#This Row],[Name]],DP!$C$15:$N$59,11,FALSE),"0")</f>
        <v>965</v>
      </c>
      <c r="N18" s="8">
        <f>IFERROR(VLOOKUP(Tabela2[[#This Row],[Name]],DP!$C$15:$N$59,12,FALSE),"0")</f>
        <v>827</v>
      </c>
      <c r="O18" s="8">
        <v>0</v>
      </c>
      <c r="P18" s="8">
        <v>0</v>
      </c>
      <c r="Q18" s="8" t="str">
        <f>IFERROR(VLOOKUP(Tabela2[[#This Row],[Name]],Adrenalin!$C$15:$L$27,6,FALSE),"0")</f>
        <v>0</v>
      </c>
      <c r="R18" s="8" t="str">
        <f>IFERROR(VLOOKUP(Tabela2[[#This Row],[Name]],Adrenalin!$C$15:$L$27,8,FALSE),"0")</f>
        <v>0</v>
      </c>
      <c r="S18" s="8" t="str">
        <f>IFERROR(VLOOKUP(Tabela2[[#This Row],[Name]],Adrenalin!$C$15:$L$27,10,FALSE),"0")</f>
        <v>0</v>
      </c>
      <c r="T18" s="8">
        <f t="shared" si="0"/>
        <v>4137.2994923857868</v>
      </c>
      <c r="U18" s="8">
        <v>0</v>
      </c>
      <c r="V18" s="11">
        <f t="shared" si="1"/>
        <v>4137.2994923857868</v>
      </c>
      <c r="X18" s="5">
        <v>15</v>
      </c>
      <c r="Y18" s="6">
        <v>11</v>
      </c>
    </row>
    <row r="19" spans="2:40" ht="15.75" thickBot="1" x14ac:dyDescent="0.3">
      <c r="B19" s="14">
        <v>17</v>
      </c>
      <c r="C19" s="15" t="s">
        <v>99</v>
      </c>
      <c r="D19" s="15" t="s">
        <v>64</v>
      </c>
      <c r="E19" s="8" t="str">
        <f>IFERROR(VLOOKUP(Tabela2[[#This Row],[Name]],'Soca OPEN'!$C$14:$L$27,7,FALSE),"0")</f>
        <v>0</v>
      </c>
      <c r="F19" s="8" t="str">
        <f>IFERROR(VLOOKUP(Tabela2[[#This Row],[Name]],'Soca OPEN'!$C$14:$L$27,9,FALSE),"0")</f>
        <v>0</v>
      </c>
      <c r="G19" s="8">
        <f>IFERROR(VLOOKUP(Tabela2[[#This Row],[Name]],Ratitovec!$C$15:$N$48,7,FALSE),"0")</f>
        <v>917.4406604747162</v>
      </c>
      <c r="H19" s="8">
        <f>IFERROR(VLOOKUP(Tabela2[[#This Row],[Name]],Ratitovec!$C$15:$N$48,9,FALSE),"0")</f>
        <v>89.918256130790198</v>
      </c>
      <c r="I19" s="8">
        <f>IFERROR(VLOOKUP(Tabela2[[#This Row],[Name]],Ratitovec!$C$15:$N$48,11,FALSE),"0")</f>
        <v>165.31440162271807</v>
      </c>
      <c r="J19" s="8">
        <f>IFERROR(VLOOKUP(Tabela2[[#This Row],[Name]],DP!$C$15:$N$59,7,FALSE),"0")</f>
        <v>753.82803297997646</v>
      </c>
      <c r="K19" s="8">
        <f>IFERROR(VLOOKUP(Tabela2[[#This Row],[Name]],DP!$C$15:$N$59,8,FALSE),"0")</f>
        <v>645</v>
      </c>
      <c r="L19" s="8">
        <f>IFERROR(VLOOKUP(Tabela2[[#This Row],[Name]],DP!$C$15:$N$59,10,FALSE),"0")</f>
        <v>235.53299492385787</v>
      </c>
      <c r="M19" s="8">
        <f>IFERROR(VLOOKUP(Tabela2[[#This Row],[Name]],DP!$C$15:$N$59,11,FALSE),"0")</f>
        <v>590</v>
      </c>
      <c r="N19" s="8">
        <f>IFERROR(VLOOKUP(Tabela2[[#This Row],[Name]],DP!$C$15:$N$59,12,FALSE),"0")</f>
        <v>694</v>
      </c>
      <c r="O19" s="8">
        <v>0</v>
      </c>
      <c r="P19" s="8">
        <v>0</v>
      </c>
      <c r="Q19" s="8" t="str">
        <f>IFERROR(VLOOKUP(Tabela2[[#This Row],[Name]],Adrenalin!$C$15:$L$27,6,FALSE),"0")</f>
        <v>0</v>
      </c>
      <c r="R19" s="8" t="str">
        <f>IFERROR(VLOOKUP(Tabela2[[#This Row],[Name]],Adrenalin!$C$15:$L$27,8,FALSE),"0")</f>
        <v>0</v>
      </c>
      <c r="S19" s="8" t="str">
        <f>IFERROR(VLOOKUP(Tabela2[[#This Row],[Name]],Adrenalin!$C$15:$L$27,10,FALSE),"0")</f>
        <v>0</v>
      </c>
      <c r="T19" s="8">
        <f t="shared" si="0"/>
        <v>4091.034346132059</v>
      </c>
      <c r="U19" s="8">
        <v>0</v>
      </c>
      <c r="V19" s="11">
        <f t="shared" si="1"/>
        <v>4091.034346132059</v>
      </c>
      <c r="X19" s="5" t="s">
        <v>148</v>
      </c>
      <c r="Y19" s="6">
        <v>12</v>
      </c>
    </row>
    <row r="20" spans="2:40" x14ac:dyDescent="0.25">
      <c r="B20" s="14">
        <v>18</v>
      </c>
      <c r="C20" s="15" t="s">
        <v>109</v>
      </c>
      <c r="D20" s="15" t="s">
        <v>110</v>
      </c>
      <c r="E20" s="8" t="str">
        <f>IFERROR(VLOOKUP(Tabela2[[#This Row],[Name]],'Soca OPEN'!$C$14:$L$27,7,FALSE),"0")</f>
        <v>0</v>
      </c>
      <c r="F20" s="8" t="str">
        <f>IFERROR(VLOOKUP(Tabela2[[#This Row],[Name]],'Soca OPEN'!$C$14:$L$27,9,FALSE),"0")</f>
        <v>0</v>
      </c>
      <c r="G20" s="8" t="str">
        <f>IFERROR(VLOOKUP(Tabela2[[#This Row],[Name]],Ratitovec!$C$15:$N$48,7,FALSE),"0")</f>
        <v>0</v>
      </c>
      <c r="H20" s="8" t="str">
        <f>IFERROR(VLOOKUP(Tabela2[[#This Row],[Name]],Ratitovec!$C$15:$N$48,9,FALSE),"0")</f>
        <v>0</v>
      </c>
      <c r="I20" s="8" t="str">
        <f>IFERROR(VLOOKUP(Tabela2[[#This Row],[Name]],Ratitovec!$C$15:$N$48,11,FALSE),"0")</f>
        <v>0</v>
      </c>
      <c r="J20" s="8">
        <f>IFERROR(VLOOKUP(Tabela2[[#This Row],[Name]],DP!$C$15:$N$59,7,FALSE),"0")</f>
        <v>822.14369846878685</v>
      </c>
      <c r="K20" s="8">
        <f>IFERROR(VLOOKUP(Tabela2[[#This Row],[Name]],DP!$C$15:$N$59,8,FALSE),"0")</f>
        <v>894</v>
      </c>
      <c r="L20" s="8">
        <f>IFERROR(VLOOKUP(Tabela2[[#This Row],[Name]],DP!$C$15:$N$59,10,FALSE),"0")</f>
        <v>863.95939086294413</v>
      </c>
      <c r="M20" s="8">
        <f>IFERROR(VLOOKUP(Tabela2[[#This Row],[Name]],DP!$C$15:$N$59,11,FALSE),"0")</f>
        <v>742</v>
      </c>
      <c r="N20" s="8">
        <f>IFERROR(VLOOKUP(Tabela2[[#This Row],[Name]],DP!$C$15:$N$59,12,FALSE),"0")</f>
        <v>766</v>
      </c>
      <c r="O20" s="8">
        <v>0</v>
      </c>
      <c r="P20" s="8">
        <v>0</v>
      </c>
      <c r="Q20" s="8" t="str">
        <f>IFERROR(VLOOKUP(Tabela2[[#This Row],[Name]],Adrenalin!$C$15:$L$27,6,FALSE),"0")</f>
        <v>0</v>
      </c>
      <c r="R20" s="8" t="str">
        <f>IFERROR(VLOOKUP(Tabela2[[#This Row],[Name]],Adrenalin!$C$15:$L$27,8,FALSE),"0")</f>
        <v>0</v>
      </c>
      <c r="S20" s="8" t="str">
        <f>IFERROR(VLOOKUP(Tabela2[[#This Row],[Name]],Adrenalin!$C$15:$L$27,10,FALSE),"0")</f>
        <v>0</v>
      </c>
      <c r="T20" s="8">
        <f t="shared" si="0"/>
        <v>4088.1030893317311</v>
      </c>
      <c r="U20" s="8">
        <v>0</v>
      </c>
      <c r="V20" s="11">
        <f t="shared" si="1"/>
        <v>4088.1030893317311</v>
      </c>
    </row>
    <row r="21" spans="2:40" x14ac:dyDescent="0.25">
      <c r="B21" s="14">
        <v>19</v>
      </c>
      <c r="C21" s="15" t="s">
        <v>52</v>
      </c>
      <c r="D21" s="15" t="s">
        <v>50</v>
      </c>
      <c r="E21" s="8" t="str">
        <f>IFERROR(VLOOKUP(Tabela2[[#This Row],[Name]],'Soca OPEN'!$C$14:$L$27,7,FALSE),"0")</f>
        <v>0</v>
      </c>
      <c r="F21" s="8" t="str">
        <f>IFERROR(VLOOKUP(Tabela2[[#This Row],[Name]],'Soca OPEN'!$C$14:$L$27,9,FALSE),"0")</f>
        <v>0</v>
      </c>
      <c r="G21" s="8">
        <f>IFERROR(VLOOKUP(Tabela2[[#This Row],[Name]],Ratitovec!$C$15:$N$48,7,FALSE),"0")</f>
        <v>421.05263157894734</v>
      </c>
      <c r="H21" s="8">
        <f>IFERROR(VLOOKUP(Tabela2[[#This Row],[Name]],Ratitovec!$C$15:$N$48,9,FALSE),"0")</f>
        <v>351.49863760217983</v>
      </c>
      <c r="I21" s="8">
        <f>IFERROR(VLOOKUP(Tabela2[[#This Row],[Name]],Ratitovec!$C$15:$N$48,11,FALSE),"0")</f>
        <v>556.79513184584175</v>
      </c>
      <c r="J21" s="8">
        <f>IFERROR(VLOOKUP(Tabela2[[#This Row],[Name]],DP!$C$15:$N$59,7,FALSE),"0")</f>
        <v>570.08244994110714</v>
      </c>
      <c r="K21" s="8">
        <f>IFERROR(VLOOKUP(Tabela2[[#This Row],[Name]],DP!$C$15:$N$59,8,FALSE),"0")</f>
        <v>565</v>
      </c>
      <c r="L21" s="8">
        <f>IFERROR(VLOOKUP(Tabela2[[#This Row],[Name]],DP!$C$15:$N$59,10,FALSE),"0")</f>
        <v>521.82741116751265</v>
      </c>
      <c r="M21" s="8">
        <f>IFERROR(VLOOKUP(Tabela2[[#This Row],[Name]],DP!$C$15:$N$59,11,FALSE),"0")</f>
        <v>546</v>
      </c>
      <c r="N21" s="8">
        <f>IFERROR(VLOOKUP(Tabela2[[#This Row],[Name]],DP!$C$15:$N$59,12,FALSE),"0")</f>
        <v>421</v>
      </c>
      <c r="O21" s="8">
        <v>0</v>
      </c>
      <c r="P21" s="8">
        <v>0</v>
      </c>
      <c r="Q21" s="8" t="str">
        <f>IFERROR(VLOOKUP(Tabela2[[#This Row],[Name]],Adrenalin!$C$15:$L$27,6,FALSE),"0")</f>
        <v>0</v>
      </c>
      <c r="R21" s="8" t="str">
        <f>IFERROR(VLOOKUP(Tabela2[[#This Row],[Name]],Adrenalin!$C$15:$L$27,8,FALSE),"0")</f>
        <v>0</v>
      </c>
      <c r="S21" s="8" t="str">
        <f>IFERROR(VLOOKUP(Tabela2[[#This Row],[Name]],Adrenalin!$C$15:$L$27,10,FALSE),"0")</f>
        <v>0</v>
      </c>
      <c r="T21" s="8">
        <f t="shared" si="0"/>
        <v>3953.2562621355892</v>
      </c>
      <c r="U21" s="8">
        <v>0</v>
      </c>
      <c r="V21" s="11">
        <f t="shared" si="1"/>
        <v>3953.2562621355892</v>
      </c>
    </row>
    <row r="22" spans="2:40" x14ac:dyDescent="0.25">
      <c r="B22" s="14">
        <v>20</v>
      </c>
      <c r="C22" s="15" t="s">
        <v>23</v>
      </c>
      <c r="D22" s="15" t="s">
        <v>193</v>
      </c>
      <c r="E22" s="8" t="str">
        <f>IFERROR(VLOOKUP(Tabela2[[#This Row],[Name]],'Soca OPEN'!$C$14:$L$27,7,FALSE),"0")</f>
        <v>0</v>
      </c>
      <c r="F22" s="8" t="str">
        <f>IFERROR(VLOOKUP(Tabela2[[#This Row],[Name]],'Soca OPEN'!$C$14:$L$27,9,FALSE),"0")</f>
        <v>0</v>
      </c>
      <c r="G22" s="8" t="str">
        <f>IFERROR(VLOOKUP(Tabela2[[#This Row],[Name]],Ratitovec!$C$15:$N$48,7,FALSE),"0")</f>
        <v>0</v>
      </c>
      <c r="H22" s="8" t="str">
        <f>IFERROR(VLOOKUP(Tabela2[[#This Row],[Name]],Ratitovec!$C$15:$N$48,9,FALSE),"0")</f>
        <v>0</v>
      </c>
      <c r="I22" s="8" t="str">
        <f>IFERROR(VLOOKUP(Tabela2[[#This Row],[Name]],Ratitovec!$C$15:$N$48,11,FALSE),"0")</f>
        <v>0</v>
      </c>
      <c r="J22" s="8">
        <f>IFERROR(VLOOKUP(Tabela2[[#This Row],[Name]],DP!$C$15:$N$59,7,FALSE),"0")</f>
        <v>921.08362779740867</v>
      </c>
      <c r="K22" s="8">
        <f>IFERROR(VLOOKUP(Tabela2[[#This Row],[Name]],DP!$C$15:$N$59,8,FALSE),"0")</f>
        <v>898</v>
      </c>
      <c r="L22" s="8">
        <f>IFERROR(VLOOKUP(Tabela2[[#This Row],[Name]],DP!$C$15:$N$59,10,FALSE),"0")</f>
        <v>674.11167512690361</v>
      </c>
      <c r="M22" s="8">
        <f>IFERROR(VLOOKUP(Tabela2[[#This Row],[Name]],DP!$C$15:$N$59,11,FALSE),"0")</f>
        <v>707</v>
      </c>
      <c r="N22" s="8">
        <f>IFERROR(VLOOKUP(Tabela2[[#This Row],[Name]],DP!$C$15:$N$59,12,FALSE),"0")</f>
        <v>710</v>
      </c>
      <c r="O22" s="8">
        <v>0</v>
      </c>
      <c r="P22" s="8">
        <v>0</v>
      </c>
      <c r="Q22" s="8" t="str">
        <f>IFERROR(VLOOKUP(Tabela2[[#This Row],[Name]],Adrenalin!$C$15:$L$27,6,FALSE),"0")</f>
        <v>0</v>
      </c>
      <c r="R22" s="8" t="str">
        <f>IFERROR(VLOOKUP(Tabela2[[#This Row],[Name]],Adrenalin!$C$15:$L$27,8,FALSE),"0")</f>
        <v>0</v>
      </c>
      <c r="S22" s="8" t="str">
        <f>IFERROR(VLOOKUP(Tabela2[[#This Row],[Name]],Adrenalin!$C$15:$L$27,10,FALSE),"0")</f>
        <v>0</v>
      </c>
      <c r="T22" s="8">
        <f t="shared" si="0"/>
        <v>3910.1953029243123</v>
      </c>
      <c r="U22" s="8">
        <v>0</v>
      </c>
      <c r="V22" s="11">
        <f t="shared" si="1"/>
        <v>3910.1953029243123</v>
      </c>
    </row>
    <row r="23" spans="2:40" x14ac:dyDescent="0.25">
      <c r="B23" s="14">
        <v>21</v>
      </c>
      <c r="C23" s="15" t="s">
        <v>35</v>
      </c>
      <c r="D23" s="15" t="s">
        <v>288</v>
      </c>
      <c r="E23" s="8" t="str">
        <f>IFERROR(VLOOKUP(Tabela2[[#This Row],[Name]],'Soca OPEN'!$C$14:$L$27,7,FALSE),"0")</f>
        <v>0</v>
      </c>
      <c r="F23" s="8" t="str">
        <f>IFERROR(VLOOKUP(Tabela2[[#This Row],[Name]],'Soca OPEN'!$C$14:$L$27,9,FALSE),"0")</f>
        <v>0</v>
      </c>
      <c r="G23" s="8" t="str">
        <f>IFERROR(VLOOKUP(Tabela2[[#This Row],[Name]],Ratitovec!$C$15:$N$48,7,FALSE),"0")</f>
        <v>0</v>
      </c>
      <c r="H23" s="8" t="str">
        <f>IFERROR(VLOOKUP(Tabela2[[#This Row],[Name]],Ratitovec!$C$15:$N$48,9,FALSE),"0")</f>
        <v>0</v>
      </c>
      <c r="I23" s="8" t="str">
        <f>IFERROR(VLOOKUP(Tabela2[[#This Row],[Name]],Ratitovec!$C$15:$N$48,11,FALSE),"0")</f>
        <v>0</v>
      </c>
      <c r="J23" s="8">
        <f>IFERROR(VLOOKUP(Tabela2[[#This Row],[Name]],DP!$C$15:$N$59,7,FALSE),"0")</f>
        <v>983.51001177856301</v>
      </c>
      <c r="K23" s="8">
        <f>IFERROR(VLOOKUP(Tabela2[[#This Row],[Name]],DP!$C$15:$N$59,8,FALSE),"0")</f>
        <v>910</v>
      </c>
      <c r="L23" s="8">
        <f>IFERROR(VLOOKUP(Tabela2[[#This Row],[Name]],DP!$C$15:$N$59,10,FALSE),"0")</f>
        <v>940.10152284263961</v>
      </c>
      <c r="M23" s="8">
        <f>IFERROR(VLOOKUP(Tabela2[[#This Row],[Name]],DP!$C$15:$N$59,11,FALSE),"0")</f>
        <v>206</v>
      </c>
      <c r="N23" s="8">
        <f>IFERROR(VLOOKUP(Tabela2[[#This Row],[Name]],DP!$C$15:$N$59,12,FALSE),"0")</f>
        <v>847</v>
      </c>
      <c r="O23" s="8">
        <v>0</v>
      </c>
      <c r="P23" s="8">
        <v>0</v>
      </c>
      <c r="Q23" s="8" t="str">
        <f>IFERROR(VLOOKUP(Tabela2[[#This Row],[Name]],Adrenalin!$C$15:$L$27,6,FALSE),"0")</f>
        <v>0</v>
      </c>
      <c r="R23" s="8" t="str">
        <f>IFERROR(VLOOKUP(Tabela2[[#This Row],[Name]],Adrenalin!$C$15:$L$27,8,FALSE),"0")</f>
        <v>0</v>
      </c>
      <c r="S23" s="8" t="str">
        <f>IFERROR(VLOOKUP(Tabela2[[#This Row],[Name]],Adrenalin!$C$15:$L$27,10,FALSE),"0")</f>
        <v>0</v>
      </c>
      <c r="T23" s="8">
        <f t="shared" si="0"/>
        <v>3886.6115346212027</v>
      </c>
      <c r="U23" s="8">
        <v>0</v>
      </c>
      <c r="V23" s="11">
        <f t="shared" si="1"/>
        <v>3886.6115346212027</v>
      </c>
    </row>
    <row r="24" spans="2:40" x14ac:dyDescent="0.25">
      <c r="B24" s="14">
        <v>22</v>
      </c>
      <c r="C24" s="15" t="s">
        <v>63</v>
      </c>
      <c r="D24" s="15" t="s">
        <v>64</v>
      </c>
      <c r="E24" s="8" t="str">
        <f>IFERROR(VLOOKUP(Tabela2[[#This Row],[Name]],'Soca OPEN'!$C$14:$L$27,7,FALSE),"0")</f>
        <v>0</v>
      </c>
      <c r="F24" s="8" t="str">
        <f>IFERROR(VLOOKUP(Tabela2[[#This Row],[Name]],'Soca OPEN'!$C$14:$L$27,9,FALSE),"0")</f>
        <v>0</v>
      </c>
      <c r="G24" s="8">
        <f>IFERROR(VLOOKUP(Tabela2[[#This Row],[Name]],Ratitovec!$C$15:$N$48,7,FALSE),"0")</f>
        <v>478.844169246646</v>
      </c>
      <c r="H24" s="8">
        <f>IFERROR(VLOOKUP(Tabela2[[#This Row],[Name]],Ratitovec!$C$15:$N$48,9,FALSE),"0")</f>
        <v>568.11989100817436</v>
      </c>
      <c r="I24" s="8">
        <f>IFERROR(VLOOKUP(Tabela2[[#This Row],[Name]],Ratitovec!$C$15:$N$48,11,FALSE),"0")</f>
        <v>570.99391480730219</v>
      </c>
      <c r="J24" s="8">
        <f>IFERROR(VLOOKUP(Tabela2[[#This Row],[Name]],DP!$C$15:$N$59,7,FALSE),"0")</f>
        <v>724.38162544169609</v>
      </c>
      <c r="K24" s="8">
        <f>IFERROR(VLOOKUP(Tabela2[[#This Row],[Name]],DP!$C$15:$N$59,8,FALSE),"0")</f>
        <v>641</v>
      </c>
      <c r="L24" s="8">
        <f>IFERROR(VLOOKUP(Tabela2[[#This Row],[Name]],DP!$C$15:$N$59,10,FALSE),"0")</f>
        <v>163.45177664974619</v>
      </c>
      <c r="M24" s="8">
        <f>IFERROR(VLOOKUP(Tabela2[[#This Row],[Name]],DP!$C$15:$N$59,11,FALSE),"0")</f>
        <v>429</v>
      </c>
      <c r="N24" s="8">
        <f>IFERROR(VLOOKUP(Tabela2[[#This Row],[Name]],DP!$C$15:$N$59,12,FALSE),"0")</f>
        <v>309</v>
      </c>
      <c r="O24" s="8">
        <v>0</v>
      </c>
      <c r="P24" s="8">
        <v>0</v>
      </c>
      <c r="Q24" s="8" t="str">
        <f>IFERROR(VLOOKUP(Tabela2[[#This Row],[Name]],Adrenalin!$C$15:$L$27,6,FALSE),"0")</f>
        <v>0</v>
      </c>
      <c r="R24" s="8" t="str">
        <f>IFERROR(VLOOKUP(Tabela2[[#This Row],[Name]],Adrenalin!$C$15:$L$27,8,FALSE),"0")</f>
        <v>0</v>
      </c>
      <c r="S24" s="8" t="str">
        <f>IFERROR(VLOOKUP(Tabela2[[#This Row],[Name]],Adrenalin!$C$15:$L$27,10,FALSE),"0")</f>
        <v>0</v>
      </c>
      <c r="T24" s="8">
        <f t="shared" si="0"/>
        <v>3884.7913771535646</v>
      </c>
      <c r="U24" s="8">
        <v>0</v>
      </c>
      <c r="V24" s="11">
        <f t="shared" si="1"/>
        <v>3884.7913771535646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</row>
    <row r="25" spans="2:40" x14ac:dyDescent="0.25">
      <c r="B25" s="14">
        <v>23</v>
      </c>
      <c r="C25" s="15" t="s">
        <v>58</v>
      </c>
      <c r="D25" s="15" t="s">
        <v>39</v>
      </c>
      <c r="E25" s="8" t="str">
        <f>IFERROR(VLOOKUP(Tabela2[[#This Row],[Name]],'Soca OPEN'!$C$14:$L$27,7,FALSE),"0")</f>
        <v>0</v>
      </c>
      <c r="F25" s="8" t="str">
        <f>IFERROR(VLOOKUP(Tabela2[[#This Row],[Name]],'Soca OPEN'!$C$14:$L$27,9,FALSE),"0")</f>
        <v>0</v>
      </c>
      <c r="G25" s="8" t="str">
        <f>IFERROR(VLOOKUP(Tabela2[[#This Row],[Name]],Ratitovec!$C$15:$N$48,7,FALSE),"0")</f>
        <v>0</v>
      </c>
      <c r="H25" s="8" t="str">
        <f>IFERROR(VLOOKUP(Tabela2[[#This Row],[Name]],Ratitovec!$C$15:$N$48,9,FALSE),"0")</f>
        <v>0</v>
      </c>
      <c r="I25" s="8" t="str">
        <f>IFERROR(VLOOKUP(Tabela2[[#This Row],[Name]],Ratitovec!$C$15:$N$48,11,FALSE),"0")</f>
        <v>0</v>
      </c>
      <c r="J25" s="8">
        <f>IFERROR(VLOOKUP(Tabela2[[#This Row],[Name]],DP!$C$15:$N$59,7,FALSE),"0")</f>
        <v>552.41460541813899</v>
      </c>
      <c r="K25" s="8">
        <f>IFERROR(VLOOKUP(Tabela2[[#This Row],[Name]],DP!$C$15:$N$59,8,FALSE),"0")</f>
        <v>435</v>
      </c>
      <c r="L25" s="8">
        <f>IFERROR(VLOOKUP(Tabela2[[#This Row],[Name]],DP!$C$15:$N$59,10,FALSE),"0")</f>
        <v>579.69543147208117</v>
      </c>
      <c r="M25" s="8">
        <f>IFERROR(VLOOKUP(Tabela2[[#This Row],[Name]],DP!$C$15:$N$59,11,FALSE),"0")</f>
        <v>541</v>
      </c>
      <c r="N25" s="8">
        <f>IFERROR(VLOOKUP(Tabela2[[#This Row],[Name]],DP!$C$15:$N$59,12,FALSE),"0")</f>
        <v>162</v>
      </c>
      <c r="O25" s="8">
        <v>0</v>
      </c>
      <c r="P25" s="8">
        <v>0</v>
      </c>
      <c r="Q25" s="8">
        <f>IFERROR(VLOOKUP(Tabela2[[#This Row],[Name]],Adrenalin!$C$15:$L$27,6,FALSE),"0")</f>
        <v>470.873786407767</v>
      </c>
      <c r="R25" s="8">
        <f>IFERROR(VLOOKUP(Tabela2[[#This Row],[Name]],Adrenalin!$C$15:$L$27,8,FALSE),"0")</f>
        <v>525.94099694811803</v>
      </c>
      <c r="S25" s="8">
        <f>IFERROR(VLOOKUP(Tabela2[[#This Row],[Name]],Adrenalin!$C$15:$L$27,10,FALSE),"0")</f>
        <v>514.60221550855988</v>
      </c>
      <c r="T25" s="8">
        <f t="shared" si="0"/>
        <v>3781.5270357546651</v>
      </c>
      <c r="U25" s="8">
        <v>0</v>
      </c>
      <c r="V25" s="11">
        <f t="shared" si="1"/>
        <v>3781.5270357546651</v>
      </c>
    </row>
    <row r="26" spans="2:40" x14ac:dyDescent="0.25">
      <c r="B26" s="14">
        <v>24</v>
      </c>
      <c r="C26" s="15" t="s">
        <v>42</v>
      </c>
      <c r="D26" s="15" t="s">
        <v>20</v>
      </c>
      <c r="E26" s="8">
        <f>IFERROR(VLOOKUP(Tabela2[[#This Row],[Name]],'Soca OPEN'!$C$14:$L$27,7,FALSE),"0")</f>
        <v>771.08433734939763</v>
      </c>
      <c r="F26" s="8">
        <f>IFERROR(VLOOKUP(Tabela2[[#This Row],[Name]],'Soca OPEN'!$C$14:$L$27,9,FALSE),"0")</f>
        <v>291.66666666666669</v>
      </c>
      <c r="G26" s="8">
        <f>IFERROR(VLOOKUP(Tabela2[[#This Row],[Name]],Ratitovec!$C$15:$N$48,7,FALSE),"0")</f>
        <v>909.18472652218782</v>
      </c>
      <c r="H26" s="8">
        <f>IFERROR(VLOOKUP(Tabela2[[#This Row],[Name]],Ratitovec!$C$15:$N$48,9,FALSE),"0")</f>
        <v>960.49046321525884</v>
      </c>
      <c r="I26" s="8">
        <f>IFERROR(VLOOKUP(Tabela2[[#This Row],[Name]],Ratitovec!$C$15:$N$48,11,FALSE),"0")</f>
        <v>829.61460446247463</v>
      </c>
      <c r="J26" s="8" t="str">
        <f>IFERROR(VLOOKUP(Tabela2[[#This Row],[Name]],DP!$C$15:$N$59,7,FALSE),"0")</f>
        <v>0</v>
      </c>
      <c r="K26" s="8" t="str">
        <f>IFERROR(VLOOKUP(Tabela2[[#This Row],[Name]],DP!$C$15:$N$59,8,FALSE),"0")</f>
        <v>0</v>
      </c>
      <c r="L26" s="8" t="str">
        <f>IFERROR(VLOOKUP(Tabela2[[#This Row],[Name]],DP!$C$15:$N$59,10,FALSE),"0")</f>
        <v>0</v>
      </c>
      <c r="M26" s="8" t="str">
        <f>IFERROR(VLOOKUP(Tabela2[[#This Row],[Name]],DP!$C$15:$N$59,11,FALSE),"0")</f>
        <v>0</v>
      </c>
      <c r="N26" s="8" t="str">
        <f>IFERROR(VLOOKUP(Tabela2[[#This Row],[Name]],DP!$C$15:$N$59,12,FALSE),"0")</f>
        <v>0</v>
      </c>
      <c r="O26" s="8">
        <v>0</v>
      </c>
      <c r="P26" s="8">
        <v>0</v>
      </c>
      <c r="Q26" s="8" t="str">
        <f>IFERROR(VLOOKUP(Tabela2[[#This Row],[Name]],Adrenalin!$C$15:$L$27,6,FALSE),"0")</f>
        <v>0</v>
      </c>
      <c r="R26" s="8" t="str">
        <f>IFERROR(VLOOKUP(Tabela2[[#This Row],[Name]],Adrenalin!$C$15:$L$27,8,FALSE),"0")</f>
        <v>0</v>
      </c>
      <c r="S26" s="8" t="str">
        <f>IFERROR(VLOOKUP(Tabela2[[#This Row],[Name]],Adrenalin!$C$15:$L$27,10,FALSE),"0")</f>
        <v>0</v>
      </c>
      <c r="T26" s="8">
        <f t="shared" si="0"/>
        <v>3762.0407982159859</v>
      </c>
      <c r="U26" s="8">
        <v>0</v>
      </c>
      <c r="V26" s="11">
        <f t="shared" si="1"/>
        <v>3762.0407982159859</v>
      </c>
    </row>
    <row r="27" spans="2:40" x14ac:dyDescent="0.25">
      <c r="B27" s="14">
        <v>25</v>
      </c>
      <c r="C27" s="15" t="s">
        <v>102</v>
      </c>
      <c r="D27" s="15" t="s">
        <v>103</v>
      </c>
      <c r="E27" s="8" t="str">
        <f>IFERROR(VLOOKUP(Tabela2[[#This Row],[Name]],'Soca OPEN'!$C$14:$L$27,7,FALSE),"0")</f>
        <v>0</v>
      </c>
      <c r="F27" s="8" t="str">
        <f>IFERROR(VLOOKUP(Tabela2[[#This Row],[Name]],'Soca OPEN'!$C$14:$L$27,9,FALSE),"0")</f>
        <v>0</v>
      </c>
      <c r="G27" s="8">
        <f>IFERROR(VLOOKUP(Tabela2[[#This Row],[Name]],Ratitovec!$C$15:$N$48,7,FALSE),"0")</f>
        <v>499.48400412796695</v>
      </c>
      <c r="H27" s="8">
        <f>IFERROR(VLOOKUP(Tabela2[[#This Row],[Name]],Ratitovec!$C$15:$N$48,9,FALSE),"0")</f>
        <v>335.14986376021801</v>
      </c>
      <c r="I27" s="8">
        <f>IFERROR(VLOOKUP(Tabela2[[#This Row],[Name]],Ratitovec!$C$15:$N$48,11,FALSE),"0")</f>
        <v>259.63488843813388</v>
      </c>
      <c r="J27" s="8">
        <f>IFERROR(VLOOKUP(Tabela2[[#This Row],[Name]],DP!$C$15:$N$59,7,FALSE),"0")</f>
        <v>601.88457008244995</v>
      </c>
      <c r="K27" s="8">
        <f>IFERROR(VLOOKUP(Tabela2[[#This Row],[Name]],DP!$C$15:$N$59,8,FALSE),"0")</f>
        <v>255</v>
      </c>
      <c r="L27" s="8">
        <f>IFERROR(VLOOKUP(Tabela2[[#This Row],[Name]],DP!$C$15:$N$59,10,FALSE),"0")</f>
        <v>540.10152284263961</v>
      </c>
      <c r="M27" s="8">
        <f>IFERROR(VLOOKUP(Tabela2[[#This Row],[Name]],DP!$C$15:$N$59,11,FALSE),"0")</f>
        <v>518</v>
      </c>
      <c r="N27" s="8">
        <f>IFERROR(VLOOKUP(Tabela2[[#This Row],[Name]],DP!$C$15:$N$59,12,FALSE),"0")</f>
        <v>469</v>
      </c>
      <c r="O27" s="8">
        <v>0</v>
      </c>
      <c r="P27" s="8">
        <v>0</v>
      </c>
      <c r="Q27" s="8" t="str">
        <f>IFERROR(VLOOKUP(Tabela2[[#This Row],[Name]],Adrenalin!$C$15:$L$27,6,FALSE),"0")</f>
        <v>0</v>
      </c>
      <c r="R27" s="8" t="str">
        <f>IFERROR(VLOOKUP(Tabela2[[#This Row],[Name]],Adrenalin!$C$15:$L$27,8,FALSE),"0")</f>
        <v>0</v>
      </c>
      <c r="S27" s="8" t="str">
        <f>IFERROR(VLOOKUP(Tabela2[[#This Row],[Name]],Adrenalin!$C$15:$L$27,10,FALSE),"0")</f>
        <v>0</v>
      </c>
      <c r="T27" s="8">
        <f t="shared" si="0"/>
        <v>3478.2548492514084</v>
      </c>
      <c r="U27" s="8">
        <v>0</v>
      </c>
      <c r="V27" s="11">
        <f t="shared" si="1"/>
        <v>3478.2548492514084</v>
      </c>
    </row>
    <row r="28" spans="2:40" x14ac:dyDescent="0.25">
      <c r="B28" s="14">
        <v>26</v>
      </c>
      <c r="C28" s="15" t="s">
        <v>46</v>
      </c>
      <c r="D28" s="15" t="s">
        <v>228</v>
      </c>
      <c r="E28" s="8">
        <f>IFERROR(VLOOKUP(Tabela2[[#This Row],[Name]],'Soca OPEN'!$C$14:$L$27,7,FALSE),"0")</f>
        <v>327.30923694779119</v>
      </c>
      <c r="F28" s="8">
        <f>IFERROR(VLOOKUP(Tabela2[[#This Row],[Name]],'Soca OPEN'!$C$14:$L$27,9,FALSE),"0")</f>
        <v>291.66666666666669</v>
      </c>
      <c r="G28" s="8" t="str">
        <f>IFERROR(VLOOKUP(Tabela2[[#This Row],[Name]],Ratitovec!$C$15:$N$48,7,FALSE),"0")</f>
        <v>0</v>
      </c>
      <c r="H28" s="8" t="str">
        <f>IFERROR(VLOOKUP(Tabela2[[#This Row],[Name]],Ratitovec!$C$15:$N$48,9,FALSE),"0")</f>
        <v>0</v>
      </c>
      <c r="I28" s="8" t="str">
        <f>IFERROR(VLOOKUP(Tabela2[[#This Row],[Name]],Ratitovec!$C$15:$N$48,11,FALSE),"0")</f>
        <v>0</v>
      </c>
      <c r="J28" s="8">
        <f>IFERROR(VLOOKUP(Tabela2[[#This Row],[Name]],DP!$C$15:$N$59,7,FALSE),"0")</f>
        <v>638.39811542991754</v>
      </c>
      <c r="K28" s="8">
        <f>IFERROR(VLOOKUP(Tabela2[[#This Row],[Name]],DP!$C$15:$N$59,8,FALSE),"0")</f>
        <v>380</v>
      </c>
      <c r="L28" s="8">
        <f>IFERROR(VLOOKUP(Tabela2[[#This Row],[Name]],DP!$C$15:$N$59,10,FALSE),"0")</f>
        <v>565.48223350253807</v>
      </c>
      <c r="M28" s="8">
        <f>IFERROR(VLOOKUP(Tabela2[[#This Row],[Name]],DP!$C$15:$N$59,11,FALSE),"0")</f>
        <v>533</v>
      </c>
      <c r="N28" s="8">
        <f>IFERROR(VLOOKUP(Tabela2[[#This Row],[Name]],DP!$C$15:$N$59,12,FALSE),"0")</f>
        <v>137</v>
      </c>
      <c r="O28" s="8">
        <v>0</v>
      </c>
      <c r="P28" s="8">
        <v>0</v>
      </c>
      <c r="Q28" s="8" t="str">
        <f>IFERROR(VLOOKUP(Tabela2[[#This Row],[Name]],Adrenalin!$C$15:$L$27,6,FALSE),"0")</f>
        <v>0</v>
      </c>
      <c r="R28" s="8" t="str">
        <f>IFERROR(VLOOKUP(Tabela2[[#This Row],[Name]],Adrenalin!$C$15:$L$27,8,FALSE),"0")</f>
        <v>0</v>
      </c>
      <c r="S28" s="8" t="str">
        <f>IFERROR(VLOOKUP(Tabela2[[#This Row],[Name]],Adrenalin!$C$15:$L$27,10,FALSE),"0")</f>
        <v>0</v>
      </c>
      <c r="T28" s="8">
        <f t="shared" si="0"/>
        <v>2872.8562525469133</v>
      </c>
      <c r="U28" s="8">
        <v>0</v>
      </c>
      <c r="V28" s="11">
        <f t="shared" si="1"/>
        <v>2872.8562525469133</v>
      </c>
    </row>
    <row r="29" spans="2:40" x14ac:dyDescent="0.25">
      <c r="B29" s="14">
        <v>27</v>
      </c>
      <c r="C29" s="15" t="s">
        <v>30</v>
      </c>
      <c r="D29" s="15" t="s">
        <v>31</v>
      </c>
      <c r="E29" s="8" t="str">
        <f>IFERROR(VLOOKUP(Tabela2[[#This Row],[Name]],'Soca OPEN'!$C$14:$L$27,7,FALSE),"0")</f>
        <v>0</v>
      </c>
      <c r="F29" s="8" t="str">
        <f>IFERROR(VLOOKUP(Tabela2[[#This Row],[Name]],'Soca OPEN'!$C$14:$L$27,9,FALSE),"0")</f>
        <v>0</v>
      </c>
      <c r="G29" s="8" t="str">
        <f>IFERROR(VLOOKUP(Tabela2[[#This Row],[Name]],Ratitovec!$C$15:$N$48,7,FALSE),"0")</f>
        <v>0</v>
      </c>
      <c r="H29" s="8" t="str">
        <f>IFERROR(VLOOKUP(Tabela2[[#This Row],[Name]],Ratitovec!$C$15:$N$48,9,FALSE),"0")</f>
        <v>0</v>
      </c>
      <c r="I29" s="8" t="str">
        <f>IFERROR(VLOOKUP(Tabela2[[#This Row],[Name]],Ratitovec!$C$15:$N$48,11,FALSE),"0")</f>
        <v>0</v>
      </c>
      <c r="J29" s="8">
        <f>IFERROR(VLOOKUP(Tabela2[[#This Row],[Name]],DP!$C$15:$N$59,7,FALSE),"0")</f>
        <v>837.45583038869256</v>
      </c>
      <c r="K29" s="8">
        <f>IFERROR(VLOOKUP(Tabela2[[#This Row],[Name]],DP!$C$15:$N$59,8,FALSE),"0")</f>
        <v>686</v>
      </c>
      <c r="L29" s="8">
        <f>IFERROR(VLOOKUP(Tabela2[[#This Row],[Name]],DP!$C$15:$N$59,10,FALSE),"0")</f>
        <v>697.46192893401019</v>
      </c>
      <c r="M29" s="8">
        <f>IFERROR(VLOOKUP(Tabela2[[#This Row],[Name]],DP!$C$15:$N$59,11,FALSE),"0")</f>
        <v>354</v>
      </c>
      <c r="N29" s="8">
        <f>IFERROR(VLOOKUP(Tabela2[[#This Row],[Name]],DP!$C$15:$N$59,12,FALSE),"0")</f>
        <v>274</v>
      </c>
      <c r="O29" s="8">
        <v>0</v>
      </c>
      <c r="P29" s="8">
        <v>0</v>
      </c>
      <c r="Q29" s="8" t="str">
        <f>IFERROR(VLOOKUP(Tabela2[[#This Row],[Name]],Adrenalin!$C$15:$L$27,6,FALSE),"0")</f>
        <v>0</v>
      </c>
      <c r="R29" s="8" t="str">
        <f>IFERROR(VLOOKUP(Tabela2[[#This Row],[Name]],Adrenalin!$C$15:$L$27,8,FALSE),"0")</f>
        <v>0</v>
      </c>
      <c r="S29" s="8" t="str">
        <f>IFERROR(VLOOKUP(Tabela2[[#This Row],[Name]],Adrenalin!$C$15:$L$27,10,FALSE),"0")</f>
        <v>0</v>
      </c>
      <c r="T29" s="8">
        <f t="shared" si="0"/>
        <v>2848.9177593227028</v>
      </c>
      <c r="U29" s="8">
        <v>0</v>
      </c>
      <c r="V29" s="11">
        <f t="shared" si="1"/>
        <v>2848.9177593227028</v>
      </c>
    </row>
    <row r="30" spans="2:40" x14ac:dyDescent="0.25">
      <c r="B30" s="14">
        <v>28</v>
      </c>
      <c r="C30" s="15" t="s">
        <v>113</v>
      </c>
      <c r="D30" s="15" t="s">
        <v>28</v>
      </c>
      <c r="E30" s="8" t="str">
        <f>IFERROR(VLOOKUP(Tabela2[[#This Row],[Name]],'Soca OPEN'!$C$14:$L$27,7,FALSE),"0")</f>
        <v>0</v>
      </c>
      <c r="F30" s="8" t="str">
        <f>IFERROR(VLOOKUP(Tabela2[[#This Row],[Name]],'Soca OPEN'!$C$14:$L$27,9,FALSE),"0")</f>
        <v>0</v>
      </c>
      <c r="G30" s="8" t="str">
        <f>IFERROR(VLOOKUP(Tabela2[[#This Row],[Name]],Ratitovec!$C$15:$N$48,7,FALSE),"0")</f>
        <v>0</v>
      </c>
      <c r="H30" s="8" t="str">
        <f>IFERROR(VLOOKUP(Tabela2[[#This Row],[Name]],Ratitovec!$C$15:$N$48,9,FALSE),"0")</f>
        <v>0</v>
      </c>
      <c r="I30" s="8" t="str">
        <f>IFERROR(VLOOKUP(Tabela2[[#This Row],[Name]],Ratitovec!$C$15:$N$48,11,FALSE),"0")</f>
        <v>0</v>
      </c>
      <c r="J30" s="8">
        <f>IFERROR(VLOOKUP(Tabela2[[#This Row],[Name]],DP!$C$15:$N$59,7,FALSE),"0")</f>
        <v>681.97879858657245</v>
      </c>
      <c r="K30" s="8">
        <f>IFERROR(VLOOKUP(Tabela2[[#This Row],[Name]],DP!$C$15:$N$59,8,FALSE),"0")</f>
        <v>481</v>
      </c>
      <c r="L30" s="8">
        <f>IFERROR(VLOOKUP(Tabela2[[#This Row],[Name]],DP!$C$15:$N$59,10,FALSE),"0")</f>
        <v>504.56852791878174</v>
      </c>
      <c r="M30" s="8">
        <f>IFERROR(VLOOKUP(Tabela2[[#This Row],[Name]],DP!$C$15:$N$59,11,FALSE),"0")</f>
        <v>623</v>
      </c>
      <c r="N30" s="8">
        <f>IFERROR(VLOOKUP(Tabela2[[#This Row],[Name]],DP!$C$15:$N$59,12,FALSE),"0")</f>
        <v>557</v>
      </c>
      <c r="O30" s="8">
        <v>0</v>
      </c>
      <c r="P30" s="8">
        <v>0</v>
      </c>
      <c r="Q30" s="8" t="str">
        <f>IFERROR(VLOOKUP(Tabela2[[#This Row],[Name]],Adrenalin!$C$15:$L$27,6,FALSE),"0")</f>
        <v>0</v>
      </c>
      <c r="R30" s="8" t="str">
        <f>IFERROR(VLOOKUP(Tabela2[[#This Row],[Name]],Adrenalin!$C$15:$L$27,8,FALSE),"0")</f>
        <v>0</v>
      </c>
      <c r="S30" s="8" t="str">
        <f>IFERROR(VLOOKUP(Tabela2[[#This Row],[Name]],Adrenalin!$C$15:$L$27,10,FALSE),"0")</f>
        <v>0</v>
      </c>
      <c r="T30" s="8">
        <f t="shared" si="0"/>
        <v>2847.5473265053542</v>
      </c>
      <c r="U30" s="8">
        <v>0</v>
      </c>
      <c r="V30" s="11">
        <f t="shared" si="1"/>
        <v>2847.5473265053542</v>
      </c>
    </row>
    <row r="31" spans="2:40" x14ac:dyDescent="0.25">
      <c r="B31" s="14">
        <v>29</v>
      </c>
      <c r="C31" s="15" t="s">
        <v>17</v>
      </c>
      <c r="D31" s="15" t="s">
        <v>20</v>
      </c>
      <c r="E31" s="8">
        <f>IFERROR(VLOOKUP(Tabela2[[#This Row],[Name]],'Soca OPEN'!$C$14:$L$27,7,FALSE),"0")</f>
        <v>907.63052208835336</v>
      </c>
      <c r="F31" s="8">
        <f>IFERROR(VLOOKUP(Tabela2[[#This Row],[Name]],'Soca OPEN'!$C$14:$L$27,9,FALSE),"0")</f>
        <v>470.23809523809524</v>
      </c>
      <c r="G31" s="8">
        <f>IFERROR(VLOOKUP(Tabela2[[#This Row],[Name]],Ratitovec!$C$15:$N$48,7,FALSE),"0")</f>
        <v>0</v>
      </c>
      <c r="H31" s="8">
        <f>IFERROR(VLOOKUP(Tabela2[[#This Row],[Name]],Ratitovec!$C$15:$N$48,9,FALSE),"0")</f>
        <v>429.15531335149865</v>
      </c>
      <c r="I31" s="8">
        <f>IFERROR(VLOOKUP(Tabela2[[#This Row],[Name]],Ratitovec!$C$15:$N$48,11,FALSE),"0")</f>
        <v>982.75862068965512</v>
      </c>
      <c r="J31" s="8" t="str">
        <f>IFERROR(VLOOKUP(Tabela2[[#This Row],[Name]],DP!$C$15:$N$59,7,FALSE),"0")</f>
        <v>0</v>
      </c>
      <c r="K31" s="8" t="str">
        <f>IFERROR(VLOOKUP(Tabela2[[#This Row],[Name]],DP!$C$15:$N$59,8,FALSE),"0")</f>
        <v>0</v>
      </c>
      <c r="L31" s="8" t="str">
        <f>IFERROR(VLOOKUP(Tabela2[[#This Row],[Name]],DP!$C$15:$N$59,10,FALSE),"0")</f>
        <v>0</v>
      </c>
      <c r="M31" s="8" t="str">
        <f>IFERROR(VLOOKUP(Tabela2[[#This Row],[Name]],DP!$C$15:$N$59,11,FALSE),"0")</f>
        <v>0</v>
      </c>
      <c r="N31" s="8" t="str">
        <f>IFERROR(VLOOKUP(Tabela2[[#This Row],[Name]],DP!$C$15:$N$59,12,FALSE),"0")</f>
        <v>0</v>
      </c>
      <c r="O31" s="8">
        <v>0</v>
      </c>
      <c r="P31" s="8">
        <v>0</v>
      </c>
      <c r="Q31" s="8" t="str">
        <f>IFERROR(VLOOKUP(Tabela2[[#This Row],[Name]],Adrenalin!$C$15:$L$27,6,FALSE),"0")</f>
        <v>0</v>
      </c>
      <c r="R31" s="8" t="str">
        <f>IFERROR(VLOOKUP(Tabela2[[#This Row],[Name]],Adrenalin!$C$15:$L$27,8,FALSE),"0")</f>
        <v>0</v>
      </c>
      <c r="S31" s="8" t="str">
        <f>IFERROR(VLOOKUP(Tabela2[[#This Row],[Name]],Adrenalin!$C$15:$L$27,10,FALSE),"0")</f>
        <v>0</v>
      </c>
      <c r="T31" s="8">
        <f t="shared" si="0"/>
        <v>2789.7825513676025</v>
      </c>
      <c r="U31" s="8">
        <v>0</v>
      </c>
      <c r="V31" s="11">
        <f t="shared" si="1"/>
        <v>2789.7825513676025</v>
      </c>
    </row>
    <row r="32" spans="2:40" x14ac:dyDescent="0.25">
      <c r="B32" s="14">
        <v>30</v>
      </c>
      <c r="C32" s="15" t="s">
        <v>87</v>
      </c>
      <c r="D32" s="15" t="s">
        <v>228</v>
      </c>
      <c r="E32" s="8" t="str">
        <f>IFERROR(VLOOKUP(Tabela2[[#This Row],[Name]],'Soca OPEN'!$C$14:$L$27,7,FALSE),"0")</f>
        <v>0</v>
      </c>
      <c r="F32" s="8" t="str">
        <f>IFERROR(VLOOKUP(Tabela2[[#This Row],[Name]],'Soca OPEN'!$C$14:$L$27,9,FALSE),"0")</f>
        <v>0</v>
      </c>
      <c r="G32" s="8">
        <f>IFERROR(VLOOKUP(Tabela2[[#This Row],[Name]],Ratitovec!$C$15:$N$48,7,FALSE),"0")</f>
        <v>501.54798761609908</v>
      </c>
      <c r="H32" s="8">
        <f>IFERROR(VLOOKUP(Tabela2[[#This Row],[Name]],Ratitovec!$C$15:$N$48,9,FALSE),"0")</f>
        <v>344.68664850136241</v>
      </c>
      <c r="I32" s="8">
        <f>IFERROR(VLOOKUP(Tabela2[[#This Row],[Name]],Ratitovec!$C$15:$N$48,11,FALSE),"0")</f>
        <v>0</v>
      </c>
      <c r="J32" s="8">
        <f>IFERROR(VLOOKUP(Tabela2[[#This Row],[Name]],DP!$C$15:$N$59,7,FALSE),"0")</f>
        <v>699.64664310954061</v>
      </c>
      <c r="K32" s="8">
        <f>IFERROR(VLOOKUP(Tabela2[[#This Row],[Name]],DP!$C$15:$N$59,8,FALSE),"0")</f>
        <v>427</v>
      </c>
      <c r="L32" s="8">
        <f>IFERROR(VLOOKUP(Tabela2[[#This Row],[Name]],DP!$C$15:$N$59,10,FALSE),"0")</f>
        <v>543.14720812182736</v>
      </c>
      <c r="M32" s="8">
        <f>IFERROR(VLOOKUP(Tabela2[[#This Row],[Name]],DP!$C$15:$N$59,11,FALSE),"0")</f>
        <v>0</v>
      </c>
      <c r="N32" s="8">
        <f>IFERROR(VLOOKUP(Tabela2[[#This Row],[Name]],DP!$C$15:$N$59,12,FALSE),"0")</f>
        <v>137</v>
      </c>
      <c r="O32" s="8">
        <v>0</v>
      </c>
      <c r="P32" s="8">
        <v>0</v>
      </c>
      <c r="Q32" s="8" t="str">
        <f>IFERROR(VLOOKUP(Tabela2[[#This Row],[Name]],Adrenalin!$C$15:$L$27,6,FALSE),"0")</f>
        <v>0</v>
      </c>
      <c r="R32" s="8" t="str">
        <f>IFERROR(VLOOKUP(Tabela2[[#This Row],[Name]],Adrenalin!$C$15:$L$27,8,FALSE),"0")</f>
        <v>0</v>
      </c>
      <c r="S32" s="8" t="str">
        <f>IFERROR(VLOOKUP(Tabela2[[#This Row],[Name]],Adrenalin!$C$15:$L$27,10,FALSE),"0")</f>
        <v>0</v>
      </c>
      <c r="T32" s="8">
        <f t="shared" si="0"/>
        <v>2653.0284873488295</v>
      </c>
      <c r="U32" s="8">
        <v>0</v>
      </c>
      <c r="V32" s="11">
        <f t="shared" si="1"/>
        <v>2653.0284873488295</v>
      </c>
    </row>
    <row r="33" spans="2:22" x14ac:dyDescent="0.25">
      <c r="B33" s="14">
        <v>31</v>
      </c>
      <c r="C33" s="15" t="s">
        <v>105</v>
      </c>
      <c r="D33" s="15" t="s">
        <v>28</v>
      </c>
      <c r="E33" s="8" t="str">
        <f>IFERROR(VLOOKUP(Tabela2[[#This Row],[Name]],'Soca OPEN'!$C$14:$L$27,7,FALSE),"0")</f>
        <v>0</v>
      </c>
      <c r="F33" s="8" t="str">
        <f>IFERROR(VLOOKUP(Tabela2[[#This Row],[Name]],'Soca OPEN'!$C$14:$L$27,9,FALSE),"0")</f>
        <v>0</v>
      </c>
      <c r="G33" s="8" t="str">
        <f>IFERROR(VLOOKUP(Tabela2[[#This Row],[Name]],Ratitovec!$C$15:$N$48,7,FALSE),"0")</f>
        <v>0</v>
      </c>
      <c r="H33" s="8" t="str">
        <f>IFERROR(VLOOKUP(Tabela2[[#This Row],[Name]],Ratitovec!$C$15:$N$48,9,FALSE),"0")</f>
        <v>0</v>
      </c>
      <c r="I33" s="8" t="str">
        <f>IFERROR(VLOOKUP(Tabela2[[#This Row],[Name]],Ratitovec!$C$15:$N$48,11,FALSE),"0")</f>
        <v>0</v>
      </c>
      <c r="J33" s="8">
        <f>IFERROR(VLOOKUP(Tabela2[[#This Row],[Name]],DP!$C$15:$N$59,7,FALSE),"0")</f>
        <v>742.04946996466435</v>
      </c>
      <c r="K33" s="8">
        <f>IFERROR(VLOOKUP(Tabela2[[#This Row],[Name]],DP!$C$15:$N$59,8,FALSE),"0")</f>
        <v>384</v>
      </c>
      <c r="L33" s="8">
        <f>IFERROR(VLOOKUP(Tabela2[[#This Row],[Name]],DP!$C$15:$N$59,10,FALSE),"0")</f>
        <v>263.95939086294419</v>
      </c>
      <c r="M33" s="8">
        <f>IFERROR(VLOOKUP(Tabela2[[#This Row],[Name]],DP!$C$15:$N$59,11,FALSE),"0")</f>
        <v>589</v>
      </c>
      <c r="N33" s="8">
        <f>IFERROR(VLOOKUP(Tabela2[[#This Row],[Name]],DP!$C$15:$N$59,12,FALSE),"0")</f>
        <v>589</v>
      </c>
      <c r="O33" s="8">
        <v>0</v>
      </c>
      <c r="P33" s="8">
        <v>0</v>
      </c>
      <c r="Q33" s="8" t="str">
        <f>IFERROR(VLOOKUP(Tabela2[[#This Row],[Name]],Adrenalin!$C$15:$L$27,6,FALSE),"0")</f>
        <v>0</v>
      </c>
      <c r="R33" s="8" t="str">
        <f>IFERROR(VLOOKUP(Tabela2[[#This Row],[Name]],Adrenalin!$C$15:$L$27,8,FALSE),"0")</f>
        <v>0</v>
      </c>
      <c r="S33" s="8" t="str">
        <f>IFERROR(VLOOKUP(Tabela2[[#This Row],[Name]],Adrenalin!$C$15:$L$27,10,FALSE),"0")</f>
        <v>0</v>
      </c>
      <c r="T33" s="8">
        <f t="shared" si="0"/>
        <v>2568.0088608276083</v>
      </c>
      <c r="U33" s="8">
        <v>0</v>
      </c>
      <c r="V33" s="11">
        <f t="shared" si="1"/>
        <v>2568.0088608276083</v>
      </c>
    </row>
    <row r="34" spans="2:22" x14ac:dyDescent="0.25">
      <c r="B34" s="14">
        <v>32</v>
      </c>
      <c r="C34" s="15" t="s">
        <v>59</v>
      </c>
      <c r="D34" s="15" t="s">
        <v>81</v>
      </c>
      <c r="E34" s="8" t="str">
        <f>IFERROR(VLOOKUP(Tabela2[[#This Row],[Name]],'Soca OPEN'!$C$14:$L$27,7,FALSE),"0")</f>
        <v>0</v>
      </c>
      <c r="F34" s="8" t="str">
        <f>IFERROR(VLOOKUP(Tabela2[[#This Row],[Name]],'Soca OPEN'!$C$14:$L$27,9,FALSE),"0")</f>
        <v>0</v>
      </c>
      <c r="G34" s="8" t="str">
        <f>IFERROR(VLOOKUP(Tabela2[[#This Row],[Name]],Ratitovec!$C$15:$N$48,7,FALSE),"0")</f>
        <v>0</v>
      </c>
      <c r="H34" s="8" t="str">
        <f>IFERROR(VLOOKUP(Tabela2[[#This Row],[Name]],Ratitovec!$C$15:$N$48,9,FALSE),"0")</f>
        <v>0</v>
      </c>
      <c r="I34" s="8" t="str">
        <f>IFERROR(VLOOKUP(Tabela2[[#This Row],[Name]],Ratitovec!$C$15:$N$48,11,FALSE),"0")</f>
        <v>0</v>
      </c>
      <c r="J34" s="8">
        <f>IFERROR(VLOOKUP(Tabela2[[#This Row],[Name]],DP!$C$15:$N$59,7,FALSE),"0")</f>
        <v>694.93521790341583</v>
      </c>
      <c r="K34" s="8">
        <f>IFERROR(VLOOKUP(Tabela2[[#This Row],[Name]],DP!$C$15:$N$59,8,FALSE),"0")</f>
        <v>426</v>
      </c>
      <c r="L34" s="8">
        <f>IFERROR(VLOOKUP(Tabela2[[#This Row],[Name]],DP!$C$15:$N$59,10,FALSE),"0")</f>
        <v>537.05583756345175</v>
      </c>
      <c r="M34" s="8">
        <f>IFERROR(VLOOKUP(Tabela2[[#This Row],[Name]],DP!$C$15:$N$59,11,FALSE),"0")</f>
        <v>335</v>
      </c>
      <c r="N34" s="8">
        <f>IFERROR(VLOOKUP(Tabela2[[#This Row],[Name]],DP!$C$15:$N$59,12,FALSE),"0")</f>
        <v>562</v>
      </c>
      <c r="O34" s="8">
        <v>0</v>
      </c>
      <c r="P34" s="8">
        <v>0</v>
      </c>
      <c r="Q34" s="8" t="str">
        <f>IFERROR(VLOOKUP(Tabela2[[#This Row],[Name]],Adrenalin!$C$15:$L$27,6,FALSE),"0")</f>
        <v>0</v>
      </c>
      <c r="R34" s="8" t="str">
        <f>IFERROR(VLOOKUP(Tabela2[[#This Row],[Name]],Adrenalin!$C$15:$L$27,8,FALSE),"0")</f>
        <v>0</v>
      </c>
      <c r="S34" s="8" t="str">
        <f>IFERROR(VLOOKUP(Tabela2[[#This Row],[Name]],Adrenalin!$C$15:$L$27,10,FALSE),"0")</f>
        <v>0</v>
      </c>
      <c r="T34" s="8">
        <f t="shared" si="0"/>
        <v>2554.9910554668677</v>
      </c>
      <c r="U34" s="8">
        <v>0</v>
      </c>
      <c r="V34" s="11">
        <f t="shared" si="1"/>
        <v>2554.9910554668677</v>
      </c>
    </row>
    <row r="35" spans="2:22" x14ac:dyDescent="0.25">
      <c r="B35" s="14">
        <v>33</v>
      </c>
      <c r="C35" s="15" t="s">
        <v>245</v>
      </c>
      <c r="D35" s="15" t="s">
        <v>246</v>
      </c>
      <c r="E35" s="8" t="str">
        <f>IFERROR(VLOOKUP(Tabela2[[#This Row],[Name]],'Soca OPEN'!$C$14:$L$27,7,FALSE),"0")</f>
        <v>0</v>
      </c>
      <c r="F35" s="8" t="str">
        <f>IFERROR(VLOOKUP(Tabela2[[#This Row],[Name]],'Soca OPEN'!$C$14:$L$27,9,FALSE),"0")</f>
        <v>0</v>
      </c>
      <c r="G35" s="8">
        <f>IFERROR(VLOOKUP(Tabela2[[#This Row],[Name]],Ratitovec!$C$15:$N$48,7,FALSE),"0")</f>
        <v>191.95046439628484</v>
      </c>
      <c r="H35" s="8">
        <f>IFERROR(VLOOKUP(Tabela2[[#This Row],[Name]],Ratitovec!$C$15:$N$48,9,FALSE),"0")</f>
        <v>331.06267029972753</v>
      </c>
      <c r="I35" s="8">
        <f>IFERROR(VLOOKUP(Tabela2[[#This Row],[Name]],Ratitovec!$C$15:$N$48,11,FALSE),"0")</f>
        <v>508.11359026369166</v>
      </c>
      <c r="J35" s="8">
        <f>IFERROR(VLOOKUP(Tabela2[[#This Row],[Name]],DP!$C$15:$N$59,7,FALSE),"0")</f>
        <v>408.71613663133098</v>
      </c>
      <c r="K35" s="9">
        <f>IFERROR(VLOOKUP(Tabela2[[#This Row],[Name]],DP!$C$15:$N$59,8,FALSE),"0")</f>
        <v>216</v>
      </c>
      <c r="L35" s="8">
        <f>IFERROR(VLOOKUP(Tabela2[[#This Row],[Name]],DP!$C$15:$N$59,10,FALSE),"0")</f>
        <v>350.25380710659897</v>
      </c>
      <c r="M35" s="8">
        <f>IFERROR(VLOOKUP(Tabela2[[#This Row],[Name]],DP!$C$15:$N$59,11,FALSE),"0")</f>
        <v>127</v>
      </c>
      <c r="N35" s="8">
        <f>IFERROR(VLOOKUP(Tabela2[[#This Row],[Name]],DP!$C$15:$N$59,12,FALSE),"0")</f>
        <v>421</v>
      </c>
      <c r="O35" s="8">
        <v>0</v>
      </c>
      <c r="P35" s="8">
        <v>0</v>
      </c>
      <c r="Q35" s="8" t="str">
        <f>IFERROR(VLOOKUP(Tabela2[[#This Row],[Name]],Adrenalin!$C$15:$L$27,6,FALSE),"0")</f>
        <v>0</v>
      </c>
      <c r="R35" s="8" t="str">
        <f>IFERROR(VLOOKUP(Tabela2[[#This Row],[Name]],Adrenalin!$C$15:$L$27,8,FALSE),"0")</f>
        <v>0</v>
      </c>
      <c r="S35" s="8" t="str">
        <f>IFERROR(VLOOKUP(Tabela2[[#This Row],[Name]],Adrenalin!$C$15:$L$27,10,FALSE),"0")</f>
        <v>0</v>
      </c>
      <c r="T35" s="8">
        <f t="shared" ref="T35:T66" si="2">SUM(E35:S35)</f>
        <v>2554.096668697634</v>
      </c>
      <c r="U35" s="92">
        <v>0</v>
      </c>
      <c r="V35" s="11">
        <f t="shared" ref="V35:V66" si="3">T35-U35</f>
        <v>2554.096668697634</v>
      </c>
    </row>
    <row r="36" spans="2:22" x14ac:dyDescent="0.25">
      <c r="B36" s="14">
        <v>34</v>
      </c>
      <c r="C36" s="15" t="s">
        <v>49</v>
      </c>
      <c r="D36" s="15" t="s">
        <v>50</v>
      </c>
      <c r="E36" s="8">
        <f>IFERROR(VLOOKUP(Tabela2[[#This Row],[Name]],'Soca OPEN'!$C$14:$L$27,7,FALSE),"0")</f>
        <v>344.37751004016064</v>
      </c>
      <c r="F36" s="8">
        <f>IFERROR(VLOOKUP(Tabela2[[#This Row],[Name]],'Soca OPEN'!$C$14:$L$27,9,FALSE),"0")</f>
        <v>291.66666666666669</v>
      </c>
      <c r="G36" s="8" t="str">
        <f>IFERROR(VLOOKUP(Tabela2[[#This Row],[Name]],Ratitovec!$C$15:$N$48,7,FALSE),"0")</f>
        <v>0</v>
      </c>
      <c r="H36" s="8" t="str">
        <f>IFERROR(VLOOKUP(Tabela2[[#This Row],[Name]],Ratitovec!$C$15:$N$48,9,FALSE),"0")</f>
        <v>0</v>
      </c>
      <c r="I36" s="8" t="str">
        <f>IFERROR(VLOOKUP(Tabela2[[#This Row],[Name]],Ratitovec!$C$15:$N$48,11,FALSE),"0")</f>
        <v>0</v>
      </c>
      <c r="J36" s="8">
        <f>IFERROR(VLOOKUP(Tabela2[[#This Row],[Name]],DP!$C$15:$N$59,7,FALSE),"0")</f>
        <v>588.92815076560657</v>
      </c>
      <c r="K36" s="8">
        <f>IFERROR(VLOOKUP(Tabela2[[#This Row],[Name]],DP!$C$15:$N$59,8,FALSE),"0")</f>
        <v>23</v>
      </c>
      <c r="L36" s="8">
        <f>IFERROR(VLOOKUP(Tabela2[[#This Row],[Name]],DP!$C$15:$N$59,10,FALSE),"0")</f>
        <v>489.34010152284264</v>
      </c>
      <c r="M36" s="8">
        <f>IFERROR(VLOOKUP(Tabela2[[#This Row],[Name]],DP!$C$15:$N$59,11,FALSE),"0")</f>
        <v>328</v>
      </c>
      <c r="N36" s="8">
        <f>IFERROR(VLOOKUP(Tabela2[[#This Row],[Name]],DP!$C$15:$N$59,12,FALSE),"0")</f>
        <v>442</v>
      </c>
      <c r="O36" s="8">
        <v>0</v>
      </c>
      <c r="P36" s="8">
        <v>0</v>
      </c>
      <c r="Q36" s="8" t="str">
        <f>IFERROR(VLOOKUP(Tabela2[[#This Row],[Name]],Adrenalin!$C$15:$L$27,6,FALSE),"0")</f>
        <v>0</v>
      </c>
      <c r="R36" s="8" t="str">
        <f>IFERROR(VLOOKUP(Tabela2[[#This Row],[Name]],Adrenalin!$C$15:$L$27,8,FALSE),"0")</f>
        <v>0</v>
      </c>
      <c r="S36" s="8" t="str">
        <f>IFERROR(VLOOKUP(Tabela2[[#This Row],[Name]],Adrenalin!$C$15:$L$27,10,FALSE),"0")</f>
        <v>0</v>
      </c>
      <c r="T36" s="8">
        <f t="shared" si="2"/>
        <v>2507.3124289952766</v>
      </c>
      <c r="U36" s="8">
        <v>0</v>
      </c>
      <c r="V36" s="11">
        <f t="shared" si="3"/>
        <v>2507.3124289952766</v>
      </c>
    </row>
    <row r="37" spans="2:22" x14ac:dyDescent="0.25">
      <c r="B37" s="14">
        <v>35</v>
      </c>
      <c r="C37" s="15" t="s">
        <v>108</v>
      </c>
      <c r="D37" s="15" t="s">
        <v>50</v>
      </c>
      <c r="E37" s="8" t="str">
        <f>IFERROR(VLOOKUP(Tabela2[[#This Row],[Name]],'Soca OPEN'!$C$14:$L$27,7,FALSE),"0")</f>
        <v>0</v>
      </c>
      <c r="F37" s="8" t="str">
        <f>IFERROR(VLOOKUP(Tabela2[[#This Row],[Name]],'Soca OPEN'!$C$14:$L$27,9,FALSE),"0")</f>
        <v>0</v>
      </c>
      <c r="G37" s="8" t="str">
        <f>IFERROR(VLOOKUP(Tabela2[[#This Row],[Name]],Ratitovec!$C$15:$N$48,7,FALSE),"0")</f>
        <v>0</v>
      </c>
      <c r="H37" s="8" t="str">
        <f>IFERROR(VLOOKUP(Tabela2[[#This Row],[Name]],Ratitovec!$C$15:$N$48,9,FALSE),"0")</f>
        <v>0</v>
      </c>
      <c r="I37" s="8" t="str">
        <f>IFERROR(VLOOKUP(Tabela2[[#This Row],[Name]],Ratitovec!$C$15:$N$48,11,FALSE),"0")</f>
        <v>0</v>
      </c>
      <c r="J37" s="8">
        <f>IFERROR(VLOOKUP(Tabela2[[#This Row],[Name]],DP!$C$15:$N$59,7,FALSE),"0")</f>
        <v>692.57950530035339</v>
      </c>
      <c r="K37" s="8">
        <f>IFERROR(VLOOKUP(Tabela2[[#This Row],[Name]],DP!$C$15:$N$59,8,FALSE),"0")</f>
        <v>435</v>
      </c>
      <c r="L37" s="8">
        <f>IFERROR(VLOOKUP(Tabela2[[#This Row],[Name]],DP!$C$15:$N$59,10,FALSE),"0")</f>
        <v>546.19289340101523</v>
      </c>
      <c r="M37" s="8">
        <f>IFERROR(VLOOKUP(Tabela2[[#This Row],[Name]],DP!$C$15:$N$59,11,FALSE),"0")</f>
        <v>338</v>
      </c>
      <c r="N37" s="8">
        <f>IFERROR(VLOOKUP(Tabela2[[#This Row],[Name]],DP!$C$15:$N$59,12,FALSE),"0")</f>
        <v>374</v>
      </c>
      <c r="O37" s="8">
        <v>0</v>
      </c>
      <c r="P37" s="8">
        <v>0</v>
      </c>
      <c r="Q37" s="8" t="str">
        <f>IFERROR(VLOOKUP(Tabela2[[#This Row],[Name]],Adrenalin!$C$15:$L$27,6,FALSE),"0")</f>
        <v>0</v>
      </c>
      <c r="R37" s="8" t="str">
        <f>IFERROR(VLOOKUP(Tabela2[[#This Row],[Name]],Adrenalin!$C$15:$L$27,8,FALSE),"0")</f>
        <v>0</v>
      </c>
      <c r="S37" s="8" t="str">
        <f>IFERROR(VLOOKUP(Tabela2[[#This Row],[Name]],Adrenalin!$C$15:$L$27,10,FALSE),"0")</f>
        <v>0</v>
      </c>
      <c r="T37" s="8">
        <f t="shared" si="2"/>
        <v>2385.7723987013687</v>
      </c>
      <c r="U37" s="8">
        <v>0</v>
      </c>
      <c r="V37" s="11">
        <f t="shared" si="3"/>
        <v>2385.7723987013687</v>
      </c>
    </row>
    <row r="38" spans="2:22" x14ac:dyDescent="0.25">
      <c r="B38" s="14">
        <v>36</v>
      </c>
      <c r="C38" s="15" t="s">
        <v>88</v>
      </c>
      <c r="D38" s="15" t="s">
        <v>123</v>
      </c>
      <c r="E38" s="8" t="str">
        <f>IFERROR(VLOOKUP(Tabela2[[#This Row],[Name]],'Soca OPEN'!$C$14:$L$27,7,FALSE),"0")</f>
        <v>0</v>
      </c>
      <c r="F38" s="8" t="str">
        <f>IFERROR(VLOOKUP(Tabela2[[#This Row],[Name]],'Soca OPEN'!$C$14:$L$27,9,FALSE),"0")</f>
        <v>0</v>
      </c>
      <c r="G38" s="8" t="str">
        <f>IFERROR(VLOOKUP(Tabela2[[#This Row],[Name]],Ratitovec!$C$15:$N$48,7,FALSE),"0")</f>
        <v>0</v>
      </c>
      <c r="H38" s="8" t="str">
        <f>IFERROR(VLOOKUP(Tabela2[[#This Row],[Name]],Ratitovec!$C$15:$N$48,9,FALSE),"0")</f>
        <v>0</v>
      </c>
      <c r="I38" s="8" t="str">
        <f>IFERROR(VLOOKUP(Tabela2[[#This Row],[Name]],Ratitovec!$C$15:$N$48,11,FALSE),"0")</f>
        <v>0</v>
      </c>
      <c r="J38" s="8">
        <f>IFERROR(VLOOKUP(Tabela2[[#This Row],[Name]],DP!$C$15:$N$59,7,FALSE),"0")</f>
        <v>164.89988221436985</v>
      </c>
      <c r="K38" s="8">
        <f>IFERROR(VLOOKUP(Tabela2[[#This Row],[Name]],DP!$C$15:$N$59,8,FALSE),"0")</f>
        <v>491</v>
      </c>
      <c r="L38" s="8">
        <f>IFERROR(VLOOKUP(Tabela2[[#This Row],[Name]],DP!$C$15:$N$59,10,FALSE),"0")</f>
        <v>541.11675126903549</v>
      </c>
      <c r="M38" s="8">
        <f>IFERROR(VLOOKUP(Tabela2[[#This Row],[Name]],DP!$C$15:$N$59,11,FALSE),"0")</f>
        <v>575</v>
      </c>
      <c r="N38" s="8">
        <f>IFERROR(VLOOKUP(Tabela2[[#This Row],[Name]],DP!$C$15:$N$59,12,FALSE),"0")</f>
        <v>570</v>
      </c>
      <c r="O38" s="8">
        <v>0</v>
      </c>
      <c r="P38" s="8">
        <v>0</v>
      </c>
      <c r="Q38" s="8" t="str">
        <f>IFERROR(VLOOKUP(Tabela2[[#This Row],[Name]],Adrenalin!$C$15:$L$27,6,FALSE),"0")</f>
        <v>0</v>
      </c>
      <c r="R38" s="8" t="str">
        <f>IFERROR(VLOOKUP(Tabela2[[#This Row],[Name]],Adrenalin!$C$15:$L$27,8,FALSE),"0")</f>
        <v>0</v>
      </c>
      <c r="S38" s="8" t="str">
        <f>IFERROR(VLOOKUP(Tabela2[[#This Row],[Name]],Adrenalin!$C$15:$L$27,10,FALSE),"0")</f>
        <v>0</v>
      </c>
      <c r="T38" s="8">
        <f t="shared" si="2"/>
        <v>2342.0166334834053</v>
      </c>
      <c r="U38" s="8">
        <v>0</v>
      </c>
      <c r="V38" s="11">
        <f t="shared" si="3"/>
        <v>2342.0166334834053</v>
      </c>
    </row>
    <row r="39" spans="2:22" x14ac:dyDescent="0.25">
      <c r="B39" s="14">
        <v>37</v>
      </c>
      <c r="C39" s="15" t="s">
        <v>84</v>
      </c>
      <c r="D39" s="15" t="s">
        <v>287</v>
      </c>
      <c r="E39" s="8" t="str">
        <f>IFERROR(VLOOKUP(Tabela2[[#This Row],[Name]],'Soca OPEN'!$C$14:$L$27,7,FALSE),"0")</f>
        <v>0</v>
      </c>
      <c r="F39" s="8" t="str">
        <f>IFERROR(VLOOKUP(Tabela2[[#This Row],[Name]],'Soca OPEN'!$C$14:$L$27,9,FALSE),"0")</f>
        <v>0</v>
      </c>
      <c r="G39" s="8" t="str">
        <f>IFERROR(VLOOKUP(Tabela2[[#This Row],[Name]],Ratitovec!$C$15:$N$48,7,FALSE),"0")</f>
        <v>0</v>
      </c>
      <c r="H39" s="8" t="str">
        <f>IFERROR(VLOOKUP(Tabela2[[#This Row],[Name]],Ratitovec!$C$15:$N$48,9,FALSE),"0")</f>
        <v>0</v>
      </c>
      <c r="I39" s="8" t="str">
        <f>IFERROR(VLOOKUP(Tabela2[[#This Row],[Name]],Ratitovec!$C$15:$N$48,11,FALSE),"0")</f>
        <v>0</v>
      </c>
      <c r="J39" s="8">
        <f>IFERROR(VLOOKUP(Tabela2[[#This Row],[Name]],DP!$C$15:$N$59,7,FALSE),"0")</f>
        <v>425.20612485276797</v>
      </c>
      <c r="K39" s="8">
        <f>IFERROR(VLOOKUP(Tabela2[[#This Row],[Name]],DP!$C$15:$N$59,8,FALSE),"0")</f>
        <v>81</v>
      </c>
      <c r="L39" s="8">
        <f>IFERROR(VLOOKUP(Tabela2[[#This Row],[Name]],DP!$C$15:$N$59,10,FALSE),"0")</f>
        <v>250.76142131979697</v>
      </c>
      <c r="M39" s="8">
        <f>IFERROR(VLOOKUP(Tabela2[[#This Row],[Name]],DP!$C$15:$N$59,11,FALSE),"0")</f>
        <v>285</v>
      </c>
      <c r="N39" s="8">
        <f>IFERROR(VLOOKUP(Tabela2[[#This Row],[Name]],DP!$C$15:$N$59,12,FALSE),"0")</f>
        <v>137</v>
      </c>
      <c r="O39" s="8">
        <v>0</v>
      </c>
      <c r="P39" s="8">
        <v>0</v>
      </c>
      <c r="Q39" s="8">
        <f>IFERROR(VLOOKUP(Tabela2[[#This Row],[Name]],Adrenalin!$C$15:$L$27,6,FALSE),"0")</f>
        <v>385.11326860841422</v>
      </c>
      <c r="R39" s="8">
        <f>IFERROR(VLOOKUP(Tabela2[[#This Row],[Name]],Adrenalin!$C$15:$L$27,8,FALSE),"0")</f>
        <v>386.57171922685654</v>
      </c>
      <c r="S39" s="8">
        <f>IFERROR(VLOOKUP(Tabela2[[#This Row],[Name]],Adrenalin!$C$15:$L$27,10,FALSE),"0")</f>
        <v>319.23464249748235</v>
      </c>
      <c r="T39" s="8">
        <f t="shared" si="2"/>
        <v>2269.8871765053182</v>
      </c>
      <c r="U39" s="8">
        <v>0</v>
      </c>
      <c r="V39" s="11">
        <f t="shared" si="3"/>
        <v>2269.8871765053182</v>
      </c>
    </row>
    <row r="40" spans="2:22" x14ac:dyDescent="0.25">
      <c r="B40" s="14">
        <v>38</v>
      </c>
      <c r="C40" s="15" t="s">
        <v>80</v>
      </c>
      <c r="D40" s="15" t="s">
        <v>62</v>
      </c>
      <c r="E40" s="8" t="str">
        <f>IFERROR(VLOOKUP(Tabela2[[#This Row],[Name]],'Soca OPEN'!$C$14:$L$27,7,FALSE),"0")</f>
        <v>0</v>
      </c>
      <c r="F40" s="8" t="str">
        <f>IFERROR(VLOOKUP(Tabela2[[#This Row],[Name]],'Soca OPEN'!$C$14:$L$27,9,FALSE),"0")</f>
        <v>0</v>
      </c>
      <c r="G40" s="8">
        <f>IFERROR(VLOOKUP(Tabela2[[#This Row],[Name]],Ratitovec!$C$15:$N$48,7,FALSE),"0")</f>
        <v>149.63880288957688</v>
      </c>
      <c r="H40" s="8">
        <f>IFERROR(VLOOKUP(Tabela2[[#This Row],[Name]],Ratitovec!$C$15:$N$48,9,FALSE),"0")</f>
        <v>89.918256130790198</v>
      </c>
      <c r="I40" s="8">
        <f>IFERROR(VLOOKUP(Tabela2[[#This Row],[Name]],Ratitovec!$C$15:$N$48,11,FALSE),"0")</f>
        <v>0</v>
      </c>
      <c r="J40" s="8">
        <f>IFERROR(VLOOKUP(Tabela2[[#This Row],[Name]],DP!$C$15:$N$59,7,FALSE),"0")</f>
        <v>164.89988221436985</v>
      </c>
      <c r="K40" s="8">
        <f>IFERROR(VLOOKUP(Tabela2[[#This Row],[Name]],DP!$C$15:$N$59,8,FALSE),"0")</f>
        <v>510</v>
      </c>
      <c r="L40" s="8">
        <f>IFERROR(VLOOKUP(Tabela2[[#This Row],[Name]],DP!$C$15:$N$59,10,FALSE),"0")</f>
        <v>250.76142131979697</v>
      </c>
      <c r="M40" s="8">
        <f>IFERROR(VLOOKUP(Tabela2[[#This Row],[Name]],DP!$C$15:$N$59,11,FALSE),"0")</f>
        <v>335</v>
      </c>
      <c r="N40" s="8">
        <f>IFERROR(VLOOKUP(Tabela2[[#This Row],[Name]],DP!$C$15:$N$59,12,FALSE),"0")</f>
        <v>466</v>
      </c>
      <c r="O40" s="8">
        <v>0</v>
      </c>
      <c r="P40" s="8">
        <v>0</v>
      </c>
      <c r="Q40" s="8" t="str">
        <f>IFERROR(VLOOKUP(Tabela2[[#This Row],[Name]],Adrenalin!$C$15:$L$27,6,FALSE),"0")</f>
        <v>0</v>
      </c>
      <c r="R40" s="8" t="str">
        <f>IFERROR(VLOOKUP(Tabela2[[#This Row],[Name]],Adrenalin!$C$15:$L$27,8,FALSE),"0")</f>
        <v>0</v>
      </c>
      <c r="S40" s="8" t="str">
        <f>IFERROR(VLOOKUP(Tabela2[[#This Row],[Name]],Adrenalin!$C$15:$L$27,10,FALSE),"0")</f>
        <v>0</v>
      </c>
      <c r="T40" s="8">
        <f t="shared" si="2"/>
        <v>1966.218362554534</v>
      </c>
      <c r="U40" s="8">
        <v>0</v>
      </c>
      <c r="V40" s="11">
        <f t="shared" si="3"/>
        <v>1966.218362554534</v>
      </c>
    </row>
    <row r="41" spans="2:22" x14ac:dyDescent="0.25">
      <c r="B41" s="14">
        <v>39</v>
      </c>
      <c r="C41" s="79" t="s">
        <v>251</v>
      </c>
      <c r="D41" s="15" t="s">
        <v>228</v>
      </c>
      <c r="E41" s="8" t="str">
        <f>IFERROR(VLOOKUP(Tabela2[[#This Row],[Name]],'Soca OPEN'!$C$14:$L$27,7,FALSE),"0")</f>
        <v>0</v>
      </c>
      <c r="F41" s="8" t="str">
        <f>IFERROR(VLOOKUP(Tabela2[[#This Row],[Name]],'Soca OPEN'!$C$14:$L$27,9,FALSE),"0")</f>
        <v>0</v>
      </c>
      <c r="G41" s="8">
        <f>IFERROR(VLOOKUP(Tabela2[[#This Row],[Name]],Ratitovec!$C$15:$N$48,7,FALSE),"0")</f>
        <v>530.44375644994841</v>
      </c>
      <c r="H41" s="8">
        <f>IFERROR(VLOOKUP(Tabela2[[#This Row],[Name]],Ratitovec!$C$15:$N$48,9,FALSE),"0")</f>
        <v>346.04904632152591</v>
      </c>
      <c r="I41" s="8">
        <f>IFERROR(VLOOKUP(Tabela2[[#This Row],[Name]],Ratitovec!$C$15:$N$48,11,FALSE),"0")</f>
        <v>349.89858012170384</v>
      </c>
      <c r="J41" s="8">
        <f>IFERROR(VLOOKUP(Tabela2[[#This Row],[Name]],DP!$C$15:$N$59,7,FALSE),"0")</f>
        <v>730.27090694935214</v>
      </c>
      <c r="K41" s="8">
        <f>IFERROR(VLOOKUP(Tabela2[[#This Row],[Name]],DP!$C$15:$N$59,8,FALSE),"0")</f>
        <v>0</v>
      </c>
      <c r="L41" s="8">
        <f>IFERROR(VLOOKUP(Tabela2[[#This Row],[Name]],DP!$C$15:$N$59,10,FALSE),"0")</f>
        <v>0</v>
      </c>
      <c r="M41" s="8">
        <f>IFERROR(VLOOKUP(Tabela2[[#This Row],[Name]],DP!$C$15:$N$59,11,FALSE),"0")</f>
        <v>0</v>
      </c>
      <c r="N41" s="8">
        <f>IFERROR(VLOOKUP(Tabela2[[#This Row],[Name]],DP!$C$15:$N$59,12,FALSE),"0")</f>
        <v>0</v>
      </c>
      <c r="O41" s="8">
        <v>0</v>
      </c>
      <c r="P41" s="8">
        <v>0</v>
      </c>
      <c r="Q41" s="8" t="str">
        <f>IFERROR(VLOOKUP(Tabela2[[#This Row],[Name]],Adrenalin!$C$15:$L$27,6,FALSE),"0")</f>
        <v>0</v>
      </c>
      <c r="R41" s="8" t="str">
        <f>IFERROR(VLOOKUP(Tabela2[[#This Row],[Name]],Adrenalin!$C$15:$L$27,8,FALSE),"0")</f>
        <v>0</v>
      </c>
      <c r="S41" s="8" t="str">
        <f>IFERROR(VLOOKUP(Tabela2[[#This Row],[Name]],Adrenalin!$C$15:$L$27,10,FALSE),"0")</f>
        <v>0</v>
      </c>
      <c r="T41" s="81">
        <f t="shared" si="2"/>
        <v>1956.6622898425303</v>
      </c>
      <c r="U41" s="8">
        <v>0</v>
      </c>
      <c r="V41" s="82">
        <f t="shared" si="3"/>
        <v>1956.6622898425303</v>
      </c>
    </row>
    <row r="42" spans="2:22" x14ac:dyDescent="0.25">
      <c r="B42" s="14">
        <v>40</v>
      </c>
      <c r="C42" s="15" t="s">
        <v>130</v>
      </c>
      <c r="D42" s="15" t="s">
        <v>41</v>
      </c>
      <c r="E42" s="8" t="str">
        <f>IFERROR(VLOOKUP(Tabela2[[#This Row],[Name]],'Soca OPEN'!$C$14:$L$27,7,FALSE),"0")</f>
        <v>0</v>
      </c>
      <c r="F42" s="8" t="str">
        <f>IFERROR(VLOOKUP(Tabela2[[#This Row],[Name]],'Soca OPEN'!$C$14:$L$27,9,FALSE),"0")</f>
        <v>0</v>
      </c>
      <c r="G42" s="8">
        <f>IFERROR(VLOOKUP(Tabela2[[#This Row],[Name]],Ratitovec!$C$15:$N$48,7,FALSE),"0")</f>
        <v>523.21981424148612</v>
      </c>
      <c r="H42" s="8">
        <f>IFERROR(VLOOKUP(Tabela2[[#This Row],[Name]],Ratitovec!$C$15:$N$48,9,FALSE),"0")</f>
        <v>786.10354223433239</v>
      </c>
      <c r="I42" s="8">
        <f>IFERROR(VLOOKUP(Tabela2[[#This Row],[Name]],Ratitovec!$C$15:$N$48,11,FALSE),"0")</f>
        <v>559.8377281947262</v>
      </c>
      <c r="J42" s="8" t="str">
        <f>IFERROR(VLOOKUP(Tabela2[[#This Row],[Name]],DP!$C$15:$N$59,7,FALSE),"0")</f>
        <v>0</v>
      </c>
      <c r="K42" s="8" t="str">
        <f>IFERROR(VLOOKUP(Tabela2[[#This Row],[Name]],DP!$C$15:$N$59,8,FALSE),"0")</f>
        <v>0</v>
      </c>
      <c r="L42" s="8" t="str">
        <f>IFERROR(VLOOKUP(Tabela2[[#This Row],[Name]],DP!$C$15:$N$59,10,FALSE),"0")</f>
        <v>0</v>
      </c>
      <c r="M42" s="8" t="str">
        <f>IFERROR(VLOOKUP(Tabela2[[#This Row],[Name]],DP!$C$15:$N$59,11,FALSE),"0")</f>
        <v>0</v>
      </c>
      <c r="N42" s="8" t="str">
        <f>IFERROR(VLOOKUP(Tabela2[[#This Row],[Name]],DP!$C$15:$N$59,12,FALSE),"0")</f>
        <v>0</v>
      </c>
      <c r="O42" s="8">
        <v>0</v>
      </c>
      <c r="P42" s="8">
        <v>0</v>
      </c>
      <c r="Q42" s="8" t="str">
        <f>IFERROR(VLOOKUP(Tabela2[[#This Row],[Name]],Adrenalin!$C$15:$L$27,6,FALSE),"0")</f>
        <v>0</v>
      </c>
      <c r="R42" s="8" t="str">
        <f>IFERROR(VLOOKUP(Tabela2[[#This Row],[Name]],Adrenalin!$C$15:$L$27,8,FALSE),"0")</f>
        <v>0</v>
      </c>
      <c r="S42" s="8" t="str">
        <f>IFERROR(VLOOKUP(Tabela2[[#This Row],[Name]],Adrenalin!$C$15:$L$27,10,FALSE),"0")</f>
        <v>0</v>
      </c>
      <c r="T42" s="8">
        <f t="shared" si="2"/>
        <v>1869.1610846705446</v>
      </c>
      <c r="U42" s="8">
        <v>0</v>
      </c>
      <c r="V42" s="11">
        <f t="shared" si="3"/>
        <v>1869.1610846705446</v>
      </c>
    </row>
    <row r="43" spans="2:22" x14ac:dyDescent="0.25">
      <c r="B43" s="14">
        <v>41</v>
      </c>
      <c r="C43" s="15" t="s">
        <v>79</v>
      </c>
      <c r="D43" s="15" t="s">
        <v>64</v>
      </c>
      <c r="E43" s="8" t="str">
        <f>IFERROR(VLOOKUP(Tabela2[[#This Row],[Name]],'Soca OPEN'!$C$14:$L$27,7,FALSE),"0")</f>
        <v>0</v>
      </c>
      <c r="F43" s="8" t="str">
        <f>IFERROR(VLOOKUP(Tabela2[[#This Row],[Name]],'Soca OPEN'!$C$14:$L$27,9,FALSE),"0")</f>
        <v>0</v>
      </c>
      <c r="G43" s="8">
        <f>IFERROR(VLOOKUP(Tabela2[[#This Row],[Name]],Ratitovec!$C$15:$N$48,7,FALSE),"0")</f>
        <v>59.855521155830751</v>
      </c>
      <c r="H43" s="8">
        <f>IFERROR(VLOOKUP(Tabela2[[#This Row],[Name]],Ratitovec!$C$15:$N$48,9,FALSE),"0")</f>
        <v>946.86648501362401</v>
      </c>
      <c r="I43" s="8">
        <f>IFERROR(VLOOKUP(Tabela2[[#This Row],[Name]],Ratitovec!$C$15:$N$48,11,FALSE),"0")</f>
        <v>737.32251521298178</v>
      </c>
      <c r="J43" s="8" t="str">
        <f>IFERROR(VLOOKUP(Tabela2[[#This Row],[Name]],DP!$C$15:$N$59,7,FALSE),"0")</f>
        <v>0</v>
      </c>
      <c r="K43" s="8" t="str">
        <f>IFERROR(VLOOKUP(Tabela2[[#This Row],[Name]],DP!$C$15:$N$59,8,FALSE),"0")</f>
        <v>0</v>
      </c>
      <c r="L43" s="8" t="str">
        <f>IFERROR(VLOOKUP(Tabela2[[#This Row],[Name]],DP!$C$15:$N$59,10,FALSE),"0")</f>
        <v>0</v>
      </c>
      <c r="M43" s="8" t="str">
        <f>IFERROR(VLOOKUP(Tabela2[[#This Row],[Name]],DP!$C$15:$N$59,11,FALSE),"0")</f>
        <v>0</v>
      </c>
      <c r="N43" s="8" t="str">
        <f>IFERROR(VLOOKUP(Tabela2[[#This Row],[Name]],DP!$C$15:$N$59,12,FALSE),"0")</f>
        <v>0</v>
      </c>
      <c r="O43" s="8">
        <v>0</v>
      </c>
      <c r="P43" s="8">
        <v>0</v>
      </c>
      <c r="Q43" s="8" t="str">
        <f>IFERROR(VLOOKUP(Tabela2[[#This Row],[Name]],Adrenalin!$C$15:$L$27,6,FALSE),"0")</f>
        <v>0</v>
      </c>
      <c r="R43" s="8" t="str">
        <f>IFERROR(VLOOKUP(Tabela2[[#This Row],[Name]],Adrenalin!$C$15:$L$27,8,FALSE),"0")</f>
        <v>0</v>
      </c>
      <c r="S43" s="8" t="str">
        <f>IFERROR(VLOOKUP(Tabela2[[#This Row],[Name]],Adrenalin!$C$15:$L$27,10,FALSE),"0")</f>
        <v>0</v>
      </c>
      <c r="T43" s="8">
        <f t="shared" si="2"/>
        <v>1744.0445213824364</v>
      </c>
      <c r="U43" s="8">
        <v>0</v>
      </c>
      <c r="V43" s="11">
        <f t="shared" si="3"/>
        <v>1744.0445213824364</v>
      </c>
    </row>
    <row r="44" spans="2:22" x14ac:dyDescent="0.25">
      <c r="B44" s="14">
        <v>42</v>
      </c>
      <c r="C44" s="15" t="s">
        <v>132</v>
      </c>
      <c r="D44" s="15" t="s">
        <v>133</v>
      </c>
      <c r="E44" s="8" t="str">
        <f>IFERROR(VLOOKUP(Tabela2[[#This Row],[Name]],'Soca OPEN'!$C$14:$L$27,7,FALSE),"0")</f>
        <v>0</v>
      </c>
      <c r="F44" s="8" t="str">
        <f>IFERROR(VLOOKUP(Tabela2[[#This Row],[Name]],'Soca OPEN'!$C$14:$L$27,9,FALSE),"0")</f>
        <v>0</v>
      </c>
      <c r="G44" s="8">
        <f>IFERROR(VLOOKUP(Tabela2[[#This Row],[Name]],Ratitovec!$C$15:$N$48,7,FALSE),"0")</f>
        <v>59.855521155830751</v>
      </c>
      <c r="H44" s="8">
        <f>IFERROR(VLOOKUP(Tabela2[[#This Row],[Name]],Ratitovec!$C$15:$N$48,9,FALSE),"0")</f>
        <v>326.97547683923705</v>
      </c>
      <c r="I44" s="8">
        <f>IFERROR(VLOOKUP(Tabela2[[#This Row],[Name]],Ratitovec!$C$15:$N$48,11,FALSE),"0")</f>
        <v>392.49492900608521</v>
      </c>
      <c r="J44" s="8">
        <f>IFERROR(VLOOKUP(Tabela2[[#This Row],[Name]],DP!$C$15:$N$59,7,FALSE),"0")</f>
        <v>164.89988221436985</v>
      </c>
      <c r="K44" s="8">
        <f>IFERROR(VLOOKUP(Tabela2[[#This Row],[Name]],DP!$C$15:$N$59,8,FALSE),"0")</f>
        <v>239</v>
      </c>
      <c r="L44" s="8">
        <f>IFERROR(VLOOKUP(Tabela2[[#This Row],[Name]],DP!$C$15:$N$59,10,FALSE),"0")</f>
        <v>250.76142131979697</v>
      </c>
      <c r="M44" s="8">
        <f>IFERROR(VLOOKUP(Tabela2[[#This Row],[Name]],DP!$C$15:$N$59,11,FALSE),"0")</f>
        <v>61</v>
      </c>
      <c r="N44" s="8">
        <f>IFERROR(VLOOKUP(Tabela2[[#This Row],[Name]],DP!$C$15:$N$59,12,FALSE),"0")</f>
        <v>137</v>
      </c>
      <c r="O44" s="8">
        <v>0</v>
      </c>
      <c r="P44" s="8">
        <v>0</v>
      </c>
      <c r="Q44" s="8" t="str">
        <f>IFERROR(VLOOKUP(Tabela2[[#This Row],[Name]],Adrenalin!$C$15:$L$27,6,FALSE),"0")</f>
        <v>0</v>
      </c>
      <c r="R44" s="8" t="str">
        <f>IFERROR(VLOOKUP(Tabela2[[#This Row],[Name]],Adrenalin!$C$15:$L$27,8,FALSE),"0")</f>
        <v>0</v>
      </c>
      <c r="S44" s="8" t="str">
        <f>IFERROR(VLOOKUP(Tabela2[[#This Row],[Name]],Adrenalin!$C$15:$L$27,10,FALSE),"0")</f>
        <v>0</v>
      </c>
      <c r="T44" s="8">
        <f t="shared" si="2"/>
        <v>1631.9872305353199</v>
      </c>
      <c r="U44" s="8">
        <v>0</v>
      </c>
      <c r="V44" s="11">
        <f t="shared" si="3"/>
        <v>1631.9872305353199</v>
      </c>
    </row>
    <row r="45" spans="2:22" x14ac:dyDescent="0.25">
      <c r="B45" s="14">
        <v>43</v>
      </c>
      <c r="C45" s="15" t="s">
        <v>137</v>
      </c>
      <c r="D45" s="15" t="s">
        <v>228</v>
      </c>
      <c r="E45" s="8" t="str">
        <f>IFERROR(VLOOKUP(Tabela2[[#This Row],[Name]],'Soca OPEN'!$C$14:$L$27,7,FALSE),"0")</f>
        <v>0</v>
      </c>
      <c r="F45" s="8" t="str">
        <f>IFERROR(VLOOKUP(Tabela2[[#This Row],[Name]],'Soca OPEN'!$C$14:$L$27,9,FALSE),"0")</f>
        <v>0</v>
      </c>
      <c r="G45" s="8">
        <f>IFERROR(VLOOKUP(Tabela2[[#This Row],[Name]],Ratitovec!$C$15:$N$48,7,FALSE),"0")</f>
        <v>552.11558307533539</v>
      </c>
      <c r="H45" s="8">
        <f>IFERROR(VLOOKUP(Tabela2[[#This Row],[Name]],Ratitovec!$C$15:$N$48,9,FALSE),"0")</f>
        <v>343.32425068119892</v>
      </c>
      <c r="I45" s="8">
        <f>IFERROR(VLOOKUP(Tabela2[[#This Row],[Name]],Ratitovec!$C$15:$N$48,11,FALSE),"0")</f>
        <v>704.86815415821502</v>
      </c>
      <c r="J45" s="8" t="str">
        <f>IFERROR(VLOOKUP(Tabela2[[#This Row],[Name]],DP!$C$15:$N$59,7,FALSE),"0")</f>
        <v>0</v>
      </c>
      <c r="K45" s="8" t="str">
        <f>IFERROR(VLOOKUP(Tabela2[[#This Row],[Name]],DP!$C$15:$N$59,8,FALSE),"0")</f>
        <v>0</v>
      </c>
      <c r="L45" s="8" t="str">
        <f>IFERROR(VLOOKUP(Tabela2[[#This Row],[Name]],DP!$C$15:$N$59,10,FALSE),"0")</f>
        <v>0</v>
      </c>
      <c r="M45" s="8" t="str">
        <f>IFERROR(VLOOKUP(Tabela2[[#This Row],[Name]],DP!$C$15:$N$59,11,FALSE),"0")</f>
        <v>0</v>
      </c>
      <c r="N45" s="8" t="str">
        <f>IFERROR(VLOOKUP(Tabela2[[#This Row],[Name]],DP!$C$15:$N$59,12,FALSE),"0")</f>
        <v>0</v>
      </c>
      <c r="O45" s="8">
        <v>0</v>
      </c>
      <c r="P45" s="8">
        <v>0</v>
      </c>
      <c r="Q45" s="8" t="str">
        <f>IFERROR(VLOOKUP(Tabela2[[#This Row],[Name]],Adrenalin!$C$15:$L$27,6,FALSE),"0")</f>
        <v>0</v>
      </c>
      <c r="R45" s="8" t="str">
        <f>IFERROR(VLOOKUP(Tabela2[[#This Row],[Name]],Adrenalin!$C$15:$L$27,8,FALSE),"0")</f>
        <v>0</v>
      </c>
      <c r="S45" s="8" t="str">
        <f>IFERROR(VLOOKUP(Tabela2[[#This Row],[Name]],Adrenalin!$C$15:$L$27,10,FALSE),"0")</f>
        <v>0</v>
      </c>
      <c r="T45" s="8">
        <f t="shared" si="2"/>
        <v>1600.3079879147494</v>
      </c>
      <c r="U45" s="8">
        <v>0</v>
      </c>
      <c r="V45" s="11">
        <f t="shared" si="3"/>
        <v>1600.3079879147494</v>
      </c>
    </row>
    <row r="46" spans="2:22" x14ac:dyDescent="0.25">
      <c r="B46" s="14">
        <v>44</v>
      </c>
      <c r="C46" s="15" t="s">
        <v>82</v>
      </c>
      <c r="D46" s="15" t="s">
        <v>83</v>
      </c>
      <c r="E46" s="8" t="str">
        <f>IFERROR(VLOOKUP(Tabela2[[#This Row],[Name]],'Soca OPEN'!$C$14:$L$27,7,FALSE),"0")</f>
        <v>0</v>
      </c>
      <c r="F46" s="8" t="str">
        <f>IFERROR(VLOOKUP(Tabela2[[#This Row],[Name]],'Soca OPEN'!$C$14:$L$27,9,FALSE),"0")</f>
        <v>0</v>
      </c>
      <c r="G46" s="8" t="str">
        <f>IFERROR(VLOOKUP(Tabela2[[#This Row],[Name]],Ratitovec!$C$15:$N$48,7,FALSE),"0")</f>
        <v>0</v>
      </c>
      <c r="H46" s="8" t="str">
        <f>IFERROR(VLOOKUP(Tabela2[[#This Row],[Name]],Ratitovec!$C$15:$N$48,9,FALSE),"0")</f>
        <v>0</v>
      </c>
      <c r="I46" s="8" t="str">
        <f>IFERROR(VLOOKUP(Tabela2[[#This Row],[Name]],Ratitovec!$C$15:$N$48,11,FALSE),"0")</f>
        <v>0</v>
      </c>
      <c r="J46" s="8">
        <f>IFERROR(VLOOKUP(Tabela2[[#This Row],[Name]],DP!$C$15:$N$59,7,FALSE),"0")</f>
        <v>0</v>
      </c>
      <c r="K46" s="8">
        <f>IFERROR(VLOOKUP(Tabela2[[#This Row],[Name]],DP!$C$15:$N$59,8,FALSE),"0")</f>
        <v>421</v>
      </c>
      <c r="L46" s="8">
        <f>IFERROR(VLOOKUP(Tabela2[[#This Row],[Name]],DP!$C$15:$N$59,10,FALSE),"0")</f>
        <v>517.76649746192891</v>
      </c>
      <c r="M46" s="8">
        <f>IFERROR(VLOOKUP(Tabela2[[#This Row],[Name]],DP!$C$15:$N$59,11,FALSE),"0")</f>
        <v>576</v>
      </c>
      <c r="N46" s="8">
        <f>IFERROR(VLOOKUP(Tabela2[[#This Row],[Name]],DP!$C$15:$N$59,12,FALSE),"0")</f>
        <v>459</v>
      </c>
      <c r="O46" s="8">
        <v>0</v>
      </c>
      <c r="P46" s="8">
        <v>0</v>
      </c>
      <c r="Q46" s="8" t="str">
        <f>IFERROR(VLOOKUP(Tabela2[[#This Row],[Name]],Adrenalin!$C$15:$L$27,6,FALSE),"0")</f>
        <v>0</v>
      </c>
      <c r="R46" s="8" t="str">
        <f>IFERROR(VLOOKUP(Tabela2[[#This Row],[Name]],Adrenalin!$C$15:$L$27,8,FALSE),"0")</f>
        <v>0</v>
      </c>
      <c r="S46" s="8" t="str">
        <f>IFERROR(VLOOKUP(Tabela2[[#This Row],[Name]],Adrenalin!$C$15:$L$27,10,FALSE),"0")</f>
        <v>0</v>
      </c>
      <c r="T46" s="8">
        <f t="shared" si="2"/>
        <v>1973.7664974619288</v>
      </c>
      <c r="U46" s="8">
        <f t="array" ref="U46">IFERROR(SUM(SMALL(Tabela2[[#This Row],[T 1]:[T 15]],{1;2;3;4})),"0")</f>
        <v>421</v>
      </c>
      <c r="V46" s="11">
        <f t="shared" si="3"/>
        <v>1552.7664974619288</v>
      </c>
    </row>
    <row r="47" spans="2:22" x14ac:dyDescent="0.25">
      <c r="B47" s="14">
        <v>45</v>
      </c>
      <c r="C47" s="15" t="s">
        <v>118</v>
      </c>
      <c r="D47" s="15" t="s">
        <v>119</v>
      </c>
      <c r="E47" s="8">
        <f>IFERROR(VLOOKUP(Tabela2[[#This Row],[Name]],'Soca OPEN'!$C$14:$L$27,7,FALSE),"0")</f>
        <v>337.34939759036143</v>
      </c>
      <c r="F47" s="8">
        <f>IFERROR(VLOOKUP(Tabela2[[#This Row],[Name]],'Soca OPEN'!$C$14:$L$27,9,FALSE),"0")</f>
        <v>291.66666666666669</v>
      </c>
      <c r="G47" s="8" t="str">
        <f>IFERROR(VLOOKUP(Tabela2[[#This Row],[Name]],Ratitovec!$C$15:$N$48,7,FALSE),"0")</f>
        <v>0</v>
      </c>
      <c r="H47" s="8" t="str">
        <f>IFERROR(VLOOKUP(Tabela2[[#This Row],[Name]],Ratitovec!$C$15:$N$48,9,FALSE),"0")</f>
        <v>0</v>
      </c>
      <c r="I47" s="8" t="str">
        <f>IFERROR(VLOOKUP(Tabela2[[#This Row],[Name]],Ratitovec!$C$15:$N$48,11,FALSE),"0")</f>
        <v>0</v>
      </c>
      <c r="J47" s="8" t="str">
        <f>IFERROR(VLOOKUP(Tabela2[[#This Row],[Name]],DP!$C$15:$N$59,7,FALSE),"0")</f>
        <v>0</v>
      </c>
      <c r="K47" s="8" t="str">
        <f>IFERROR(VLOOKUP(Tabela2[[#This Row],[Name]],DP!$C$15:$N$59,8,FALSE),"0")</f>
        <v>0</v>
      </c>
      <c r="L47" s="8" t="str">
        <f>IFERROR(VLOOKUP(Tabela2[[#This Row],[Name]],DP!$C$15:$N$59,10,FALSE),"0")</f>
        <v>0</v>
      </c>
      <c r="M47" s="8" t="str">
        <f>IFERROR(VLOOKUP(Tabela2[[#This Row],[Name]],DP!$C$15:$N$59,11,FALSE),"0")</f>
        <v>0</v>
      </c>
      <c r="N47" s="8" t="str">
        <f>IFERROR(VLOOKUP(Tabela2[[#This Row],[Name]],DP!$C$15:$N$59,12,FALSE),"0")</f>
        <v>0</v>
      </c>
      <c r="O47" s="8">
        <v>0</v>
      </c>
      <c r="P47" s="8">
        <v>0</v>
      </c>
      <c r="Q47" s="8">
        <f>IFERROR(VLOOKUP(Tabela2[[#This Row],[Name]],Adrenalin!$C$15:$L$27,6,FALSE),"0")</f>
        <v>0</v>
      </c>
      <c r="R47" s="8">
        <f>IFERROR(VLOOKUP(Tabela2[[#This Row],[Name]],Adrenalin!$C$15:$L$27,8,FALSE),"0")</f>
        <v>486.26653102746695</v>
      </c>
      <c r="S47" s="8">
        <f>IFERROR(VLOOKUP(Tabela2[[#This Row],[Name]],Adrenalin!$C$15:$L$27,10,FALSE),"0")</f>
        <v>388.72104733131926</v>
      </c>
      <c r="T47" s="8">
        <f t="shared" si="2"/>
        <v>1504.0036426158144</v>
      </c>
      <c r="U47" s="8">
        <v>0</v>
      </c>
      <c r="V47" s="11">
        <f t="shared" si="3"/>
        <v>1504.0036426158144</v>
      </c>
    </row>
    <row r="48" spans="2:22" x14ac:dyDescent="0.25">
      <c r="B48" s="14">
        <v>46</v>
      </c>
      <c r="C48" s="15" t="s">
        <v>249</v>
      </c>
      <c r="D48" s="15" t="s">
        <v>250</v>
      </c>
      <c r="E48" s="8" t="str">
        <f>IFERROR(VLOOKUP(Tabela2[[#This Row],[Name]],'Soca OPEN'!$C$14:$L$27,7,FALSE),"0")</f>
        <v>0</v>
      </c>
      <c r="F48" s="8" t="str">
        <f>IFERROR(VLOOKUP(Tabela2[[#This Row],[Name]],'Soca OPEN'!$C$14:$L$27,9,FALSE),"0")</f>
        <v>0</v>
      </c>
      <c r="G48" s="8" t="str">
        <f>IFERROR(VLOOKUP(Tabela2[[#This Row],[Name]],Ratitovec!$C$15:$N$48,7,FALSE),"0")</f>
        <v>0</v>
      </c>
      <c r="H48" s="8" t="str">
        <f>IFERROR(VLOOKUP(Tabela2[[#This Row],[Name]],Ratitovec!$C$15:$N$48,9,FALSE),"0")</f>
        <v>0</v>
      </c>
      <c r="I48" s="8" t="str">
        <f>IFERROR(VLOOKUP(Tabela2[[#This Row],[Name]],Ratitovec!$C$15:$N$48,11,FALSE),"0")</f>
        <v>0</v>
      </c>
      <c r="J48" s="8">
        <f>IFERROR(VLOOKUP(Tabela2[[#This Row],[Name]],DP!$C$15:$N$59,7,FALSE),"0")</f>
        <v>601.88457008244995</v>
      </c>
      <c r="K48" s="8">
        <f>IFERROR(VLOOKUP(Tabela2[[#This Row],[Name]],DP!$C$15:$N$59,8,FALSE),"0")</f>
        <v>236</v>
      </c>
      <c r="L48" s="8">
        <f>IFERROR(VLOOKUP(Tabela2[[#This Row],[Name]],DP!$C$15:$N$59,10,FALSE),"0")</f>
        <v>536.04060913705587</v>
      </c>
      <c r="M48" s="8">
        <f>IFERROR(VLOOKUP(Tabela2[[#This Row],[Name]],DP!$C$15:$N$59,11,FALSE),"0")</f>
        <v>29</v>
      </c>
      <c r="N48" s="8">
        <f>IFERROR(VLOOKUP(Tabela2[[#This Row],[Name]],DP!$C$15:$N$59,12,FALSE),"0")</f>
        <v>0</v>
      </c>
      <c r="O48" s="8">
        <v>0</v>
      </c>
      <c r="P48" s="8">
        <v>0</v>
      </c>
      <c r="Q48" s="8" t="str">
        <f>IFERROR(VLOOKUP(Tabela2[[#This Row],[Name]],Adrenalin!$C$15:$L$27,6,FALSE),"0")</f>
        <v>0</v>
      </c>
      <c r="R48" s="8" t="str">
        <f>IFERROR(VLOOKUP(Tabela2[[#This Row],[Name]],Adrenalin!$C$15:$L$27,8,FALSE),"0")</f>
        <v>0</v>
      </c>
      <c r="S48" s="8" t="str">
        <f>IFERROR(VLOOKUP(Tabela2[[#This Row],[Name]],Adrenalin!$C$15:$L$27,10,FALSE),"0")</f>
        <v>0</v>
      </c>
      <c r="T48" s="81">
        <f t="shared" si="2"/>
        <v>1402.9251792195059</v>
      </c>
      <c r="U48" s="8">
        <v>0</v>
      </c>
      <c r="V48" s="82">
        <f t="shared" si="3"/>
        <v>1402.9251792195059</v>
      </c>
    </row>
    <row r="49" spans="2:22" x14ac:dyDescent="0.25">
      <c r="B49" s="14">
        <v>47</v>
      </c>
      <c r="C49" s="15" t="s">
        <v>135</v>
      </c>
      <c r="D49" s="15" t="s">
        <v>136</v>
      </c>
      <c r="E49" s="8" t="str">
        <f>IFERROR(VLOOKUP(Tabela2[[#This Row],[Name]],'Soca OPEN'!$C$14:$L$27,7,FALSE),"0")</f>
        <v>0</v>
      </c>
      <c r="F49" s="8" t="str">
        <f>IFERROR(VLOOKUP(Tabela2[[#This Row],[Name]],'Soca OPEN'!$C$14:$L$27,9,FALSE),"0")</f>
        <v>0</v>
      </c>
      <c r="G49" s="8">
        <f>IFERROR(VLOOKUP(Tabela2[[#This Row],[Name]],Ratitovec!$C$15:$N$48,7,FALSE),"0")</f>
        <v>504.64396284829724</v>
      </c>
      <c r="H49" s="8">
        <f>IFERROR(VLOOKUP(Tabela2[[#This Row],[Name]],Ratitovec!$C$15:$N$48,9,FALSE),"0")</f>
        <v>302.45231607629427</v>
      </c>
      <c r="I49" s="8">
        <f>IFERROR(VLOOKUP(Tabela2[[#This Row],[Name]],Ratitovec!$C$15:$N$48,11,FALSE),"0")</f>
        <v>557.8093306288032</v>
      </c>
      <c r="J49" s="8" t="str">
        <f>IFERROR(VLOOKUP(Tabela2[[#This Row],[Name]],DP!$C$15:$N$59,7,FALSE),"0")</f>
        <v>0</v>
      </c>
      <c r="K49" s="8" t="str">
        <f>IFERROR(VLOOKUP(Tabela2[[#This Row],[Name]],DP!$C$15:$N$59,8,FALSE),"0")</f>
        <v>0</v>
      </c>
      <c r="L49" s="8" t="str">
        <f>IFERROR(VLOOKUP(Tabela2[[#This Row],[Name]],DP!$C$15:$N$59,10,FALSE),"0")</f>
        <v>0</v>
      </c>
      <c r="M49" s="8" t="str">
        <f>IFERROR(VLOOKUP(Tabela2[[#This Row],[Name]],DP!$C$15:$N$59,11,FALSE),"0")</f>
        <v>0</v>
      </c>
      <c r="N49" s="8" t="str">
        <f>IFERROR(VLOOKUP(Tabela2[[#This Row],[Name]],DP!$C$15:$N$59,12,FALSE),"0")</f>
        <v>0</v>
      </c>
      <c r="O49" s="8">
        <v>0</v>
      </c>
      <c r="P49" s="8">
        <v>0</v>
      </c>
      <c r="Q49" s="8" t="str">
        <f>IFERROR(VLOOKUP(Tabela2[[#This Row],[Name]],Adrenalin!$C$15:$L$27,6,FALSE),"0")</f>
        <v>0</v>
      </c>
      <c r="R49" s="8" t="str">
        <f>IFERROR(VLOOKUP(Tabela2[[#This Row],[Name]],Adrenalin!$C$15:$L$27,8,FALSE),"0")</f>
        <v>0</v>
      </c>
      <c r="S49" s="8" t="str">
        <f>IFERROR(VLOOKUP(Tabela2[[#This Row],[Name]],Adrenalin!$C$15:$L$27,10,FALSE),"0")</f>
        <v>0</v>
      </c>
      <c r="T49" s="8">
        <f t="shared" si="2"/>
        <v>1364.9056095533947</v>
      </c>
      <c r="U49" s="8">
        <v>0</v>
      </c>
      <c r="V49" s="11">
        <f t="shared" si="3"/>
        <v>1364.9056095533947</v>
      </c>
    </row>
    <row r="50" spans="2:22" x14ac:dyDescent="0.25">
      <c r="B50" s="14">
        <v>48</v>
      </c>
      <c r="C50" s="15" t="s">
        <v>126</v>
      </c>
      <c r="D50" s="15" t="s">
        <v>34</v>
      </c>
      <c r="E50" s="8" t="str">
        <f>IFERROR(VLOOKUP(Tabela2[[#This Row],[Name]],'Soca OPEN'!$C$14:$L$27,7,FALSE),"0")</f>
        <v>0</v>
      </c>
      <c r="F50" s="8" t="str">
        <f>IFERROR(VLOOKUP(Tabela2[[#This Row],[Name]],'Soca OPEN'!$C$14:$L$27,9,FALSE),"0")</f>
        <v>0</v>
      </c>
      <c r="G50" s="8" t="str">
        <f>IFERROR(VLOOKUP(Tabela2[[#This Row],[Name]],Ratitovec!$C$15:$N$48,7,FALSE),"0")</f>
        <v>0</v>
      </c>
      <c r="H50" s="8" t="str">
        <f>IFERROR(VLOOKUP(Tabela2[[#This Row],[Name]],Ratitovec!$C$15:$N$48,9,FALSE),"0")</f>
        <v>0</v>
      </c>
      <c r="I50" s="8" t="str">
        <f>IFERROR(VLOOKUP(Tabela2[[#This Row],[Name]],Ratitovec!$C$15:$N$48,11,FALSE),"0")</f>
        <v>0</v>
      </c>
      <c r="J50" s="8">
        <f>IFERROR(VLOOKUP(Tabela2[[#This Row],[Name]],DP!$C$15:$N$59,7,FALSE),"0")</f>
        <v>552.41460541813899</v>
      </c>
      <c r="K50" s="8">
        <f>IFERROR(VLOOKUP(Tabela2[[#This Row],[Name]],DP!$C$15:$N$59,8,FALSE),"0")</f>
        <v>92</v>
      </c>
      <c r="L50" s="8">
        <f>IFERROR(VLOOKUP(Tabela2[[#This Row],[Name]],DP!$C$15:$N$59,10,FALSE),"0")</f>
        <v>189.84771573604061</v>
      </c>
      <c r="M50" s="8">
        <f>IFERROR(VLOOKUP(Tabela2[[#This Row],[Name]],DP!$C$15:$N$59,11,FALSE),"0")</f>
        <v>141</v>
      </c>
      <c r="N50" s="8">
        <f>IFERROR(VLOOKUP(Tabela2[[#This Row],[Name]],DP!$C$15:$N$59,12,FALSE),"0")</f>
        <v>137</v>
      </c>
      <c r="O50" s="8">
        <v>0</v>
      </c>
      <c r="P50" s="8">
        <v>0</v>
      </c>
      <c r="Q50" s="8" t="str">
        <f>IFERROR(VLOOKUP(Tabela2[[#This Row],[Name]],Adrenalin!$C$15:$L$27,6,FALSE),"0")</f>
        <v>0</v>
      </c>
      <c r="R50" s="8" t="str">
        <f>IFERROR(VLOOKUP(Tabela2[[#This Row],[Name]],Adrenalin!$C$15:$L$27,8,FALSE),"0")</f>
        <v>0</v>
      </c>
      <c r="S50" s="8" t="str">
        <f>IFERROR(VLOOKUP(Tabela2[[#This Row],[Name]],Adrenalin!$C$15:$L$27,10,FALSE),"0")</f>
        <v>0</v>
      </c>
      <c r="T50" s="8">
        <f t="shared" si="2"/>
        <v>1112.2623211541795</v>
      </c>
      <c r="U50" s="8">
        <v>0</v>
      </c>
      <c r="V50" s="11">
        <f t="shared" si="3"/>
        <v>1112.2623211541795</v>
      </c>
    </row>
    <row r="51" spans="2:22" x14ac:dyDescent="0.25">
      <c r="B51" s="14">
        <v>49</v>
      </c>
      <c r="C51" s="80" t="s">
        <v>267</v>
      </c>
      <c r="D51" s="15" t="s">
        <v>34</v>
      </c>
      <c r="E51" s="81" t="str">
        <f>IFERROR(VLOOKUP(Tabela2[[#This Row],[Name]],'Soca OPEN'!$C$14:$L$27,7,FALSE),"0")</f>
        <v>0</v>
      </c>
      <c r="F51" s="81" t="str">
        <f>IFERROR(VLOOKUP(Tabela2[[#This Row],[Name]],'Soca OPEN'!$C$14:$L$27,9,FALSE),"0")</f>
        <v>0</v>
      </c>
      <c r="G51" s="81">
        <f>IFERROR(VLOOKUP(Tabela2[[#This Row],[Name]],Ratitovec!$C$15:$N$48,7,FALSE),"0")</f>
        <v>216.71826625386996</v>
      </c>
      <c r="H51" s="81">
        <f>IFERROR(VLOOKUP(Tabela2[[#This Row],[Name]],Ratitovec!$C$15:$N$48,9,FALSE),"0")</f>
        <v>341.96185286103542</v>
      </c>
      <c r="I51" s="81">
        <f>IFERROR(VLOOKUP(Tabela2[[#This Row],[Name]],Ratitovec!$C$15:$N$48,11,FALSE),"0")</f>
        <v>500</v>
      </c>
      <c r="J51" s="81" t="str">
        <f>IFERROR(VLOOKUP(Tabela2[[#This Row],[Name]],DP!$C$15:$N$59,7,FALSE),"0")</f>
        <v>0</v>
      </c>
      <c r="K51" s="83" t="str">
        <f>IFERROR(VLOOKUP(Tabela2[[#This Row],[Name]],DP!$C$15:$N$59,8,FALSE),"0")</f>
        <v>0</v>
      </c>
      <c r="L51" s="81" t="str">
        <f>IFERROR(VLOOKUP(Tabela2[[#This Row],[Name]],DP!$C$15:$N$59,10,FALSE),"0")</f>
        <v>0</v>
      </c>
      <c r="M51" s="81" t="str">
        <f>IFERROR(VLOOKUP(Tabela2[[#This Row],[Name]],DP!$C$15:$N$59,11,FALSE),"0")</f>
        <v>0</v>
      </c>
      <c r="N51" s="81" t="str">
        <f>IFERROR(VLOOKUP(Tabela2[[#This Row],[Name]],DP!$C$15:$N$59,12,FALSE),"0")</f>
        <v>0</v>
      </c>
      <c r="O51" s="81">
        <v>0</v>
      </c>
      <c r="P51" s="81">
        <v>0</v>
      </c>
      <c r="Q51" s="81" t="str">
        <f>IFERROR(VLOOKUP(Tabela2[[#This Row],[Name]],Adrenalin!$C$15:$L$27,6,FALSE),"0")</f>
        <v>0</v>
      </c>
      <c r="R51" s="81" t="str">
        <f>IFERROR(VLOOKUP(Tabela2[[#This Row],[Name]],Adrenalin!$C$15:$L$27,8,FALSE),"0")</f>
        <v>0</v>
      </c>
      <c r="S51" s="81" t="str">
        <f>IFERROR(VLOOKUP(Tabela2[[#This Row],[Name]],Adrenalin!$C$15:$L$27,10,FALSE),"0")</f>
        <v>0</v>
      </c>
      <c r="T51" s="81">
        <f t="shared" si="2"/>
        <v>1058.6801191149054</v>
      </c>
      <c r="U51" s="84">
        <v>0</v>
      </c>
      <c r="V51" s="82">
        <f t="shared" si="3"/>
        <v>1058.6801191149054</v>
      </c>
    </row>
    <row r="52" spans="2:22" x14ac:dyDescent="0.25">
      <c r="B52" s="14">
        <v>50</v>
      </c>
      <c r="C52" s="15" t="s">
        <v>120</v>
      </c>
      <c r="D52" s="15" t="s">
        <v>121</v>
      </c>
      <c r="E52" s="8" t="str">
        <f>IFERROR(VLOOKUP(Tabela2[[#This Row],[Name]],'Soca OPEN'!$C$14:$L$27,7,FALSE),"0")</f>
        <v>0</v>
      </c>
      <c r="F52" s="8" t="str">
        <f>IFERROR(VLOOKUP(Tabela2[[#This Row],[Name]],'Soca OPEN'!$C$14:$L$27,9,FALSE),"0")</f>
        <v>0</v>
      </c>
      <c r="G52" s="8" t="str">
        <f>IFERROR(VLOOKUP(Tabela2[[#This Row],[Name]],Ratitovec!$C$15:$N$48,7,FALSE),"0")</f>
        <v>0</v>
      </c>
      <c r="H52" s="8" t="str">
        <f>IFERROR(VLOOKUP(Tabela2[[#This Row],[Name]],Ratitovec!$C$15:$N$48,9,FALSE),"0")</f>
        <v>0</v>
      </c>
      <c r="I52" s="8" t="str">
        <f>IFERROR(VLOOKUP(Tabela2[[#This Row],[Name]],Ratitovec!$C$15:$N$48,11,FALSE),"0")</f>
        <v>0</v>
      </c>
      <c r="J52" s="8" t="str">
        <f>IFERROR(VLOOKUP(Tabela2[[#This Row],[Name]],DP!$C$15:$N$59,7,FALSE),"0")</f>
        <v>0</v>
      </c>
      <c r="K52" s="8" t="str">
        <f>IFERROR(VLOOKUP(Tabela2[[#This Row],[Name]],DP!$C$15:$N$59,8,FALSE),"0")</f>
        <v>0</v>
      </c>
      <c r="L52" s="8" t="str">
        <f>IFERROR(VLOOKUP(Tabela2[[#This Row],[Name]],DP!$C$15:$N$59,10,FALSE),"0")</f>
        <v>0</v>
      </c>
      <c r="M52" s="8" t="str">
        <f>IFERROR(VLOOKUP(Tabela2[[#This Row],[Name]],DP!$C$15:$N$59,11,FALSE),"0")</f>
        <v>0</v>
      </c>
      <c r="N52" s="8" t="str">
        <f>IFERROR(VLOOKUP(Tabela2[[#This Row],[Name]],DP!$C$15:$N$59,12,FALSE),"0")</f>
        <v>0</v>
      </c>
      <c r="O52" s="8">
        <v>0</v>
      </c>
      <c r="P52" s="8">
        <v>0</v>
      </c>
      <c r="Q52" s="8">
        <f>IFERROR(VLOOKUP(Tabela2[[#This Row],[Name]],Adrenalin!$C$15:$L$27,6,FALSE),"0")</f>
        <v>380.25889967637539</v>
      </c>
      <c r="R52" s="8">
        <f>IFERROR(VLOOKUP(Tabela2[[#This Row],[Name]],Adrenalin!$C$15:$L$27,8,FALSE),"0")</f>
        <v>188.19938962360123</v>
      </c>
      <c r="S52" s="8">
        <f>IFERROR(VLOOKUP(Tabela2[[#This Row],[Name]],Adrenalin!$C$15:$L$27,10,FALSE),"0")</f>
        <v>279.95971802618328</v>
      </c>
      <c r="T52" s="8">
        <f t="shared" si="2"/>
        <v>848.41800732615991</v>
      </c>
      <c r="U52" s="8">
        <v>0</v>
      </c>
      <c r="V52" s="11">
        <f t="shared" si="3"/>
        <v>848.41800732615991</v>
      </c>
    </row>
    <row r="53" spans="2:22" x14ac:dyDescent="0.25">
      <c r="B53" s="14">
        <v>51</v>
      </c>
      <c r="C53" s="15" t="s">
        <v>134</v>
      </c>
      <c r="D53" s="15" t="s">
        <v>76</v>
      </c>
      <c r="E53" s="8" t="str">
        <f>IFERROR(VLOOKUP(Tabela2[[#This Row],[Name]],'Soca OPEN'!$C$14:$L$27,7,FALSE),"0")</f>
        <v>0</v>
      </c>
      <c r="F53" s="8" t="str">
        <f>IFERROR(VLOOKUP(Tabela2[[#This Row],[Name]],'Soca OPEN'!$C$14:$L$27,9,FALSE),"0")</f>
        <v>0</v>
      </c>
      <c r="G53" s="8">
        <f>IFERROR(VLOOKUP(Tabela2[[#This Row],[Name]],Ratitovec!$C$15:$N$48,7,FALSE),"0")</f>
        <v>59.855521155830751</v>
      </c>
      <c r="H53" s="8">
        <f>IFERROR(VLOOKUP(Tabela2[[#This Row],[Name]],Ratitovec!$C$15:$N$48,9,FALSE),"0")</f>
        <v>295.64032697547685</v>
      </c>
      <c r="I53" s="8">
        <f>IFERROR(VLOOKUP(Tabela2[[#This Row],[Name]],Ratitovec!$C$15:$N$48,11,FALSE),"0")</f>
        <v>292.08924949290059</v>
      </c>
      <c r="J53" s="8" t="str">
        <f>IFERROR(VLOOKUP(Tabela2[[#This Row],[Name]],DP!$C$15:$N$59,7,FALSE),"0")</f>
        <v>0</v>
      </c>
      <c r="K53" s="8" t="str">
        <f>IFERROR(VLOOKUP(Tabela2[[#This Row],[Name]],DP!$C$15:$N$59,8,FALSE),"0")</f>
        <v>0</v>
      </c>
      <c r="L53" s="8" t="str">
        <f>IFERROR(VLOOKUP(Tabela2[[#This Row],[Name]],DP!$C$15:$N$59,10,FALSE),"0")</f>
        <v>0</v>
      </c>
      <c r="M53" s="8" t="str">
        <f>IFERROR(VLOOKUP(Tabela2[[#This Row],[Name]],DP!$C$15:$N$59,11,FALSE),"0")</f>
        <v>0</v>
      </c>
      <c r="N53" s="8" t="str">
        <f>IFERROR(VLOOKUP(Tabela2[[#This Row],[Name]],DP!$C$15:$N$59,12,FALSE),"0")</f>
        <v>0</v>
      </c>
      <c r="O53" s="8">
        <v>0</v>
      </c>
      <c r="P53" s="8">
        <v>0</v>
      </c>
      <c r="Q53" s="8" t="str">
        <f>IFERROR(VLOOKUP(Tabela2[[#This Row],[Name]],Adrenalin!$C$15:$L$27,6,FALSE),"0")</f>
        <v>0</v>
      </c>
      <c r="R53" s="8" t="str">
        <f>IFERROR(VLOOKUP(Tabela2[[#This Row],[Name]],Adrenalin!$C$15:$L$27,8,FALSE),"0")</f>
        <v>0</v>
      </c>
      <c r="S53" s="8" t="str">
        <f>IFERROR(VLOOKUP(Tabela2[[#This Row],[Name]],Adrenalin!$C$15:$L$27,10,FALSE),"0")</f>
        <v>0</v>
      </c>
      <c r="T53" s="8">
        <f t="shared" si="2"/>
        <v>647.58509762420817</v>
      </c>
      <c r="U53" s="8">
        <v>0</v>
      </c>
      <c r="V53" s="11">
        <f t="shared" si="3"/>
        <v>647.58509762420817</v>
      </c>
    </row>
    <row r="54" spans="2:22" x14ac:dyDescent="0.25">
      <c r="B54" s="14">
        <v>52</v>
      </c>
      <c r="C54" s="15" t="s">
        <v>131</v>
      </c>
      <c r="D54" s="15" t="s">
        <v>76</v>
      </c>
      <c r="E54" s="8" t="str">
        <f>IFERROR(VLOOKUP(Tabela2[[#This Row],[Name]],'Soca OPEN'!$C$14:$L$27,7,FALSE),"0")</f>
        <v>0</v>
      </c>
      <c r="F54" s="8" t="str">
        <f>IFERROR(VLOOKUP(Tabela2[[#This Row],[Name]],'Soca OPEN'!$C$14:$L$27,9,FALSE),"0")</f>
        <v>0</v>
      </c>
      <c r="G54" s="8">
        <f>IFERROR(VLOOKUP(Tabela2[[#This Row],[Name]],Ratitovec!$C$15:$N$48,7,FALSE),"0")</f>
        <v>198.14241486068113</v>
      </c>
      <c r="H54" s="8">
        <f>IFERROR(VLOOKUP(Tabela2[[#This Row],[Name]],Ratitovec!$C$15:$N$48,9,FALSE),"0")</f>
        <v>341.96185286103542</v>
      </c>
      <c r="I54" s="8">
        <f>IFERROR(VLOOKUP(Tabela2[[#This Row],[Name]],Ratitovec!$C$15:$N$48,11,FALSE),"0")</f>
        <v>0</v>
      </c>
      <c r="J54" s="8" t="str">
        <f>IFERROR(VLOOKUP(Tabela2[[#This Row],[Name]],DP!$C$15:$N$59,7,FALSE),"0")</f>
        <v>0</v>
      </c>
      <c r="K54" s="8" t="str">
        <f>IFERROR(VLOOKUP(Tabela2[[#This Row],[Name]],DP!$C$15:$N$59,8,FALSE),"0")</f>
        <v>0</v>
      </c>
      <c r="L54" s="8" t="str">
        <f>IFERROR(VLOOKUP(Tabela2[[#This Row],[Name]],DP!$C$15:$N$59,10,FALSE),"0")</f>
        <v>0</v>
      </c>
      <c r="M54" s="8" t="str">
        <f>IFERROR(VLOOKUP(Tabela2[[#This Row],[Name]],DP!$C$15:$N$59,11,FALSE),"0")</f>
        <v>0</v>
      </c>
      <c r="N54" s="8" t="str">
        <f>IFERROR(VLOOKUP(Tabela2[[#This Row],[Name]],DP!$C$15:$N$59,12,FALSE),"0")</f>
        <v>0</v>
      </c>
      <c r="O54" s="8">
        <v>0</v>
      </c>
      <c r="P54" s="8">
        <v>0</v>
      </c>
      <c r="Q54" s="8" t="str">
        <f>IFERROR(VLOOKUP(Tabela2[[#This Row],[Name]],Adrenalin!$C$15:$L$27,6,FALSE),"0")</f>
        <v>0</v>
      </c>
      <c r="R54" s="8" t="str">
        <f>IFERROR(VLOOKUP(Tabela2[[#This Row],[Name]],Adrenalin!$C$15:$L$27,8,FALSE),"0")</f>
        <v>0</v>
      </c>
      <c r="S54" s="8" t="str">
        <f>IFERROR(VLOOKUP(Tabela2[[#This Row],[Name]],Adrenalin!$C$15:$L$27,10,FALSE),"0")</f>
        <v>0</v>
      </c>
      <c r="T54" s="8">
        <f t="shared" si="2"/>
        <v>540.1042677217165</v>
      </c>
      <c r="U54" s="8">
        <v>0</v>
      </c>
      <c r="V54" s="11">
        <f t="shared" si="3"/>
        <v>540.1042677217165</v>
      </c>
    </row>
    <row r="55" spans="2:22" x14ac:dyDescent="0.25">
      <c r="B55" s="14">
        <v>53</v>
      </c>
      <c r="C55" s="15" t="s">
        <v>268</v>
      </c>
      <c r="D55" s="15" t="s">
        <v>269</v>
      </c>
      <c r="E55" s="8" t="str">
        <f>IFERROR(VLOOKUP(Tabela2[[#This Row],[Name]],'Soca OPEN'!$C$14:$L$27,7,FALSE),"0")</f>
        <v>0</v>
      </c>
      <c r="F55" s="8" t="str">
        <f>IFERROR(VLOOKUP(Tabela2[[#This Row],[Name]],'Soca OPEN'!$C$14:$L$27,9,FALSE),"0")</f>
        <v>0</v>
      </c>
      <c r="G55" s="8">
        <f>IFERROR(VLOOKUP(Tabela2[[#This Row],[Name]],Ratitovec!$C$15:$N$48,7,FALSE),"0")</f>
        <v>59.855521155830751</v>
      </c>
      <c r="H55" s="8">
        <f>IFERROR(VLOOKUP(Tabela2[[#This Row],[Name]],Ratitovec!$C$15:$N$48,9,FALSE),"0")</f>
        <v>292.91553133514986</v>
      </c>
      <c r="I55" s="8">
        <f>IFERROR(VLOOKUP(Tabela2[[#This Row],[Name]],Ratitovec!$C$15:$N$48,11,FALSE),"0")</f>
        <v>59.837728194726168</v>
      </c>
      <c r="J55" s="8" t="str">
        <f>IFERROR(VLOOKUP(Tabela2[[#This Row],[Name]],DP!$C$15:$N$59,7,FALSE),"0")</f>
        <v>0</v>
      </c>
      <c r="K55" s="8" t="str">
        <f>IFERROR(VLOOKUP(Tabela2[[#This Row],[Name]],DP!$C$15:$N$59,8,FALSE),"0")</f>
        <v>0</v>
      </c>
      <c r="L55" s="8" t="str">
        <f>IFERROR(VLOOKUP(Tabela2[[#This Row],[Name]],DP!$C$15:$N$59,10,FALSE),"0")</f>
        <v>0</v>
      </c>
      <c r="M55" s="8" t="str">
        <f>IFERROR(VLOOKUP(Tabela2[[#This Row],[Name]],DP!$C$15:$N$59,11,FALSE),"0")</f>
        <v>0</v>
      </c>
      <c r="N55" s="8" t="str">
        <f>IFERROR(VLOOKUP(Tabela2[[#This Row],[Name]],DP!$C$15:$N$59,12,FALSE),"0")</f>
        <v>0</v>
      </c>
      <c r="O55" s="8">
        <v>0</v>
      </c>
      <c r="P55" s="8">
        <v>0</v>
      </c>
      <c r="Q55" s="8" t="str">
        <f>IFERROR(VLOOKUP(Tabela2[[#This Row],[Name]],Adrenalin!$C$15:$L$27,6,FALSE),"0")</f>
        <v>0</v>
      </c>
      <c r="R55" s="8" t="str">
        <f>IFERROR(VLOOKUP(Tabela2[[#This Row],[Name]],Adrenalin!$C$15:$L$27,8,FALSE),"0")</f>
        <v>0</v>
      </c>
      <c r="S55" s="8" t="str">
        <f>IFERROR(VLOOKUP(Tabela2[[#This Row],[Name]],Adrenalin!$C$15:$L$27,10,FALSE),"0")</f>
        <v>0</v>
      </c>
      <c r="T55" s="81">
        <f t="shared" si="2"/>
        <v>412.60878068570673</v>
      </c>
      <c r="U55" s="8">
        <v>0</v>
      </c>
      <c r="V55" s="82">
        <f t="shared" si="3"/>
        <v>412.60878068570673</v>
      </c>
    </row>
    <row r="56" spans="2:22" x14ac:dyDescent="0.25">
      <c r="B56" s="14">
        <v>54</v>
      </c>
      <c r="C56" s="15" t="s">
        <v>270</v>
      </c>
      <c r="D56" s="15" t="s">
        <v>269</v>
      </c>
      <c r="E56" s="8" t="str">
        <f>IFERROR(VLOOKUP(Tabela2[[#This Row],[Name]],'Soca OPEN'!$C$14:$L$27,7,FALSE),"0")</f>
        <v>0</v>
      </c>
      <c r="F56" s="8" t="str">
        <f>IFERROR(VLOOKUP(Tabela2[[#This Row],[Name]],'Soca OPEN'!$C$14:$L$27,9,FALSE),"0")</f>
        <v>0</v>
      </c>
      <c r="G56" s="8">
        <f>IFERROR(VLOOKUP(Tabela2[[#This Row],[Name]],Ratitovec!$C$15:$N$48,7,FALSE),"0")</f>
        <v>0</v>
      </c>
      <c r="H56" s="8">
        <f>IFERROR(VLOOKUP(Tabela2[[#This Row],[Name]],Ratitovec!$C$15:$N$48,9,FALSE),"0")</f>
        <v>361.03542234332423</v>
      </c>
      <c r="I56" s="8">
        <f>IFERROR(VLOOKUP(Tabela2[[#This Row],[Name]],Ratitovec!$C$15:$N$48,11,FALSE),"0")</f>
        <v>0</v>
      </c>
      <c r="J56" s="8" t="str">
        <f>IFERROR(VLOOKUP(Tabela2[[#This Row],[Name]],DP!$C$15:$N$59,7,FALSE),"0")</f>
        <v>0</v>
      </c>
      <c r="K56" s="8" t="str">
        <f>IFERROR(VLOOKUP(Tabela2[[#This Row],[Name]],DP!$C$15:$N$59,8,FALSE),"0")</f>
        <v>0</v>
      </c>
      <c r="L56" s="8" t="str">
        <f>IFERROR(VLOOKUP(Tabela2[[#This Row],[Name]],DP!$C$15:$N$59,10,FALSE),"0")</f>
        <v>0</v>
      </c>
      <c r="M56" s="8" t="str">
        <f>IFERROR(VLOOKUP(Tabela2[[#This Row],[Name]],DP!$C$15:$N$59,11,FALSE),"0")</f>
        <v>0</v>
      </c>
      <c r="N56" s="8" t="str">
        <f>IFERROR(VLOOKUP(Tabela2[[#This Row],[Name]],DP!$C$15:$N$59,12,FALSE),"0")</f>
        <v>0</v>
      </c>
      <c r="O56" s="8">
        <v>0</v>
      </c>
      <c r="P56" s="8">
        <v>0</v>
      </c>
      <c r="Q56" s="8" t="str">
        <f>IFERROR(VLOOKUP(Tabela2[[#This Row],[Name]],Adrenalin!$C$15:$L$27,6,FALSE),"0")</f>
        <v>0</v>
      </c>
      <c r="R56" s="8" t="str">
        <f>IFERROR(VLOOKUP(Tabela2[[#This Row],[Name]],Adrenalin!$C$15:$L$27,8,FALSE),"0")</f>
        <v>0</v>
      </c>
      <c r="S56" s="8" t="str">
        <f>IFERROR(VLOOKUP(Tabela2[[#This Row],[Name]],Adrenalin!$C$15:$L$27,10,FALSE),"0")</f>
        <v>0</v>
      </c>
      <c r="T56" s="81">
        <f t="shared" si="2"/>
        <v>361.03542234332423</v>
      </c>
      <c r="U56" s="8">
        <v>0</v>
      </c>
      <c r="V56" s="82">
        <f t="shared" si="3"/>
        <v>361.03542234332423</v>
      </c>
    </row>
    <row r="57" spans="2:22" x14ac:dyDescent="0.25">
      <c r="B57" s="14">
        <v>55</v>
      </c>
      <c r="C57" s="15" t="s">
        <v>85</v>
      </c>
      <c r="D57" s="15" t="s">
        <v>71</v>
      </c>
      <c r="E57" s="8" t="str">
        <f>IFERROR(VLOOKUP(Tabela2[[#This Row],[Name]],'Soca OPEN'!$C$14:$L$27,7,FALSE),"0")</f>
        <v>0</v>
      </c>
      <c r="F57" s="8" t="str">
        <f>IFERROR(VLOOKUP(Tabela2[[#This Row],[Name]],'Soca OPEN'!$C$14:$L$27,9,FALSE),"0")</f>
        <v>0</v>
      </c>
      <c r="G57" s="8">
        <f>IFERROR(VLOOKUP(Tabela2[[#This Row],[Name]],Ratitovec!$C$15:$N$48,7,FALSE),"0")</f>
        <v>0</v>
      </c>
      <c r="H57" s="8">
        <f>IFERROR(VLOOKUP(Tabela2[[#This Row],[Name]],Ratitovec!$C$15:$N$48,9,FALSE),"0")</f>
        <v>196.18528610354224</v>
      </c>
      <c r="I57" s="8">
        <f>IFERROR(VLOOKUP(Tabela2[[#This Row],[Name]],Ratitovec!$C$15:$N$48,11,FALSE),"0")</f>
        <v>120.68965517241379</v>
      </c>
      <c r="J57" s="8" t="str">
        <f>IFERROR(VLOOKUP(Tabela2[[#This Row],[Name]],DP!$C$15:$N$59,7,FALSE),"0")</f>
        <v>0</v>
      </c>
      <c r="K57" s="8" t="str">
        <f>IFERROR(VLOOKUP(Tabela2[[#This Row],[Name]],DP!$C$15:$N$59,8,FALSE),"0")</f>
        <v>0</v>
      </c>
      <c r="L57" s="8" t="str">
        <f>IFERROR(VLOOKUP(Tabela2[[#This Row],[Name]],DP!$C$15:$N$59,10,FALSE),"0")</f>
        <v>0</v>
      </c>
      <c r="M57" s="8" t="str">
        <f>IFERROR(VLOOKUP(Tabela2[[#This Row],[Name]],DP!$C$15:$N$59,11,FALSE),"0")</f>
        <v>0</v>
      </c>
      <c r="N57" s="8" t="str">
        <f>IFERROR(VLOOKUP(Tabela2[[#This Row],[Name]],DP!$C$15:$N$59,12,FALSE),"0")</f>
        <v>0</v>
      </c>
      <c r="O57" s="8">
        <v>0</v>
      </c>
      <c r="P57" s="8">
        <v>0</v>
      </c>
      <c r="Q57" s="8" t="str">
        <f>IFERROR(VLOOKUP(Tabela2[[#This Row],[Name]],Adrenalin!$C$15:$L$27,6,FALSE),"0")</f>
        <v>0</v>
      </c>
      <c r="R57" s="8" t="str">
        <f>IFERROR(VLOOKUP(Tabela2[[#This Row],[Name]],Adrenalin!$C$15:$L$27,8,FALSE),"0")</f>
        <v>0</v>
      </c>
      <c r="S57" s="8" t="str">
        <f>IFERROR(VLOOKUP(Tabela2[[#This Row],[Name]],Adrenalin!$C$15:$L$27,10,FALSE),"0")</f>
        <v>0</v>
      </c>
      <c r="T57" s="8">
        <f t="shared" si="2"/>
        <v>316.87494127595602</v>
      </c>
      <c r="U57" s="8">
        <v>0</v>
      </c>
      <c r="V57" s="11">
        <f t="shared" si="3"/>
        <v>316.87494127595602</v>
      </c>
    </row>
    <row r="58" spans="2:22" x14ac:dyDescent="0.25">
      <c r="B58" s="14">
        <v>56</v>
      </c>
      <c r="C58" s="15" t="s">
        <v>24</v>
      </c>
      <c r="D58" s="15" t="s">
        <v>25</v>
      </c>
      <c r="E58" s="8" t="str">
        <f>IFERROR(VLOOKUP(Tabela2[[#This Row],[Name]],'Soca OPEN'!$C$14:$L$27,7,FALSE),"0")</f>
        <v>0</v>
      </c>
      <c r="F58" s="8" t="str">
        <f>IFERROR(VLOOKUP(Tabela2[[#This Row],[Name]],'Soca OPEN'!$C$14:$L$27,9,FALSE),"0")</f>
        <v>0</v>
      </c>
      <c r="G58" s="8" t="str">
        <f>IFERROR(VLOOKUP(Tabela2[[#This Row],[Name]],Ratitovec!$C$15:$N$48,7,FALSE),"0")</f>
        <v>0</v>
      </c>
      <c r="H58" s="8" t="str">
        <f>IFERROR(VLOOKUP(Tabela2[[#This Row],[Name]],Ratitovec!$C$15:$N$48,9,FALSE),"0")</f>
        <v>0</v>
      </c>
      <c r="I58" s="8" t="str">
        <f>IFERROR(VLOOKUP(Tabela2[[#This Row],[Name]],Ratitovec!$C$15:$N$48,11,FALSE),"0")</f>
        <v>0</v>
      </c>
      <c r="J58" s="8" t="str">
        <f>IFERROR(VLOOKUP(Tabela2[[#This Row],[Name]],DP!$C$15:$N$59,7,FALSE),"0")</f>
        <v>0</v>
      </c>
      <c r="K58" s="8" t="str">
        <f>IFERROR(VLOOKUP(Tabela2[[#This Row],[Name]],DP!$C$15:$N$59,8,FALSE),"0")</f>
        <v>0</v>
      </c>
      <c r="L58" s="8" t="str">
        <f>IFERROR(VLOOKUP(Tabela2[[#This Row],[Name]],DP!$C$15:$N$59,10,FALSE),"0")</f>
        <v>0</v>
      </c>
      <c r="M58" s="8" t="str">
        <f>IFERROR(VLOOKUP(Tabela2[[#This Row],[Name]],DP!$C$15:$N$59,11,FALSE),"0")</f>
        <v>0</v>
      </c>
      <c r="N58" s="8" t="str">
        <f>IFERROR(VLOOKUP(Tabela2[[#This Row],[Name]],DP!$C$15:$N$59,12,FALSE),"0")</f>
        <v>0</v>
      </c>
      <c r="O58" s="8">
        <v>0</v>
      </c>
      <c r="P58" s="8">
        <v>0</v>
      </c>
      <c r="Q58" s="8" t="str">
        <f>IFERROR(VLOOKUP(Tabela2[[#This Row],[Name]],Adrenalin!$C$15:$L$27,6,FALSE),"0")</f>
        <v>0</v>
      </c>
      <c r="R58" s="8" t="str">
        <f>IFERROR(VLOOKUP(Tabela2[[#This Row],[Name]],Adrenalin!$C$15:$L$27,8,FALSE),"0")</f>
        <v>0</v>
      </c>
      <c r="S58" s="8" t="str">
        <f>IFERROR(VLOOKUP(Tabela2[[#This Row],[Name]],Adrenalin!$C$15:$L$27,10,FALSE),"0")</f>
        <v>0</v>
      </c>
      <c r="T58" s="8">
        <f t="shared" si="2"/>
        <v>0</v>
      </c>
      <c r="U58" s="8" t="str">
        <f t="array" ref="U58">IFERROR(SUM(SMALL(Tabela2[[#This Row],[T 1]:[T 15]],{1;2;3;4})),"0")</f>
        <v>0</v>
      </c>
      <c r="V58" s="11">
        <f t="shared" si="3"/>
        <v>0</v>
      </c>
    </row>
    <row r="59" spans="2:22" x14ac:dyDescent="0.25">
      <c r="B59" s="14">
        <v>57</v>
      </c>
      <c r="C59" s="15" t="s">
        <v>38</v>
      </c>
      <c r="D59" s="15" t="s">
        <v>64</v>
      </c>
      <c r="E59" s="8" t="str">
        <f>IFERROR(VLOOKUP(Tabela2[[#This Row],[Name]],'Soca OPEN'!$C$14:$L$27,7,FALSE),"0")</f>
        <v>0</v>
      </c>
      <c r="F59" s="8" t="str">
        <f>IFERROR(VLOOKUP(Tabela2[[#This Row],[Name]],'Soca OPEN'!$C$14:$L$27,9,FALSE),"0")</f>
        <v>0</v>
      </c>
      <c r="G59" s="8" t="str">
        <f>IFERROR(VLOOKUP(Tabela2[[#This Row],[Name]],Ratitovec!$C$15:$N$48,7,FALSE),"0")</f>
        <v>0</v>
      </c>
      <c r="H59" s="8" t="str">
        <f>IFERROR(VLOOKUP(Tabela2[[#This Row],[Name]],Ratitovec!$C$15:$N$48,9,FALSE),"0")</f>
        <v>0</v>
      </c>
      <c r="I59" s="8" t="str">
        <f>IFERROR(VLOOKUP(Tabela2[[#This Row],[Name]],Ratitovec!$C$15:$N$48,11,FALSE),"0")</f>
        <v>0</v>
      </c>
      <c r="J59" s="8" t="str">
        <f>IFERROR(VLOOKUP(Tabela2[[#This Row],[Name]],DP!$C$15:$N$59,7,FALSE),"0")</f>
        <v>0</v>
      </c>
      <c r="K59" s="8" t="str">
        <f>IFERROR(VLOOKUP(Tabela2[[#This Row],[Name]],DP!$C$15:$N$59,8,FALSE),"0")</f>
        <v>0</v>
      </c>
      <c r="L59" s="8" t="str">
        <f>IFERROR(VLOOKUP(Tabela2[[#This Row],[Name]],DP!$C$15:$N$59,10,FALSE),"0")</f>
        <v>0</v>
      </c>
      <c r="M59" s="8" t="str">
        <f>IFERROR(VLOOKUP(Tabela2[[#This Row],[Name]],DP!$C$15:$N$59,11,FALSE),"0")</f>
        <v>0</v>
      </c>
      <c r="N59" s="8" t="str">
        <f>IFERROR(VLOOKUP(Tabela2[[#This Row],[Name]],DP!$C$15:$N$59,12,FALSE),"0")</f>
        <v>0</v>
      </c>
      <c r="O59" s="8">
        <v>0</v>
      </c>
      <c r="P59" s="8">
        <v>0</v>
      </c>
      <c r="Q59" s="8" t="str">
        <f>IFERROR(VLOOKUP(Tabela2[[#This Row],[Name]],Adrenalin!$C$15:$L$27,6,FALSE),"0")</f>
        <v>0</v>
      </c>
      <c r="R59" s="8" t="str">
        <f>IFERROR(VLOOKUP(Tabela2[[#This Row],[Name]],Adrenalin!$C$15:$L$27,8,FALSE),"0")</f>
        <v>0</v>
      </c>
      <c r="S59" s="8" t="str">
        <f>IFERROR(VLOOKUP(Tabela2[[#This Row],[Name]],Adrenalin!$C$15:$L$27,10,FALSE),"0")</f>
        <v>0</v>
      </c>
      <c r="T59" s="8">
        <f t="shared" si="2"/>
        <v>0</v>
      </c>
      <c r="U59" s="8" t="str">
        <f t="array" ref="U59">IFERROR(SUM(SMALL(Tabela2[[#This Row],[T 1]:[T 15]],{1;2;3;4})),"0")</f>
        <v>0</v>
      </c>
      <c r="V59" s="11">
        <f t="shared" si="3"/>
        <v>0</v>
      </c>
    </row>
    <row r="60" spans="2:22" x14ac:dyDescent="0.25">
      <c r="B60" s="14">
        <v>58</v>
      </c>
      <c r="C60" s="15" t="s">
        <v>114</v>
      </c>
      <c r="D60" s="15" t="s">
        <v>64</v>
      </c>
      <c r="E60" s="8" t="str">
        <f>IFERROR(VLOOKUP(Tabela2[[#This Row],[Name]],'Soca OPEN'!$C$14:$L$27,7,FALSE),"0")</f>
        <v>0</v>
      </c>
      <c r="F60" s="8" t="str">
        <f>IFERROR(VLOOKUP(Tabela2[[#This Row],[Name]],'Soca OPEN'!$C$14:$L$27,9,FALSE),"0")</f>
        <v>0</v>
      </c>
      <c r="G60" s="8" t="str">
        <f>IFERROR(VLOOKUP(Tabela2[[#This Row],[Name]],Ratitovec!$C$15:$N$48,7,FALSE),"0")</f>
        <v>0</v>
      </c>
      <c r="H60" s="8" t="str">
        <f>IFERROR(VLOOKUP(Tabela2[[#This Row],[Name]],Ratitovec!$C$15:$N$48,9,FALSE),"0")</f>
        <v>0</v>
      </c>
      <c r="I60" s="8" t="str">
        <f>IFERROR(VLOOKUP(Tabela2[[#This Row],[Name]],Ratitovec!$C$15:$N$48,11,FALSE),"0")</f>
        <v>0</v>
      </c>
      <c r="J60" s="8" t="str">
        <f>IFERROR(VLOOKUP(Tabela2[[#This Row],[Name]],DP!$C$15:$N$59,7,FALSE),"0")</f>
        <v>0</v>
      </c>
      <c r="K60" s="8" t="str">
        <f>IFERROR(VLOOKUP(Tabela2[[#This Row],[Name]],DP!$C$15:$N$59,8,FALSE),"0")</f>
        <v>0</v>
      </c>
      <c r="L60" s="8" t="str">
        <f>IFERROR(VLOOKUP(Tabela2[[#This Row],[Name]],DP!$C$15:$N$59,10,FALSE),"0")</f>
        <v>0</v>
      </c>
      <c r="M60" s="8" t="str">
        <f>IFERROR(VLOOKUP(Tabela2[[#This Row],[Name]],DP!$C$15:$N$59,11,FALSE),"0")</f>
        <v>0</v>
      </c>
      <c r="N60" s="8" t="str">
        <f>IFERROR(VLOOKUP(Tabela2[[#This Row],[Name]],DP!$C$15:$N$59,12,FALSE),"0")</f>
        <v>0</v>
      </c>
      <c r="O60" s="8">
        <v>0</v>
      </c>
      <c r="P60" s="8">
        <v>0</v>
      </c>
      <c r="Q60" s="8" t="str">
        <f>IFERROR(VLOOKUP(Tabela2[[#This Row],[Name]],Adrenalin!$C$15:$L$27,6,FALSE),"0")</f>
        <v>0</v>
      </c>
      <c r="R60" s="8" t="str">
        <f>IFERROR(VLOOKUP(Tabela2[[#This Row],[Name]],Adrenalin!$C$15:$L$27,8,FALSE),"0")</f>
        <v>0</v>
      </c>
      <c r="S60" s="8" t="str">
        <f>IFERROR(VLOOKUP(Tabela2[[#This Row],[Name]],Adrenalin!$C$15:$L$27,10,FALSE),"0")</f>
        <v>0</v>
      </c>
      <c r="T60" s="8">
        <f t="shared" si="2"/>
        <v>0</v>
      </c>
      <c r="U60" s="8" t="str">
        <f t="array" ref="U60">IFERROR(SUM(SMALL(Tabela2[[#This Row],[T 1]:[T 15]],{1;2;3;4})),"0")</f>
        <v>0</v>
      </c>
      <c r="V60" s="11">
        <f t="shared" si="3"/>
        <v>0</v>
      </c>
    </row>
    <row r="61" spans="2:22" x14ac:dyDescent="0.25">
      <c r="B61" s="14">
        <v>59</v>
      </c>
      <c r="C61" s="15" t="s">
        <v>65</v>
      </c>
      <c r="D61" s="15" t="s">
        <v>36</v>
      </c>
      <c r="E61" s="8" t="str">
        <f>IFERROR(VLOOKUP(Tabela2[[#This Row],[Name]],'Soca OPEN'!$C$14:$L$27,7,FALSE),"0")</f>
        <v>0</v>
      </c>
      <c r="F61" s="8" t="str">
        <f>IFERROR(VLOOKUP(Tabela2[[#This Row],[Name]],'Soca OPEN'!$C$14:$L$27,9,FALSE),"0")</f>
        <v>0</v>
      </c>
      <c r="G61" s="8" t="str">
        <f>IFERROR(VLOOKUP(Tabela2[[#This Row],[Name]],Ratitovec!$C$15:$N$48,7,FALSE),"0")</f>
        <v>0</v>
      </c>
      <c r="H61" s="8" t="str">
        <f>IFERROR(VLOOKUP(Tabela2[[#This Row],[Name]],Ratitovec!$C$15:$N$48,9,FALSE),"0")</f>
        <v>0</v>
      </c>
      <c r="I61" s="8" t="str">
        <f>IFERROR(VLOOKUP(Tabela2[[#This Row],[Name]],Ratitovec!$C$15:$N$48,11,FALSE),"0")</f>
        <v>0</v>
      </c>
      <c r="J61" s="8" t="str">
        <f>IFERROR(VLOOKUP(Tabela2[[#This Row],[Name]],DP!$C$15:$N$59,7,FALSE),"0")</f>
        <v>0</v>
      </c>
      <c r="K61" s="8" t="str">
        <f>IFERROR(VLOOKUP(Tabela2[[#This Row],[Name]],DP!$C$15:$N$59,8,FALSE),"0")</f>
        <v>0</v>
      </c>
      <c r="L61" s="8" t="str">
        <f>IFERROR(VLOOKUP(Tabela2[[#This Row],[Name]],DP!$C$15:$N$59,10,FALSE),"0")</f>
        <v>0</v>
      </c>
      <c r="M61" s="8" t="str">
        <f>IFERROR(VLOOKUP(Tabela2[[#This Row],[Name]],DP!$C$15:$N$59,11,FALSE),"0")</f>
        <v>0</v>
      </c>
      <c r="N61" s="8" t="str">
        <f>IFERROR(VLOOKUP(Tabela2[[#This Row],[Name]],DP!$C$15:$N$59,12,FALSE),"0")</f>
        <v>0</v>
      </c>
      <c r="O61" s="8">
        <v>0</v>
      </c>
      <c r="P61" s="8">
        <v>0</v>
      </c>
      <c r="Q61" s="8" t="str">
        <f>IFERROR(VLOOKUP(Tabela2[[#This Row],[Name]],Adrenalin!$C$15:$L$27,6,FALSE),"0")</f>
        <v>0</v>
      </c>
      <c r="R61" s="8" t="str">
        <f>IFERROR(VLOOKUP(Tabela2[[#This Row],[Name]],Adrenalin!$C$15:$L$27,8,FALSE),"0")</f>
        <v>0</v>
      </c>
      <c r="S61" s="8" t="str">
        <f>IFERROR(VLOOKUP(Tabela2[[#This Row],[Name]],Adrenalin!$C$15:$L$27,10,FALSE),"0")</f>
        <v>0</v>
      </c>
      <c r="T61" s="8">
        <f t="shared" si="2"/>
        <v>0</v>
      </c>
      <c r="U61" s="8" t="str">
        <f t="array" ref="U61">IFERROR(SUM(SMALL(Tabela2[[#This Row],[T 1]:[T 15]],{1;2;3;4})),"0")</f>
        <v>0</v>
      </c>
      <c r="V61" s="11">
        <f t="shared" si="3"/>
        <v>0</v>
      </c>
    </row>
    <row r="62" spans="2:22" x14ac:dyDescent="0.25">
      <c r="B62" s="14">
        <v>60</v>
      </c>
      <c r="C62" s="15" t="s">
        <v>44</v>
      </c>
      <c r="D62" s="15" t="s">
        <v>45</v>
      </c>
      <c r="E62" s="8" t="str">
        <f>IFERROR(VLOOKUP(Tabela2[[#This Row],[Name]],'Soca OPEN'!$C$14:$L$27,7,FALSE),"0")</f>
        <v>0</v>
      </c>
      <c r="F62" s="8" t="str">
        <f>IFERROR(VLOOKUP(Tabela2[[#This Row],[Name]],'Soca OPEN'!$C$14:$L$27,9,FALSE),"0")</f>
        <v>0</v>
      </c>
      <c r="G62" s="8" t="str">
        <f>IFERROR(VLOOKUP(Tabela2[[#This Row],[Name]],Ratitovec!$C$15:$N$48,7,FALSE),"0")</f>
        <v>0</v>
      </c>
      <c r="H62" s="8" t="str">
        <f>IFERROR(VLOOKUP(Tabela2[[#This Row],[Name]],Ratitovec!$C$15:$N$48,9,FALSE),"0")</f>
        <v>0</v>
      </c>
      <c r="I62" s="8" t="str">
        <f>IFERROR(VLOOKUP(Tabela2[[#This Row],[Name]],Ratitovec!$C$15:$N$48,11,FALSE),"0")</f>
        <v>0</v>
      </c>
      <c r="J62" s="8" t="str">
        <f>IFERROR(VLOOKUP(Tabela2[[#This Row],[Name]],DP!$C$15:$N$59,7,FALSE),"0")</f>
        <v>0</v>
      </c>
      <c r="K62" s="8" t="str">
        <f>IFERROR(VLOOKUP(Tabela2[[#This Row],[Name]],DP!$C$15:$N$59,8,FALSE),"0")</f>
        <v>0</v>
      </c>
      <c r="L62" s="8" t="str">
        <f>IFERROR(VLOOKUP(Tabela2[[#This Row],[Name]],DP!$C$15:$N$59,10,FALSE),"0")</f>
        <v>0</v>
      </c>
      <c r="M62" s="8" t="str">
        <f>IFERROR(VLOOKUP(Tabela2[[#This Row],[Name]],DP!$C$15:$N$59,11,FALSE),"0")</f>
        <v>0</v>
      </c>
      <c r="N62" s="8" t="str">
        <f>IFERROR(VLOOKUP(Tabela2[[#This Row],[Name]],DP!$C$15:$N$59,12,FALSE),"0")</f>
        <v>0</v>
      </c>
      <c r="O62" s="8">
        <v>0</v>
      </c>
      <c r="P62" s="8">
        <v>0</v>
      </c>
      <c r="Q62" s="8" t="str">
        <f>IFERROR(VLOOKUP(Tabela2[[#This Row],[Name]],Adrenalin!$C$15:$L$27,6,FALSE),"0")</f>
        <v>0</v>
      </c>
      <c r="R62" s="8" t="str">
        <f>IFERROR(VLOOKUP(Tabela2[[#This Row],[Name]],Adrenalin!$C$15:$L$27,8,FALSE),"0")</f>
        <v>0</v>
      </c>
      <c r="S62" s="8" t="str">
        <f>IFERROR(VLOOKUP(Tabela2[[#This Row],[Name]],Adrenalin!$C$15:$L$27,10,FALSE),"0")</f>
        <v>0</v>
      </c>
      <c r="T62" s="8">
        <f t="shared" si="2"/>
        <v>0</v>
      </c>
      <c r="U62" s="8" t="str">
        <f t="array" ref="U62">IFERROR(SUM(SMALL(Tabela2[[#This Row],[T 1]:[T 15]],{1;2;3;4})),"0")</f>
        <v>0</v>
      </c>
      <c r="V62" s="11">
        <f t="shared" si="3"/>
        <v>0</v>
      </c>
    </row>
    <row r="63" spans="2:22" x14ac:dyDescent="0.25">
      <c r="B63" s="14">
        <v>61</v>
      </c>
      <c r="C63" s="15" t="s">
        <v>54</v>
      </c>
      <c r="D63" s="15" t="s">
        <v>55</v>
      </c>
      <c r="E63" s="8" t="str">
        <f>IFERROR(VLOOKUP(Tabela2[[#This Row],[Name]],'Soca OPEN'!$C$14:$L$27,7,FALSE),"0")</f>
        <v>0</v>
      </c>
      <c r="F63" s="8" t="str">
        <f>IFERROR(VLOOKUP(Tabela2[[#This Row],[Name]],'Soca OPEN'!$C$14:$L$27,9,FALSE),"0")</f>
        <v>0</v>
      </c>
      <c r="G63" s="8" t="str">
        <f>IFERROR(VLOOKUP(Tabela2[[#This Row],[Name]],Ratitovec!$C$15:$N$48,7,FALSE),"0")</f>
        <v>0</v>
      </c>
      <c r="H63" s="8" t="str">
        <f>IFERROR(VLOOKUP(Tabela2[[#This Row],[Name]],Ratitovec!$C$15:$N$48,9,FALSE),"0")</f>
        <v>0</v>
      </c>
      <c r="I63" s="8" t="str">
        <f>IFERROR(VLOOKUP(Tabela2[[#This Row],[Name]],Ratitovec!$C$15:$N$48,11,FALSE),"0")</f>
        <v>0</v>
      </c>
      <c r="J63" s="8" t="str">
        <f>IFERROR(VLOOKUP(Tabela2[[#This Row],[Name]],DP!$C$15:$N$59,7,FALSE),"0")</f>
        <v>0</v>
      </c>
      <c r="K63" s="8" t="str">
        <f>IFERROR(VLOOKUP(Tabela2[[#This Row],[Name]],DP!$C$15:$N$59,8,FALSE),"0")</f>
        <v>0</v>
      </c>
      <c r="L63" s="8" t="str">
        <f>IFERROR(VLOOKUP(Tabela2[[#This Row],[Name]],DP!$C$15:$N$59,10,FALSE),"0")</f>
        <v>0</v>
      </c>
      <c r="M63" s="8" t="str">
        <f>IFERROR(VLOOKUP(Tabela2[[#This Row],[Name]],DP!$C$15:$N$59,11,FALSE),"0")</f>
        <v>0</v>
      </c>
      <c r="N63" s="8" t="str">
        <f>IFERROR(VLOOKUP(Tabela2[[#This Row],[Name]],DP!$C$15:$N$59,12,FALSE),"0")</f>
        <v>0</v>
      </c>
      <c r="O63" s="8">
        <v>0</v>
      </c>
      <c r="P63" s="8">
        <v>0</v>
      </c>
      <c r="Q63" s="8" t="str">
        <f>IFERROR(VLOOKUP(Tabela2[[#This Row],[Name]],Adrenalin!$C$15:$L$27,6,FALSE),"0")</f>
        <v>0</v>
      </c>
      <c r="R63" s="8" t="str">
        <f>IFERROR(VLOOKUP(Tabela2[[#This Row],[Name]],Adrenalin!$C$15:$L$27,8,FALSE),"0")</f>
        <v>0</v>
      </c>
      <c r="S63" s="8" t="str">
        <f>IFERROR(VLOOKUP(Tabela2[[#This Row],[Name]],Adrenalin!$C$15:$L$27,10,FALSE),"0")</f>
        <v>0</v>
      </c>
      <c r="T63" s="8">
        <f t="shared" si="2"/>
        <v>0</v>
      </c>
      <c r="U63" s="8" t="str">
        <f t="array" ref="U63">IFERROR(SUM(SMALL(Tabela2[[#This Row],[T 1]:[T 15]],{1;2;3;4})),"0")</f>
        <v>0</v>
      </c>
      <c r="V63" s="11">
        <f t="shared" si="3"/>
        <v>0</v>
      </c>
    </row>
    <row r="64" spans="2:22" x14ac:dyDescent="0.25">
      <c r="B64" s="14">
        <v>62</v>
      </c>
      <c r="C64" s="15" t="s">
        <v>66</v>
      </c>
      <c r="D64" s="15" t="s">
        <v>67</v>
      </c>
      <c r="E64" s="8" t="str">
        <f>IFERROR(VLOOKUP(Tabela2[[#This Row],[Name]],'Soca OPEN'!$C$14:$L$27,7,FALSE),"0")</f>
        <v>0</v>
      </c>
      <c r="F64" s="8" t="str">
        <f>IFERROR(VLOOKUP(Tabela2[[#This Row],[Name]],'Soca OPEN'!$C$14:$L$27,9,FALSE),"0")</f>
        <v>0</v>
      </c>
      <c r="G64" s="8" t="str">
        <f>IFERROR(VLOOKUP(Tabela2[[#This Row],[Name]],Ratitovec!$C$15:$N$48,7,FALSE),"0")</f>
        <v>0</v>
      </c>
      <c r="H64" s="8" t="str">
        <f>IFERROR(VLOOKUP(Tabela2[[#This Row],[Name]],Ratitovec!$C$15:$N$48,9,FALSE),"0")</f>
        <v>0</v>
      </c>
      <c r="I64" s="8" t="str">
        <f>IFERROR(VLOOKUP(Tabela2[[#This Row],[Name]],Ratitovec!$C$15:$N$48,11,FALSE),"0")</f>
        <v>0</v>
      </c>
      <c r="J64" s="8" t="str">
        <f>IFERROR(VLOOKUP(Tabela2[[#This Row],[Name]],DP!$C$15:$N$59,7,FALSE),"0")</f>
        <v>0</v>
      </c>
      <c r="K64" s="8" t="str">
        <f>IFERROR(VLOOKUP(Tabela2[[#This Row],[Name]],DP!$C$15:$N$59,8,FALSE),"0")</f>
        <v>0</v>
      </c>
      <c r="L64" s="8" t="str">
        <f>IFERROR(VLOOKUP(Tabela2[[#This Row],[Name]],DP!$C$15:$N$59,10,FALSE),"0")</f>
        <v>0</v>
      </c>
      <c r="M64" s="8" t="str">
        <f>IFERROR(VLOOKUP(Tabela2[[#This Row],[Name]],DP!$C$15:$N$59,11,FALSE),"0")</f>
        <v>0</v>
      </c>
      <c r="N64" s="8" t="str">
        <f>IFERROR(VLOOKUP(Tabela2[[#This Row],[Name]],DP!$C$15:$N$59,12,FALSE),"0")</f>
        <v>0</v>
      </c>
      <c r="O64" s="8">
        <v>0</v>
      </c>
      <c r="P64" s="8">
        <v>0</v>
      </c>
      <c r="Q64" s="8" t="str">
        <f>IFERROR(VLOOKUP(Tabela2[[#This Row],[Name]],Adrenalin!$C$15:$L$27,6,FALSE),"0")</f>
        <v>0</v>
      </c>
      <c r="R64" s="8" t="str">
        <f>IFERROR(VLOOKUP(Tabela2[[#This Row],[Name]],Adrenalin!$C$15:$L$27,8,FALSE),"0")</f>
        <v>0</v>
      </c>
      <c r="S64" s="8" t="str">
        <f>IFERROR(VLOOKUP(Tabela2[[#This Row],[Name]],Adrenalin!$C$15:$L$27,10,FALSE),"0")</f>
        <v>0</v>
      </c>
      <c r="T64" s="8">
        <f t="shared" si="2"/>
        <v>0</v>
      </c>
      <c r="U64" s="8" t="str">
        <f t="array" ref="U64">IFERROR(SUM(SMALL(Tabela2[[#This Row],[T 1]:[T 15]],{1;2;3;4})),"0")</f>
        <v>0</v>
      </c>
      <c r="V64" s="11">
        <f t="shared" si="3"/>
        <v>0</v>
      </c>
    </row>
    <row r="65" spans="2:22" x14ac:dyDescent="0.25">
      <c r="B65" s="14">
        <v>63</v>
      </c>
      <c r="C65" s="15" t="s">
        <v>68</v>
      </c>
      <c r="D65" s="15" t="s">
        <v>50</v>
      </c>
      <c r="E65" s="8" t="str">
        <f>IFERROR(VLOOKUP(Tabela2[[#This Row],[Name]],'Soca OPEN'!$C$14:$L$27,7,FALSE),"0")</f>
        <v>0</v>
      </c>
      <c r="F65" s="8" t="str">
        <f>IFERROR(VLOOKUP(Tabela2[[#This Row],[Name]],'Soca OPEN'!$C$14:$L$27,9,FALSE),"0")</f>
        <v>0</v>
      </c>
      <c r="G65" s="8" t="str">
        <f>IFERROR(VLOOKUP(Tabela2[[#This Row],[Name]],Ratitovec!$C$15:$N$48,7,FALSE),"0")</f>
        <v>0</v>
      </c>
      <c r="H65" s="8" t="str">
        <f>IFERROR(VLOOKUP(Tabela2[[#This Row],[Name]],Ratitovec!$C$15:$N$48,9,FALSE),"0")</f>
        <v>0</v>
      </c>
      <c r="I65" s="8" t="str">
        <f>IFERROR(VLOOKUP(Tabela2[[#This Row],[Name]],Ratitovec!$C$15:$N$48,11,FALSE),"0")</f>
        <v>0</v>
      </c>
      <c r="J65" s="8" t="str">
        <f>IFERROR(VLOOKUP(Tabela2[[#This Row],[Name]],DP!$C$15:$N$59,7,FALSE),"0")</f>
        <v>0</v>
      </c>
      <c r="K65" s="8" t="str">
        <f>IFERROR(VLOOKUP(Tabela2[[#This Row],[Name]],DP!$C$15:$N$59,8,FALSE),"0")</f>
        <v>0</v>
      </c>
      <c r="L65" s="8" t="str">
        <f>IFERROR(VLOOKUP(Tabela2[[#This Row],[Name]],DP!$C$15:$N$59,10,FALSE),"0")</f>
        <v>0</v>
      </c>
      <c r="M65" s="8" t="str">
        <f>IFERROR(VLOOKUP(Tabela2[[#This Row],[Name]],DP!$C$15:$N$59,11,FALSE),"0")</f>
        <v>0</v>
      </c>
      <c r="N65" s="8" t="str">
        <f>IFERROR(VLOOKUP(Tabela2[[#This Row],[Name]],DP!$C$15:$N$59,12,FALSE),"0")</f>
        <v>0</v>
      </c>
      <c r="O65" s="8">
        <v>0</v>
      </c>
      <c r="P65" s="8">
        <v>0</v>
      </c>
      <c r="Q65" s="8" t="str">
        <f>IFERROR(VLOOKUP(Tabela2[[#This Row],[Name]],Adrenalin!$C$15:$L$27,6,FALSE),"0")</f>
        <v>0</v>
      </c>
      <c r="R65" s="8" t="str">
        <f>IFERROR(VLOOKUP(Tabela2[[#This Row],[Name]],Adrenalin!$C$15:$L$27,8,FALSE),"0")</f>
        <v>0</v>
      </c>
      <c r="S65" s="8" t="str">
        <f>IFERROR(VLOOKUP(Tabela2[[#This Row],[Name]],Adrenalin!$C$15:$L$27,10,FALSE),"0")</f>
        <v>0</v>
      </c>
      <c r="T65" s="8">
        <f t="shared" si="2"/>
        <v>0</v>
      </c>
      <c r="U65" s="8" t="str">
        <f t="array" ref="U65">IFERROR(SUM(SMALL(Tabela2[[#This Row],[T 1]:[T 15]],{1;2;3;4})),"0")</f>
        <v>0</v>
      </c>
      <c r="V65" s="11">
        <f t="shared" si="3"/>
        <v>0</v>
      </c>
    </row>
    <row r="66" spans="2:22" x14ac:dyDescent="0.25">
      <c r="B66" s="14">
        <v>64</v>
      </c>
      <c r="C66" s="15" t="s">
        <v>91</v>
      </c>
      <c r="D66" s="15" t="s">
        <v>70</v>
      </c>
      <c r="E66" s="8" t="str">
        <f>IFERROR(VLOOKUP(Tabela2[[#This Row],[Name]],'Soca OPEN'!$C$14:$L$27,7,FALSE),"0")</f>
        <v>0</v>
      </c>
      <c r="F66" s="8" t="str">
        <f>IFERROR(VLOOKUP(Tabela2[[#This Row],[Name]],'Soca OPEN'!$C$14:$L$27,9,FALSE),"0")</f>
        <v>0</v>
      </c>
      <c r="G66" s="8" t="str">
        <f>IFERROR(VLOOKUP(Tabela2[[#This Row],[Name]],Ratitovec!$C$15:$N$48,7,FALSE),"0")</f>
        <v>0</v>
      </c>
      <c r="H66" s="8" t="str">
        <f>IFERROR(VLOOKUP(Tabela2[[#This Row],[Name]],Ratitovec!$C$15:$N$48,9,FALSE),"0")</f>
        <v>0</v>
      </c>
      <c r="I66" s="8" t="str">
        <f>IFERROR(VLOOKUP(Tabela2[[#This Row],[Name]],Ratitovec!$C$15:$N$48,11,FALSE),"0")</f>
        <v>0</v>
      </c>
      <c r="J66" s="8" t="str">
        <f>IFERROR(VLOOKUP(Tabela2[[#This Row],[Name]],DP!$C$15:$N$59,7,FALSE),"0")</f>
        <v>0</v>
      </c>
      <c r="K66" s="8" t="str">
        <f>IFERROR(VLOOKUP(Tabela2[[#This Row],[Name]],DP!$C$15:$N$59,8,FALSE),"0")</f>
        <v>0</v>
      </c>
      <c r="L66" s="8" t="str">
        <f>IFERROR(VLOOKUP(Tabela2[[#This Row],[Name]],DP!$C$15:$N$59,10,FALSE),"0")</f>
        <v>0</v>
      </c>
      <c r="M66" s="8" t="str">
        <f>IFERROR(VLOOKUP(Tabela2[[#This Row],[Name]],DP!$C$15:$N$59,11,FALSE),"0")</f>
        <v>0</v>
      </c>
      <c r="N66" s="8" t="str">
        <f>IFERROR(VLOOKUP(Tabela2[[#This Row],[Name]],DP!$C$15:$N$59,12,FALSE),"0")</f>
        <v>0</v>
      </c>
      <c r="O66" s="8">
        <v>0</v>
      </c>
      <c r="P66" s="8">
        <v>0</v>
      </c>
      <c r="Q66" s="8" t="str">
        <f>IFERROR(VLOOKUP(Tabela2[[#This Row],[Name]],Adrenalin!$C$15:$L$27,6,FALSE),"0")</f>
        <v>0</v>
      </c>
      <c r="R66" s="8" t="str">
        <f>IFERROR(VLOOKUP(Tabela2[[#This Row],[Name]],Adrenalin!$C$15:$L$27,8,FALSE),"0")</f>
        <v>0</v>
      </c>
      <c r="S66" s="8" t="str">
        <f>IFERROR(VLOOKUP(Tabela2[[#This Row],[Name]],Adrenalin!$C$15:$L$27,10,FALSE),"0")</f>
        <v>0</v>
      </c>
      <c r="T66" s="8">
        <f t="shared" si="2"/>
        <v>0</v>
      </c>
      <c r="U66" s="8" t="str">
        <f t="array" ref="U66">IFERROR(SUM(SMALL(Tabela2[[#This Row],[T 1]:[T 15]],{1;2;3;4})),"0")</f>
        <v>0</v>
      </c>
      <c r="V66" s="11">
        <f t="shared" si="3"/>
        <v>0</v>
      </c>
    </row>
    <row r="67" spans="2:22" x14ac:dyDescent="0.25">
      <c r="B67" s="14">
        <v>65</v>
      </c>
      <c r="C67" s="15" t="s">
        <v>69</v>
      </c>
      <c r="D67" s="15" t="s">
        <v>70</v>
      </c>
      <c r="E67" s="8" t="str">
        <f>IFERROR(VLOOKUP(Tabela2[[#This Row],[Name]],'Soca OPEN'!$C$14:$L$27,7,FALSE),"0")</f>
        <v>0</v>
      </c>
      <c r="F67" s="8" t="str">
        <f>IFERROR(VLOOKUP(Tabela2[[#This Row],[Name]],'Soca OPEN'!$C$14:$L$27,9,FALSE),"0")</f>
        <v>0</v>
      </c>
      <c r="G67" s="8" t="str">
        <f>IFERROR(VLOOKUP(Tabela2[[#This Row],[Name]],Ratitovec!$C$15:$N$48,7,FALSE),"0")</f>
        <v>0</v>
      </c>
      <c r="H67" s="8" t="str">
        <f>IFERROR(VLOOKUP(Tabela2[[#This Row],[Name]],Ratitovec!$C$15:$N$48,9,FALSE),"0")</f>
        <v>0</v>
      </c>
      <c r="I67" s="8" t="str">
        <f>IFERROR(VLOOKUP(Tabela2[[#This Row],[Name]],Ratitovec!$C$15:$N$48,11,FALSE),"0")</f>
        <v>0</v>
      </c>
      <c r="J67" s="8" t="str">
        <f>IFERROR(VLOOKUP(Tabela2[[#This Row],[Name]],DP!$C$15:$N$59,7,FALSE),"0")</f>
        <v>0</v>
      </c>
      <c r="K67" s="8" t="str">
        <f>IFERROR(VLOOKUP(Tabela2[[#This Row],[Name]],DP!$C$15:$N$59,8,FALSE),"0")</f>
        <v>0</v>
      </c>
      <c r="L67" s="8" t="str">
        <f>IFERROR(VLOOKUP(Tabela2[[#This Row],[Name]],DP!$C$15:$N$59,10,FALSE),"0")</f>
        <v>0</v>
      </c>
      <c r="M67" s="8" t="str">
        <f>IFERROR(VLOOKUP(Tabela2[[#This Row],[Name]],DP!$C$15:$N$59,11,FALSE),"0")</f>
        <v>0</v>
      </c>
      <c r="N67" s="8" t="str">
        <f>IFERROR(VLOOKUP(Tabela2[[#This Row],[Name]],DP!$C$15:$N$59,12,FALSE),"0")</f>
        <v>0</v>
      </c>
      <c r="O67" s="8">
        <v>0</v>
      </c>
      <c r="P67" s="8">
        <v>0</v>
      </c>
      <c r="Q67" s="8" t="str">
        <f>IFERROR(VLOOKUP(Tabela2[[#This Row],[Name]],Adrenalin!$C$15:$L$27,6,FALSE),"0")</f>
        <v>0</v>
      </c>
      <c r="R67" s="8" t="str">
        <f>IFERROR(VLOOKUP(Tabela2[[#This Row],[Name]],Adrenalin!$C$15:$L$27,8,FALSE),"0")</f>
        <v>0</v>
      </c>
      <c r="S67" s="8" t="str">
        <f>IFERROR(VLOOKUP(Tabela2[[#This Row],[Name]],Adrenalin!$C$15:$L$27,10,FALSE),"0")</f>
        <v>0</v>
      </c>
      <c r="T67" s="8">
        <f t="shared" ref="T67:T98" si="4">SUM(E67:S67)</f>
        <v>0</v>
      </c>
      <c r="U67" s="8" t="str">
        <f t="array" ref="U67">IFERROR(SUM(SMALL(Tabela2[[#This Row],[T 1]:[T 15]],{1;2;3;4})),"0")</f>
        <v>0</v>
      </c>
      <c r="V67" s="11">
        <f t="shared" ref="V67:V98" si="5">T67-U67</f>
        <v>0</v>
      </c>
    </row>
    <row r="68" spans="2:22" x14ac:dyDescent="0.25">
      <c r="B68" s="14">
        <v>66</v>
      </c>
      <c r="C68" s="15" t="s">
        <v>51</v>
      </c>
      <c r="D68" s="15" t="s">
        <v>289</v>
      </c>
      <c r="E68" s="8" t="str">
        <f>IFERROR(VLOOKUP(Tabela2[[#This Row],[Name]],'Soca OPEN'!$C$14:$L$27,7,FALSE),"0")</f>
        <v>0</v>
      </c>
      <c r="F68" s="8" t="str">
        <f>IFERROR(VLOOKUP(Tabela2[[#This Row],[Name]],'Soca OPEN'!$C$14:$L$27,9,FALSE),"0")</f>
        <v>0</v>
      </c>
      <c r="G68" s="8" t="str">
        <f>IFERROR(VLOOKUP(Tabela2[[#This Row],[Name]],Ratitovec!$C$15:$N$48,7,FALSE),"0")</f>
        <v>0</v>
      </c>
      <c r="H68" s="8" t="str">
        <f>IFERROR(VLOOKUP(Tabela2[[#This Row],[Name]],Ratitovec!$C$15:$N$48,9,FALSE),"0")</f>
        <v>0</v>
      </c>
      <c r="I68" s="8" t="str">
        <f>IFERROR(VLOOKUP(Tabela2[[#This Row],[Name]],Ratitovec!$C$15:$N$48,11,FALSE),"0")</f>
        <v>0</v>
      </c>
      <c r="J68" s="8" t="str">
        <f>IFERROR(VLOOKUP(Tabela2[[#This Row],[Name]],DP!$C$15:$N$59,7,FALSE),"0")</f>
        <v>0</v>
      </c>
      <c r="K68" s="8" t="str">
        <f>IFERROR(VLOOKUP(Tabela2[[#This Row],[Name]],DP!$C$15:$N$59,8,FALSE),"0")</f>
        <v>0</v>
      </c>
      <c r="L68" s="8" t="str">
        <f>IFERROR(VLOOKUP(Tabela2[[#This Row],[Name]],DP!$C$15:$N$59,10,FALSE),"0")</f>
        <v>0</v>
      </c>
      <c r="M68" s="8" t="str">
        <f>IFERROR(VLOOKUP(Tabela2[[#This Row],[Name]],DP!$C$15:$N$59,11,FALSE),"0")</f>
        <v>0</v>
      </c>
      <c r="N68" s="8" t="str">
        <f>IFERROR(VLOOKUP(Tabela2[[#This Row],[Name]],DP!$C$15:$N$59,12,FALSE),"0")</f>
        <v>0</v>
      </c>
      <c r="O68" s="8">
        <v>0</v>
      </c>
      <c r="P68" s="8">
        <v>0</v>
      </c>
      <c r="Q68" s="8" t="str">
        <f>IFERROR(VLOOKUP(Tabela2[[#This Row],[Name]],Adrenalin!$C$15:$L$27,6,FALSE),"0")</f>
        <v>0</v>
      </c>
      <c r="R68" s="8" t="str">
        <f>IFERROR(VLOOKUP(Tabela2[[#This Row],[Name]],Adrenalin!$C$15:$L$27,8,FALSE),"0")</f>
        <v>0</v>
      </c>
      <c r="S68" s="8" t="str">
        <f>IFERROR(VLOOKUP(Tabela2[[#This Row],[Name]],Adrenalin!$C$15:$L$27,10,FALSE),"0")</f>
        <v>0</v>
      </c>
      <c r="T68" s="8">
        <f t="shared" si="4"/>
        <v>0</v>
      </c>
      <c r="U68" s="8" t="str">
        <f t="array" ref="U68">IFERROR(SUM(SMALL(Tabela2[[#This Row],[T 1]:[T 15]],{1;2;3;4})),"0")</f>
        <v>0</v>
      </c>
      <c r="V68" s="11">
        <f t="shared" si="5"/>
        <v>0</v>
      </c>
    </row>
    <row r="69" spans="2:22" x14ac:dyDescent="0.25">
      <c r="B69" s="14">
        <v>67</v>
      </c>
      <c r="C69" s="15" t="s">
        <v>72</v>
      </c>
      <c r="D69" s="15" t="s">
        <v>73</v>
      </c>
      <c r="E69" s="8" t="str">
        <f>IFERROR(VLOOKUP(Tabela2[[#This Row],[Name]],'Soca OPEN'!$C$14:$L$27,7,FALSE),"0")</f>
        <v>0</v>
      </c>
      <c r="F69" s="8" t="str">
        <f>IFERROR(VLOOKUP(Tabela2[[#This Row],[Name]],'Soca OPEN'!$C$14:$L$27,9,FALSE),"0")</f>
        <v>0</v>
      </c>
      <c r="G69" s="8" t="str">
        <f>IFERROR(VLOOKUP(Tabela2[[#This Row],[Name]],Ratitovec!$C$15:$N$48,7,FALSE),"0")</f>
        <v>0</v>
      </c>
      <c r="H69" s="8" t="str">
        <f>IFERROR(VLOOKUP(Tabela2[[#This Row],[Name]],Ratitovec!$C$15:$N$48,9,FALSE),"0")</f>
        <v>0</v>
      </c>
      <c r="I69" s="8" t="str">
        <f>IFERROR(VLOOKUP(Tabela2[[#This Row],[Name]],Ratitovec!$C$15:$N$48,11,FALSE),"0")</f>
        <v>0</v>
      </c>
      <c r="J69" s="8" t="str">
        <f>IFERROR(VLOOKUP(Tabela2[[#This Row],[Name]],DP!$C$15:$N$59,7,FALSE),"0")</f>
        <v>0</v>
      </c>
      <c r="K69" s="8" t="str">
        <f>IFERROR(VLOOKUP(Tabela2[[#This Row],[Name]],DP!$C$15:$N$59,8,FALSE),"0")</f>
        <v>0</v>
      </c>
      <c r="L69" s="8" t="str">
        <f>IFERROR(VLOOKUP(Tabela2[[#This Row],[Name]],DP!$C$15:$N$59,10,FALSE),"0")</f>
        <v>0</v>
      </c>
      <c r="M69" s="8" t="str">
        <f>IFERROR(VLOOKUP(Tabela2[[#This Row],[Name]],DP!$C$15:$N$59,11,FALSE),"0")</f>
        <v>0</v>
      </c>
      <c r="N69" s="8" t="str">
        <f>IFERROR(VLOOKUP(Tabela2[[#This Row],[Name]],DP!$C$15:$N$59,12,FALSE),"0")</f>
        <v>0</v>
      </c>
      <c r="O69" s="8">
        <v>0</v>
      </c>
      <c r="P69" s="8">
        <v>0</v>
      </c>
      <c r="Q69" s="8" t="str">
        <f>IFERROR(VLOOKUP(Tabela2[[#This Row],[Name]],Adrenalin!$C$15:$L$27,6,FALSE),"0")</f>
        <v>0</v>
      </c>
      <c r="R69" s="8" t="str">
        <f>IFERROR(VLOOKUP(Tabela2[[#This Row],[Name]],Adrenalin!$C$15:$L$27,8,FALSE),"0")</f>
        <v>0</v>
      </c>
      <c r="S69" s="8" t="str">
        <f>IFERROR(VLOOKUP(Tabela2[[#This Row],[Name]],Adrenalin!$C$15:$L$27,10,FALSE),"0")</f>
        <v>0</v>
      </c>
      <c r="T69" s="8">
        <f t="shared" si="4"/>
        <v>0</v>
      </c>
      <c r="U69" s="8" t="str">
        <f t="array" ref="U69">IFERROR(SUM(SMALL(Tabela2[[#This Row],[T 1]:[T 15]],{1;2;3;4})),"0")</f>
        <v>0</v>
      </c>
      <c r="V69" s="11">
        <f t="shared" si="5"/>
        <v>0</v>
      </c>
    </row>
    <row r="70" spans="2:22" x14ac:dyDescent="0.25">
      <c r="B70" s="14">
        <v>68</v>
      </c>
      <c r="C70" s="15" t="s">
        <v>112</v>
      </c>
      <c r="D70" s="15" t="s">
        <v>76</v>
      </c>
      <c r="E70" s="8" t="str">
        <f>IFERROR(VLOOKUP(Tabela2[[#This Row],[Name]],'Soca OPEN'!$C$14:$L$27,7,FALSE),"0")</f>
        <v>0</v>
      </c>
      <c r="F70" s="8" t="str">
        <f>IFERROR(VLOOKUP(Tabela2[[#This Row],[Name]],'Soca OPEN'!$C$14:$L$27,9,FALSE),"0")</f>
        <v>0</v>
      </c>
      <c r="G70" s="8" t="str">
        <f>IFERROR(VLOOKUP(Tabela2[[#This Row],[Name]],Ratitovec!$C$15:$N$48,7,FALSE),"0")</f>
        <v>0</v>
      </c>
      <c r="H70" s="8" t="str">
        <f>IFERROR(VLOOKUP(Tabela2[[#This Row],[Name]],Ratitovec!$C$15:$N$48,9,FALSE),"0")</f>
        <v>0</v>
      </c>
      <c r="I70" s="8" t="str">
        <f>IFERROR(VLOOKUP(Tabela2[[#This Row],[Name]],Ratitovec!$C$15:$N$48,11,FALSE),"0")</f>
        <v>0</v>
      </c>
      <c r="J70" s="8" t="str">
        <f>IFERROR(VLOOKUP(Tabela2[[#This Row],[Name]],DP!$C$15:$N$59,7,FALSE),"0")</f>
        <v>0</v>
      </c>
      <c r="K70" s="8" t="str">
        <f>IFERROR(VLOOKUP(Tabela2[[#This Row],[Name]],DP!$C$15:$N$59,8,FALSE),"0")</f>
        <v>0</v>
      </c>
      <c r="L70" s="8" t="str">
        <f>IFERROR(VLOOKUP(Tabela2[[#This Row],[Name]],DP!$C$15:$N$59,10,FALSE),"0")</f>
        <v>0</v>
      </c>
      <c r="M70" s="8" t="str">
        <f>IFERROR(VLOOKUP(Tabela2[[#This Row],[Name]],DP!$C$15:$N$59,11,FALSE),"0")</f>
        <v>0</v>
      </c>
      <c r="N70" s="8" t="str">
        <f>IFERROR(VLOOKUP(Tabela2[[#This Row],[Name]],DP!$C$15:$N$59,12,FALSE),"0")</f>
        <v>0</v>
      </c>
      <c r="O70" s="8">
        <v>0</v>
      </c>
      <c r="P70" s="8">
        <v>0</v>
      </c>
      <c r="Q70" s="8" t="str">
        <f>IFERROR(VLOOKUP(Tabela2[[#This Row],[Name]],Adrenalin!$C$15:$L$27,6,FALSE),"0")</f>
        <v>0</v>
      </c>
      <c r="R70" s="8" t="str">
        <f>IFERROR(VLOOKUP(Tabela2[[#This Row],[Name]],Adrenalin!$C$15:$L$27,8,FALSE),"0")</f>
        <v>0</v>
      </c>
      <c r="S70" s="8" t="str">
        <f>IFERROR(VLOOKUP(Tabela2[[#This Row],[Name]],Adrenalin!$C$15:$L$27,10,FALSE),"0")</f>
        <v>0</v>
      </c>
      <c r="T70" s="8">
        <f t="shared" si="4"/>
        <v>0</v>
      </c>
      <c r="U70" s="8" t="str">
        <f t="array" ref="U70">IFERROR(SUM(SMALL(Tabela2[[#This Row],[T 1]:[T 15]],{1;2;3;4})),"0")</f>
        <v>0</v>
      </c>
      <c r="V70" s="11">
        <f t="shared" si="5"/>
        <v>0</v>
      </c>
    </row>
    <row r="71" spans="2:22" x14ac:dyDescent="0.25">
      <c r="B71" s="14">
        <v>69</v>
      </c>
      <c r="C71" s="15" t="s">
        <v>117</v>
      </c>
      <c r="D71" s="15" t="s">
        <v>76</v>
      </c>
      <c r="E71" s="8" t="str">
        <f>IFERROR(VLOOKUP(Tabela2[[#This Row],[Name]],'Soca OPEN'!$C$14:$L$27,7,FALSE),"0")</f>
        <v>0</v>
      </c>
      <c r="F71" s="8" t="str">
        <f>IFERROR(VLOOKUP(Tabela2[[#This Row],[Name]],'Soca OPEN'!$C$14:$L$27,9,FALSE),"0")</f>
        <v>0</v>
      </c>
      <c r="G71" s="8" t="str">
        <f>IFERROR(VLOOKUP(Tabela2[[#This Row],[Name]],Ratitovec!$C$15:$N$48,7,FALSE),"0")</f>
        <v>0</v>
      </c>
      <c r="H71" s="8" t="str">
        <f>IFERROR(VLOOKUP(Tabela2[[#This Row],[Name]],Ratitovec!$C$15:$N$48,9,FALSE),"0")</f>
        <v>0</v>
      </c>
      <c r="I71" s="8" t="str">
        <f>IFERROR(VLOOKUP(Tabela2[[#This Row],[Name]],Ratitovec!$C$15:$N$48,11,FALSE),"0")</f>
        <v>0</v>
      </c>
      <c r="J71" s="8" t="str">
        <f>IFERROR(VLOOKUP(Tabela2[[#This Row],[Name]],DP!$C$15:$N$59,7,FALSE),"0")</f>
        <v>0</v>
      </c>
      <c r="K71" s="8" t="str">
        <f>IFERROR(VLOOKUP(Tabela2[[#This Row],[Name]],DP!$C$15:$N$59,8,FALSE),"0")</f>
        <v>0</v>
      </c>
      <c r="L71" s="8" t="str">
        <f>IFERROR(VLOOKUP(Tabela2[[#This Row],[Name]],DP!$C$15:$N$59,10,FALSE),"0")</f>
        <v>0</v>
      </c>
      <c r="M71" s="8" t="str">
        <f>IFERROR(VLOOKUP(Tabela2[[#This Row],[Name]],DP!$C$15:$N$59,11,FALSE),"0")</f>
        <v>0</v>
      </c>
      <c r="N71" s="8" t="str">
        <f>IFERROR(VLOOKUP(Tabela2[[#This Row],[Name]],DP!$C$15:$N$59,12,FALSE),"0")</f>
        <v>0</v>
      </c>
      <c r="O71" s="8">
        <v>0</v>
      </c>
      <c r="P71" s="8">
        <v>0</v>
      </c>
      <c r="Q71" s="8" t="str">
        <f>IFERROR(VLOOKUP(Tabela2[[#This Row],[Name]],Adrenalin!$C$15:$L$27,6,FALSE),"0")</f>
        <v>0</v>
      </c>
      <c r="R71" s="8" t="str">
        <f>IFERROR(VLOOKUP(Tabela2[[#This Row],[Name]],Adrenalin!$C$15:$L$27,8,FALSE),"0")</f>
        <v>0</v>
      </c>
      <c r="S71" s="8" t="str">
        <f>IFERROR(VLOOKUP(Tabela2[[#This Row],[Name]],Adrenalin!$C$15:$L$27,10,FALSE),"0")</f>
        <v>0</v>
      </c>
      <c r="T71" s="8">
        <f t="shared" si="4"/>
        <v>0</v>
      </c>
      <c r="U71" s="8" t="str">
        <f t="array" ref="U71">IFERROR(SUM(SMALL(Tabela2[[#This Row],[T 1]:[T 15]],{1;2;3;4})),"0")</f>
        <v>0</v>
      </c>
      <c r="V71" s="11">
        <f t="shared" si="5"/>
        <v>0</v>
      </c>
    </row>
    <row r="72" spans="2:22" x14ac:dyDescent="0.25">
      <c r="B72" s="14">
        <v>70</v>
      </c>
      <c r="C72" s="15" t="s">
        <v>90</v>
      </c>
      <c r="D72" s="15" t="s">
        <v>124</v>
      </c>
      <c r="E72" s="8" t="str">
        <f>IFERROR(VLOOKUP(Tabela2[[#This Row],[Name]],'Soca OPEN'!$C$14:$L$27,7,FALSE),"0")</f>
        <v>0</v>
      </c>
      <c r="F72" s="8" t="str">
        <f>IFERROR(VLOOKUP(Tabela2[[#This Row],[Name]],'Soca OPEN'!$C$14:$L$27,9,FALSE),"0")</f>
        <v>0</v>
      </c>
      <c r="G72" s="8" t="str">
        <f>IFERROR(VLOOKUP(Tabela2[[#This Row],[Name]],Ratitovec!$C$15:$N$48,7,FALSE),"0")</f>
        <v>0</v>
      </c>
      <c r="H72" s="8" t="str">
        <f>IFERROR(VLOOKUP(Tabela2[[#This Row],[Name]],Ratitovec!$C$15:$N$48,9,FALSE),"0")</f>
        <v>0</v>
      </c>
      <c r="I72" s="8" t="str">
        <f>IFERROR(VLOOKUP(Tabela2[[#This Row],[Name]],Ratitovec!$C$15:$N$48,11,FALSE),"0")</f>
        <v>0</v>
      </c>
      <c r="J72" s="8" t="str">
        <f>IFERROR(VLOOKUP(Tabela2[[#This Row],[Name]],DP!$C$15:$N$59,7,FALSE),"0")</f>
        <v>0</v>
      </c>
      <c r="K72" s="8" t="str">
        <f>IFERROR(VLOOKUP(Tabela2[[#This Row],[Name]],DP!$C$15:$N$59,8,FALSE),"0")</f>
        <v>0</v>
      </c>
      <c r="L72" s="8" t="str">
        <f>IFERROR(VLOOKUP(Tabela2[[#This Row],[Name]],DP!$C$15:$N$59,10,FALSE),"0")</f>
        <v>0</v>
      </c>
      <c r="M72" s="8" t="str">
        <f>IFERROR(VLOOKUP(Tabela2[[#This Row],[Name]],DP!$C$15:$N$59,11,FALSE),"0")</f>
        <v>0</v>
      </c>
      <c r="N72" s="8" t="str">
        <f>IFERROR(VLOOKUP(Tabela2[[#This Row],[Name]],DP!$C$15:$N$59,12,FALSE),"0")</f>
        <v>0</v>
      </c>
      <c r="O72" s="8">
        <v>0</v>
      </c>
      <c r="P72" s="8">
        <v>0</v>
      </c>
      <c r="Q72" s="8" t="str">
        <f>IFERROR(VLOOKUP(Tabela2[[#This Row],[Name]],Adrenalin!$C$15:$L$27,6,FALSE),"0")</f>
        <v>0</v>
      </c>
      <c r="R72" s="8" t="str">
        <f>IFERROR(VLOOKUP(Tabela2[[#This Row],[Name]],Adrenalin!$C$15:$L$27,8,FALSE),"0")</f>
        <v>0</v>
      </c>
      <c r="S72" s="8" t="str">
        <f>IFERROR(VLOOKUP(Tabela2[[#This Row],[Name]],Adrenalin!$C$15:$L$27,10,FALSE),"0")</f>
        <v>0</v>
      </c>
      <c r="T72" s="8">
        <f t="shared" si="4"/>
        <v>0</v>
      </c>
      <c r="U72" s="8" t="str">
        <f t="array" ref="U72">IFERROR(SUM(SMALL(Tabela2[[#This Row],[T 1]:[T 15]],{1;2;3;4})),"0")</f>
        <v>0</v>
      </c>
      <c r="V72" s="11">
        <f t="shared" si="5"/>
        <v>0</v>
      </c>
    </row>
    <row r="73" spans="2:22" x14ac:dyDescent="0.25">
      <c r="B73" s="14">
        <v>71</v>
      </c>
      <c r="C73" s="15" t="s">
        <v>128</v>
      </c>
      <c r="D73" s="15" t="s">
        <v>50</v>
      </c>
      <c r="E73" s="8" t="str">
        <f>IFERROR(VLOOKUP(Tabela2[[#This Row],[Name]],'Soca OPEN'!$C$14:$L$27,7,FALSE),"0")</f>
        <v>0</v>
      </c>
      <c r="F73" s="8" t="str">
        <f>IFERROR(VLOOKUP(Tabela2[[#This Row],[Name]],'Soca OPEN'!$C$14:$L$27,9,FALSE),"0")</f>
        <v>0</v>
      </c>
      <c r="G73" s="8" t="str">
        <f>IFERROR(VLOOKUP(Tabela2[[#This Row],[Name]],Ratitovec!$C$15:$N$48,7,FALSE),"0")</f>
        <v>0</v>
      </c>
      <c r="H73" s="8" t="str">
        <f>IFERROR(VLOOKUP(Tabela2[[#This Row],[Name]],Ratitovec!$C$15:$N$48,9,FALSE),"0")</f>
        <v>0</v>
      </c>
      <c r="I73" s="8" t="str">
        <f>IFERROR(VLOOKUP(Tabela2[[#This Row],[Name]],Ratitovec!$C$15:$N$48,11,FALSE),"0")</f>
        <v>0</v>
      </c>
      <c r="J73" s="8" t="str">
        <f>IFERROR(VLOOKUP(Tabela2[[#This Row],[Name]],DP!$C$15:$N$59,7,FALSE),"0")</f>
        <v>0</v>
      </c>
      <c r="K73" s="8" t="str">
        <f>IFERROR(VLOOKUP(Tabela2[[#This Row],[Name]],DP!$C$15:$N$59,8,FALSE),"0")</f>
        <v>0</v>
      </c>
      <c r="L73" s="8" t="str">
        <f>IFERROR(VLOOKUP(Tabela2[[#This Row],[Name]],DP!$C$15:$N$59,10,FALSE),"0")</f>
        <v>0</v>
      </c>
      <c r="M73" s="8" t="str">
        <f>IFERROR(VLOOKUP(Tabela2[[#This Row],[Name]],DP!$C$15:$N$59,11,FALSE),"0")</f>
        <v>0</v>
      </c>
      <c r="N73" s="8" t="str">
        <f>IFERROR(VLOOKUP(Tabela2[[#This Row],[Name]],DP!$C$15:$N$59,12,FALSE),"0")</f>
        <v>0</v>
      </c>
      <c r="O73" s="8">
        <v>0</v>
      </c>
      <c r="P73" s="8">
        <v>0</v>
      </c>
      <c r="Q73" s="8" t="str">
        <f>IFERROR(VLOOKUP(Tabela2[[#This Row],[Name]],Adrenalin!$C$15:$L$27,6,FALSE),"0")</f>
        <v>0</v>
      </c>
      <c r="R73" s="8" t="str">
        <f>IFERROR(VLOOKUP(Tabela2[[#This Row],[Name]],Adrenalin!$C$15:$L$27,8,FALSE),"0")</f>
        <v>0</v>
      </c>
      <c r="S73" s="8" t="str">
        <f>IFERROR(VLOOKUP(Tabela2[[#This Row],[Name]],Adrenalin!$C$15:$L$27,10,FALSE),"0")</f>
        <v>0</v>
      </c>
      <c r="T73" s="8">
        <f t="shared" si="4"/>
        <v>0</v>
      </c>
      <c r="U73" s="8" t="str">
        <f t="array" ref="U73">IFERROR(SUM(SMALL(Tabela2[[#This Row],[T 1]:[T 15]],{1;2;3;4})),"0")</f>
        <v>0</v>
      </c>
      <c r="V73" s="11">
        <f t="shared" si="5"/>
        <v>0</v>
      </c>
    </row>
    <row r="74" spans="2:22" x14ac:dyDescent="0.25">
      <c r="B74" s="14">
        <v>72</v>
      </c>
      <c r="C74" s="15" t="s">
        <v>86</v>
      </c>
      <c r="D74" s="15" t="s">
        <v>39</v>
      </c>
      <c r="E74" s="8" t="str">
        <f>IFERROR(VLOOKUP(Tabela2[[#This Row],[Name]],'Soca OPEN'!$C$14:$L$27,7,FALSE),"0")</f>
        <v>0</v>
      </c>
      <c r="F74" s="8" t="str">
        <f>IFERROR(VLOOKUP(Tabela2[[#This Row],[Name]],'Soca OPEN'!$C$14:$L$27,9,FALSE),"0")</f>
        <v>0</v>
      </c>
      <c r="G74" s="8" t="str">
        <f>IFERROR(VLOOKUP(Tabela2[[#This Row],[Name]],Ratitovec!$C$15:$N$48,7,FALSE),"0")</f>
        <v>0</v>
      </c>
      <c r="H74" s="8" t="str">
        <f>IFERROR(VLOOKUP(Tabela2[[#This Row],[Name]],Ratitovec!$C$15:$N$48,9,FALSE),"0")</f>
        <v>0</v>
      </c>
      <c r="I74" s="8" t="str">
        <f>IFERROR(VLOOKUP(Tabela2[[#This Row],[Name]],Ratitovec!$C$15:$N$48,11,FALSE),"0")</f>
        <v>0</v>
      </c>
      <c r="J74" s="8" t="str">
        <f>IFERROR(VLOOKUP(Tabela2[[#This Row],[Name]],DP!$C$15:$N$59,7,FALSE),"0")</f>
        <v>0</v>
      </c>
      <c r="K74" s="8" t="str">
        <f>IFERROR(VLOOKUP(Tabela2[[#This Row],[Name]],DP!$C$15:$N$59,8,FALSE),"0")</f>
        <v>0</v>
      </c>
      <c r="L74" s="8" t="str">
        <f>IFERROR(VLOOKUP(Tabela2[[#This Row],[Name]],DP!$C$15:$N$59,10,FALSE),"0")</f>
        <v>0</v>
      </c>
      <c r="M74" s="8" t="str">
        <f>IFERROR(VLOOKUP(Tabela2[[#This Row],[Name]],DP!$C$15:$N$59,11,FALSE),"0")</f>
        <v>0</v>
      </c>
      <c r="N74" s="8" t="str">
        <f>IFERROR(VLOOKUP(Tabela2[[#This Row],[Name]],DP!$C$15:$N$59,12,FALSE),"0")</f>
        <v>0</v>
      </c>
      <c r="O74" s="8">
        <v>0</v>
      </c>
      <c r="P74" s="8">
        <v>0</v>
      </c>
      <c r="Q74" s="8" t="str">
        <f>IFERROR(VLOOKUP(Tabela2[[#This Row],[Name]],Adrenalin!$C$15:$L$27,6,FALSE),"0")</f>
        <v>0</v>
      </c>
      <c r="R74" s="8" t="str">
        <f>IFERROR(VLOOKUP(Tabela2[[#This Row],[Name]],Adrenalin!$C$15:$L$27,8,FALSE),"0")</f>
        <v>0</v>
      </c>
      <c r="S74" s="8" t="str">
        <f>IFERROR(VLOOKUP(Tabela2[[#This Row],[Name]],Adrenalin!$C$15:$L$27,10,FALSE),"0")</f>
        <v>0</v>
      </c>
      <c r="T74" s="8">
        <f t="shared" si="4"/>
        <v>0</v>
      </c>
      <c r="U74" s="8" t="str">
        <f t="array" ref="U74">IFERROR(SUM(SMALL(Tabela2[[#This Row],[T 1]:[T 15]],{1;2;3;4})),"0")</f>
        <v>0</v>
      </c>
      <c r="V74" s="11">
        <f t="shared" si="5"/>
        <v>0</v>
      </c>
    </row>
  </sheetData>
  <sortState ref="C2:Y68">
    <sortCondition descending="1" ref="V2:V68"/>
  </sortState>
  <mergeCells count="2">
    <mergeCell ref="R1:V1"/>
    <mergeCell ref="D1:Q1"/>
  </mergeCells>
  <conditionalFormatting sqref="Y24:AM24">
    <cfRule type="top10" dxfId="87" priority="10" bottom="1" rank="4"/>
  </conditionalFormatting>
  <conditionalFormatting sqref="Q3:S3 E3 G3:L3 N3">
    <cfRule type="expression" dxfId="86" priority="1">
      <formula>"E3&lt;=SMALL($E$3:$S$3;4)"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9"/>
  <sheetViews>
    <sheetView showGridLines="0" workbookViewId="0">
      <selection activeCell="V3" sqref="V3"/>
    </sheetView>
  </sheetViews>
  <sheetFormatPr defaultRowHeight="15" x14ac:dyDescent="0.25"/>
  <cols>
    <col min="2" max="2" width="9.140625" style="3"/>
    <col min="3" max="3" width="18" customWidth="1"/>
    <col min="4" max="4" width="23.85546875" customWidth="1"/>
    <col min="5" max="21" width="9.140625" style="9"/>
    <col min="22" max="22" width="9.7109375" style="2" customWidth="1"/>
  </cols>
  <sheetData>
    <row r="1" spans="2:22" ht="111.75" customHeight="1" x14ac:dyDescent="0.25">
      <c r="D1" s="103" t="s">
        <v>292</v>
      </c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5" t="s">
        <v>284</v>
      </c>
      <c r="S1" s="105"/>
      <c r="T1" s="105"/>
      <c r="U1" s="105"/>
      <c r="V1" s="105"/>
    </row>
    <row r="2" spans="2:22" x14ac:dyDescent="0.25">
      <c r="B2" s="3" t="s">
        <v>150</v>
      </c>
      <c r="C2" t="s">
        <v>10</v>
      </c>
      <c r="D2" t="s">
        <v>11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92</v>
      </c>
      <c r="J2" s="9" t="s">
        <v>93</v>
      </c>
      <c r="K2" s="9" t="s">
        <v>94</v>
      </c>
      <c r="L2" s="9" t="s">
        <v>138</v>
      </c>
      <c r="M2" s="9" t="s">
        <v>139</v>
      </c>
      <c r="N2" s="9" t="s">
        <v>140</v>
      </c>
      <c r="O2" s="9" t="s">
        <v>141</v>
      </c>
      <c r="P2" s="9" t="s">
        <v>142</v>
      </c>
      <c r="Q2" s="9" t="s">
        <v>143</v>
      </c>
      <c r="R2" s="9" t="s">
        <v>144</v>
      </c>
      <c r="S2" s="9" t="s">
        <v>145</v>
      </c>
      <c r="T2" s="9" t="s">
        <v>149</v>
      </c>
      <c r="U2" s="9" t="s">
        <v>29</v>
      </c>
      <c r="V2" s="2" t="s">
        <v>95</v>
      </c>
    </row>
    <row r="3" spans="2:22" x14ac:dyDescent="0.25">
      <c r="B3" s="3">
        <v>1</v>
      </c>
      <c r="C3" t="s">
        <v>48</v>
      </c>
      <c r="D3" t="s">
        <v>288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627.7974087161366</v>
      </c>
      <c r="K3" s="8">
        <v>481</v>
      </c>
      <c r="L3" s="8">
        <v>526.90355329949239</v>
      </c>
      <c r="M3" s="8">
        <v>650</v>
      </c>
      <c r="N3" s="8">
        <v>485</v>
      </c>
      <c r="O3" s="8">
        <v>1000</v>
      </c>
      <c r="P3" s="8">
        <v>500</v>
      </c>
      <c r="Q3" s="8">
        <v>514.56310679611647</v>
      </c>
      <c r="R3" s="8">
        <v>457.78229908443541</v>
      </c>
      <c r="S3" s="8">
        <v>784.49144008056396</v>
      </c>
      <c r="T3" s="8">
        <f>SUM(E3:S3)</f>
        <v>6027.5378079767443</v>
      </c>
      <c r="U3" s="8">
        <v>0</v>
      </c>
      <c r="V3" s="11">
        <v>6028</v>
      </c>
    </row>
    <row r="4" spans="2:22" x14ac:dyDescent="0.25">
      <c r="B4" s="3">
        <v>3</v>
      </c>
      <c r="C4" t="s">
        <v>61</v>
      </c>
      <c r="D4" t="s">
        <v>286</v>
      </c>
      <c r="E4" s="8" t="s">
        <v>293</v>
      </c>
      <c r="F4" s="8" t="s">
        <v>293</v>
      </c>
      <c r="G4" s="8" t="s">
        <v>293</v>
      </c>
      <c r="H4" s="8" t="s">
        <v>293</v>
      </c>
      <c r="I4" s="8" t="s">
        <v>293</v>
      </c>
      <c r="J4" s="8">
        <v>930.50647820965844</v>
      </c>
      <c r="K4" s="8">
        <v>701</v>
      </c>
      <c r="L4" s="8">
        <v>561.42131979695432</v>
      </c>
      <c r="M4" s="8">
        <v>706</v>
      </c>
      <c r="N4" s="8">
        <v>712</v>
      </c>
      <c r="O4" s="8">
        <v>0</v>
      </c>
      <c r="P4" s="8">
        <v>0</v>
      </c>
      <c r="Q4" s="8">
        <v>521.03559870550157</v>
      </c>
      <c r="R4" s="8">
        <v>144.45574771108849</v>
      </c>
      <c r="S4" s="8">
        <v>792.54783484390737</v>
      </c>
      <c r="T4" s="8">
        <v>5068.9669792671102</v>
      </c>
      <c r="U4" s="8">
        <v>0</v>
      </c>
      <c r="V4" s="11">
        <v>5068.9669792671102</v>
      </c>
    </row>
    <row r="5" spans="2:22" x14ac:dyDescent="0.25">
      <c r="B5" s="3">
        <v>4</v>
      </c>
      <c r="C5" t="s">
        <v>89</v>
      </c>
      <c r="D5" t="s">
        <v>39</v>
      </c>
      <c r="E5" s="8" t="s">
        <v>293</v>
      </c>
      <c r="F5" s="8" t="s">
        <v>293</v>
      </c>
      <c r="G5" s="8">
        <v>524.2518059855521</v>
      </c>
      <c r="H5" s="8">
        <v>584.46866485013629</v>
      </c>
      <c r="I5" s="8">
        <v>306.28803245436103</v>
      </c>
      <c r="J5" s="8">
        <v>830.38869257950535</v>
      </c>
      <c r="K5" s="8">
        <v>669</v>
      </c>
      <c r="L5" s="8">
        <v>552.28426395939084</v>
      </c>
      <c r="M5" s="8">
        <v>585</v>
      </c>
      <c r="N5" s="8">
        <v>569</v>
      </c>
      <c r="O5" s="8">
        <v>0</v>
      </c>
      <c r="P5" s="8">
        <v>0</v>
      </c>
      <c r="Q5" s="8" t="s">
        <v>293</v>
      </c>
      <c r="R5" s="8" t="s">
        <v>293</v>
      </c>
      <c r="S5" s="8" t="s">
        <v>293</v>
      </c>
      <c r="T5" s="8">
        <v>4620.6814598289457</v>
      </c>
      <c r="U5" s="8">
        <v>0</v>
      </c>
      <c r="V5" s="11">
        <v>4620.6814598289457</v>
      </c>
    </row>
    <row r="6" spans="2:22" x14ac:dyDescent="0.25">
      <c r="B6" s="3">
        <v>5</v>
      </c>
      <c r="C6" t="s">
        <v>77</v>
      </c>
      <c r="D6" t="s">
        <v>71</v>
      </c>
      <c r="E6" s="8">
        <v>346.3855421686747</v>
      </c>
      <c r="F6" s="8">
        <v>297.61904761904759</v>
      </c>
      <c r="G6" s="8">
        <v>59.855521155830751</v>
      </c>
      <c r="H6" s="8">
        <v>89.918256130790198</v>
      </c>
      <c r="I6" s="8">
        <v>59.837728194726168</v>
      </c>
      <c r="J6" s="8">
        <v>611.30742049469961</v>
      </c>
      <c r="K6" s="8">
        <v>256</v>
      </c>
      <c r="L6" s="8">
        <v>514.72081218274116</v>
      </c>
      <c r="M6" s="8">
        <v>576</v>
      </c>
      <c r="N6" s="8">
        <v>137</v>
      </c>
      <c r="O6" s="8">
        <v>0</v>
      </c>
      <c r="P6" s="8">
        <v>0</v>
      </c>
      <c r="Q6" s="8">
        <v>469.25566343042073</v>
      </c>
      <c r="R6" s="8">
        <v>548.32146490335708</v>
      </c>
      <c r="S6" s="8">
        <v>611.27895266868074</v>
      </c>
      <c r="T6" s="8">
        <v>4577.5004089489685</v>
      </c>
      <c r="U6" s="8">
        <v>119.69324935055693</v>
      </c>
      <c r="V6" s="11">
        <v>4457.8071595984111</v>
      </c>
    </row>
    <row r="7" spans="2:22" x14ac:dyDescent="0.25">
      <c r="B7" s="3">
        <v>6</v>
      </c>
      <c r="C7" t="s">
        <v>74</v>
      </c>
      <c r="D7" t="s">
        <v>228</v>
      </c>
      <c r="E7" s="8" t="s">
        <v>293</v>
      </c>
      <c r="F7" s="8" t="s">
        <v>293</v>
      </c>
      <c r="G7" s="8">
        <v>481.94014447884416</v>
      </c>
      <c r="H7" s="8">
        <v>566.75749318801093</v>
      </c>
      <c r="I7" s="8">
        <v>565.92292089249497</v>
      </c>
      <c r="J7" s="8">
        <v>164.89988221436985</v>
      </c>
      <c r="K7" s="8">
        <v>685</v>
      </c>
      <c r="L7" s="8">
        <v>698.47715736040607</v>
      </c>
      <c r="M7" s="8">
        <v>690</v>
      </c>
      <c r="N7" s="8">
        <v>457</v>
      </c>
      <c r="O7" s="8">
        <v>0</v>
      </c>
      <c r="P7" s="8">
        <v>0</v>
      </c>
      <c r="Q7" s="8" t="s">
        <v>293</v>
      </c>
      <c r="R7" s="8" t="s">
        <v>293</v>
      </c>
      <c r="S7" s="8" t="s">
        <v>293</v>
      </c>
      <c r="T7" s="8">
        <v>4309.9975981341267</v>
      </c>
      <c r="U7" s="8">
        <v>0</v>
      </c>
      <c r="V7" s="11">
        <v>4309.9975981341267</v>
      </c>
    </row>
    <row r="8" spans="2:22" x14ac:dyDescent="0.25">
      <c r="B8" s="3">
        <v>7</v>
      </c>
      <c r="C8" t="s">
        <v>40</v>
      </c>
      <c r="D8" t="s">
        <v>288</v>
      </c>
      <c r="E8" s="8" t="s">
        <v>293</v>
      </c>
      <c r="F8" s="8" t="s">
        <v>293</v>
      </c>
      <c r="G8" s="8" t="s">
        <v>293</v>
      </c>
      <c r="H8" s="8" t="s">
        <v>293</v>
      </c>
      <c r="I8" s="8" t="s">
        <v>293</v>
      </c>
      <c r="J8" s="8">
        <v>1000</v>
      </c>
      <c r="K8" s="8">
        <v>392</v>
      </c>
      <c r="L8" s="8">
        <v>953.29949238578683</v>
      </c>
      <c r="M8" s="8">
        <v>965</v>
      </c>
      <c r="N8" s="8">
        <v>827</v>
      </c>
      <c r="O8" s="8">
        <v>0</v>
      </c>
      <c r="P8" s="8">
        <v>0</v>
      </c>
      <c r="Q8" s="8" t="s">
        <v>293</v>
      </c>
      <c r="R8" s="8" t="s">
        <v>293</v>
      </c>
      <c r="S8" s="8" t="s">
        <v>293</v>
      </c>
      <c r="T8" s="8">
        <v>4137.2994923857868</v>
      </c>
      <c r="U8" s="8">
        <v>0</v>
      </c>
      <c r="V8" s="11">
        <v>4137.2994923857868</v>
      </c>
    </row>
    <row r="9" spans="2:22" x14ac:dyDescent="0.25">
      <c r="B9" s="3">
        <v>8</v>
      </c>
      <c r="C9" t="s">
        <v>23</v>
      </c>
      <c r="D9" t="s">
        <v>193</v>
      </c>
      <c r="E9" s="8" t="s">
        <v>293</v>
      </c>
      <c r="F9" s="8" t="s">
        <v>293</v>
      </c>
      <c r="G9" s="8" t="s">
        <v>293</v>
      </c>
      <c r="H9" s="8" t="s">
        <v>293</v>
      </c>
      <c r="I9" s="8" t="s">
        <v>293</v>
      </c>
      <c r="J9" s="8">
        <v>921.08362779740867</v>
      </c>
      <c r="K9" s="8">
        <v>898</v>
      </c>
      <c r="L9" s="8">
        <v>674.11167512690361</v>
      </c>
      <c r="M9" s="8">
        <v>707</v>
      </c>
      <c r="N9" s="8">
        <v>710</v>
      </c>
      <c r="O9" s="8">
        <v>0</v>
      </c>
      <c r="P9" s="8">
        <v>0</v>
      </c>
      <c r="Q9" s="8" t="s">
        <v>293</v>
      </c>
      <c r="R9" s="8" t="s">
        <v>293</v>
      </c>
      <c r="S9" s="8" t="s">
        <v>293</v>
      </c>
      <c r="T9" s="8">
        <v>3910.1953029243123</v>
      </c>
      <c r="U9" s="8">
        <v>0</v>
      </c>
      <c r="V9" s="11">
        <v>3910.1953029243123</v>
      </c>
    </row>
    <row r="10" spans="2:22" x14ac:dyDescent="0.25">
      <c r="B10" s="3">
        <v>9</v>
      </c>
      <c r="C10" t="s">
        <v>35</v>
      </c>
      <c r="D10" t="s">
        <v>288</v>
      </c>
      <c r="E10" s="8" t="s">
        <v>293</v>
      </c>
      <c r="F10" s="8" t="s">
        <v>293</v>
      </c>
      <c r="G10" s="8" t="s">
        <v>293</v>
      </c>
      <c r="H10" s="8" t="s">
        <v>293</v>
      </c>
      <c r="I10" s="8" t="s">
        <v>293</v>
      </c>
      <c r="J10" s="8">
        <v>983.51001177856301</v>
      </c>
      <c r="K10" s="8">
        <v>910</v>
      </c>
      <c r="L10" s="8">
        <v>940.10152284263961</v>
      </c>
      <c r="M10" s="8">
        <v>206</v>
      </c>
      <c r="N10" s="8">
        <v>847</v>
      </c>
      <c r="O10" s="8">
        <v>0</v>
      </c>
      <c r="P10" s="8">
        <v>0</v>
      </c>
      <c r="Q10" s="8" t="s">
        <v>293</v>
      </c>
      <c r="R10" s="8" t="s">
        <v>293</v>
      </c>
      <c r="S10" s="8" t="s">
        <v>293</v>
      </c>
      <c r="T10" s="8">
        <v>3886.6115346212027</v>
      </c>
      <c r="U10" s="8">
        <v>0</v>
      </c>
      <c r="V10" s="11">
        <v>3886.6115346212027</v>
      </c>
    </row>
    <row r="11" spans="2:22" x14ac:dyDescent="0.25">
      <c r="B11" s="3">
        <v>10</v>
      </c>
      <c r="C11" t="s">
        <v>58</v>
      </c>
      <c r="D11" t="s">
        <v>39</v>
      </c>
      <c r="E11" s="8" t="s">
        <v>293</v>
      </c>
      <c r="F11" s="8" t="s">
        <v>293</v>
      </c>
      <c r="G11" s="8" t="s">
        <v>293</v>
      </c>
      <c r="H11" s="8" t="s">
        <v>293</v>
      </c>
      <c r="I11" s="8" t="s">
        <v>293</v>
      </c>
      <c r="J11" s="8">
        <v>552.41460541813899</v>
      </c>
      <c r="K11" s="8">
        <v>435</v>
      </c>
      <c r="L11" s="8">
        <v>579.69543147208117</v>
      </c>
      <c r="M11" s="8">
        <v>541</v>
      </c>
      <c r="N11" s="8">
        <v>162</v>
      </c>
      <c r="O11" s="8">
        <v>0</v>
      </c>
      <c r="P11" s="8">
        <v>0</v>
      </c>
      <c r="Q11" s="8">
        <v>470.873786407767</v>
      </c>
      <c r="R11" s="8">
        <v>525.94099694811803</v>
      </c>
      <c r="S11" s="8">
        <v>514.60221550855988</v>
      </c>
      <c r="T11" s="8">
        <v>3781.5270357546651</v>
      </c>
      <c r="U11" s="8">
        <v>0</v>
      </c>
      <c r="V11" s="11">
        <v>3781.5270357546651</v>
      </c>
    </row>
    <row r="12" spans="2:22" x14ac:dyDescent="0.25">
      <c r="B12" s="3">
        <v>11</v>
      </c>
      <c r="C12" t="s">
        <v>102</v>
      </c>
      <c r="D12" t="s">
        <v>103</v>
      </c>
      <c r="E12" s="8" t="s">
        <v>293</v>
      </c>
      <c r="F12" s="8" t="s">
        <v>293</v>
      </c>
      <c r="G12" s="8">
        <v>499.48400412796695</v>
      </c>
      <c r="H12" s="8">
        <v>335.14986376021801</v>
      </c>
      <c r="I12" s="8">
        <v>259.63488843813388</v>
      </c>
      <c r="J12" s="8">
        <v>601.88457008244995</v>
      </c>
      <c r="K12" s="8">
        <v>255</v>
      </c>
      <c r="L12" s="8">
        <v>540.10152284263961</v>
      </c>
      <c r="M12" s="8">
        <v>518</v>
      </c>
      <c r="N12" s="8">
        <v>469</v>
      </c>
      <c r="O12" s="8">
        <v>0</v>
      </c>
      <c r="P12" s="8">
        <v>0</v>
      </c>
      <c r="Q12" s="8" t="s">
        <v>293</v>
      </c>
      <c r="R12" s="8" t="s">
        <v>293</v>
      </c>
      <c r="S12" s="8" t="s">
        <v>293</v>
      </c>
      <c r="T12" s="8">
        <v>3478.2548492514084</v>
      </c>
      <c r="U12" s="8">
        <v>0</v>
      </c>
      <c r="V12" s="11">
        <v>3478.2548492514084</v>
      </c>
    </row>
    <row r="13" spans="2:22" x14ac:dyDescent="0.25">
      <c r="B13" s="3">
        <v>12</v>
      </c>
      <c r="C13" t="s">
        <v>46</v>
      </c>
      <c r="D13" t="s">
        <v>228</v>
      </c>
      <c r="E13" s="8">
        <v>327.30923694779119</v>
      </c>
      <c r="F13" s="8">
        <v>291.66666666666669</v>
      </c>
      <c r="G13" s="8" t="s">
        <v>293</v>
      </c>
      <c r="H13" s="8" t="s">
        <v>293</v>
      </c>
      <c r="I13" s="8" t="s">
        <v>293</v>
      </c>
      <c r="J13" s="8">
        <v>638.39811542991754</v>
      </c>
      <c r="K13" s="8">
        <v>380</v>
      </c>
      <c r="L13" s="8">
        <v>565.48223350253807</v>
      </c>
      <c r="M13" s="8">
        <v>533</v>
      </c>
      <c r="N13" s="8">
        <v>137</v>
      </c>
      <c r="O13" s="8">
        <v>0</v>
      </c>
      <c r="P13" s="8">
        <v>0</v>
      </c>
      <c r="Q13" s="8" t="s">
        <v>293</v>
      </c>
      <c r="R13" s="8" t="s">
        <v>293</v>
      </c>
      <c r="S13" s="8" t="s">
        <v>293</v>
      </c>
      <c r="T13" s="8">
        <v>2872.8562525469133</v>
      </c>
      <c r="U13" s="8">
        <v>0</v>
      </c>
      <c r="V13" s="11">
        <v>2872.8562525469133</v>
      </c>
    </row>
    <row r="14" spans="2:22" x14ac:dyDescent="0.25">
      <c r="B14" s="3">
        <v>13</v>
      </c>
      <c r="C14" t="s">
        <v>30</v>
      </c>
      <c r="D14" t="s">
        <v>31</v>
      </c>
      <c r="E14" s="8" t="s">
        <v>293</v>
      </c>
      <c r="F14" s="8" t="s">
        <v>293</v>
      </c>
      <c r="G14" s="8" t="s">
        <v>293</v>
      </c>
      <c r="H14" s="8" t="s">
        <v>293</v>
      </c>
      <c r="I14" s="8" t="s">
        <v>293</v>
      </c>
      <c r="J14" s="8">
        <v>837.45583038869256</v>
      </c>
      <c r="K14" s="8">
        <v>686</v>
      </c>
      <c r="L14" s="8">
        <v>697.46192893401019</v>
      </c>
      <c r="M14" s="8">
        <v>354</v>
      </c>
      <c r="N14" s="8">
        <v>274</v>
      </c>
      <c r="O14" s="8">
        <v>0</v>
      </c>
      <c r="P14" s="8">
        <v>0</v>
      </c>
      <c r="Q14" s="8" t="s">
        <v>293</v>
      </c>
      <c r="R14" s="8" t="s">
        <v>293</v>
      </c>
      <c r="S14" s="8" t="s">
        <v>293</v>
      </c>
      <c r="T14" s="8">
        <v>2848.9177593227028</v>
      </c>
      <c r="U14" s="8">
        <v>0</v>
      </c>
      <c r="V14" s="11">
        <v>2848.9177593227028</v>
      </c>
    </row>
    <row r="15" spans="2:22" x14ac:dyDescent="0.25">
      <c r="B15" s="3">
        <v>14</v>
      </c>
      <c r="C15" t="s">
        <v>87</v>
      </c>
      <c r="D15" t="s">
        <v>228</v>
      </c>
      <c r="E15" s="8" t="s">
        <v>293</v>
      </c>
      <c r="F15" s="8" t="s">
        <v>293</v>
      </c>
      <c r="G15" s="8">
        <v>501.54798761609908</v>
      </c>
      <c r="H15" s="8">
        <v>344.68664850136241</v>
      </c>
      <c r="I15" s="8">
        <v>0</v>
      </c>
      <c r="J15" s="8">
        <v>699.64664310954061</v>
      </c>
      <c r="K15" s="8">
        <v>427</v>
      </c>
      <c r="L15" s="8">
        <v>543.14720812182736</v>
      </c>
      <c r="M15" s="8">
        <v>0</v>
      </c>
      <c r="N15" s="8">
        <v>137</v>
      </c>
      <c r="O15" s="8">
        <v>0</v>
      </c>
      <c r="P15" s="8">
        <v>0</v>
      </c>
      <c r="Q15" s="8" t="s">
        <v>293</v>
      </c>
      <c r="R15" s="8" t="s">
        <v>293</v>
      </c>
      <c r="S15" s="8" t="s">
        <v>293</v>
      </c>
      <c r="T15" s="8">
        <v>2653.0284873488295</v>
      </c>
      <c r="U15" s="8">
        <v>0</v>
      </c>
      <c r="V15" s="11">
        <v>2653.0284873488295</v>
      </c>
    </row>
    <row r="16" spans="2:22" x14ac:dyDescent="0.25">
      <c r="B16" s="3">
        <v>15</v>
      </c>
      <c r="C16" t="s">
        <v>59</v>
      </c>
      <c r="D16" t="s">
        <v>81</v>
      </c>
      <c r="E16" s="8" t="s">
        <v>293</v>
      </c>
      <c r="F16" s="8" t="s">
        <v>293</v>
      </c>
      <c r="G16" s="8" t="s">
        <v>293</v>
      </c>
      <c r="H16" s="8" t="s">
        <v>293</v>
      </c>
      <c r="I16" s="8" t="s">
        <v>293</v>
      </c>
      <c r="J16" s="8">
        <v>694.93521790341583</v>
      </c>
      <c r="K16" s="8">
        <v>426</v>
      </c>
      <c r="L16" s="8">
        <v>537.05583756345175</v>
      </c>
      <c r="M16" s="8">
        <v>335</v>
      </c>
      <c r="N16" s="8">
        <v>562</v>
      </c>
      <c r="O16" s="8">
        <v>0</v>
      </c>
      <c r="P16" s="8">
        <v>0</v>
      </c>
      <c r="Q16" s="8" t="s">
        <v>293</v>
      </c>
      <c r="R16" s="8" t="s">
        <v>293</v>
      </c>
      <c r="S16" s="8" t="s">
        <v>293</v>
      </c>
      <c r="T16" s="8">
        <v>2554.9910554668677</v>
      </c>
      <c r="U16" s="8">
        <v>0</v>
      </c>
      <c r="V16" s="11">
        <v>2554.9910554668677</v>
      </c>
    </row>
    <row r="17" spans="2:22" x14ac:dyDescent="0.25">
      <c r="B17" s="3">
        <v>16</v>
      </c>
      <c r="C17" t="s">
        <v>245</v>
      </c>
      <c r="D17" t="s">
        <v>246</v>
      </c>
      <c r="E17" s="8" t="s">
        <v>293</v>
      </c>
      <c r="F17" s="8" t="s">
        <v>293</v>
      </c>
      <c r="G17" s="8">
        <v>191.95046439628484</v>
      </c>
      <c r="H17" s="8">
        <v>331.06267029972753</v>
      </c>
      <c r="I17" s="8">
        <v>508.11359026369166</v>
      </c>
      <c r="J17" s="8">
        <v>408.71613663133098</v>
      </c>
      <c r="K17" s="8">
        <v>216</v>
      </c>
      <c r="L17" s="8">
        <v>350.25380710659897</v>
      </c>
      <c r="M17" s="8">
        <v>127</v>
      </c>
      <c r="N17" s="8">
        <v>421</v>
      </c>
      <c r="O17" s="8">
        <v>0</v>
      </c>
      <c r="P17" s="8">
        <v>0</v>
      </c>
      <c r="Q17" s="8" t="s">
        <v>293</v>
      </c>
      <c r="R17" s="8" t="s">
        <v>293</v>
      </c>
      <c r="S17" s="8" t="s">
        <v>293</v>
      </c>
      <c r="T17" s="8">
        <v>2554.096668697634</v>
      </c>
      <c r="U17" s="8">
        <v>0</v>
      </c>
      <c r="V17" s="11">
        <v>2554.096668697634</v>
      </c>
    </row>
    <row r="18" spans="2:22" x14ac:dyDescent="0.25">
      <c r="B18" s="3">
        <v>17</v>
      </c>
      <c r="C18" t="s">
        <v>88</v>
      </c>
      <c r="D18" t="s">
        <v>123</v>
      </c>
      <c r="E18" s="8" t="s">
        <v>293</v>
      </c>
      <c r="F18" s="8" t="s">
        <v>293</v>
      </c>
      <c r="G18" s="8" t="s">
        <v>293</v>
      </c>
      <c r="H18" s="8" t="s">
        <v>293</v>
      </c>
      <c r="I18" s="8" t="s">
        <v>293</v>
      </c>
      <c r="J18" s="8">
        <v>164.89988221436985</v>
      </c>
      <c r="K18" s="8">
        <v>491</v>
      </c>
      <c r="L18" s="8">
        <v>541.11675126903549</v>
      </c>
      <c r="M18" s="8">
        <v>575</v>
      </c>
      <c r="N18" s="8">
        <v>570</v>
      </c>
      <c r="O18" s="8">
        <v>0</v>
      </c>
      <c r="P18" s="8">
        <v>0</v>
      </c>
      <c r="Q18" s="8" t="s">
        <v>293</v>
      </c>
      <c r="R18" s="8" t="s">
        <v>293</v>
      </c>
      <c r="S18" s="8" t="s">
        <v>293</v>
      </c>
      <c r="T18" s="8">
        <v>2342.0166334834053</v>
      </c>
      <c r="U18" s="8">
        <v>0</v>
      </c>
      <c r="V18" s="11">
        <v>2342.0166334834053</v>
      </c>
    </row>
    <row r="19" spans="2:22" x14ac:dyDescent="0.25">
      <c r="B19" s="3">
        <v>18</v>
      </c>
      <c r="C19" t="s">
        <v>251</v>
      </c>
      <c r="D19" t="s">
        <v>228</v>
      </c>
      <c r="E19" s="8" t="s">
        <v>293</v>
      </c>
      <c r="F19" s="8" t="s">
        <v>293</v>
      </c>
      <c r="G19" s="8">
        <v>530.44375644994841</v>
      </c>
      <c r="H19" s="8">
        <v>346.04904632152591</v>
      </c>
      <c r="I19" s="8">
        <v>349.89858012170384</v>
      </c>
      <c r="J19" s="8">
        <v>730.27090694935214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 t="s">
        <v>293</v>
      </c>
      <c r="R19" s="8" t="s">
        <v>293</v>
      </c>
      <c r="S19" s="8" t="s">
        <v>293</v>
      </c>
      <c r="T19" s="8">
        <v>1956.6622898425303</v>
      </c>
      <c r="U19" s="8">
        <v>0</v>
      </c>
      <c r="V19" s="11">
        <v>1956.6622898425303</v>
      </c>
    </row>
    <row r="20" spans="2:22" x14ac:dyDescent="0.25">
      <c r="B20" s="3">
        <v>19</v>
      </c>
      <c r="C20" t="s">
        <v>130</v>
      </c>
      <c r="D20" t="s">
        <v>41</v>
      </c>
      <c r="E20" s="8" t="s">
        <v>293</v>
      </c>
      <c r="F20" s="8" t="s">
        <v>293</v>
      </c>
      <c r="G20" s="8">
        <v>523.21981424148612</v>
      </c>
      <c r="H20" s="8">
        <v>786.10354223433239</v>
      </c>
      <c r="I20" s="8">
        <v>559.8377281947262</v>
      </c>
      <c r="J20" s="8" t="s">
        <v>293</v>
      </c>
      <c r="K20" s="8" t="s">
        <v>293</v>
      </c>
      <c r="L20" s="8" t="s">
        <v>293</v>
      </c>
      <c r="M20" s="8" t="s">
        <v>293</v>
      </c>
      <c r="N20" s="8" t="s">
        <v>293</v>
      </c>
      <c r="O20" s="8">
        <v>0</v>
      </c>
      <c r="P20" s="8">
        <v>0</v>
      </c>
      <c r="Q20" s="8" t="s">
        <v>293</v>
      </c>
      <c r="R20" s="8" t="s">
        <v>293</v>
      </c>
      <c r="S20" s="8" t="s">
        <v>293</v>
      </c>
      <c r="T20" s="8">
        <v>1869.1610846705446</v>
      </c>
      <c r="U20" s="8">
        <v>0</v>
      </c>
      <c r="V20" s="11">
        <v>1869.1610846705446</v>
      </c>
    </row>
    <row r="21" spans="2:22" x14ac:dyDescent="0.25">
      <c r="B21" s="3">
        <v>20</v>
      </c>
      <c r="C21" t="s">
        <v>137</v>
      </c>
      <c r="D21" t="s">
        <v>228</v>
      </c>
      <c r="E21" s="8" t="s">
        <v>293</v>
      </c>
      <c r="F21" s="8" t="s">
        <v>293</v>
      </c>
      <c r="G21" s="8">
        <v>552.11558307533539</v>
      </c>
      <c r="H21" s="8">
        <v>343.32425068119892</v>
      </c>
      <c r="I21" s="8">
        <v>704.86815415821502</v>
      </c>
      <c r="J21" s="8" t="s">
        <v>293</v>
      </c>
      <c r="K21" s="8" t="s">
        <v>293</v>
      </c>
      <c r="L21" s="8" t="s">
        <v>293</v>
      </c>
      <c r="M21" s="8" t="s">
        <v>293</v>
      </c>
      <c r="N21" s="8" t="s">
        <v>293</v>
      </c>
      <c r="O21" s="8">
        <v>0</v>
      </c>
      <c r="P21" s="8">
        <v>0</v>
      </c>
      <c r="Q21" s="8" t="s">
        <v>293</v>
      </c>
      <c r="R21" s="8" t="s">
        <v>293</v>
      </c>
      <c r="S21" s="8" t="s">
        <v>293</v>
      </c>
      <c r="T21" s="8">
        <v>1600.3079879147494</v>
      </c>
      <c r="U21" s="8">
        <v>0</v>
      </c>
      <c r="V21" s="11">
        <v>1600.3079879147494</v>
      </c>
    </row>
    <row r="22" spans="2:22" x14ac:dyDescent="0.25">
      <c r="B22" s="3">
        <v>21</v>
      </c>
      <c r="C22" t="s">
        <v>126</v>
      </c>
      <c r="D22" t="s">
        <v>34</v>
      </c>
      <c r="E22" s="8" t="s">
        <v>293</v>
      </c>
      <c r="F22" s="8" t="s">
        <v>293</v>
      </c>
      <c r="G22" s="8" t="s">
        <v>293</v>
      </c>
      <c r="H22" s="8" t="s">
        <v>293</v>
      </c>
      <c r="I22" s="8" t="s">
        <v>293</v>
      </c>
      <c r="J22" s="8">
        <v>552.41460541813899</v>
      </c>
      <c r="K22" s="8">
        <v>92</v>
      </c>
      <c r="L22" s="8">
        <v>189.84771573604061</v>
      </c>
      <c r="M22" s="8">
        <v>141</v>
      </c>
      <c r="N22" s="8">
        <v>137</v>
      </c>
      <c r="O22" s="8">
        <v>0</v>
      </c>
      <c r="P22" s="8">
        <v>0</v>
      </c>
      <c r="Q22" s="8" t="s">
        <v>293</v>
      </c>
      <c r="R22" s="8" t="s">
        <v>293</v>
      </c>
      <c r="S22" s="8" t="s">
        <v>293</v>
      </c>
      <c r="T22" s="8">
        <v>1112.2623211541795</v>
      </c>
      <c r="U22" s="8">
        <v>0</v>
      </c>
      <c r="V22" s="11">
        <v>1112.2623211541795</v>
      </c>
    </row>
    <row r="23" spans="2:22" x14ac:dyDescent="0.25">
      <c r="B23" s="3">
        <v>22</v>
      </c>
      <c r="C23" t="s">
        <v>267</v>
      </c>
      <c r="D23" t="s">
        <v>34</v>
      </c>
      <c r="E23" s="8" t="s">
        <v>293</v>
      </c>
      <c r="F23" s="8" t="s">
        <v>293</v>
      </c>
      <c r="G23" s="8">
        <v>216.71826625386996</v>
      </c>
      <c r="H23" s="8">
        <v>341.96185286103542</v>
      </c>
      <c r="I23" s="8">
        <v>500</v>
      </c>
      <c r="J23" s="8" t="s">
        <v>293</v>
      </c>
      <c r="K23" s="8" t="s">
        <v>293</v>
      </c>
      <c r="L23" s="8" t="s">
        <v>293</v>
      </c>
      <c r="M23" s="8" t="s">
        <v>293</v>
      </c>
      <c r="N23" s="8" t="s">
        <v>293</v>
      </c>
      <c r="O23" s="8">
        <v>0</v>
      </c>
      <c r="P23" s="8">
        <v>0</v>
      </c>
      <c r="Q23" s="8" t="s">
        <v>293</v>
      </c>
      <c r="R23" s="8" t="s">
        <v>293</v>
      </c>
      <c r="S23" s="8" t="s">
        <v>293</v>
      </c>
      <c r="T23" s="8">
        <v>1058.6801191149054</v>
      </c>
      <c r="U23" s="8">
        <v>0</v>
      </c>
      <c r="V23" s="11">
        <v>1058.6801191149054</v>
      </c>
    </row>
    <row r="24" spans="2:22" x14ac:dyDescent="0.25">
      <c r="B24" s="3">
        <v>23</v>
      </c>
      <c r="C24" t="s">
        <v>120</v>
      </c>
      <c r="D24" t="s">
        <v>121</v>
      </c>
      <c r="E24" s="8" t="s">
        <v>293</v>
      </c>
      <c r="F24" s="8" t="s">
        <v>293</v>
      </c>
      <c r="G24" s="8" t="s">
        <v>293</v>
      </c>
      <c r="H24" s="8" t="s">
        <v>293</v>
      </c>
      <c r="I24" s="8" t="s">
        <v>293</v>
      </c>
      <c r="J24" s="8" t="s">
        <v>293</v>
      </c>
      <c r="K24" s="8" t="s">
        <v>293</v>
      </c>
      <c r="L24" s="8" t="s">
        <v>293</v>
      </c>
      <c r="M24" s="8" t="s">
        <v>293</v>
      </c>
      <c r="N24" s="8" t="s">
        <v>293</v>
      </c>
      <c r="O24" s="8">
        <v>0</v>
      </c>
      <c r="P24" s="8">
        <v>0</v>
      </c>
      <c r="Q24" s="8">
        <v>380.25889967637539</v>
      </c>
      <c r="R24" s="8">
        <v>188.19938962360123</v>
      </c>
      <c r="S24" s="8">
        <v>279.95971802618328</v>
      </c>
      <c r="T24" s="8">
        <v>848.41800732615991</v>
      </c>
      <c r="U24" s="8">
        <v>0</v>
      </c>
      <c r="V24" s="11">
        <v>848.41800732615991</v>
      </c>
    </row>
    <row r="25" spans="2:22" x14ac:dyDescent="0.25">
      <c r="B25" s="3">
        <v>24</v>
      </c>
      <c r="C25" t="s">
        <v>134</v>
      </c>
      <c r="D25" t="s">
        <v>76</v>
      </c>
      <c r="E25" s="8" t="s">
        <v>293</v>
      </c>
      <c r="F25" s="8" t="s">
        <v>293</v>
      </c>
      <c r="G25" s="8">
        <v>59.855521155830751</v>
      </c>
      <c r="H25" s="8">
        <v>295.64032697547685</v>
      </c>
      <c r="I25" s="8">
        <v>292.08924949290059</v>
      </c>
      <c r="J25" s="8" t="s">
        <v>293</v>
      </c>
      <c r="K25" s="8" t="s">
        <v>293</v>
      </c>
      <c r="L25" s="8" t="s">
        <v>293</v>
      </c>
      <c r="M25" s="8" t="s">
        <v>293</v>
      </c>
      <c r="N25" s="8" t="s">
        <v>293</v>
      </c>
      <c r="O25" s="8">
        <v>0</v>
      </c>
      <c r="P25" s="8">
        <v>0</v>
      </c>
      <c r="Q25" s="8" t="s">
        <v>293</v>
      </c>
      <c r="R25" s="8" t="s">
        <v>293</v>
      </c>
      <c r="S25" s="8" t="s">
        <v>293</v>
      </c>
      <c r="T25" s="8">
        <v>647.58509762420817</v>
      </c>
      <c r="U25" s="8">
        <v>0</v>
      </c>
      <c r="V25" s="11">
        <v>647.58509762420817</v>
      </c>
    </row>
    <row r="26" spans="2:22" x14ac:dyDescent="0.25">
      <c r="B26" s="3">
        <v>25</v>
      </c>
      <c r="C26" t="s">
        <v>131</v>
      </c>
      <c r="D26" t="s">
        <v>76</v>
      </c>
      <c r="E26" s="8" t="s">
        <v>293</v>
      </c>
      <c r="F26" s="8" t="s">
        <v>293</v>
      </c>
      <c r="G26" s="8">
        <v>198.14241486068113</v>
      </c>
      <c r="H26" s="8">
        <v>341.96185286103542</v>
      </c>
      <c r="I26" s="8">
        <v>0</v>
      </c>
      <c r="J26" s="8" t="s">
        <v>293</v>
      </c>
      <c r="K26" s="8" t="s">
        <v>293</v>
      </c>
      <c r="L26" s="8" t="s">
        <v>293</v>
      </c>
      <c r="M26" s="8" t="s">
        <v>293</v>
      </c>
      <c r="N26" s="8" t="s">
        <v>293</v>
      </c>
      <c r="O26" s="8">
        <v>0</v>
      </c>
      <c r="P26" s="8">
        <v>0</v>
      </c>
      <c r="Q26" s="8" t="s">
        <v>293</v>
      </c>
      <c r="R26" s="8" t="s">
        <v>293</v>
      </c>
      <c r="S26" s="8" t="s">
        <v>293</v>
      </c>
      <c r="T26" s="8">
        <v>540.1042677217165</v>
      </c>
      <c r="U26" s="8">
        <v>0</v>
      </c>
      <c r="V26" s="11">
        <v>540.1042677217165</v>
      </c>
    </row>
    <row r="27" spans="2:22" x14ac:dyDescent="0.25">
      <c r="B27" s="3">
        <v>26</v>
      </c>
      <c r="C27" t="s">
        <v>268</v>
      </c>
      <c r="D27" t="s">
        <v>269</v>
      </c>
      <c r="E27" s="8" t="s">
        <v>293</v>
      </c>
      <c r="F27" s="8" t="s">
        <v>293</v>
      </c>
      <c r="G27" s="8">
        <v>59.855521155830751</v>
      </c>
      <c r="H27" s="8">
        <v>292.91553133514986</v>
      </c>
      <c r="I27" s="8">
        <v>59.837728194726168</v>
      </c>
      <c r="J27" s="8" t="s">
        <v>293</v>
      </c>
      <c r="K27" s="8" t="s">
        <v>293</v>
      </c>
      <c r="L27" s="8" t="s">
        <v>293</v>
      </c>
      <c r="M27" s="8" t="s">
        <v>293</v>
      </c>
      <c r="N27" s="8" t="s">
        <v>293</v>
      </c>
      <c r="O27" s="8">
        <v>0</v>
      </c>
      <c r="P27" s="8">
        <v>0</v>
      </c>
      <c r="Q27" s="8" t="s">
        <v>293</v>
      </c>
      <c r="R27" s="8" t="s">
        <v>293</v>
      </c>
      <c r="S27" s="8" t="s">
        <v>293</v>
      </c>
      <c r="T27" s="8">
        <v>412.60878068570673</v>
      </c>
      <c r="U27" s="8">
        <v>0</v>
      </c>
      <c r="V27" s="11">
        <v>412.60878068570673</v>
      </c>
    </row>
    <row r="28" spans="2:22" x14ac:dyDescent="0.25">
      <c r="B28" s="3">
        <v>27</v>
      </c>
      <c r="C28" t="s">
        <v>270</v>
      </c>
      <c r="D28" t="s">
        <v>269</v>
      </c>
      <c r="E28" s="8" t="s">
        <v>293</v>
      </c>
      <c r="F28" s="8" t="s">
        <v>293</v>
      </c>
      <c r="G28" s="8">
        <v>0</v>
      </c>
      <c r="H28" s="8">
        <v>361.03542234332423</v>
      </c>
      <c r="I28" s="8">
        <v>0</v>
      </c>
      <c r="J28" s="8" t="s">
        <v>293</v>
      </c>
      <c r="K28" s="8" t="s">
        <v>293</v>
      </c>
      <c r="L28" s="8" t="s">
        <v>293</v>
      </c>
      <c r="M28" s="8" t="s">
        <v>293</v>
      </c>
      <c r="N28" s="8" t="s">
        <v>293</v>
      </c>
      <c r="O28" s="8">
        <v>0</v>
      </c>
      <c r="P28" s="8">
        <v>0</v>
      </c>
      <c r="Q28" s="8" t="s">
        <v>293</v>
      </c>
      <c r="R28" s="8" t="s">
        <v>293</v>
      </c>
      <c r="S28" s="8" t="s">
        <v>293</v>
      </c>
      <c r="T28" s="8">
        <v>361.03542234332423</v>
      </c>
      <c r="U28" s="8">
        <v>0</v>
      </c>
      <c r="V28" s="11">
        <v>361.03542234332423</v>
      </c>
    </row>
    <row r="29" spans="2:22" x14ac:dyDescent="0.25">
      <c r="B29" s="3">
        <v>28</v>
      </c>
      <c r="C29" t="s">
        <v>85</v>
      </c>
      <c r="D29" t="s">
        <v>71</v>
      </c>
      <c r="E29" s="8" t="s">
        <v>293</v>
      </c>
      <c r="F29" s="8" t="s">
        <v>293</v>
      </c>
      <c r="G29" s="8">
        <v>0</v>
      </c>
      <c r="H29" s="8">
        <v>196.18528610354224</v>
      </c>
      <c r="I29" s="8">
        <v>120.68965517241379</v>
      </c>
      <c r="J29" s="8" t="s">
        <v>293</v>
      </c>
      <c r="K29" s="8" t="s">
        <v>293</v>
      </c>
      <c r="L29" s="8" t="s">
        <v>293</v>
      </c>
      <c r="M29" s="8" t="s">
        <v>293</v>
      </c>
      <c r="N29" s="8" t="s">
        <v>293</v>
      </c>
      <c r="O29" s="8">
        <v>0</v>
      </c>
      <c r="P29" s="8">
        <v>0</v>
      </c>
      <c r="Q29" s="8" t="s">
        <v>293</v>
      </c>
      <c r="R29" s="8" t="s">
        <v>293</v>
      </c>
      <c r="S29" s="8" t="s">
        <v>293</v>
      </c>
      <c r="T29" s="8">
        <v>316.87494127595602</v>
      </c>
      <c r="U29" s="8">
        <v>0</v>
      </c>
      <c r="V29" s="11">
        <v>316.87494127595602</v>
      </c>
    </row>
  </sheetData>
  <mergeCells count="2">
    <mergeCell ref="D1:Q1"/>
    <mergeCell ref="R1:V1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"/>
  <sheetViews>
    <sheetView showGridLines="0" showRowColHeaders="0" workbookViewId="0">
      <selection activeCell="O22" sqref="O22"/>
    </sheetView>
  </sheetViews>
  <sheetFormatPr defaultRowHeight="15" x14ac:dyDescent="0.25"/>
  <cols>
    <col min="1" max="1" width="1.85546875" customWidth="1"/>
    <col min="2" max="2" width="9.140625" style="3"/>
    <col min="3" max="3" width="19.28515625" customWidth="1"/>
    <col min="4" max="4" width="23" customWidth="1"/>
    <col min="5" max="5" width="9.85546875" style="9" bestFit="1" customWidth="1"/>
    <col min="6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</cols>
  <sheetData>
    <row r="1" spans="2:22" ht="81.75" customHeight="1" x14ac:dyDescent="0.25">
      <c r="B1" s="12"/>
      <c r="C1" s="13"/>
      <c r="D1" s="102" t="s">
        <v>291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 t="s">
        <v>284</v>
      </c>
      <c r="S1" s="102"/>
      <c r="T1" s="102"/>
      <c r="U1" s="102"/>
      <c r="V1" s="102"/>
    </row>
    <row r="2" spans="2:22" x14ac:dyDescent="0.25">
      <c r="B2" s="3" t="s">
        <v>150</v>
      </c>
      <c r="C2" s="10" t="s">
        <v>10</v>
      </c>
      <c r="D2" s="10" t="s">
        <v>11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92</v>
      </c>
      <c r="J2" s="7" t="s">
        <v>93</v>
      </c>
      <c r="K2" s="7" t="s">
        <v>94</v>
      </c>
      <c r="L2" s="7" t="s">
        <v>138</v>
      </c>
      <c r="M2" s="7" t="s">
        <v>139</v>
      </c>
      <c r="N2" s="7" t="s">
        <v>140</v>
      </c>
      <c r="O2" s="7" t="s">
        <v>141</v>
      </c>
      <c r="P2" s="7" t="s">
        <v>142</v>
      </c>
      <c r="Q2" s="7" t="s">
        <v>143</v>
      </c>
      <c r="R2" s="7" t="s">
        <v>144</v>
      </c>
      <c r="S2" s="7" t="s">
        <v>145</v>
      </c>
      <c r="T2" s="7" t="s">
        <v>149</v>
      </c>
      <c r="U2" s="7" t="s">
        <v>29</v>
      </c>
      <c r="V2" s="2" t="s">
        <v>95</v>
      </c>
    </row>
    <row r="3" spans="2:22" x14ac:dyDescent="0.25">
      <c r="B3" s="14">
        <v>1</v>
      </c>
      <c r="C3" s="15" t="s">
        <v>61</v>
      </c>
      <c r="D3" s="15" t="s">
        <v>286</v>
      </c>
      <c r="E3" s="8" t="str">
        <f>IFERROR(VLOOKUP(Tabela225[[#This Row],[Name]],'Soca OPEN'!$C$14:$L$27,7,FALSE),"0")</f>
        <v>0</v>
      </c>
      <c r="F3" s="8" t="str">
        <f>IFERROR(VLOOKUP(Tabela225[[#This Row],[Name]],'Soca OPEN'!$C$14:$L$27,9,FALSE),"0")</f>
        <v>0</v>
      </c>
      <c r="G3" s="8" t="str">
        <f>IFERROR(VLOOKUP(Tabela225[[#This Row],[Name]],Ratitovec!$C$15:$N$48,7,FALSE),"0")</f>
        <v>0</v>
      </c>
      <c r="H3" s="8" t="str">
        <f>IFERROR(VLOOKUP(Tabela225[[#This Row],[Name]],Ratitovec!$C$15:$N$48,9,FALSE),"0")</f>
        <v>0</v>
      </c>
      <c r="I3" s="8" t="str">
        <f>IFERROR(VLOOKUP(Tabela225[[#This Row],[Name]],Ratitovec!$C$15:$N$48,11,FALSE),"0")</f>
        <v>0</v>
      </c>
      <c r="J3" s="8">
        <f>IFERROR(VLOOKUP(Tabela225[[#This Row],[Name]],DP!$C$15:$N$59,7,FALSE),"0")</f>
        <v>930.50647820965844</v>
      </c>
      <c r="K3" s="8">
        <f>IFERROR(VLOOKUP(Tabela225[[#This Row],[Name]],DP!$C$15:$N$59,8,FALSE),"0")</f>
        <v>701</v>
      </c>
      <c r="L3" s="8">
        <f>IFERROR(VLOOKUP(Tabela225[[#This Row],[Name]],DP!$C$15:$N$59,10,FALSE),"0")</f>
        <v>561.42131979695432</v>
      </c>
      <c r="M3" s="8">
        <f>IFERROR(VLOOKUP(Tabela225[[#This Row],[Name]],DP!$C$15:$N$59,11,FALSE),"0")</f>
        <v>706</v>
      </c>
      <c r="N3" s="8">
        <f>IFERROR(VLOOKUP(Tabela225[[#This Row],[Name]],DP!$C$15:$N$59,12,FALSE),"0")</f>
        <v>712</v>
      </c>
      <c r="O3" s="8">
        <v>0</v>
      </c>
      <c r="P3" s="8">
        <v>0</v>
      </c>
      <c r="Q3" s="8">
        <f>IFERROR(VLOOKUP(Tabela225[[#This Row],[Name]],Adrenalin!$C$15:$L$27,6,FALSE),"0")</f>
        <v>521.03559870550157</v>
      </c>
      <c r="R3" s="8">
        <f>IFERROR(VLOOKUP(Tabela225[[#This Row],[Name]],Adrenalin!$C$15:$L$27,8,FALSE),"0")</f>
        <v>144.45574771108849</v>
      </c>
      <c r="S3" s="8">
        <f>IFERROR(VLOOKUP(Tabela225[[#This Row],[Name]],Adrenalin!$C$15:$L$27,10,FALSE),"0")</f>
        <v>792.54783484390737</v>
      </c>
      <c r="T3" s="8">
        <f t="shared" ref="T3:T10" si="0">SUM(E3:S3)</f>
        <v>5068.9669792671102</v>
      </c>
      <c r="U3" s="8">
        <v>0</v>
      </c>
      <c r="V3" s="11">
        <f t="shared" ref="V3:V10" si="1">T3-U3</f>
        <v>5068.9669792671102</v>
      </c>
    </row>
    <row r="4" spans="2:22" x14ac:dyDescent="0.25">
      <c r="B4" s="14">
        <v>2</v>
      </c>
      <c r="C4" s="15" t="s">
        <v>23</v>
      </c>
      <c r="D4" s="15" t="s">
        <v>193</v>
      </c>
      <c r="E4" s="8" t="str">
        <f>IFERROR(VLOOKUP(Tabela225[[#This Row],[Name]],'Soca OPEN'!$C$14:$L$27,7,FALSE),"0")</f>
        <v>0</v>
      </c>
      <c r="F4" s="8" t="str">
        <f>IFERROR(VLOOKUP(Tabela225[[#This Row],[Name]],'Soca OPEN'!$C$14:$L$27,9,FALSE),"0")</f>
        <v>0</v>
      </c>
      <c r="G4" s="8" t="str">
        <f>IFERROR(VLOOKUP(Tabela225[[#This Row],[Name]],Ratitovec!$C$15:$N$48,7,FALSE),"0")</f>
        <v>0</v>
      </c>
      <c r="H4" s="8" t="str">
        <f>IFERROR(VLOOKUP(Tabela225[[#This Row],[Name]],Ratitovec!$C$15:$N$48,9,FALSE),"0")</f>
        <v>0</v>
      </c>
      <c r="I4" s="8" t="str">
        <f>IFERROR(VLOOKUP(Tabela225[[#This Row],[Name]],Ratitovec!$C$15:$N$48,11,FALSE),"0")</f>
        <v>0</v>
      </c>
      <c r="J4" s="8">
        <f>IFERROR(VLOOKUP(Tabela225[[#This Row],[Name]],DP!$C$15:$N$59,7,FALSE),"0")</f>
        <v>921.08362779740867</v>
      </c>
      <c r="K4" s="8">
        <f>IFERROR(VLOOKUP(Tabela225[[#This Row],[Name]],DP!$C$15:$N$59,8,FALSE),"0")</f>
        <v>898</v>
      </c>
      <c r="L4" s="8">
        <f>IFERROR(VLOOKUP(Tabela225[[#This Row],[Name]],DP!$C$15:$N$59,10,FALSE),"0")</f>
        <v>674.11167512690361</v>
      </c>
      <c r="M4" s="8">
        <f>IFERROR(VLOOKUP(Tabela225[[#This Row],[Name]],DP!$C$15:$N$59,11,FALSE),"0")</f>
        <v>707</v>
      </c>
      <c r="N4" s="8">
        <f>IFERROR(VLOOKUP(Tabela225[[#This Row],[Name]],DP!$C$15:$N$59,12,FALSE),"0")</f>
        <v>710</v>
      </c>
      <c r="O4" s="8">
        <v>0</v>
      </c>
      <c r="P4" s="8">
        <v>0</v>
      </c>
      <c r="Q4" s="8" t="str">
        <f>IFERROR(VLOOKUP(Tabela225[[#This Row],[Name]],Adrenalin!$C$15:$L$27,6,FALSE),"0")</f>
        <v>0</v>
      </c>
      <c r="R4" s="8" t="str">
        <f>IFERROR(VLOOKUP(Tabela225[[#This Row],[Name]],Adrenalin!$C$15:$L$27,8,FALSE),"0")</f>
        <v>0</v>
      </c>
      <c r="S4" s="8" t="str">
        <f>IFERROR(VLOOKUP(Tabela225[[#This Row],[Name]],Adrenalin!$C$15:$L$27,10,FALSE),"0")</f>
        <v>0</v>
      </c>
      <c r="T4" s="8">
        <f t="shared" si="0"/>
        <v>3910.1953029243123</v>
      </c>
      <c r="U4" s="8">
        <v>0</v>
      </c>
      <c r="V4" s="11">
        <f t="shared" si="1"/>
        <v>3910.1953029243123</v>
      </c>
    </row>
    <row r="5" spans="2:22" x14ac:dyDescent="0.25">
      <c r="B5" s="14">
        <v>3</v>
      </c>
      <c r="C5" s="15" t="s">
        <v>245</v>
      </c>
      <c r="D5" s="15" t="s">
        <v>246</v>
      </c>
      <c r="E5" s="8" t="str">
        <f>IFERROR(VLOOKUP(Tabela225[[#This Row],[Name]],'Soca OPEN'!$C$14:$L$27,7,FALSE),"0")</f>
        <v>0</v>
      </c>
      <c r="F5" s="8" t="str">
        <f>IFERROR(VLOOKUP(Tabela225[[#This Row],[Name]],'Soca OPEN'!$C$14:$L$27,9,FALSE),"0")</f>
        <v>0</v>
      </c>
      <c r="G5" s="8">
        <f>IFERROR(VLOOKUP(Tabela225[[#This Row],[Name]],Ratitovec!$C$15:$N$48,7,FALSE),"0")</f>
        <v>191.95046439628484</v>
      </c>
      <c r="H5" s="8">
        <f>IFERROR(VLOOKUP(Tabela225[[#This Row],[Name]],Ratitovec!$C$15:$N$48,9,FALSE),"0")</f>
        <v>331.06267029972753</v>
      </c>
      <c r="I5" s="8">
        <f>IFERROR(VLOOKUP(Tabela225[[#This Row],[Name]],Ratitovec!$C$15:$N$48,11,FALSE),"0")</f>
        <v>508.11359026369166</v>
      </c>
      <c r="J5" s="8">
        <f>IFERROR(VLOOKUP(Tabela225[[#This Row],[Name]],DP!$C$15:$N$59,7,FALSE),"0")</f>
        <v>408.71613663133098</v>
      </c>
      <c r="K5" s="9">
        <f>IFERROR(VLOOKUP(Tabela225[[#This Row],[Name]],DP!$C$15:$N$59,8,FALSE),"0")</f>
        <v>216</v>
      </c>
      <c r="L5" s="8">
        <f>IFERROR(VLOOKUP(Tabela225[[#This Row],[Name]],DP!$C$15:$N$59,10,FALSE),"0")</f>
        <v>350.25380710659897</v>
      </c>
      <c r="M5" s="8">
        <f>IFERROR(VLOOKUP(Tabela225[[#This Row],[Name]],DP!$C$15:$N$59,11,FALSE),"0")</f>
        <v>127</v>
      </c>
      <c r="N5" s="8">
        <f>IFERROR(VLOOKUP(Tabela225[[#This Row],[Name]],DP!$C$15:$N$59,12,FALSE),"0")</f>
        <v>421</v>
      </c>
      <c r="O5" s="8">
        <v>0</v>
      </c>
      <c r="P5" s="8">
        <v>0</v>
      </c>
      <c r="Q5" s="8" t="str">
        <f>IFERROR(VLOOKUP(Tabela225[[#This Row],[Name]],Adrenalin!$C$15:$L$27,6,FALSE),"0")</f>
        <v>0</v>
      </c>
      <c r="R5" s="8" t="str">
        <f>IFERROR(VLOOKUP(Tabela225[[#This Row],[Name]],Adrenalin!$C$15:$L$27,8,FALSE),"0")</f>
        <v>0</v>
      </c>
      <c r="S5" s="8" t="str">
        <f>IFERROR(VLOOKUP(Tabela225[[#This Row],[Name]],Adrenalin!$C$15:$L$27,10,FALSE),"0")</f>
        <v>0</v>
      </c>
      <c r="T5" s="8">
        <f t="shared" si="0"/>
        <v>2554.096668697634</v>
      </c>
      <c r="U5" s="92">
        <v>0</v>
      </c>
      <c r="V5" s="11">
        <f t="shared" si="1"/>
        <v>2554.096668697634</v>
      </c>
    </row>
    <row r="6" spans="2:22" x14ac:dyDescent="0.25">
      <c r="B6" s="14">
        <v>4</v>
      </c>
      <c r="C6" s="15" t="s">
        <v>126</v>
      </c>
      <c r="D6" s="15" t="s">
        <v>34</v>
      </c>
      <c r="E6" s="8" t="str">
        <f>IFERROR(VLOOKUP(Tabela225[[#This Row],[Name]],'Soca OPEN'!$C$14:$L$27,7,FALSE),"0")</f>
        <v>0</v>
      </c>
      <c r="F6" s="8" t="str">
        <f>IFERROR(VLOOKUP(Tabela225[[#This Row],[Name]],'Soca OPEN'!$C$14:$L$27,9,FALSE),"0")</f>
        <v>0</v>
      </c>
      <c r="G6" s="8" t="str">
        <f>IFERROR(VLOOKUP(Tabela225[[#This Row],[Name]],Ratitovec!$C$15:$N$48,7,FALSE),"0")</f>
        <v>0</v>
      </c>
      <c r="H6" s="8" t="str">
        <f>IFERROR(VLOOKUP(Tabela225[[#This Row],[Name]],Ratitovec!$C$15:$N$48,9,FALSE),"0")</f>
        <v>0</v>
      </c>
      <c r="I6" s="8" t="str">
        <f>IFERROR(VLOOKUP(Tabela225[[#This Row],[Name]],Ratitovec!$C$15:$N$48,11,FALSE),"0")</f>
        <v>0</v>
      </c>
      <c r="J6" s="8">
        <f>IFERROR(VLOOKUP(Tabela225[[#This Row],[Name]],DP!$C$15:$N$59,7,FALSE),"0")</f>
        <v>552.41460541813899</v>
      </c>
      <c r="K6" s="8">
        <f>IFERROR(VLOOKUP(Tabela225[[#This Row],[Name]],DP!$C$15:$N$59,8,FALSE),"0")</f>
        <v>92</v>
      </c>
      <c r="L6" s="8">
        <f>IFERROR(VLOOKUP(Tabela225[[#This Row],[Name]],DP!$C$15:$N$59,10,FALSE),"0")</f>
        <v>189.84771573604061</v>
      </c>
      <c r="M6" s="8">
        <f>IFERROR(VLOOKUP(Tabela225[[#This Row],[Name]],DP!$C$15:$N$59,11,FALSE),"0")</f>
        <v>141</v>
      </c>
      <c r="N6" s="8">
        <f>IFERROR(VLOOKUP(Tabela225[[#This Row],[Name]],DP!$C$15:$N$59,12,FALSE),"0")</f>
        <v>137</v>
      </c>
      <c r="O6" s="8">
        <v>0</v>
      </c>
      <c r="P6" s="8">
        <v>0</v>
      </c>
      <c r="Q6" s="8" t="str">
        <f>IFERROR(VLOOKUP(Tabela225[[#This Row],[Name]],Adrenalin!$C$15:$L$27,6,FALSE),"0")</f>
        <v>0</v>
      </c>
      <c r="R6" s="8" t="str">
        <f>IFERROR(VLOOKUP(Tabela225[[#This Row],[Name]],Adrenalin!$C$15:$L$27,8,FALSE),"0")</f>
        <v>0</v>
      </c>
      <c r="S6" s="8" t="str">
        <f>IFERROR(VLOOKUP(Tabela225[[#This Row],[Name]],Adrenalin!$C$15:$L$27,10,FALSE),"0")</f>
        <v>0</v>
      </c>
      <c r="T6" s="8">
        <f t="shared" si="0"/>
        <v>1112.2623211541795</v>
      </c>
      <c r="U6" s="8">
        <v>0</v>
      </c>
      <c r="V6" s="11">
        <f t="shared" si="1"/>
        <v>1112.2623211541795</v>
      </c>
    </row>
    <row r="7" spans="2:22" x14ac:dyDescent="0.25">
      <c r="B7" s="14">
        <v>5</v>
      </c>
      <c r="C7" s="80" t="s">
        <v>267</v>
      </c>
      <c r="D7" s="15" t="s">
        <v>34</v>
      </c>
      <c r="E7" s="81" t="str">
        <f>IFERROR(VLOOKUP(Tabela225[[#This Row],[Name]],'Soca OPEN'!$C$14:$L$27,7,FALSE),"0")</f>
        <v>0</v>
      </c>
      <c r="F7" s="81" t="str">
        <f>IFERROR(VLOOKUP(Tabela225[[#This Row],[Name]],'Soca OPEN'!$C$14:$L$27,9,FALSE),"0")</f>
        <v>0</v>
      </c>
      <c r="G7" s="81">
        <f>IFERROR(VLOOKUP(Tabela225[[#This Row],[Name]],Ratitovec!$C$15:$N$48,7,FALSE),"0")</f>
        <v>216.71826625386996</v>
      </c>
      <c r="H7" s="81">
        <f>IFERROR(VLOOKUP(Tabela225[[#This Row],[Name]],Ratitovec!$C$15:$N$48,9,FALSE),"0")</f>
        <v>341.96185286103542</v>
      </c>
      <c r="I7" s="81">
        <f>IFERROR(VLOOKUP(Tabela225[[#This Row],[Name]],Ratitovec!$C$15:$N$48,11,FALSE),"0")</f>
        <v>500</v>
      </c>
      <c r="J7" s="81" t="str">
        <f>IFERROR(VLOOKUP(Tabela225[[#This Row],[Name]],DP!$C$15:$N$59,7,FALSE),"0")</f>
        <v>0</v>
      </c>
      <c r="K7" s="83" t="str">
        <f>IFERROR(VLOOKUP(Tabela225[[#This Row],[Name]],DP!$C$15:$N$59,8,FALSE),"0")</f>
        <v>0</v>
      </c>
      <c r="L7" s="81" t="str">
        <f>IFERROR(VLOOKUP(Tabela225[[#This Row],[Name]],DP!$C$15:$N$59,10,FALSE),"0")</f>
        <v>0</v>
      </c>
      <c r="M7" s="81" t="str">
        <f>IFERROR(VLOOKUP(Tabela225[[#This Row],[Name]],DP!$C$15:$N$59,11,FALSE),"0")</f>
        <v>0</v>
      </c>
      <c r="N7" s="81" t="str">
        <f>IFERROR(VLOOKUP(Tabela225[[#This Row],[Name]],DP!$C$15:$N$59,12,FALSE),"0")</f>
        <v>0</v>
      </c>
      <c r="O7" s="81">
        <v>0</v>
      </c>
      <c r="P7" s="81">
        <v>0</v>
      </c>
      <c r="Q7" s="81" t="str">
        <f>IFERROR(VLOOKUP(Tabela225[[#This Row],[Name]],Adrenalin!$C$15:$L$27,6,FALSE),"0")</f>
        <v>0</v>
      </c>
      <c r="R7" s="81" t="str">
        <f>IFERROR(VLOOKUP(Tabela225[[#This Row],[Name]],Adrenalin!$C$15:$L$27,8,FALSE),"0")</f>
        <v>0</v>
      </c>
      <c r="S7" s="81" t="str">
        <f>IFERROR(VLOOKUP(Tabela225[[#This Row],[Name]],Adrenalin!$C$15:$L$27,10,FALSE),"0")</f>
        <v>0</v>
      </c>
      <c r="T7" s="81">
        <f t="shared" si="0"/>
        <v>1058.6801191149054</v>
      </c>
      <c r="U7" s="84">
        <v>0</v>
      </c>
      <c r="V7" s="82">
        <f t="shared" si="1"/>
        <v>1058.6801191149054</v>
      </c>
    </row>
    <row r="8" spans="2:22" x14ac:dyDescent="0.25">
      <c r="B8" s="14">
        <v>6</v>
      </c>
      <c r="C8" s="15" t="s">
        <v>120</v>
      </c>
      <c r="D8" s="15" t="s">
        <v>121</v>
      </c>
      <c r="E8" s="8" t="str">
        <f>IFERROR(VLOOKUP(Tabela225[[#This Row],[Name]],'Soca OPEN'!$C$14:$L$27,7,FALSE),"0")</f>
        <v>0</v>
      </c>
      <c r="F8" s="8" t="str">
        <f>IFERROR(VLOOKUP(Tabela225[[#This Row],[Name]],'Soca OPEN'!$C$14:$L$27,9,FALSE),"0")</f>
        <v>0</v>
      </c>
      <c r="G8" s="8" t="str">
        <f>IFERROR(VLOOKUP(Tabela225[[#This Row],[Name]],Ratitovec!$C$15:$N$48,7,FALSE),"0")</f>
        <v>0</v>
      </c>
      <c r="H8" s="8" t="str">
        <f>IFERROR(VLOOKUP(Tabela225[[#This Row],[Name]],Ratitovec!$C$15:$N$48,9,FALSE),"0")</f>
        <v>0</v>
      </c>
      <c r="I8" s="8" t="str">
        <f>IFERROR(VLOOKUP(Tabela225[[#This Row],[Name]],Ratitovec!$C$15:$N$48,11,FALSE),"0")</f>
        <v>0</v>
      </c>
      <c r="J8" s="8" t="str">
        <f>IFERROR(VLOOKUP(Tabela225[[#This Row],[Name]],DP!$C$15:$N$59,7,FALSE),"0")</f>
        <v>0</v>
      </c>
      <c r="K8" s="8" t="str">
        <f>IFERROR(VLOOKUP(Tabela225[[#This Row],[Name]],DP!$C$15:$N$59,8,FALSE),"0")</f>
        <v>0</v>
      </c>
      <c r="L8" s="8" t="str">
        <f>IFERROR(VLOOKUP(Tabela225[[#This Row],[Name]],DP!$C$15:$N$59,10,FALSE),"0")</f>
        <v>0</v>
      </c>
      <c r="M8" s="8" t="str">
        <f>IFERROR(VLOOKUP(Tabela225[[#This Row],[Name]],DP!$C$15:$N$59,11,FALSE),"0")</f>
        <v>0</v>
      </c>
      <c r="N8" s="8" t="str">
        <f>IFERROR(VLOOKUP(Tabela225[[#This Row],[Name]],DP!$C$15:$N$59,12,FALSE),"0")</f>
        <v>0</v>
      </c>
      <c r="O8" s="8">
        <v>0</v>
      </c>
      <c r="P8" s="8">
        <v>0</v>
      </c>
      <c r="Q8" s="8">
        <f>IFERROR(VLOOKUP(Tabela225[[#This Row],[Name]],Adrenalin!$C$15:$L$27,6,FALSE),"0")</f>
        <v>380.25889967637539</v>
      </c>
      <c r="R8" s="8">
        <f>IFERROR(VLOOKUP(Tabela225[[#This Row],[Name]],Adrenalin!$C$15:$L$27,8,FALSE),"0")</f>
        <v>188.19938962360123</v>
      </c>
      <c r="S8" s="8">
        <f>IFERROR(VLOOKUP(Tabela225[[#This Row],[Name]],Adrenalin!$C$15:$L$27,10,FALSE),"0")</f>
        <v>279.95971802618328</v>
      </c>
      <c r="T8" s="8">
        <f t="shared" si="0"/>
        <v>848.41800732615991</v>
      </c>
      <c r="U8" s="8">
        <v>0</v>
      </c>
      <c r="V8" s="11">
        <f t="shared" si="1"/>
        <v>848.41800732615991</v>
      </c>
    </row>
    <row r="9" spans="2:22" x14ac:dyDescent="0.25">
      <c r="B9" s="14">
        <v>7</v>
      </c>
      <c r="C9" s="15" t="s">
        <v>268</v>
      </c>
      <c r="D9" s="15" t="s">
        <v>269</v>
      </c>
      <c r="E9" s="8" t="str">
        <f>IFERROR(VLOOKUP(Tabela225[[#This Row],[Name]],'Soca OPEN'!$C$14:$L$27,7,FALSE),"0")</f>
        <v>0</v>
      </c>
      <c r="F9" s="8" t="str">
        <f>IFERROR(VLOOKUP(Tabela225[[#This Row],[Name]],'Soca OPEN'!$C$14:$L$27,9,FALSE),"0")</f>
        <v>0</v>
      </c>
      <c r="G9" s="8">
        <f>IFERROR(VLOOKUP(Tabela225[[#This Row],[Name]],Ratitovec!$C$15:$N$48,7,FALSE),"0")</f>
        <v>59.855521155830751</v>
      </c>
      <c r="H9" s="8">
        <f>IFERROR(VLOOKUP(Tabela225[[#This Row],[Name]],Ratitovec!$C$15:$N$48,9,FALSE),"0")</f>
        <v>292.91553133514986</v>
      </c>
      <c r="I9" s="8">
        <f>IFERROR(VLOOKUP(Tabela225[[#This Row],[Name]],Ratitovec!$C$15:$N$48,11,FALSE),"0")</f>
        <v>59.837728194726168</v>
      </c>
      <c r="J9" s="8" t="str">
        <f>IFERROR(VLOOKUP(Tabela225[[#This Row],[Name]],DP!$C$15:$N$59,7,FALSE),"0")</f>
        <v>0</v>
      </c>
      <c r="K9" s="8" t="str">
        <f>IFERROR(VLOOKUP(Tabela225[[#This Row],[Name]],DP!$C$15:$N$59,8,FALSE),"0")</f>
        <v>0</v>
      </c>
      <c r="L9" s="8" t="str">
        <f>IFERROR(VLOOKUP(Tabela225[[#This Row],[Name]],DP!$C$15:$N$59,10,FALSE),"0")</f>
        <v>0</v>
      </c>
      <c r="M9" s="8" t="str">
        <f>IFERROR(VLOOKUP(Tabela225[[#This Row],[Name]],DP!$C$15:$N$59,11,FALSE),"0")</f>
        <v>0</v>
      </c>
      <c r="N9" s="8" t="str">
        <f>IFERROR(VLOOKUP(Tabela225[[#This Row],[Name]],DP!$C$15:$N$59,12,FALSE),"0")</f>
        <v>0</v>
      </c>
      <c r="O9" s="8">
        <v>0</v>
      </c>
      <c r="P9" s="8">
        <v>0</v>
      </c>
      <c r="Q9" s="8" t="str">
        <f>IFERROR(VLOOKUP(Tabela225[[#This Row],[Name]],Adrenalin!$C$15:$L$27,6,FALSE),"0")</f>
        <v>0</v>
      </c>
      <c r="R9" s="8" t="str">
        <f>IFERROR(VLOOKUP(Tabela225[[#This Row],[Name]],Adrenalin!$C$15:$L$27,8,FALSE),"0")</f>
        <v>0</v>
      </c>
      <c r="S9" s="8" t="str">
        <f>IFERROR(VLOOKUP(Tabela225[[#This Row],[Name]],Adrenalin!$C$15:$L$27,10,FALSE),"0")</f>
        <v>0</v>
      </c>
      <c r="T9" s="81">
        <f t="shared" si="0"/>
        <v>412.60878068570673</v>
      </c>
      <c r="U9" s="8">
        <v>0</v>
      </c>
      <c r="V9" s="82">
        <f t="shared" si="1"/>
        <v>412.60878068570673</v>
      </c>
    </row>
    <row r="10" spans="2:22" x14ac:dyDescent="0.25">
      <c r="B10" s="14">
        <v>8</v>
      </c>
      <c r="C10" s="15" t="s">
        <v>270</v>
      </c>
      <c r="D10" s="15" t="s">
        <v>269</v>
      </c>
      <c r="E10" s="8" t="str">
        <f>IFERROR(VLOOKUP(Tabela225[[#This Row],[Name]],'Soca OPEN'!$C$14:$L$27,7,FALSE),"0")</f>
        <v>0</v>
      </c>
      <c r="F10" s="8" t="str">
        <f>IFERROR(VLOOKUP(Tabela225[[#This Row],[Name]],'Soca OPEN'!$C$14:$L$27,9,FALSE),"0")</f>
        <v>0</v>
      </c>
      <c r="G10" s="8">
        <f>IFERROR(VLOOKUP(Tabela225[[#This Row],[Name]],Ratitovec!$C$15:$N$48,7,FALSE),"0")</f>
        <v>0</v>
      </c>
      <c r="H10" s="8">
        <f>IFERROR(VLOOKUP(Tabela225[[#This Row],[Name]],Ratitovec!$C$15:$N$48,9,FALSE),"0")</f>
        <v>361.03542234332423</v>
      </c>
      <c r="I10" s="8">
        <f>IFERROR(VLOOKUP(Tabela225[[#This Row],[Name]],Ratitovec!$C$15:$N$48,11,FALSE),"0")</f>
        <v>0</v>
      </c>
      <c r="J10" s="8" t="str">
        <f>IFERROR(VLOOKUP(Tabela225[[#This Row],[Name]],DP!$C$15:$N$59,7,FALSE),"0")</f>
        <v>0</v>
      </c>
      <c r="K10" s="8" t="str">
        <f>IFERROR(VLOOKUP(Tabela225[[#This Row],[Name]],DP!$C$15:$N$59,8,FALSE),"0")</f>
        <v>0</v>
      </c>
      <c r="L10" s="8" t="str">
        <f>IFERROR(VLOOKUP(Tabela225[[#This Row],[Name]],DP!$C$15:$N$59,10,FALSE),"0")</f>
        <v>0</v>
      </c>
      <c r="M10" s="8" t="str">
        <f>IFERROR(VLOOKUP(Tabela225[[#This Row],[Name]],DP!$C$15:$N$59,11,FALSE),"0")</f>
        <v>0</v>
      </c>
      <c r="N10" s="8" t="str">
        <f>IFERROR(VLOOKUP(Tabela225[[#This Row],[Name]],DP!$C$15:$N$59,12,FALSE),"0")</f>
        <v>0</v>
      </c>
      <c r="O10" s="8">
        <v>0</v>
      </c>
      <c r="P10" s="8">
        <v>0</v>
      </c>
      <c r="Q10" s="8" t="str">
        <f>IFERROR(VLOOKUP(Tabela225[[#This Row],[Name]],Adrenalin!$C$15:$L$27,6,FALSE),"0")</f>
        <v>0</v>
      </c>
      <c r="R10" s="8" t="str">
        <f>IFERROR(VLOOKUP(Tabela225[[#This Row],[Name]],Adrenalin!$C$15:$L$27,8,FALSE),"0")</f>
        <v>0</v>
      </c>
      <c r="S10" s="8" t="str">
        <f>IFERROR(VLOOKUP(Tabela225[[#This Row],[Name]],Adrenalin!$C$15:$L$27,10,FALSE),"0")</f>
        <v>0</v>
      </c>
      <c r="T10" s="81">
        <f t="shared" si="0"/>
        <v>361.03542234332423</v>
      </c>
      <c r="U10" s="8">
        <v>0</v>
      </c>
      <c r="V10" s="82">
        <f t="shared" si="1"/>
        <v>361.03542234332423</v>
      </c>
    </row>
  </sheetData>
  <mergeCells count="2">
    <mergeCell ref="D1:Q1"/>
    <mergeCell ref="R1:V1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V17"/>
  <sheetViews>
    <sheetView showGridLines="0" showRowColHeaders="0" workbookViewId="0">
      <selection activeCell="H31" sqref="H31"/>
    </sheetView>
  </sheetViews>
  <sheetFormatPr defaultRowHeight="15" x14ac:dyDescent="0.25"/>
  <cols>
    <col min="2" max="2" width="20" customWidth="1"/>
    <col min="3" max="3" width="7.5703125" customWidth="1"/>
  </cols>
  <sheetData>
    <row r="1" spans="1:22" ht="81.75" customHeight="1" x14ac:dyDescent="0.25">
      <c r="B1" s="12"/>
      <c r="C1" s="102" t="s">
        <v>290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89"/>
      <c r="O1" s="102" t="s">
        <v>284</v>
      </c>
      <c r="P1" s="102"/>
      <c r="Q1" s="102"/>
      <c r="R1" s="102"/>
      <c r="S1" s="89"/>
      <c r="T1" s="89"/>
      <c r="U1" s="89"/>
      <c r="V1" s="89"/>
    </row>
    <row r="2" spans="1:22" ht="18" customHeight="1" x14ac:dyDescent="0.25">
      <c r="B2" s="12"/>
      <c r="C2" s="13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1:22" x14ac:dyDescent="0.25">
      <c r="A3" s="3" t="s">
        <v>150</v>
      </c>
      <c r="B3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  <c r="M3" s="1" t="s">
        <v>162</v>
      </c>
      <c r="N3" s="1" t="s">
        <v>163</v>
      </c>
      <c r="O3" s="1" t="s">
        <v>164</v>
      </c>
      <c r="P3" s="1" t="s">
        <v>165</v>
      </c>
      <c r="Q3" s="1" t="s">
        <v>166</v>
      </c>
      <c r="R3" s="3" t="s">
        <v>95</v>
      </c>
    </row>
    <row r="4" spans="1:22" x14ac:dyDescent="0.25">
      <c r="A4" s="3">
        <v>1</v>
      </c>
      <c r="B4" t="s">
        <v>168</v>
      </c>
      <c r="C4" s="8">
        <f>IFERROR(VLOOKUP(Tabela19[[#This Row],[Klub]],'Soca OPEN'!$R$14:$T$26,2,FALSE),"0")</f>
        <v>2864.457831325301</v>
      </c>
      <c r="D4" s="8">
        <f>IFERROR(VLOOKUP(Tabela19[[#This Row],[Klub]],'Soca OPEN'!$R$14:$T$26,3,FALSE),"0")</f>
        <v>1059.5238095238096</v>
      </c>
      <c r="E4" s="8">
        <f>IFERROR(VLOOKUP(Tabela19[[#This Row],[Klub]],Ratitovec!$R$15:$U$27,2,FALSE),"0")</f>
        <v>2690.4024767801857</v>
      </c>
      <c r="F4" s="8">
        <f>IFERROR(VLOOKUP(Tabela19[[#This Row],[Klub]],Ratitovec!$R$15:$U$27,3,FALSE),"0")</f>
        <v>1955.0408719346046</v>
      </c>
      <c r="G4" s="8">
        <f>IFERROR(VLOOKUP(Tabela19[[#This Row],[Klub]],Ratitovec!$R$15:$U$27,4,FALSE),"0")</f>
        <v>2590.26369168357</v>
      </c>
      <c r="H4" s="8">
        <f>IFERROR(VLOOKUP(Tabela19[[#This Row],[Klub]],DP!$R$15:$W$27,2,FALSE),"0")</f>
        <v>2868.0800942285041</v>
      </c>
      <c r="I4" s="8">
        <f>IFERROR(VLOOKUP(Tabela19[[#This Row],[Klub]],DP!$R$15:$W$27,3,FALSE),"0")</f>
        <v>2736</v>
      </c>
      <c r="J4" s="8">
        <f>IFERROR(VLOOKUP(Tabela19[[#This Row],[Klub]],DP!$R$15:$W$27,4,FALSE),"0")</f>
        <v>2803.0456852791876</v>
      </c>
      <c r="K4" s="8">
        <f>IFERROR(VLOOKUP(Tabela19[[#This Row],[Klub]],DP!$R$15:$W$27,5,FALSE),"0")</f>
        <v>2911</v>
      </c>
      <c r="L4" s="8">
        <f>IFERROR(VLOOKUP(Tabela19[[#This Row],[Klub]],DP!$R$15:$W$27,6,FALSE),"0")</f>
        <v>2705</v>
      </c>
      <c r="M4" s="8">
        <v>0</v>
      </c>
      <c r="N4" s="8">
        <v>0</v>
      </c>
      <c r="O4" s="8">
        <f>IFERROR(VLOOKUP(Tabela19[[#This Row],[Klub]],Adrenalin!$R$15:$W$27,2,FALSE),"0")</f>
        <v>1110.0323624595469</v>
      </c>
      <c r="P4" s="8">
        <f>IFERROR(VLOOKUP(Tabela19[[#This Row],[Klub]],Adrenalin!$R$15:$W$27,3,FALSE),"0")</f>
        <v>1947.1007121057987</v>
      </c>
      <c r="Q4" s="8">
        <f>IFERROR(VLOOKUP(Tabela19[[#This Row],[Klub]],Adrenalin!$R$15:$W$27,4,FALSE),"0")</f>
        <v>1656.5961732124874</v>
      </c>
      <c r="R4" s="18">
        <f>SUM(Tabela19[[#This Row],[T1]:[T15]])</f>
        <v>29896.543708532998</v>
      </c>
    </row>
    <row r="5" spans="1:22" x14ac:dyDescent="0.25">
      <c r="A5" s="3">
        <v>2</v>
      </c>
      <c r="B5" t="s">
        <v>167</v>
      </c>
      <c r="C5" s="8">
        <f>IFERROR(VLOOKUP(Tabela19[[#This Row],[Klub]],'Soca OPEN'!$R$14:$T$26,2,FALSE),"0")</f>
        <v>1937.7510040160644</v>
      </c>
      <c r="D5" s="8">
        <f>IFERROR(VLOOKUP(Tabela19[[#This Row],[Klub]],'Soca OPEN'!$R$14:$T$26,3,FALSE),"0")</f>
        <v>1083.3333333333335</v>
      </c>
      <c r="E5" s="8">
        <f>IFERROR(VLOOKUP(Tabela19[[#This Row],[Klub]],Ratitovec!$R$15:$U$27,2,FALSE),"0")</f>
        <v>2579.9793601651186</v>
      </c>
      <c r="F5" s="8">
        <f>IFERROR(VLOOKUP(Tabela19[[#This Row],[Klub]],Ratitovec!$R$15:$U$27,3,FALSE),"0")</f>
        <v>2873.2970027247957</v>
      </c>
      <c r="G5" s="8">
        <f>IFERROR(VLOOKUP(Tabela19[[#This Row],[Klub]],Ratitovec!$R$15:$U$27,4,FALSE),"0")</f>
        <v>2334.6855983772821</v>
      </c>
      <c r="H5" s="8">
        <f>IFERROR(VLOOKUP(Tabela19[[#This Row],[Klub]],DP!$R$15:$W$27,2,FALSE),"0")</f>
        <v>2240.2826855123676</v>
      </c>
      <c r="I5" s="8">
        <f>IFERROR(VLOOKUP(Tabela19[[#This Row],[Klub]],DP!$R$15:$W$27,3,FALSE),"0")</f>
        <v>2157</v>
      </c>
      <c r="J5" s="8">
        <f>IFERROR(VLOOKUP(Tabela19[[#This Row],[Klub]],DP!$R$15:$W$27,4,FALSE),"0")</f>
        <v>2202.0304568527918</v>
      </c>
      <c r="K5" s="8">
        <f>IFERROR(VLOOKUP(Tabela19[[#This Row],[Klub]],DP!$R$15:$W$27,5,FALSE),"0")</f>
        <v>1958</v>
      </c>
      <c r="L5" s="8">
        <f>IFERROR(VLOOKUP(Tabela19[[#This Row],[Klub]],DP!$R$15:$W$27,6,FALSE),"0")</f>
        <v>1752</v>
      </c>
      <c r="M5" s="8">
        <v>0</v>
      </c>
      <c r="N5" s="8">
        <v>0</v>
      </c>
      <c r="O5" s="8">
        <f>IFERROR(VLOOKUP(Tabela19[[#This Row],[Klub]],Adrenalin!$R$15:$W$27,2,FALSE),"0")</f>
        <v>1469.2556634304208</v>
      </c>
      <c r="P5" s="8">
        <f>IFERROR(VLOOKUP(Tabela19[[#This Row],[Klub]],Adrenalin!$R$15:$W$27,3,FALSE),"0")</f>
        <v>1361.1393692777212</v>
      </c>
      <c r="Q5" s="8">
        <f>IFERROR(VLOOKUP(Tabela19[[#This Row],[Klub]],Adrenalin!$R$15:$W$27,4,FALSE),"0")</f>
        <v>1611.2789526686806</v>
      </c>
      <c r="R5" s="18">
        <f>SUM(Tabela19[[#This Row],[T1]:[T15]])</f>
        <v>25560.033426358572</v>
      </c>
    </row>
    <row r="6" spans="1:22" x14ac:dyDescent="0.25">
      <c r="A6" s="3">
        <v>3</v>
      </c>
      <c r="B6" t="s">
        <v>100</v>
      </c>
      <c r="C6" s="8">
        <f>IFERROR(VLOOKUP(Tabela19[[#This Row],[Klub]],'Soca OPEN'!$R$14:$T$26,2,FALSE),"0")</f>
        <v>1678.7148594377509</v>
      </c>
      <c r="D6" s="8">
        <f>IFERROR(VLOOKUP(Tabela19[[#This Row],[Klub]],'Soca OPEN'!$R$14:$T$26,3,FALSE),"0")</f>
        <v>761.90476190476193</v>
      </c>
      <c r="E6" s="8">
        <f>IFERROR(VLOOKUP(Tabela19[[#This Row],[Klub]],Ratitovec!$R$15:$U$27,2,FALSE),"0")</f>
        <v>1970.0722394220847</v>
      </c>
      <c r="F6" s="8">
        <f>IFERROR(VLOOKUP(Tabela19[[#This Row],[Klub]],Ratitovec!$R$15:$U$27,3,FALSE),"0")</f>
        <v>1967.3024523160761</v>
      </c>
      <c r="G6" s="8">
        <f>IFERROR(VLOOKUP(Tabela19[[#This Row],[Klub]],Ratitovec!$R$15:$U$27,4,FALSE),"0")</f>
        <v>1728.1947261663286</v>
      </c>
      <c r="H6" s="8">
        <f>IFERROR(VLOOKUP(Tabela19[[#This Row],[Klub]],DP!$R$15:$W$27,2,FALSE),"0")</f>
        <v>1810.3651354534745</v>
      </c>
      <c r="I6" s="8">
        <f>IFERROR(VLOOKUP(Tabela19[[#This Row],[Klub]],DP!$R$15:$W$27,3,FALSE),"0")</f>
        <v>1846</v>
      </c>
      <c r="J6" s="8">
        <f>IFERROR(VLOOKUP(Tabela19[[#This Row],[Klub]],DP!$R$15:$W$27,4,FALSE),"0")</f>
        <v>1771.5736040609136</v>
      </c>
      <c r="K6" s="8">
        <f>IFERROR(VLOOKUP(Tabela19[[#This Row],[Klub]],DP!$R$15:$W$27,5,FALSE),"0")</f>
        <v>1690</v>
      </c>
      <c r="L6" s="8">
        <f>IFERROR(VLOOKUP(Tabela19[[#This Row],[Klub]],DP!$R$15:$W$27,6,FALSE),"0")</f>
        <v>1752</v>
      </c>
      <c r="M6" s="8">
        <v>0</v>
      </c>
      <c r="N6" s="8">
        <v>0</v>
      </c>
      <c r="O6" s="8">
        <f>IFERROR(VLOOKUP(Tabela19[[#This Row],[Klub]],Adrenalin!$R$15:$W$27,2,FALSE),"0")</f>
        <v>516.18122977346275</v>
      </c>
      <c r="P6" s="8">
        <f>IFERROR(VLOOKUP(Tabela19[[#This Row],[Klub]],Adrenalin!$R$15:$W$27,3,FALSE),"0")</f>
        <v>576.80569684638863</v>
      </c>
      <c r="Q6" s="8">
        <f>IFERROR(VLOOKUP(Tabela19[[#This Row],[Klub]],Adrenalin!$R$15:$W$27,4,FALSE),"0")</f>
        <v>818.73111782477338</v>
      </c>
      <c r="R6" s="18">
        <f>SUM(Tabela19[[#This Row],[T1]:[T15]])</f>
        <v>18887.845823206011</v>
      </c>
    </row>
    <row r="7" spans="1:22" x14ac:dyDescent="0.25">
      <c r="A7" s="3">
        <v>4</v>
      </c>
      <c r="B7" t="s">
        <v>170</v>
      </c>
      <c r="C7" s="8">
        <f>IFERROR(VLOOKUP(Tabela19[[#This Row],[Klub]],'Soca OPEN'!$R$14:$T$26,2,FALSE),"0")</f>
        <v>346.3855421686747</v>
      </c>
      <c r="D7" s="8">
        <f>IFERROR(VLOOKUP(Tabela19[[#This Row],[Klub]],'Soca OPEN'!$R$14:$T$26,3,FALSE),"0")</f>
        <v>297.61904761904759</v>
      </c>
      <c r="E7" s="8">
        <f>IFERROR(VLOOKUP(Tabela19[[#This Row],[Klub]],Ratitovec!$R$15:$U$27,2,FALSE),"0")</f>
        <v>1533.5397316821466</v>
      </c>
      <c r="F7" s="8">
        <f>IFERROR(VLOOKUP(Tabela19[[#This Row],[Klub]],Ratitovec!$R$15:$U$27,3,FALSE),"0")</f>
        <v>780.65395095367842</v>
      </c>
      <c r="G7" s="8">
        <f>IFERROR(VLOOKUP(Tabela19[[#This Row],[Klub]],Ratitovec!$R$15:$U$27,4,FALSE),"0")</f>
        <v>1031.4401622718053</v>
      </c>
      <c r="H7" s="8">
        <f>IFERROR(VLOOKUP(Tabela19[[#This Row],[Klub]],DP!$R$15:$W$27,2,FALSE),"0")</f>
        <v>2713.7809187279154</v>
      </c>
      <c r="I7" s="8">
        <f>IFERROR(VLOOKUP(Tabela19[[#This Row],[Klub]],DP!$R$15:$W$27,3,FALSE),"0")</f>
        <v>1818</v>
      </c>
      <c r="J7" s="8">
        <f>IFERROR(VLOOKUP(Tabela19[[#This Row],[Klub]],DP!$R$15:$W$27,4,FALSE),"0")</f>
        <v>2436.5482233502535</v>
      </c>
      <c r="K7" s="8">
        <f>IFERROR(VLOOKUP(Tabela19[[#This Row],[Klub]],DP!$R$15:$W$27,5,FALSE),"0")</f>
        <v>1821</v>
      </c>
      <c r="L7" s="8">
        <f>IFERROR(VLOOKUP(Tabela19[[#This Row],[Klub]],DP!$R$15:$W$27,6,FALSE),"0")</f>
        <v>2159</v>
      </c>
      <c r="M7" s="8">
        <v>1000</v>
      </c>
      <c r="N7" s="8">
        <v>500</v>
      </c>
      <c r="O7" s="8">
        <f>IFERROR(VLOOKUP(Tabela19[[#This Row],[Klub]],Adrenalin!$R$15:$W$27,2,FALSE),"0")</f>
        <v>514.56310679611647</v>
      </c>
      <c r="P7" s="8">
        <f>IFERROR(VLOOKUP(Tabela19[[#This Row],[Klub]],Adrenalin!$R$15:$W$27,3,FALSE),"0")</f>
        <v>457.78229908443541</v>
      </c>
      <c r="Q7" s="8">
        <f>IFERROR(VLOOKUP(Tabela19[[#This Row],[Klub]],Adrenalin!$R$15:$W$27,4,FALSE),"0")</f>
        <v>784.49144008056396</v>
      </c>
      <c r="R7" s="18">
        <f>SUM(Tabela19[[#This Row],[T1]:[T15]])</f>
        <v>18194.80442273464</v>
      </c>
    </row>
    <row r="8" spans="1:22" x14ac:dyDescent="0.25">
      <c r="A8" s="3">
        <v>5</v>
      </c>
      <c r="B8" t="s">
        <v>169</v>
      </c>
      <c r="C8" s="8">
        <f>IFERROR(VLOOKUP(Tabela19[[#This Row],[Klub]],'Soca OPEN'!$R$14:$T$26,2,FALSE),"0")</f>
        <v>721.88755020080316</v>
      </c>
      <c r="D8" s="8">
        <f>IFERROR(VLOOKUP(Tabela19[[#This Row],[Klub]],'Soca OPEN'!$R$14:$T$26,3,FALSE),"0")</f>
        <v>297.61904761904759</v>
      </c>
      <c r="E8" s="8">
        <f>IFERROR(VLOOKUP(Tabela19[[#This Row],[Klub]],Ratitovec!$R$15:$U$27,2,FALSE),"0")</f>
        <v>1346.749226006192</v>
      </c>
      <c r="F8" s="8">
        <f>IFERROR(VLOOKUP(Tabela19[[#This Row],[Klub]],Ratitovec!$R$15:$U$27,3,FALSE),"0")</f>
        <v>1453.6784741144415</v>
      </c>
      <c r="G8" s="8">
        <f>IFERROR(VLOOKUP(Tabela19[[#This Row],[Klub]],Ratitovec!$R$15:$U$27,4,FALSE),"0")</f>
        <v>1224.1379310344828</v>
      </c>
      <c r="H8" s="8">
        <f>IFERROR(VLOOKUP(Tabela19[[#This Row],[Klub]],DP!$R$15:$W$27,2,FALSE),"0")</f>
        <v>2619.5524146054181</v>
      </c>
      <c r="I8" s="8">
        <f>IFERROR(VLOOKUP(Tabela19[[#This Row],[Klub]],DP!$R$15:$W$27,3,FALSE),"0")</f>
        <v>2087</v>
      </c>
      <c r="J8" s="8">
        <f>IFERROR(VLOOKUP(Tabela19[[#This Row],[Klub]],DP!$R$15:$W$27,4,FALSE),"0")</f>
        <v>1909.6446700507613</v>
      </c>
      <c r="K8" s="8">
        <f>IFERROR(VLOOKUP(Tabela19[[#This Row],[Klub]],DP!$R$15:$W$27,5,FALSE),"0")</f>
        <v>2217</v>
      </c>
      <c r="L8" s="8">
        <f>IFERROR(VLOOKUP(Tabela19[[#This Row],[Klub]],DP!$R$15:$W$27,6,FALSE),"0")</f>
        <v>2299</v>
      </c>
      <c r="M8" s="8">
        <v>0</v>
      </c>
      <c r="N8" s="8">
        <v>0</v>
      </c>
      <c r="O8" s="8">
        <f>IFERROR(VLOOKUP(Tabela19[[#This Row],[Klub]],Adrenalin!$R$15:$W$27,2,FALSE),"0")</f>
        <v>0</v>
      </c>
      <c r="P8" s="8">
        <f>IFERROR(VLOOKUP(Tabela19[[#This Row],[Klub]],Adrenalin!$R$15:$W$27,3,FALSE),"0")</f>
        <v>0</v>
      </c>
      <c r="Q8" s="8">
        <f>IFERROR(VLOOKUP(Tabela19[[#This Row],[Klub]],Adrenalin!$R$15:$W$27,4,FALSE),"0")</f>
        <v>0</v>
      </c>
      <c r="R8" s="18">
        <f>SUM(Tabela19[[#This Row],[T1]:[T15]])</f>
        <v>16176.269313631146</v>
      </c>
    </row>
    <row r="9" spans="1:22" x14ac:dyDescent="0.25">
      <c r="A9" s="3">
        <v>6</v>
      </c>
      <c r="B9" t="s">
        <v>171</v>
      </c>
      <c r="C9" s="8" t="str">
        <f>IFERROR(VLOOKUP(Tabela19[[#This Row],[Klub]],'Soca OPEN'!$R$14:$T$26,2,FALSE),"0")</f>
        <v>0</v>
      </c>
      <c r="D9" s="8" t="str">
        <f>IFERROR(VLOOKUP(Tabela19[[#This Row],[Klub]],'Soca OPEN'!$R$14:$T$26,3,FALSE),"0")</f>
        <v>0</v>
      </c>
      <c r="E9" s="8">
        <f>IFERROR(VLOOKUP(Tabela19[[#This Row],[Klub]],Ratitovec!$R$15:$U$27,2,FALSE),"0")</f>
        <v>716.20227038183691</v>
      </c>
      <c r="F9" s="8">
        <f>IFERROR(VLOOKUP(Tabela19[[#This Row],[Klub]],Ratitovec!$R$15:$U$27,3,FALSE),"0")</f>
        <v>915.53133514986382</v>
      </c>
      <c r="G9" s="8">
        <f>IFERROR(VLOOKUP(Tabela19[[#This Row],[Klub]],Ratitovec!$R$15:$U$27,4,FALSE),"0")</f>
        <v>814.40162271805275</v>
      </c>
      <c r="H9" s="8">
        <f>IFERROR(VLOOKUP(Tabela19[[#This Row],[Klub]],DP!$R$15:$W$27,2,FALSE),"0")</f>
        <v>2220.2591283863367</v>
      </c>
      <c r="I9" s="8">
        <f>IFERROR(VLOOKUP(Tabela19[[#This Row],[Klub]],DP!$R$15:$W$27,3,FALSE),"0")</f>
        <v>1846</v>
      </c>
      <c r="J9" s="8">
        <f>IFERROR(VLOOKUP(Tabela19[[#This Row],[Klub]],DP!$R$15:$W$27,4,FALSE),"0")</f>
        <v>1829.4416243654823</v>
      </c>
      <c r="K9" s="8">
        <f>IFERROR(VLOOKUP(Tabela19[[#This Row],[Klub]],DP!$R$15:$W$27,5,FALSE),"0")</f>
        <v>1701</v>
      </c>
      <c r="L9" s="8">
        <f>IFERROR(VLOOKUP(Tabela19[[#This Row],[Klub]],DP!$R$15:$W$27,6,FALSE),"0")</f>
        <v>1560</v>
      </c>
      <c r="M9" s="8">
        <v>0</v>
      </c>
      <c r="N9" s="8">
        <v>0</v>
      </c>
      <c r="O9" s="8">
        <f>IFERROR(VLOOKUP(Tabela19[[#This Row],[Klub]],Adrenalin!$R$15:$W$27,2,FALSE),"0")</f>
        <v>470.873786407767</v>
      </c>
      <c r="P9" s="8">
        <f>IFERROR(VLOOKUP(Tabela19[[#This Row],[Klub]],Adrenalin!$R$15:$W$27,3,FALSE),"0")</f>
        <v>525.94099694811803</v>
      </c>
      <c r="Q9" s="8">
        <f>IFERROR(VLOOKUP(Tabela19[[#This Row],[Klub]],Adrenalin!$R$15:$W$27,4,FALSE),"0")</f>
        <v>514.60221550855988</v>
      </c>
      <c r="R9" s="18">
        <f>SUM(Tabela19[[#This Row],[T1]:[T15]])</f>
        <v>13114.252979866016</v>
      </c>
    </row>
    <row r="10" spans="1:22" x14ac:dyDescent="0.25">
      <c r="A10" s="3">
        <v>7</v>
      </c>
      <c r="B10" t="s">
        <v>173</v>
      </c>
      <c r="C10" s="8">
        <f>IFERROR(VLOOKUP(Tabela19[[#This Row],[Klub]],'Soca OPEN'!$R$14:$T$26,2,FALSE),"0")</f>
        <v>327.30923694779119</v>
      </c>
      <c r="D10" s="8">
        <f>IFERROR(VLOOKUP(Tabela19[[#This Row],[Klub]],'Soca OPEN'!$R$14:$T$26,3,FALSE),"0")</f>
        <v>291.66666666666669</v>
      </c>
      <c r="E10" s="8" t="str">
        <f>IFERROR(VLOOKUP(Tabela19[[#This Row],[Klub]],Ratitovec!$R$15:$U$27,2,FALSE),"0")</f>
        <v>0</v>
      </c>
      <c r="F10" s="8" t="str">
        <f>IFERROR(VLOOKUP(Tabela19[[#This Row],[Klub]],Ratitovec!$R$15:$U$27,3,FALSE),"0")</f>
        <v>0</v>
      </c>
      <c r="G10" s="8" t="str">
        <f>IFERROR(VLOOKUP(Tabela19[[#This Row],[Klub]],Ratitovec!$R$15:$U$27,4,FALSE),"0")</f>
        <v>0</v>
      </c>
      <c r="H10" s="8">
        <f>IFERROR(VLOOKUP(Tabela19[[#This Row],[Klub]],DP!$R$15:$W$27,2,FALSE),"0")</f>
        <v>930.50647820965844</v>
      </c>
      <c r="I10" s="8">
        <f>IFERROR(VLOOKUP(Tabela19[[#This Row],[Klub]],DP!$R$15:$W$27,3,FALSE),"0")</f>
        <v>1122</v>
      </c>
      <c r="J10" s="8">
        <f>IFERROR(VLOOKUP(Tabela19[[#This Row],[Klub]],DP!$R$15:$W$27,4,FALSE),"0")</f>
        <v>1079.1878172588831</v>
      </c>
      <c r="K10" s="8">
        <f>IFERROR(VLOOKUP(Tabela19[[#This Row],[Klub]],DP!$R$15:$W$27,5,FALSE),"0")</f>
        <v>1282</v>
      </c>
      <c r="L10" s="8">
        <f>IFERROR(VLOOKUP(Tabela19[[#This Row],[Klub]],DP!$R$15:$W$27,6,FALSE),"0")</f>
        <v>1171</v>
      </c>
      <c r="M10" s="8">
        <v>0</v>
      </c>
      <c r="N10" s="8">
        <v>0</v>
      </c>
      <c r="O10" s="8">
        <f>IFERROR(VLOOKUP(Tabela19[[#This Row],[Klub]],Adrenalin!$R$15:$W$27,2,FALSE),"0")</f>
        <v>901.29449838187702</v>
      </c>
      <c r="P10" s="8">
        <f>IFERROR(VLOOKUP(Tabela19[[#This Row],[Klub]],Adrenalin!$R$15:$W$27,3,FALSE),"0")</f>
        <v>818.92166836215665</v>
      </c>
      <c r="Q10" s="8">
        <f>IFERROR(VLOOKUP(Tabela19[[#This Row],[Klub]],Adrenalin!$R$15:$W$27,4,FALSE),"0")</f>
        <v>1461.22860020141</v>
      </c>
      <c r="R10" s="18">
        <f>SUM(Tabela19[[#This Row],[T1]:[T15]])</f>
        <v>9385.1149660284427</v>
      </c>
    </row>
    <row r="11" spans="1:22" x14ac:dyDescent="0.25">
      <c r="A11" s="3">
        <v>8</v>
      </c>
      <c r="B11" t="s">
        <v>172</v>
      </c>
      <c r="C11" s="8">
        <f>IFERROR(VLOOKUP(Tabela19[[#This Row],[Klub]],'Soca OPEN'!$R$14:$T$26,2,FALSE),"0")</f>
        <v>0</v>
      </c>
      <c r="D11" s="8">
        <f>IFERROR(VLOOKUP(Tabela19[[#This Row],[Klub]],'Soca OPEN'!$R$14:$T$26,3,FALSE),"0")</f>
        <v>0</v>
      </c>
      <c r="E11" s="8">
        <f>IFERROR(VLOOKUP(Tabela19[[#This Row],[Klub]],Ratitovec!$R$15:$U$27,2,FALSE),"0")</f>
        <v>638.80288957688333</v>
      </c>
      <c r="F11" s="8">
        <f>IFERROR(VLOOKUP(Tabela19[[#This Row],[Klub]],Ratitovec!$R$15:$U$27,3,FALSE),"0")</f>
        <v>967.30245231607626</v>
      </c>
      <c r="G11" s="8">
        <f>IFERROR(VLOOKUP(Tabela19[[#This Row],[Klub]],Ratitovec!$R$15:$U$27,4,FALSE),"0")</f>
        <v>471.60243407707912</v>
      </c>
      <c r="H11" s="8">
        <f>IFERROR(VLOOKUP(Tabela19[[#This Row],[Klub]],DP!$R$15:$W$27,2,FALSE),"0")</f>
        <v>425.20612485276797</v>
      </c>
      <c r="I11" s="8">
        <f>IFERROR(VLOOKUP(Tabela19[[#This Row],[Klub]],DP!$R$15:$W$27,3,FALSE),"0")</f>
        <v>757</v>
      </c>
      <c r="J11" s="8">
        <f>IFERROR(VLOOKUP(Tabela19[[#This Row],[Klub]],DP!$R$15:$W$27,4,FALSE),"0")</f>
        <v>820.30456852791872</v>
      </c>
      <c r="K11" s="8">
        <f>IFERROR(VLOOKUP(Tabela19[[#This Row],[Klub]],DP!$R$15:$W$27,5,FALSE),"0")</f>
        <v>1086</v>
      </c>
      <c r="L11" s="8">
        <f>IFERROR(VLOOKUP(Tabela19[[#This Row],[Klub]],DP!$R$15:$W$27,6,FALSE),"0")</f>
        <v>904</v>
      </c>
      <c r="M11" s="8">
        <v>0</v>
      </c>
      <c r="N11" s="8">
        <v>0</v>
      </c>
      <c r="O11" s="8">
        <f>IFERROR(VLOOKUP(Tabela19[[#This Row],[Klub]],Adrenalin!$R$15:$W$27,2,FALSE),"0")</f>
        <v>893.20388349514565</v>
      </c>
      <c r="P11" s="8">
        <f>IFERROR(VLOOKUP(Tabela19[[#This Row],[Klub]],Adrenalin!$R$15:$W$27,3,FALSE),"0")</f>
        <v>1372.3296032553408</v>
      </c>
      <c r="Q11" s="8">
        <f>IFERROR(VLOOKUP(Tabela19[[#This Row],[Klub]],Adrenalin!$R$15:$W$27,4,FALSE),"0")</f>
        <v>1047.3313192346425</v>
      </c>
      <c r="R11" s="18">
        <f>SUM(Tabela19[[#This Row],[T1]:[T15]])</f>
        <v>9383.0832753358554</v>
      </c>
    </row>
    <row r="12" spans="1:22" x14ac:dyDescent="0.25">
      <c r="A12" s="3">
        <v>9</v>
      </c>
      <c r="B12" t="s">
        <v>47</v>
      </c>
      <c r="C12" s="8">
        <f>IFERROR(VLOOKUP(Tabela19[[#This Row],[Klub]],'Soca OPEN'!$R$14:$T$26,2,FALSE),"0")</f>
        <v>337.34939759036143</v>
      </c>
      <c r="D12" s="8">
        <f>IFERROR(VLOOKUP(Tabela19[[#This Row],[Klub]],'Soca OPEN'!$R$14:$T$26,3,FALSE),"0")</f>
        <v>767.85714285714289</v>
      </c>
      <c r="E12" s="8" t="str">
        <f>IFERROR(VLOOKUP(Tabela19[[#This Row],[Klub]],Ratitovec!$R$15:$U$27,2,FALSE),"0")</f>
        <v>0</v>
      </c>
      <c r="F12" s="8" t="str">
        <f>IFERROR(VLOOKUP(Tabela19[[#This Row],[Klub]],Ratitovec!$R$15:$U$27,3,FALSE),"0")</f>
        <v>0</v>
      </c>
      <c r="G12" s="8" t="str">
        <f>IFERROR(VLOOKUP(Tabela19[[#This Row],[Klub]],Ratitovec!$R$15:$U$27,4,FALSE),"0")</f>
        <v>0</v>
      </c>
      <c r="H12" s="8">
        <f>IFERROR(VLOOKUP(Tabela19[[#This Row],[Klub]],DP!$R$15:$W$27,2,FALSE),"0")</f>
        <v>1227.3262661955241</v>
      </c>
      <c r="I12" s="8">
        <f>IFERROR(VLOOKUP(Tabela19[[#This Row],[Klub]],DP!$R$15:$W$27,3,FALSE),"0")</f>
        <v>403</v>
      </c>
      <c r="J12" s="8">
        <f>IFERROR(VLOOKUP(Tabela19[[#This Row],[Klub]],DP!$R$15:$W$27,4,FALSE),"0")</f>
        <v>1054.8223350253807</v>
      </c>
      <c r="K12" s="8">
        <f>IFERROR(VLOOKUP(Tabela19[[#This Row],[Klub]],DP!$R$15:$W$27,5,FALSE),"0")</f>
        <v>861</v>
      </c>
      <c r="L12" s="8">
        <f>IFERROR(VLOOKUP(Tabela19[[#This Row],[Klub]],DP!$R$15:$W$27,6,FALSE),"0")</f>
        <v>579</v>
      </c>
      <c r="M12" s="8">
        <v>0</v>
      </c>
      <c r="N12" s="8">
        <v>0</v>
      </c>
      <c r="O12" s="8">
        <f>IFERROR(VLOOKUP(Tabela19[[#This Row],[Klub]],Adrenalin!$R$15:$W$27,2,FALSE),"0")</f>
        <v>487.05501618122975</v>
      </c>
      <c r="P12" s="8">
        <f>IFERROR(VLOOKUP(Tabela19[[#This Row],[Klub]],Adrenalin!$R$15:$W$27,3,FALSE),"0")</f>
        <v>162.76703967446593</v>
      </c>
      <c r="Q12" s="8">
        <f>IFERROR(VLOOKUP(Tabela19[[#This Row],[Klub]],Adrenalin!$R$15:$W$27,4,FALSE),"0")</f>
        <v>0</v>
      </c>
      <c r="R12" s="18">
        <f>SUM(Tabela19[[#This Row],[T1]:[T15]])</f>
        <v>5880.1771975241054</v>
      </c>
    </row>
    <row r="13" spans="1:22" x14ac:dyDescent="0.25">
      <c r="A13" s="3">
        <v>10</v>
      </c>
      <c r="B13" t="s">
        <v>177</v>
      </c>
      <c r="C13" s="8" t="str">
        <f>IFERROR(VLOOKUP(Tabela19[[#This Row],[Klub]],'Soca OPEN'!$R$14:$T$26,2,FALSE),"0")</f>
        <v>0</v>
      </c>
      <c r="D13" s="8" t="str">
        <f>IFERROR(VLOOKUP(Tabela19[[#This Row],[Klub]],'Soca OPEN'!$R$14:$T$26,3,FALSE),"0")</f>
        <v>0</v>
      </c>
      <c r="E13" s="8" t="str">
        <f>IFERROR(VLOOKUP(Tabela19[[#This Row],[Klub]],Ratitovec!$R$15:$U$27,2,FALSE),"0")</f>
        <v>0</v>
      </c>
      <c r="F13" s="8" t="str">
        <f>IFERROR(VLOOKUP(Tabela19[[#This Row],[Klub]],Ratitovec!$R$15:$U$27,3,FALSE),"0")</f>
        <v>0</v>
      </c>
      <c r="G13" s="8" t="str">
        <f>IFERROR(VLOOKUP(Tabela19[[#This Row],[Klub]],Ratitovec!$R$15:$U$27,4,FALSE),"0")</f>
        <v>0</v>
      </c>
      <c r="H13" s="8">
        <f>IFERROR(VLOOKUP(Tabela19[[#This Row],[Klub]],DP!$R$15:$W$27,2,FALSE),"0")</f>
        <v>1209.658421672556</v>
      </c>
      <c r="I13" s="8">
        <f>IFERROR(VLOOKUP(Tabela19[[#This Row],[Klub]],DP!$R$15:$W$27,3,FALSE),"0")</f>
        <v>721</v>
      </c>
      <c r="J13" s="8">
        <f>IFERROR(VLOOKUP(Tabela19[[#This Row],[Klub]],DP!$R$15:$W$27,4,FALSE),"0")</f>
        <v>981.72588832487315</v>
      </c>
      <c r="K13" s="8">
        <f>IFERROR(VLOOKUP(Tabela19[[#This Row],[Klub]],DP!$R$15:$W$27,5,FALSE),"0")</f>
        <v>880</v>
      </c>
      <c r="L13" s="8">
        <f>IFERROR(VLOOKUP(Tabela19[[#This Row],[Klub]],DP!$R$15:$W$27,6,FALSE),"0")</f>
        <v>343</v>
      </c>
      <c r="M13" s="8">
        <v>0</v>
      </c>
      <c r="N13" s="8">
        <v>0</v>
      </c>
      <c r="O13" s="8">
        <f>IFERROR(VLOOKUP(Tabela19[[#This Row],[Klub]],Adrenalin!$R$15:$W$27,2,FALSE),"0")</f>
        <v>0</v>
      </c>
      <c r="P13" s="8">
        <f>IFERROR(VLOOKUP(Tabela19[[#This Row],[Klub]],Adrenalin!$R$15:$W$27,3,FALSE),"0")</f>
        <v>0</v>
      </c>
      <c r="Q13" s="8">
        <f>IFERROR(VLOOKUP(Tabela19[[#This Row],[Klub]],Adrenalin!$R$15:$W$27,4,FALSE),"0")</f>
        <v>0</v>
      </c>
      <c r="R13" s="18">
        <f>SUM(Tabela19[[#This Row],[T1]:[T15]])</f>
        <v>4135.3843099974292</v>
      </c>
    </row>
    <row r="14" spans="1:22" x14ac:dyDescent="0.25">
      <c r="A14" s="3">
        <v>11</v>
      </c>
      <c r="B14" s="17" t="s">
        <v>256</v>
      </c>
      <c r="C14" s="8" t="str">
        <f>IFERROR(VLOOKUP(Tabela19[[#This Row],[Klub]],'Soca OPEN'!$R$14:$T$26,2,FALSE),"0")</f>
        <v>0</v>
      </c>
      <c r="D14" s="8" t="str">
        <f>IFERROR(VLOOKUP(Tabela19[[#This Row],[Klub]],'Soca OPEN'!$R$14:$T$26,3,FALSE),"0")</f>
        <v>0</v>
      </c>
      <c r="E14" s="8" t="str">
        <f>IFERROR(VLOOKUP(Tabela19[[#This Row],[Klub]],Ratitovec!$R$15:$U$27,2,FALSE),"0")</f>
        <v>0</v>
      </c>
      <c r="F14" s="8" t="str">
        <f>IFERROR(VLOOKUP(Tabela19[[#This Row],[Klub]],Ratitovec!$R$15:$U$27,3,FALSE),"0")</f>
        <v>0</v>
      </c>
      <c r="G14" s="8" t="str">
        <f>IFERROR(VLOOKUP(Tabela19[[#This Row],[Klub]],Ratitovec!$R$15:$U$27,4,FALSE),"0")</f>
        <v>0</v>
      </c>
      <c r="H14" s="8" t="str">
        <f>IFERROR(VLOOKUP(Tabela19[[#This Row],[Klub]],DP!$R$15:$W$27,2,FALSE),"0")</f>
        <v>0</v>
      </c>
      <c r="I14" s="8" t="str">
        <f>IFERROR(VLOOKUP(Tabela19[[#This Row],[Klub]],DP!$R$15:$W$27,3,FALSE),"0")</f>
        <v>0</v>
      </c>
      <c r="J14" s="8" t="str">
        <f>IFERROR(VLOOKUP(Tabela19[[#This Row],[Klub]],DP!$R$15:$W$27,4,FALSE),"0")</f>
        <v>0</v>
      </c>
      <c r="K14" s="8" t="str">
        <f>IFERROR(VLOOKUP(Tabela19[[#This Row],[Klub]],DP!$R$15:$W$27,5,FALSE),"0")</f>
        <v>0</v>
      </c>
      <c r="L14" s="8" t="str">
        <f>IFERROR(VLOOKUP(Tabela19[[#This Row],[Klub]],DP!$R$15:$W$27,6,FALSE),"0")</f>
        <v>0</v>
      </c>
      <c r="M14" s="8">
        <v>0</v>
      </c>
      <c r="N14" s="8">
        <v>0</v>
      </c>
      <c r="O14" s="8" t="str">
        <f>IFERROR(VLOOKUP(Tabela19[[#This Row],[Klub]],Adrenalin!$R$15:$W$27,2,FALSE),"0")</f>
        <v>0</v>
      </c>
      <c r="P14" s="8" t="str">
        <f>IFERROR(VLOOKUP(Tabela19[[#This Row],[Klub]],Adrenalin!$R$15:$W$27,3,FALSE),"0")</f>
        <v>0</v>
      </c>
      <c r="Q14" s="8" t="str">
        <f>IFERROR(VLOOKUP(Tabela19[[#This Row],[Klub]],Adrenalin!$R$15:$W$27,4,FALSE),"0")</f>
        <v>0</v>
      </c>
      <c r="R14" s="88">
        <f>SUM(Tabela19[[#This Row],[T1]:[T15]])</f>
        <v>0</v>
      </c>
    </row>
    <row r="15" spans="1:22" x14ac:dyDescent="0.25">
      <c r="A15" s="3">
        <v>12</v>
      </c>
      <c r="B15" t="s">
        <v>174</v>
      </c>
      <c r="C15" s="8" t="str">
        <f>IFERROR(VLOOKUP(Tabela19[[#This Row],[Klub]],'Soca OPEN'!$R$14:$T$26,2,FALSE),"0")</f>
        <v>0</v>
      </c>
      <c r="D15" s="8" t="str">
        <f>IFERROR(VLOOKUP(Tabela19[[#This Row],[Klub]],'Soca OPEN'!$R$14:$T$26,3,FALSE),"0")</f>
        <v>0</v>
      </c>
      <c r="E15" s="8" t="str">
        <f>IFERROR(VLOOKUP(Tabela19[[#This Row],[Klub]],Ratitovec!$R$15:$U$27,2,FALSE),"0")</f>
        <v>0</v>
      </c>
      <c r="F15" s="8" t="str">
        <f>IFERROR(VLOOKUP(Tabela19[[#This Row],[Klub]],Ratitovec!$R$15:$U$27,3,FALSE),"0")</f>
        <v>0</v>
      </c>
      <c r="G15" s="8" t="str">
        <f>IFERROR(VLOOKUP(Tabela19[[#This Row],[Klub]],Ratitovec!$R$15:$U$27,4,FALSE),"0")</f>
        <v>0</v>
      </c>
      <c r="H15" s="8" t="str">
        <f>IFERROR(VLOOKUP(Tabela19[[#This Row],[Klub]],DP!$R$15:$W$27,2,FALSE),"0")</f>
        <v>0</v>
      </c>
      <c r="I15" s="8" t="str">
        <f>IFERROR(VLOOKUP(Tabela19[[#This Row],[Klub]],DP!$R$15:$W$27,3,FALSE),"0")</f>
        <v>0</v>
      </c>
      <c r="J15" s="8" t="str">
        <f>IFERROR(VLOOKUP(Tabela19[[#This Row],[Klub]],DP!$R$15:$W$27,4,FALSE),"0")</f>
        <v>0</v>
      </c>
      <c r="K15" s="8" t="str">
        <f>IFERROR(VLOOKUP(Tabela19[[#This Row],[Klub]],DP!$R$15:$W$27,5,FALSE),"0")</f>
        <v>0</v>
      </c>
      <c r="L15" s="8" t="str">
        <f>IFERROR(VLOOKUP(Tabela19[[#This Row],[Klub]],DP!$R$15:$W$27,6,FALSE),"0")</f>
        <v>0</v>
      </c>
      <c r="M15" s="8">
        <v>0</v>
      </c>
      <c r="N15" s="8">
        <v>0</v>
      </c>
      <c r="O15" s="8">
        <f>IFERROR(VLOOKUP(Tabela19[[#This Row],[Klub]],Adrenalin!$R$15:$W$27,2,FALSE),"0")</f>
        <v>0</v>
      </c>
      <c r="P15" s="8">
        <f>IFERROR(VLOOKUP(Tabela19[[#This Row],[Klub]],Adrenalin!$R$15:$W$27,3,FALSE),"0")</f>
        <v>0</v>
      </c>
      <c r="Q15" s="8">
        <f>IFERROR(VLOOKUP(Tabela19[[#This Row],[Klub]],Adrenalin!$R$15:$W$27,4,FALSE),"0")</f>
        <v>0</v>
      </c>
      <c r="R15" s="18">
        <f>SUM(Tabela19[[#This Row],[T1]:[T15]])</f>
        <v>0</v>
      </c>
    </row>
    <row r="16" spans="1:22" x14ac:dyDescent="0.25">
      <c r="A16" s="3">
        <v>13</v>
      </c>
      <c r="B16" t="s">
        <v>176</v>
      </c>
      <c r="C16" s="8" t="str">
        <f>IFERROR(VLOOKUP(Tabela19[[#This Row],[Klub]],'Soca OPEN'!$R$14:$T$26,2,FALSE),"0")</f>
        <v>0</v>
      </c>
      <c r="D16" s="8" t="str">
        <f>IFERROR(VLOOKUP(Tabela19[[#This Row],[Klub]],'Soca OPEN'!$R$14:$T$26,3,FALSE),"0")</f>
        <v>0</v>
      </c>
      <c r="E16" s="8" t="str">
        <f>IFERROR(VLOOKUP(Tabela19[[#This Row],[Klub]],Ratitovec!$R$15:$U$27,2,FALSE),"0")</f>
        <v>0</v>
      </c>
      <c r="F16" s="8" t="str">
        <f>IFERROR(VLOOKUP(Tabela19[[#This Row],[Klub]],Ratitovec!$R$15:$U$27,3,FALSE),"0")</f>
        <v>0</v>
      </c>
      <c r="G16" s="8" t="str">
        <f>IFERROR(VLOOKUP(Tabela19[[#This Row],[Klub]],Ratitovec!$R$15:$U$27,4,FALSE),"0")</f>
        <v>0</v>
      </c>
      <c r="H16" s="8" t="str">
        <f>IFERROR(VLOOKUP(Tabela19[[#This Row],[Klub]],DP!$R$15:$W$27,2,FALSE),"0")</f>
        <v>0</v>
      </c>
      <c r="I16" s="8" t="str">
        <f>IFERROR(VLOOKUP(Tabela19[[#This Row],[Klub]],DP!$R$15:$W$27,3,FALSE),"0")</f>
        <v>0</v>
      </c>
      <c r="J16" s="8" t="str">
        <f>IFERROR(VLOOKUP(Tabela19[[#This Row],[Klub]],DP!$R$15:$W$27,4,FALSE),"0")</f>
        <v>0</v>
      </c>
      <c r="K16" s="8" t="str">
        <f>IFERROR(VLOOKUP(Tabela19[[#This Row],[Klub]],DP!$R$15:$W$27,5,FALSE),"0")</f>
        <v>0</v>
      </c>
      <c r="L16" s="8" t="str">
        <f>IFERROR(VLOOKUP(Tabela19[[#This Row],[Klub]],DP!$R$15:$W$27,6,FALSE),"0")</f>
        <v>0</v>
      </c>
      <c r="M16" s="8">
        <v>0</v>
      </c>
      <c r="N16" s="8">
        <v>0</v>
      </c>
      <c r="O16" s="8" t="str">
        <f>IFERROR(VLOOKUP(Tabela19[[#This Row],[Klub]],Adrenalin!$R$15:$W$27,2,FALSE),"0")</f>
        <v>0</v>
      </c>
      <c r="P16" s="8" t="str">
        <f>IFERROR(VLOOKUP(Tabela19[[#This Row],[Klub]],Adrenalin!$R$15:$W$27,3,FALSE),"0")</f>
        <v>0</v>
      </c>
      <c r="Q16" s="8" t="str">
        <f>IFERROR(VLOOKUP(Tabela19[[#This Row],[Klub]],Adrenalin!$R$15:$W$27,4,FALSE),"0")</f>
        <v>0</v>
      </c>
      <c r="R16" s="18">
        <f>SUM(Tabela19[[#This Row],[T1]:[T15]])</f>
        <v>0</v>
      </c>
    </row>
    <row r="17" spans="1:18" x14ac:dyDescent="0.25">
      <c r="A17" s="3">
        <v>14</v>
      </c>
      <c r="B17" t="s">
        <v>178</v>
      </c>
      <c r="C17" s="8" t="str">
        <f>IFERROR(VLOOKUP(Tabela19[[#This Row],[Klub]],'Soca OPEN'!$R$14:$T$26,2,FALSE),"0")</f>
        <v>0</v>
      </c>
      <c r="D17" s="8" t="str">
        <f>IFERROR(VLOOKUP(Tabela19[[#This Row],[Klub]],'Soca OPEN'!$R$14:$T$26,3,FALSE),"0")</f>
        <v>0</v>
      </c>
      <c r="E17" s="8" t="str">
        <f>IFERROR(VLOOKUP(Tabela19[[#This Row],[Klub]],Ratitovec!$R$15:$U$27,2,FALSE),"0")</f>
        <v>0</v>
      </c>
      <c r="F17" s="8" t="str">
        <f>IFERROR(VLOOKUP(Tabela19[[#This Row],[Klub]],Ratitovec!$R$15:$U$27,3,FALSE),"0")</f>
        <v>0</v>
      </c>
      <c r="G17" s="8" t="str">
        <f>IFERROR(VLOOKUP(Tabela19[[#This Row],[Klub]],Ratitovec!$R$15:$U$27,4,FALSE),"0")</f>
        <v>0</v>
      </c>
      <c r="H17" s="8" t="str">
        <f>IFERROR(VLOOKUP(Tabela19[[#This Row],[Klub]],DP!$R$15:$W$27,2,FALSE),"0")</f>
        <v>0</v>
      </c>
      <c r="I17" s="8" t="str">
        <f>IFERROR(VLOOKUP(Tabela19[[#This Row],[Klub]],DP!$R$15:$W$27,3,FALSE),"0")</f>
        <v>0</v>
      </c>
      <c r="J17" s="8" t="str">
        <f>IFERROR(VLOOKUP(Tabela19[[#This Row],[Klub]],DP!$R$15:$W$27,4,FALSE),"0")</f>
        <v>0</v>
      </c>
      <c r="K17" s="8" t="str">
        <f>IFERROR(VLOOKUP(Tabela19[[#This Row],[Klub]],DP!$R$15:$W$27,5,FALSE),"0")</f>
        <v>0</v>
      </c>
      <c r="L17" s="8" t="str">
        <f>IFERROR(VLOOKUP(Tabela19[[#This Row],[Klub]],DP!$R$15:$W$27,6,FALSE),"0")</f>
        <v>0</v>
      </c>
      <c r="M17" s="8">
        <v>0</v>
      </c>
      <c r="N17" s="8">
        <v>0</v>
      </c>
      <c r="O17" s="8">
        <f>IFERROR(VLOOKUP(Tabela19[[#This Row],[Klub]],Adrenalin!$R$15:$W$27,2,FALSE),"0")</f>
        <v>0</v>
      </c>
      <c r="P17" s="8">
        <f>IFERROR(VLOOKUP(Tabela19[[#This Row],[Klub]],Adrenalin!$R$15:$W$27,3,FALSE),"0")</f>
        <v>0</v>
      </c>
      <c r="Q17" s="8">
        <f>IFERROR(VLOOKUP(Tabela19[[#This Row],[Klub]],Adrenalin!$R$15:$W$27,4,FALSE),"0")</f>
        <v>0</v>
      </c>
      <c r="R17" s="18">
        <f>SUM(Tabela19[[#This Row],[T1]:[T15]])</f>
        <v>0</v>
      </c>
    </row>
  </sheetData>
  <sheetProtection password="C9B5" sheet="1" objects="1" scenarios="1"/>
  <mergeCells count="2">
    <mergeCell ref="O1:R1"/>
    <mergeCell ref="C1:M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9</vt:i4>
      </vt:variant>
      <vt:variant>
        <vt:lpstr>Imenovani obsegi</vt:lpstr>
      </vt:variant>
      <vt:variant>
        <vt:i4>12</vt:i4>
      </vt:variant>
    </vt:vector>
  </HeadingPairs>
  <TitlesOfParts>
    <vt:vector size="21" baseType="lpstr">
      <vt:lpstr>Soca OPEN</vt:lpstr>
      <vt:lpstr>Ratitovec</vt:lpstr>
      <vt:lpstr>DP</vt:lpstr>
      <vt:lpstr>Peca Open</vt:lpstr>
      <vt:lpstr>Adrenalin</vt:lpstr>
      <vt:lpstr>Skupno-SERIAL</vt:lpstr>
      <vt:lpstr>Skupno-SPORT</vt:lpstr>
      <vt:lpstr>Skupno-FUN</vt:lpstr>
      <vt:lpstr>Klubsko</vt:lpstr>
      <vt:lpstr>Ratitovec!klub</vt:lpstr>
      <vt:lpstr>'Soca OPEN'!klub</vt:lpstr>
      <vt:lpstr>klub</vt:lpstr>
      <vt:lpstr>'Soca OPEN'!pilot</vt:lpstr>
      <vt:lpstr>Ratitovec!T1_</vt:lpstr>
      <vt:lpstr>'Soca OPEN'!T1_</vt:lpstr>
      <vt:lpstr>T1_</vt:lpstr>
      <vt:lpstr>Ratitovec!T2_</vt:lpstr>
      <vt:lpstr>'Soca OPEN'!T2_</vt:lpstr>
      <vt:lpstr>T2_</vt:lpstr>
      <vt:lpstr>Ratitovec!T3_</vt:lpstr>
      <vt:lpstr>T3_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Golob</dc:creator>
  <cp:lastModifiedBy>Igor Eržen</cp:lastModifiedBy>
  <dcterms:created xsi:type="dcterms:W3CDTF">2012-11-12T20:10:54Z</dcterms:created>
  <dcterms:modified xsi:type="dcterms:W3CDTF">2013-12-02T10:09:02Z</dcterms:modified>
</cp:coreProperties>
</file>