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1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<sst xmlns="http://schemas.openxmlformats.org/spreadsheetml/2006/main" count="233">
  <si>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</si>
  <si>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</si>
  <si>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</si>
  <si>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</si>
  <si>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</si>
  <si>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</si>
  <si>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</si>
  <si>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</si>
  <si>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</si>
  <si>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</si>
  <si>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</si>
  <si>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</si>
  <si>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</si>
  <si>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</si>
  <si>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</si>
  <si>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</si>
  <si>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</si>
  <si>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</si>
  <si>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</si>
  <si>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</si>
  <si>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</si>
  <si>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</si>
  <si>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</si>
  <si>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</si>
  <si>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</si>
  <si>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</si>
  <si>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</si>
  <si>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</si>
  <si>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</si>
  <si>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</si>
  <si>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</si>
  <si>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</si>
  <si>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</si>
  <si>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</si>
  <si>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</si>
  <si>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</si>
  <si>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</si>
  <si>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</si>
  <si>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</si>
  <si>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</si>
  <si>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</si>
  <si>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</si>
  <si>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</si>
  <si>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</si>
  <si>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</si>
  <si>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</si>
  <si>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</si>
  <si>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</si>
  <si>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</si>
  <si>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</si>
  <si>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</si>
  <si>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</si>
  <si>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</si>
  <si>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</si>
  <si>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</si>
  <si>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</si>
  <si>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</si>
  <si>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</si>
  <si>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</si>
  <si>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</si>
  <si>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</si>
  <si>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</si>
  <si>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</si>
  <si>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</si>
  <si>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</si>
  <si>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</si>
  <si>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</si>
  <si>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</si>
  <si>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</si>
  <si>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</si>
  <si>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</si>
  <si>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</si>
  <si>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</si>
  <si>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</si>
  <si>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</si>
  <si>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</si>
  <si>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</si>
  <si>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</si>
  <si>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</si>
  <si>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</si>
  <si>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</si>
  <si>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</si>
  <si>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</si>
  <si>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</si>
  <si>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</si>
  <si>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</si>
  <si>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</si>
  <si>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</si>
  <si>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</si>
  <si>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</si>
  <si>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</si>
  <si>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</si>
  <si>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</si>
  <si>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</si>
  <si>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</si>
  <si>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</si>
  <si>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</si>
  <si>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</si>
  <si>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</si>
  <si>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</si>
  <si>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</si>
  <si>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</si>
  <si>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</si>
  <si>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</si>
  <si>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</si>
  <si>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</si>
  <si>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</si>
  <si>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</si>
  <si>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</si>
  <si>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</si>
  <si>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</si>
  <si>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</si>
  <si>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</si>
  <si>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</si>
  <si>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</si>
  <si>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</si>
  <si>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</si>
  <si>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</si>
  <si>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</si>
  <si>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</si>
  <si>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</si>
  <si>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</si>
  <si>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</si>
  <si>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</si>
  <si>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</si>
  <si>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</si>
  <si>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</si>
  <si>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</si>
  <si>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</si>
  <si>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</si>
  <si>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</si>
  <si>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</si>
  <si>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</si>
  <si>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</si>
  <si>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</si>
  <si>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</si>
  <si>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</si>
  <si>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</si>
  <si>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</si>
  <si>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</si>
  <si>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</si>
  <si>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</si>
  <si>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</si>
  <si>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</si>
  <si>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</si>
  <si>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</si>
  <si>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</si>
  <si>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</si>
  <si>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</si>
  <si>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</si>
  <si>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</si>
  <si>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</si>
  <si>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</si>
  <si>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</si>
  <si>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</si>
  <si>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</si>
  <si>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</si>
  <si>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</si>
  <si>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</si>
  <si>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</si>
  <si>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</si>
  <si>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</si>
  <si>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</si>
  <si>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</si>
  <si>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</si>
  <si>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</si>
  <si>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</si>
  <si>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</si>
  <si>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</si>
  <si>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</si>
  <si>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</si>
  <si>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</si>
  <si>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</si>
  <si>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</si>
  <si>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</si>
  <si>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</si>
  <si>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</si>
  <si>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</si>
  <si>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</si>
  <si>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</si>
  <si>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</si>
  <si>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</si>
  <si>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</si>
  <si>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</si>
  <si>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</si>
  <si>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</si>
  <si>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</si>
  <si>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</si>
  <si>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</si>
  <si>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</si>
  <si>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</si>
  <si>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</si>
  <si>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</si>
  <si>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</si>
  <si>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</si>
  <si>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</si>
  <si>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</si>
  <si>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</si>
  <si>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</si>
  <si>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</si>
  <si>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</si>
  <si>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</si>
  <si>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</si>
  <si>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</si>
  <si>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</si>
  <si>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</si>
  <si>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List</t>
  </si>
  <si>
    <t>Dict</t>
  </si>
  <si>
    <t>PE01</t>
  </si>
  <si>
    <t>PE02</t>
  </si>
  <si>
    <t>-</t>
  </si>
  <si>
    <t>F I N A L</t>
  </si>
  <si>
    <t>PYGAME01</t>
  </si>
  <si>
    <t>PROJ DOC</t>
  </si>
  <si>
    <t>ORIGINALITY</t>
  </si>
  <si>
    <t>GRAPHICS</t>
  </si>
  <si>
    <t>SOUNDS</t>
  </si>
  <si>
    <t>COMPLEXITY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</si>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</sst>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d\-mmm\-yyyy"/>
    <numFmt numFmtId="177" formatCode="###\-###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mmmm\ d\,\ yyyy"/>
    <numFmt numFmtId="180" formatCode="_ * #,##0.00_ ;_ * \-#,##0.00_ ;_ * &quot;-&quot;??_ ;_ @_ "/>
    <numFmt numFmtId="181" formatCode="mm/dd/yy;@"/>
    <numFmt numFmtId="182" formatCode="dd\-mmm\-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66" fillId="2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29" borderId="80" applyNumberFormat="0" applyAlignment="0" applyProtection="0">
      <alignment vertical="center"/>
    </xf>
    <xf numFmtId="0" fontId="73" fillId="0" borderId="78" applyNumberFormat="0" applyFill="0" applyAlignment="0" applyProtection="0">
      <alignment vertical="center"/>
    </xf>
    <xf numFmtId="0" fontId="0" fillId="33" borderId="81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78" applyNumberFormat="0" applyFill="0" applyAlignment="0" applyProtection="0">
      <alignment vertical="center"/>
    </xf>
    <xf numFmtId="0" fontId="81" fillId="0" borderId="82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4" fillId="28" borderId="79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82" fillId="40" borderId="83" applyNumberForma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83" fillId="40" borderId="79" applyNumberFormat="0" applyAlignment="0" applyProtection="0">
      <alignment vertical="center"/>
    </xf>
    <xf numFmtId="0" fontId="84" fillId="0" borderId="84" applyNumberFormat="0" applyFill="0" applyAlignment="0" applyProtection="0">
      <alignment vertical="center"/>
    </xf>
    <xf numFmtId="0" fontId="72" fillId="0" borderId="77" applyNumberFormat="0" applyFill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3" fillId="0" borderId="0"/>
    <xf numFmtId="0" fontId="66" fillId="24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3" fillId="0" borderId="0"/>
    <xf numFmtId="0" fontId="66" fillId="21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1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1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1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2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2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9" fontId="22" fillId="6" borderId="50" xfId="37" applyNumberFormat="1" applyFont="1" applyFill="1" applyBorder="1" applyAlignment="1" applyProtection="1">
      <alignment horizontal="center"/>
      <protection locked="0"/>
    </xf>
    <xf numFmtId="179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9" fontId="22" fillId="5" borderId="0" xfId="37" applyNumberFormat="1" applyFont="1" applyFill="1" applyBorder="1" applyAlignment="1" applyProtection="1">
      <alignment horizontal="center" vertical="center"/>
      <protection hidden="1"/>
    </xf>
    <xf numFmtId="179" fontId="22" fillId="6" borderId="54" xfId="37" applyNumberFormat="1" applyFont="1" applyFill="1" applyBorder="1" applyAlignment="1" applyProtection="1">
      <alignment horizontal="center"/>
      <protection locked="0"/>
    </xf>
    <xf numFmtId="179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9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6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76" fontId="64" fillId="2" borderId="49" xfId="37" applyNumberFormat="1" applyFont="1" applyFill="1" applyBorder="1" applyAlignment="1" applyProtection="1">
      <alignment horizontal="center"/>
      <protection hidden="1"/>
    </xf>
    <xf numFmtId="176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6" fontId="29" fillId="5" borderId="59" xfId="37" applyNumberFormat="1" applyFont="1" applyFill="1" applyBorder="1" applyAlignment="1" applyProtection="1">
      <alignment horizontal="center"/>
      <protection hidden="1"/>
    </xf>
    <xf numFmtId="176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L26" sqref="L26"/>
    </sheetView>
  </sheetViews>
  <sheetFormatPr defaultColWidth="9.14285714285714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abSelected="1" topLeftCell="A28" workbookViewId="0">
      <selection activeCell="B35" sqref="B35:B40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 t="s">
        <v>49</v>
      </c>
      <c r="C3" s="280" t="s">
        <v>45</v>
      </c>
      <c r="D3" s="281" t="s">
        <v>50</v>
      </c>
      <c r="E3" s="280" t="s">
        <v>51</v>
      </c>
    </row>
    <row r="4" ht="12.75" customHeight="1" spans="1:5">
      <c r="A4" s="377" t="s">
        <v>52</v>
      </c>
      <c r="B4" s="279" t="s">
        <v>53</v>
      </c>
      <c r="C4" s="280" t="s">
        <v>54</v>
      </c>
      <c r="D4" s="281" t="s">
        <v>55</v>
      </c>
      <c r="E4" s="280" t="s">
        <v>56</v>
      </c>
    </row>
    <row r="5" ht="12.75" customHeight="1" spans="1:5">
      <c r="A5" s="377" t="s">
        <v>57</v>
      </c>
      <c r="B5" s="279" t="s">
        <v>58</v>
      </c>
      <c r="C5" s="280" t="s">
        <v>54</v>
      </c>
      <c r="D5" s="281" t="s">
        <v>46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54</v>
      </c>
      <c r="D6" s="281" t="s">
        <v>62</v>
      </c>
      <c r="E6" s="280" t="s">
        <v>63</v>
      </c>
    </row>
    <row r="7" ht="12.75" customHeight="1" spans="1:5">
      <c r="A7" s="377" t="s">
        <v>64</v>
      </c>
      <c r="B7" s="279" t="s">
        <v>65</v>
      </c>
      <c r="C7" s="280" t="s">
        <v>54</v>
      </c>
      <c r="D7" s="281" t="s">
        <v>66</v>
      </c>
      <c r="E7" s="280" t="s">
        <v>67</v>
      </c>
    </row>
    <row r="8" ht="12.75" customHeight="1" spans="1:5">
      <c r="A8" s="377" t="s">
        <v>68</v>
      </c>
      <c r="B8" s="279" t="s">
        <v>69</v>
      </c>
      <c r="C8" s="280" t="s">
        <v>54</v>
      </c>
      <c r="D8" s="281" t="s">
        <v>70</v>
      </c>
      <c r="E8" s="280" t="s">
        <v>71</v>
      </c>
    </row>
    <row r="9" ht="12.75" customHeight="1" spans="1:5">
      <c r="A9" s="377" t="s">
        <v>72</v>
      </c>
      <c r="B9" s="279" t="s">
        <v>73</v>
      </c>
      <c r="C9" s="280" t="s">
        <v>45</v>
      </c>
      <c r="D9" s="281" t="s">
        <v>62</v>
      </c>
      <c r="E9" s="280" t="s">
        <v>74</v>
      </c>
    </row>
    <row r="10" ht="12.75" customHeight="1" spans="1:5">
      <c r="A10" s="377" t="s">
        <v>75</v>
      </c>
      <c r="B10" s="279" t="s">
        <v>76</v>
      </c>
      <c r="C10" s="280" t="s">
        <v>54</v>
      </c>
      <c r="D10" s="281" t="s">
        <v>66</v>
      </c>
      <c r="E10" s="280" t="s">
        <v>77</v>
      </c>
    </row>
    <row r="11" ht="12.75" customHeight="1" spans="1:5">
      <c r="A11" s="377" t="s">
        <v>78</v>
      </c>
      <c r="B11" s="282" t="s">
        <v>79</v>
      </c>
      <c r="C11" s="280" t="s">
        <v>54</v>
      </c>
      <c r="D11" s="281" t="s">
        <v>70</v>
      </c>
      <c r="E11" s="280" t="s">
        <v>80</v>
      </c>
    </row>
    <row r="12" ht="12.75" customHeight="1" spans="1:5">
      <c r="A12" s="377" t="s">
        <v>81</v>
      </c>
      <c r="B12" s="279" t="s">
        <v>82</v>
      </c>
      <c r="C12" s="280" t="s">
        <v>45</v>
      </c>
      <c r="D12" s="281" t="s">
        <v>62</v>
      </c>
      <c r="E12" s="280" t="s">
        <v>83</v>
      </c>
    </row>
    <row r="13" ht="12.75" customHeight="1" spans="1:5">
      <c r="A13" s="377" t="s">
        <v>84</v>
      </c>
      <c r="B13" s="279" t="s">
        <v>85</v>
      </c>
      <c r="C13" s="280" t="s">
        <v>54</v>
      </c>
      <c r="D13" s="281" t="s">
        <v>46</v>
      </c>
      <c r="E13" s="280" t="s">
        <v>86</v>
      </c>
    </row>
    <row r="14" ht="12.75" customHeight="1" spans="1:5">
      <c r="A14" s="377" t="s">
        <v>87</v>
      </c>
      <c r="B14" s="279" t="s">
        <v>88</v>
      </c>
      <c r="C14" s="280" t="s">
        <v>54</v>
      </c>
      <c r="D14" s="281" t="s">
        <v>62</v>
      </c>
      <c r="E14" s="280" t="s">
        <v>89</v>
      </c>
    </row>
    <row r="15" ht="12.75" customHeight="1" spans="1:5">
      <c r="A15" s="377" t="s">
        <v>90</v>
      </c>
      <c r="B15" s="279" t="s">
        <v>91</v>
      </c>
      <c r="C15" s="280" t="s">
        <v>54</v>
      </c>
      <c r="D15" s="281" t="s">
        <v>70</v>
      </c>
      <c r="E15" s="280" t="s">
        <v>92</v>
      </c>
    </row>
    <row r="16" ht="12.75" customHeight="1" spans="1:5">
      <c r="A16" s="377" t="s">
        <v>93</v>
      </c>
      <c r="B16" s="279" t="s">
        <v>94</v>
      </c>
      <c r="C16" s="280" t="s">
        <v>54</v>
      </c>
      <c r="D16" s="281" t="s">
        <v>62</v>
      </c>
      <c r="E16" s="280" t="s">
        <v>95</v>
      </c>
    </row>
    <row r="17" ht="12.75" customHeight="1" spans="1:5">
      <c r="A17" s="377" t="s">
        <v>96</v>
      </c>
      <c r="B17" s="279" t="s">
        <v>97</v>
      </c>
      <c r="C17" s="280" t="s">
        <v>54</v>
      </c>
      <c r="D17" s="281" t="s">
        <v>70</v>
      </c>
      <c r="E17" s="280" t="s">
        <v>98</v>
      </c>
    </row>
    <row r="18" ht="12.75" customHeight="1" spans="1:5">
      <c r="A18" s="377" t="s">
        <v>99</v>
      </c>
      <c r="B18" s="279" t="s">
        <v>100</v>
      </c>
      <c r="C18" s="280" t="s">
        <v>54</v>
      </c>
      <c r="D18" s="281" t="s">
        <v>101</v>
      </c>
      <c r="E18" s="280" t="s">
        <v>102</v>
      </c>
    </row>
    <row r="19" ht="12.75" customHeight="1" spans="1:5">
      <c r="A19" s="377" t="s">
        <v>103</v>
      </c>
      <c r="B19" s="279" t="s">
        <v>104</v>
      </c>
      <c r="C19" s="280" t="s">
        <v>45</v>
      </c>
      <c r="D19" s="281" t="s">
        <v>55</v>
      </c>
      <c r="E19" s="280" t="s">
        <v>105</v>
      </c>
    </row>
    <row r="20" ht="12.75" customHeight="1" spans="1:5">
      <c r="A20" s="377" t="s">
        <v>106</v>
      </c>
      <c r="B20" s="279" t="s">
        <v>107</v>
      </c>
      <c r="C20" s="280" t="s">
        <v>45</v>
      </c>
      <c r="D20" s="281" t="s">
        <v>70</v>
      </c>
      <c r="E20" s="280" t="s">
        <v>108</v>
      </c>
    </row>
    <row r="21" ht="12.75" customHeight="1" spans="1:5">
      <c r="A21" s="377" t="s">
        <v>109</v>
      </c>
      <c r="B21" s="279" t="s">
        <v>110</v>
      </c>
      <c r="C21" s="280" t="s">
        <v>45</v>
      </c>
      <c r="D21" s="281" t="s">
        <v>66</v>
      </c>
      <c r="E21" s="280" t="s">
        <v>111</v>
      </c>
    </row>
    <row r="22" ht="12.75" customHeight="1" spans="1:5">
      <c r="A22" s="377" t="s">
        <v>112</v>
      </c>
      <c r="B22" s="279" t="s">
        <v>113</v>
      </c>
      <c r="C22" s="280" t="s">
        <v>45</v>
      </c>
      <c r="D22" s="281" t="s">
        <v>114</v>
      </c>
      <c r="E22" s="280" t="s">
        <v>115</v>
      </c>
    </row>
    <row r="23" ht="12.75" customHeight="1" spans="1:5">
      <c r="A23" s="377" t="s">
        <v>116</v>
      </c>
      <c r="B23" s="279" t="s">
        <v>117</v>
      </c>
      <c r="C23" s="280" t="s">
        <v>54</v>
      </c>
      <c r="D23" s="281" t="s">
        <v>70</v>
      </c>
      <c r="E23" s="280" t="s">
        <v>118</v>
      </c>
    </row>
    <row r="24" ht="12.75" customHeight="1" spans="1:5">
      <c r="A24" s="377" t="s">
        <v>119</v>
      </c>
      <c r="B24" s="279" t="s">
        <v>120</v>
      </c>
      <c r="C24" s="280" t="s">
        <v>54</v>
      </c>
      <c r="D24" s="281" t="s">
        <v>62</v>
      </c>
      <c r="E24" s="280" t="s">
        <v>121</v>
      </c>
    </row>
    <row r="25" ht="12.75" customHeight="1" spans="1:5">
      <c r="A25" s="377" t="s">
        <v>122</v>
      </c>
      <c r="B25" s="279"/>
      <c r="C25" s="280"/>
      <c r="D25" s="281"/>
      <c r="E25" s="280"/>
    </row>
    <row r="26" ht="12.75" customHeight="1" spans="1:5">
      <c r="A26" s="377" t="s">
        <v>123</v>
      </c>
      <c r="B26" s="279"/>
      <c r="C26" s="280"/>
      <c r="D26" s="281"/>
      <c r="E26" s="280"/>
    </row>
    <row r="27" ht="12.75" customHeight="1" spans="1:5">
      <c r="A27" s="377" t="s">
        <v>124</v>
      </c>
      <c r="B27" s="279"/>
      <c r="C27" s="280"/>
      <c r="D27" s="281"/>
      <c r="E27" s="280"/>
    </row>
    <row r="28" ht="12.75" customHeight="1" spans="1:5">
      <c r="A28" s="377" t="s">
        <v>125</v>
      </c>
      <c r="B28" s="279"/>
      <c r="C28" s="280"/>
      <c r="D28" s="281"/>
      <c r="E28" s="280"/>
    </row>
    <row r="29" ht="12.75" customHeight="1" spans="1:5">
      <c r="A29" s="377" t="s">
        <v>126</v>
      </c>
      <c r="B29" s="279"/>
      <c r="C29" s="280"/>
      <c r="D29" s="281"/>
      <c r="E29" s="280"/>
    </row>
    <row r="30" ht="12.75" customHeight="1" spans="1:5">
      <c r="A30" s="377" t="s">
        <v>127</v>
      </c>
      <c r="B30" s="279"/>
      <c r="C30" s="280"/>
      <c r="D30" s="281"/>
      <c r="E30" s="280"/>
    </row>
    <row r="31" ht="12.75" customHeight="1" spans="1:5">
      <c r="A31" s="377" t="s">
        <v>128</v>
      </c>
      <c r="B31" s="279"/>
      <c r="C31" s="280"/>
      <c r="D31" s="281"/>
      <c r="E31" s="280"/>
    </row>
    <row r="32" ht="12.75" customHeight="1" spans="1:5">
      <c r="A32" s="377" t="s">
        <v>129</v>
      </c>
      <c r="B32" s="279"/>
      <c r="C32" s="280"/>
      <c r="D32" s="281"/>
      <c r="E32" s="280"/>
    </row>
    <row r="33" ht="12.75" customHeight="1" spans="1:5">
      <c r="A33" s="377" t="s">
        <v>130</v>
      </c>
      <c r="B33" s="279"/>
      <c r="C33" s="280"/>
      <c r="D33" s="281"/>
      <c r="E33" s="280"/>
    </row>
    <row r="34" ht="12.75" customHeight="1" spans="1:5">
      <c r="A34" s="377" t="s">
        <v>131</v>
      </c>
      <c r="B34" s="279"/>
      <c r="C34" s="280"/>
      <c r="D34" s="281"/>
      <c r="E34" s="280"/>
    </row>
    <row r="35" ht="12.75" customHeight="1" spans="1:5">
      <c r="A35" s="377" t="s">
        <v>132</v>
      </c>
      <c r="B35" s="279"/>
      <c r="C35" s="280"/>
      <c r="D35" s="281"/>
      <c r="E35" s="280"/>
    </row>
    <row r="36" ht="12.75" customHeight="1" spans="1:5">
      <c r="A36" s="377" t="s">
        <v>133</v>
      </c>
      <c r="B36" s="279"/>
      <c r="C36" s="280"/>
      <c r="D36" s="281"/>
      <c r="E36" s="280"/>
    </row>
    <row r="37" ht="12.75" customHeight="1" spans="1:5">
      <c r="A37" s="377" t="s">
        <v>134</v>
      </c>
      <c r="B37" s="279"/>
      <c r="C37" s="280"/>
      <c r="D37" s="281"/>
      <c r="E37" s="280"/>
    </row>
    <row r="38" ht="12.75" customHeight="1" spans="1:5">
      <c r="A38" s="377" t="s">
        <v>135</v>
      </c>
      <c r="B38" s="279"/>
      <c r="C38" s="280"/>
      <c r="D38" s="281"/>
      <c r="E38" s="280"/>
    </row>
    <row r="39" ht="12.75" customHeight="1" spans="1:5">
      <c r="A39" s="377" t="s">
        <v>136</v>
      </c>
      <c r="B39" s="279"/>
      <c r="C39" s="280"/>
      <c r="D39" s="281"/>
      <c r="E39" s="280"/>
    </row>
    <row r="40" ht="12.75" customHeight="1" spans="1:5">
      <c r="A40" s="377" t="s">
        <v>137</v>
      </c>
      <c r="B40" s="279"/>
      <c r="C40" s="280"/>
      <c r="D40" s="281"/>
      <c r="E40" s="280"/>
    </row>
    <row r="41" ht="12.75" customHeight="1" spans="1:5">
      <c r="A41" s="377" t="s">
        <v>138</v>
      </c>
      <c r="B41" s="279"/>
      <c r="C41" s="280"/>
      <c r="D41" s="281"/>
      <c r="E41" s="280"/>
    </row>
    <row r="42" ht="12.75" customHeight="1" spans="1:5">
      <c r="A42" s="377" t="s">
        <v>139</v>
      </c>
      <c r="B42" s="279"/>
      <c r="C42" s="280"/>
      <c r="D42" s="281"/>
      <c r="E42" s="280"/>
    </row>
    <row r="43" ht="12.75" customHeight="1" spans="1:5">
      <c r="A43" s="377" t="s">
        <v>140</v>
      </c>
      <c r="B43" s="279"/>
      <c r="C43" s="280"/>
      <c r="D43" s="281"/>
      <c r="E43" s="280"/>
    </row>
    <row r="44" ht="12.75" customHeight="1" spans="1:5">
      <c r="A44" s="377" t="s">
        <v>141</v>
      </c>
      <c r="B44" s="279"/>
      <c r="C44" s="280"/>
      <c r="D44" s="281"/>
      <c r="E44" s="280"/>
    </row>
    <row r="45" ht="12.75" customHeight="1" spans="1:5">
      <c r="A45" s="377" t="s">
        <v>142</v>
      </c>
      <c r="B45" s="279"/>
      <c r="C45" s="280"/>
      <c r="D45" s="281"/>
      <c r="E45" s="280"/>
    </row>
    <row r="46" ht="12.75" customHeight="1" spans="1:5">
      <c r="A46" s="377" t="s">
        <v>143</v>
      </c>
      <c r="B46" s="279"/>
      <c r="C46" s="280"/>
      <c r="D46" s="281"/>
      <c r="E46" s="280"/>
    </row>
    <row r="47" ht="12.75" customHeight="1" spans="1:5">
      <c r="A47" s="377" t="s">
        <v>144</v>
      </c>
      <c r="B47" s="279"/>
      <c r="C47" s="280"/>
      <c r="D47" s="281"/>
      <c r="E47" s="280"/>
    </row>
    <row r="48" ht="12.75" customHeight="1" spans="1:5">
      <c r="A48" s="377" t="s">
        <v>145</v>
      </c>
      <c r="B48" s="279"/>
      <c r="C48" s="280"/>
      <c r="D48" s="281"/>
      <c r="E48" s="280"/>
    </row>
    <row r="49" ht="12.75" customHeight="1" spans="1:5">
      <c r="A49" s="377" t="s">
        <v>146</v>
      </c>
      <c r="B49" s="279"/>
      <c r="C49" s="280"/>
      <c r="D49" s="281"/>
      <c r="E49" s="280"/>
    </row>
    <row r="50" ht="12.75" customHeight="1" spans="1:5">
      <c r="A50" s="377" t="s">
        <v>147</v>
      </c>
      <c r="B50" s="279"/>
      <c r="C50" s="280"/>
      <c r="D50" s="281"/>
      <c r="E50" s="280"/>
    </row>
    <row r="51" ht="12.75" customHeight="1" spans="1:5">
      <c r="A51" s="377" t="s">
        <v>148</v>
      </c>
      <c r="B51" s="279"/>
      <c r="C51" s="280"/>
      <c r="D51" s="281"/>
      <c r="E51" s="280"/>
    </row>
    <row r="52" ht="12.75" customHeight="1" spans="1:5">
      <c r="A52" s="377" t="s">
        <v>149</v>
      </c>
      <c r="B52" s="279"/>
      <c r="C52" s="280"/>
      <c r="D52" s="281"/>
      <c r="E52" s="280"/>
    </row>
    <row r="53" ht="12.75" customHeight="1" spans="1:5">
      <c r="A53" s="377" t="s">
        <v>150</v>
      </c>
      <c r="B53" s="279"/>
      <c r="C53" s="280"/>
      <c r="D53" s="281"/>
      <c r="E53" s="280"/>
    </row>
    <row r="54" ht="12.75" customHeight="1" spans="1:5">
      <c r="A54" s="377" t="s">
        <v>151</v>
      </c>
      <c r="B54" s="279"/>
      <c r="C54" s="280"/>
      <c r="D54" s="281"/>
      <c r="E54" s="280"/>
    </row>
    <row r="55" ht="12.75" customHeight="1" spans="1:5">
      <c r="A55" s="377" t="s">
        <v>152</v>
      </c>
      <c r="B55" s="279"/>
      <c r="C55" s="280"/>
      <c r="D55" s="281"/>
      <c r="E55" s="280"/>
    </row>
    <row r="56" ht="12.75" customHeight="1" spans="1:5">
      <c r="A56" s="377" t="s">
        <v>153</v>
      </c>
      <c r="B56" s="279"/>
      <c r="C56" s="280"/>
      <c r="D56" s="281"/>
      <c r="E56" s="280"/>
    </row>
    <row r="57" ht="12.75" customHeight="1" spans="1:5">
      <c r="A57" s="377" t="s">
        <v>154</v>
      </c>
      <c r="B57" s="279"/>
      <c r="C57" s="280"/>
      <c r="D57" s="281"/>
      <c r="E57" s="280"/>
    </row>
    <row r="58" ht="12.75" customHeight="1" spans="1:5">
      <c r="A58" s="377" t="s">
        <v>155</v>
      </c>
      <c r="B58" s="279"/>
      <c r="C58" s="280"/>
      <c r="D58" s="281"/>
      <c r="E58" s="280"/>
    </row>
    <row r="59" ht="12.75" customHeight="1" spans="1:5">
      <c r="A59" s="377" t="s">
        <v>156</v>
      </c>
      <c r="B59" s="279"/>
      <c r="C59" s="280"/>
      <c r="D59" s="281"/>
      <c r="E59" s="280"/>
    </row>
    <row r="60" ht="12.75" customHeight="1" spans="1:5">
      <c r="A60" s="377" t="s">
        <v>157</v>
      </c>
      <c r="B60" s="279"/>
      <c r="C60" s="280"/>
      <c r="D60" s="281"/>
      <c r="E60" s="280"/>
    </row>
    <row r="61" ht="12.75" customHeight="1" spans="1:5">
      <c r="A61" s="377" t="s">
        <v>158</v>
      </c>
      <c r="B61" s="279"/>
      <c r="C61" s="280"/>
      <c r="D61" s="281"/>
      <c r="E61" s="280"/>
    </row>
    <row r="62" ht="12.75" customHeight="1" spans="1:5">
      <c r="A62" s="377" t="s">
        <v>159</v>
      </c>
      <c r="B62" s="279"/>
      <c r="C62" s="280"/>
      <c r="D62" s="281"/>
      <c r="E62" s="280"/>
    </row>
    <row r="63" ht="12.75" customHeight="1" spans="1:5">
      <c r="A63" s="377" t="s">
        <v>160</v>
      </c>
      <c r="B63" s="279"/>
      <c r="C63" s="280"/>
      <c r="D63" s="281"/>
      <c r="E63" s="280"/>
    </row>
    <row r="64" ht="12.75" customHeight="1" spans="1:5">
      <c r="A64" s="377" t="s">
        <v>161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32" sqref="V32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3C  ICS6</v>
      </c>
      <c r="B1" s="182"/>
      <c r="C1" s="182"/>
      <c r="D1" s="183"/>
      <c r="E1" s="184" t="s">
        <v>162</v>
      </c>
      <c r="F1" s="185"/>
      <c r="G1" s="185"/>
      <c r="H1" s="185"/>
      <c r="I1" s="244"/>
      <c r="J1" s="184" t="s">
        <v>163</v>
      </c>
      <c r="K1" s="185"/>
      <c r="L1" s="185"/>
      <c r="M1" s="185"/>
      <c r="N1" s="185"/>
      <c r="O1" s="244"/>
      <c r="P1" s="184" t="s">
        <v>164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165</v>
      </c>
      <c r="H2" s="192" t="s">
        <v>166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167</v>
      </c>
      <c r="N2" s="192" t="s">
        <v>166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165</v>
      </c>
      <c r="S2" s="246" t="s">
        <v>167</v>
      </c>
      <c r="T2" s="192" t="s">
        <v>166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168</v>
      </c>
    </row>
    <row r="3" s="172" customFormat="1" customHeight="1" spans="1:23">
      <c r="A3" s="193" t="str">
        <f>'INITIAL INPUT'!J12</f>
        <v>SPECIAL TOPICS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6:45PM-8:00PM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169</v>
      </c>
      <c r="B7" s="210"/>
      <c r="C7" s="211" t="s">
        <v>170</v>
      </c>
      <c r="D7" s="212" t="s">
        <v>171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ACLAYAN, JAEL U. </v>
      </c>
      <c r="C9" s="224" t="str">
        <f>IF(NAMES!C2="","",NAMES!C2)</f>
        <v>F</v>
      </c>
      <c r="D9" s="225" t="str">
        <f>IF(NAMES!D2="","",NAMES!D2)</f>
        <v>BSIT-WEB TRACK-2</v>
      </c>
      <c r="E9" s="226">
        <f>IF(PRELIM!P9="","",$E$8*PRELIM!P9)</f>
        <v>42</v>
      </c>
      <c r="F9" s="227" t="str">
        <f>IF(PRELIM!AB9="","",$F$8*PRELIM!AB9)</f>
        <v/>
      </c>
      <c r="G9" s="227">
        <f>IF(PRELIM!AD9="","",$G$8*PRELIM!AD9)</f>
        <v>33.75</v>
      </c>
      <c r="H9" s="228">
        <f t="shared" ref="H9:H40" si="1">IF(SUM(E9:G9)=0,"",SUM(E9:G9))</f>
        <v>75.75</v>
      </c>
      <c r="I9" s="251">
        <f>IF(H9="","",VLOOKUP(H9,'INITIAL INPUT'!$P$4:$R$34,3))</f>
        <v>88</v>
      </c>
      <c r="J9" s="227">
        <f>IF(MIDTERM!P9="","",$J$8*MIDTERM!P9)</f>
        <v>34.2857142857143</v>
      </c>
      <c r="K9" s="227" t="str">
        <f>IF(MIDTERM!AB9="","",$K$8*MIDTERM!AB9)</f>
        <v/>
      </c>
      <c r="L9" s="227">
        <f>IF(MIDTERM!AD9="","",$L$8*MIDTERM!AD9)</f>
        <v>25</v>
      </c>
      <c r="M9" s="252">
        <f>IF(SUM(J9:L9)=0,"",SUM(J9:L9))</f>
        <v>59.2857142857143</v>
      </c>
      <c r="N9" s="253">
        <f>IF(M9="","",('INITIAL INPUT'!$J$25*CRS!H9+'INITIAL INPUT'!$K$25*CRS!M9))</f>
        <v>67.5178571428571</v>
      </c>
      <c r="O9" s="251">
        <f>IF(N9="","",VLOOKUP(N9,'INITIAL INPUT'!$P$4:$R$34,3))</f>
        <v>84</v>
      </c>
      <c r="P9" s="227">
        <f>IF(FINAL!P9="","",CRS!$P$8*FINAL!P9)</f>
        <v>38.4615384615385</v>
      </c>
      <c r="Q9" s="227" t="str">
        <f>IF(FINAL!AB9="","",CRS!$Q$8*FINAL!AB9)</f>
        <v/>
      </c>
      <c r="R9" s="227">
        <f>IF(FINAL!AD9="","",CRS!$R$8*FINAL!AD9)</f>
        <v>26.4285714285714</v>
      </c>
      <c r="S9" s="252">
        <f t="shared" ref="S9:S15" si="2">IF(R9="","",SUM(P9:R9))</f>
        <v>64.8901098901099</v>
      </c>
      <c r="T9" s="253">
        <f>IF(S9="","",'INITIAL INPUT'!$J$26*CRS!H9+'INITIAL INPUT'!$K$26*CRS!M9+'INITIAL INPUT'!$L$26*CRS!S9)</f>
        <v>66.2039835164835</v>
      </c>
      <c r="U9" s="251">
        <f>IF(T9="","",VLOOKUP(T9,'INITIAL INPUT'!$P$4:$R$34,3))</f>
        <v>83</v>
      </c>
      <c r="V9" s="265">
        <v>83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48</v>
      </c>
      <c r="B10" s="223" t="str">
        <f>IF(NAMES!B3="","",NAMES!B3)</f>
        <v>ALIBAYA, YMIE DJHORJIE LUZ D. </v>
      </c>
      <c r="C10" s="224" t="str">
        <f>IF(NAMES!C3="","",NAMES!C3)</f>
        <v>F</v>
      </c>
      <c r="D10" s="225" t="str">
        <f>IF(NAMES!D3="","",NAMES!D3)</f>
        <v>BSCS-DIGITAL ARTS TRACK-3</v>
      </c>
      <c r="E10" s="226">
        <f>IF(PRELIM!P10="","",$E$8*PRELIM!P10)</f>
        <v>29.3333333333333</v>
      </c>
      <c r="F10" s="227" t="str">
        <f>IF(PRELIM!AB10="","",$F$8*PRELIM!AB10)</f>
        <v/>
      </c>
      <c r="G10" s="227">
        <f>IF(PRELIM!AD10="","",$G$8*PRELIM!AD10)</f>
        <v>18.75</v>
      </c>
      <c r="H10" s="228">
        <f t="shared" si="1"/>
        <v>48.0833333333333</v>
      </c>
      <c r="I10" s="251">
        <f>IF(H10="","",VLOOKUP(H10,'INITIAL INPUT'!$P$4:$R$34,3))</f>
        <v>74</v>
      </c>
      <c r="J10" s="227">
        <f>IF(MIDTERM!P10="","",$J$8*MIDTERM!P10)</f>
        <v>31.4285714285714</v>
      </c>
      <c r="K10" s="227" t="str">
        <f>IF(MIDTERM!AB10="","",$K$8*MIDTERM!AB10)</f>
        <v/>
      </c>
      <c r="L10" s="227">
        <f>IF(MIDTERM!AD10="","",$L$8*MIDTERM!AD10)</f>
        <v>19.375</v>
      </c>
      <c r="M10" s="252">
        <f t="shared" ref="M10:M40" si="3">IF(SUM(J10:L10)=0,"",SUM(J10:L10))</f>
        <v>50.8035714285714</v>
      </c>
      <c r="N10" s="253">
        <f>IF(M10="","",('INITIAL INPUT'!$J$25*CRS!H10+'INITIAL INPUT'!$K$25*CRS!M10))</f>
        <v>49.4434523809524</v>
      </c>
      <c r="O10" s="251">
        <f>IF(N10="","",VLOOKUP(N10,'INITIAL INPUT'!$P$4:$R$34,3))</f>
        <v>74</v>
      </c>
      <c r="P10" s="227">
        <f>IF(FINAL!P10="","",CRS!$P$8*FINAL!P10)</f>
        <v>36.5384615384615</v>
      </c>
      <c r="Q10" s="227" t="str">
        <f>IF(FINAL!AB10="","",CRS!$Q$8*FINAL!AB10)</f>
        <v/>
      </c>
      <c r="R10" s="227">
        <f>IF(FINAL!AD10="","",CRS!$R$8*FINAL!AD10)</f>
        <v>14.2857142857143</v>
      </c>
      <c r="S10" s="252">
        <f t="shared" si="2"/>
        <v>50.8241758241758</v>
      </c>
      <c r="T10" s="253">
        <f>IF(S10="","",'INITIAL INPUT'!$J$26*CRS!H10+'INITIAL INPUT'!$K$26*CRS!M10+'INITIAL INPUT'!$L$26*CRS!S10)</f>
        <v>50.1338141025641</v>
      </c>
      <c r="U10" s="251">
        <f>IF(T10="","",VLOOKUP(T10,'INITIAL INPUT'!$P$4:$R$34,3))</f>
        <v>75</v>
      </c>
      <c r="V10" s="265">
        <f t="shared" ref="V10:V40" si="4">U10</f>
        <v>75</v>
      </c>
      <c r="W10" s="266" t="str">
        <f t="shared" ref="W10:W40" si="5">IF(V10="","",IF(V10="OD","OD",IF(V10="UD","UD",IF(V10="INC","NFE",IF(V10&gt;74,"PASSED","FAILED")))))</f>
        <v>PASSED</v>
      </c>
      <c r="X10" s="232"/>
    </row>
    <row r="11" spans="1:24">
      <c r="A11" s="379" t="s">
        <v>52</v>
      </c>
      <c r="B11" s="223" t="str">
        <f>IF(NAMES!B4="","",NAMES!B4)</f>
        <v>APOLONIO, ROMULO III C. </v>
      </c>
      <c r="C11" s="224" t="str">
        <f>IF(NAMES!C4="","",NAMES!C4)</f>
        <v>M</v>
      </c>
      <c r="D11" s="225" t="str">
        <f>IF(NAMES!D4="","",NAMES!D4)</f>
        <v>BSCS-DIGITAL ARTS TRACK-2</v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1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3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2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 t="s">
        <v>172</v>
      </c>
      <c r="W11" s="266" t="str">
        <f t="shared" si="5"/>
        <v>UD</v>
      </c>
      <c r="X11" s="177"/>
    </row>
    <row r="12" spans="1:24">
      <c r="A12" s="379" t="s">
        <v>57</v>
      </c>
      <c r="B12" s="223" t="str">
        <f>IF(NAMES!B5="","",NAMES!B5)</f>
        <v>ARRUEJO, ALDWIN T. </v>
      </c>
      <c r="C12" s="224" t="str">
        <f>IF(NAMES!C5="","",NAMES!C5)</f>
        <v>M</v>
      </c>
      <c r="D12" s="225" t="str">
        <f>IF(NAMES!D5="","",NAMES!D5)</f>
        <v>BSIT-WEB TRACK-2</v>
      </c>
      <c r="E12" s="226">
        <f>IF(PRELIM!P12="","",$E$8*PRELIM!P12)</f>
        <v>30</v>
      </c>
      <c r="F12" s="227" t="str">
        <f>IF(PRELIM!AB12="","",$F$8*PRELIM!AB12)</f>
        <v/>
      </c>
      <c r="G12" s="227">
        <f>IF(PRELIM!AD12="","",$G$8*PRELIM!AD12)</f>
        <v>35</v>
      </c>
      <c r="H12" s="228">
        <f t="shared" si="1"/>
        <v>65</v>
      </c>
      <c r="I12" s="251">
        <f>IF(H12="","",VLOOKUP(H12,'INITIAL INPUT'!$P$4:$R$34,3))</f>
        <v>83</v>
      </c>
      <c r="J12" s="227">
        <f>IF(MIDTERM!P12="","",$J$8*MIDTERM!P12)</f>
        <v>36.0714285714286</v>
      </c>
      <c r="K12" s="227" t="str">
        <f>IF(MIDTERM!AB12="","",$K$8*MIDTERM!AB12)</f>
        <v/>
      </c>
      <c r="L12" s="227">
        <f>IF(MIDTERM!AD12="","",$L$8*MIDTERM!AD12)</f>
        <v>12.5</v>
      </c>
      <c r="M12" s="252">
        <f t="shared" si="3"/>
        <v>48.5714285714286</v>
      </c>
      <c r="N12" s="253">
        <f>IF(M12="","",('INITIAL INPUT'!$J$25*CRS!H12+'INITIAL INPUT'!$K$25*CRS!M12))</f>
        <v>56.7857142857143</v>
      </c>
      <c r="O12" s="251">
        <f>IF(N12="","",VLOOKUP(N12,'INITIAL INPUT'!$P$4:$R$34,3))</f>
        <v>78</v>
      </c>
      <c r="P12" s="227">
        <f>IF(FINAL!P12="","",CRS!$P$8*FINAL!P12)</f>
        <v>36.5384615384615</v>
      </c>
      <c r="Q12" s="227" t="str">
        <f>IF(FINAL!AB12="","",CRS!$Q$8*FINAL!AB12)</f>
        <v/>
      </c>
      <c r="R12" s="227">
        <f>IF(FINAL!AD12="","",CRS!$R$8*FINAL!AD12)</f>
        <v>31.4285714285714</v>
      </c>
      <c r="S12" s="252">
        <f t="shared" si="2"/>
        <v>67.967032967033</v>
      </c>
      <c r="T12" s="253">
        <f>IF(S12="","",'INITIAL INPUT'!$J$26*CRS!H12+'INITIAL INPUT'!$K$26*CRS!M12+'INITIAL INPUT'!$L$26*CRS!S12)</f>
        <v>62.3763736263736</v>
      </c>
      <c r="U12" s="251">
        <f>IF(T12="","",VLOOKUP(T12,'INITIAL INPUT'!$P$4:$R$34,3))</f>
        <v>81</v>
      </c>
      <c r="V12" s="265">
        <f t="shared" si="4"/>
        <v>81</v>
      </c>
      <c r="W12" s="266" t="str">
        <f t="shared" si="5"/>
        <v>PASSED</v>
      </c>
      <c r="X12" s="177"/>
    </row>
    <row r="13" spans="1:24">
      <c r="A13" s="379" t="s">
        <v>60</v>
      </c>
      <c r="B13" s="223" t="str">
        <f>IF(NAMES!B6="","",NAMES!B6)</f>
        <v>BANAG, LHENIN O. </v>
      </c>
      <c r="C13" s="224" t="str">
        <f>IF(NAMES!C6="","",NAMES!C6)</f>
        <v>M</v>
      </c>
      <c r="D13" s="225" t="str">
        <f>IF(NAMES!D6="","",NAMES!D6)</f>
        <v>BSIT-WEB TRACK-3</v>
      </c>
      <c r="E13" s="226">
        <f>IF(PRELIM!P13="","",$E$8*PRELIM!P13)</f>
        <v>30.6666666666667</v>
      </c>
      <c r="F13" s="227" t="str">
        <f>IF(PRELIM!AB13="","",$F$8*PRELIM!AB13)</f>
        <v/>
      </c>
      <c r="G13" s="227">
        <f>IF(PRELIM!AD13="","",$G$8*PRELIM!AD13)</f>
        <v>31.25</v>
      </c>
      <c r="H13" s="228">
        <f t="shared" si="1"/>
        <v>61.9166666666667</v>
      </c>
      <c r="I13" s="251">
        <f>IF(H13="","",VLOOKUP(H13,'INITIAL INPUT'!$P$4:$R$34,3))</f>
        <v>81</v>
      </c>
      <c r="J13" s="227">
        <f>IF(MIDTERM!P13="","",$J$8*MIDTERM!P13)</f>
        <v>30.7142857142857</v>
      </c>
      <c r="K13" s="227" t="str">
        <f>IF(MIDTERM!AB13="","",$K$8*MIDTERM!AB13)</f>
        <v/>
      </c>
      <c r="L13" s="227">
        <f>IF(MIDTERM!AD13="","",$L$8*MIDTERM!AD13)</f>
        <v>16.25</v>
      </c>
      <c r="M13" s="252">
        <f t="shared" si="3"/>
        <v>46.9642857142857</v>
      </c>
      <c r="N13" s="253">
        <f>IF(M13="","",('INITIAL INPUT'!$J$25*CRS!H13+'INITIAL INPUT'!$K$25*CRS!M13))</f>
        <v>54.4404761904762</v>
      </c>
      <c r="O13" s="251">
        <f>IF(N13="","",VLOOKUP(N13,'INITIAL INPUT'!$P$4:$R$34,3))</f>
        <v>77</v>
      </c>
      <c r="P13" s="227">
        <f>IF(FINAL!P13="","",CRS!$P$8*FINAL!P13)</f>
        <v>36.5384615384615</v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2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 t="s">
        <v>173</v>
      </c>
      <c r="W13" s="266" t="str">
        <f t="shared" si="5"/>
        <v>NFE</v>
      </c>
      <c r="X13" s="177"/>
    </row>
    <row r="14" spans="1:24">
      <c r="A14" s="379" t="s">
        <v>64</v>
      </c>
      <c r="B14" s="223" t="str">
        <f>IF(NAMES!B7="","",NAMES!B7)</f>
        <v>BANDOJO, MIKKO W. </v>
      </c>
      <c r="C14" s="224" t="str">
        <f>IF(NAMES!C7="","",NAMES!C7)</f>
        <v>M</v>
      </c>
      <c r="D14" s="225" t="str">
        <f>IF(NAMES!D7="","",NAMES!D7)</f>
        <v>BSIT-NET SEC TRACK-3</v>
      </c>
      <c r="E14" s="226">
        <f>IF(PRELIM!P14="","",$E$8*PRELIM!P14)</f>
        <v>16</v>
      </c>
      <c r="F14" s="227" t="str">
        <f>IF(PRELIM!AB14="","",$F$8*PRELIM!AB14)</f>
        <v/>
      </c>
      <c r="G14" s="227">
        <f>IF(PRELIM!AD14="","",$G$8*PRELIM!AD14)</f>
        <v>25</v>
      </c>
      <c r="H14" s="228">
        <f t="shared" si="1"/>
        <v>41</v>
      </c>
      <c r="I14" s="251">
        <f>IF(H14="","",VLOOKUP(H14,'INITIAL INPUT'!$P$4:$R$34,3))</f>
        <v>73</v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3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2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 t="s">
        <v>172</v>
      </c>
      <c r="W14" s="266" t="str">
        <f t="shared" si="5"/>
        <v>UD</v>
      </c>
      <c r="X14" s="177"/>
    </row>
    <row r="15" spans="1:24">
      <c r="A15" s="379" t="s">
        <v>68</v>
      </c>
      <c r="B15" s="223" t="str">
        <f>IF(NAMES!B8="","",NAMES!B8)</f>
        <v>BANDOQUILLO, IAN R. </v>
      </c>
      <c r="C15" s="224" t="str">
        <f>IF(NAMES!C8="","",NAMES!C8)</f>
        <v>M</v>
      </c>
      <c r="D15" s="225" t="str">
        <f>IF(NAMES!D8="","",NAMES!D8)</f>
        <v>BSIT-NET SEC TRACK-2</v>
      </c>
      <c r="E15" s="226">
        <f>IF(PRELIM!P15="","",$E$8*PRELIM!P15)</f>
        <v>28</v>
      </c>
      <c r="F15" s="227" t="str">
        <f>IF(PRELIM!AB15="","",$F$8*PRELIM!AB15)</f>
        <v/>
      </c>
      <c r="G15" s="227">
        <f>IF(PRELIM!AD15="","",$G$8*PRELIM!AD15)</f>
        <v>16.25</v>
      </c>
      <c r="H15" s="228">
        <f t="shared" si="1"/>
        <v>44.25</v>
      </c>
      <c r="I15" s="251">
        <f>IF(H15="","",VLOOKUP(H15,'INITIAL INPUT'!$P$4:$R$34,3))</f>
        <v>74</v>
      </c>
      <c r="J15" s="227">
        <f>IF(MIDTERM!P15="","",$J$8*MIDTERM!P15)</f>
        <v>34.2857142857143</v>
      </c>
      <c r="K15" s="227" t="str">
        <f>IF(MIDTERM!AB15="","",$K$8*MIDTERM!AB15)</f>
        <v/>
      </c>
      <c r="L15" s="227">
        <f>IF(MIDTERM!AD15="","",$L$8*MIDTERM!AD15)</f>
        <v>6.25</v>
      </c>
      <c r="M15" s="252">
        <f t="shared" si="3"/>
        <v>40.5357142857143</v>
      </c>
      <c r="N15" s="253">
        <f>IF(M15="","",('INITIAL INPUT'!$J$25*CRS!H15+'INITIAL INPUT'!$K$25*CRS!M15))</f>
        <v>42.3928571428571</v>
      </c>
      <c r="O15" s="251">
        <f>IF(N15="","",VLOOKUP(N15,'INITIAL INPUT'!$P$4:$R$34,3))</f>
        <v>73</v>
      </c>
      <c r="P15" s="227">
        <f>IF(FINAL!P15="","",CRS!$P$8*FINAL!P15)</f>
        <v>40.3846153846154</v>
      </c>
      <c r="Q15" s="227" t="str">
        <f>IF(FINAL!AB15="","",CRS!$Q$8*FINAL!AB15)</f>
        <v/>
      </c>
      <c r="R15" s="227">
        <f>IF(FINAL!AD15="","",CRS!$R$8*FINAL!AD15)</f>
        <v>14.2857142857143</v>
      </c>
      <c r="S15" s="252">
        <f t="shared" si="2"/>
        <v>54.6703296703297</v>
      </c>
      <c r="T15" s="253">
        <f>IF(S15="","",'INITIAL INPUT'!$J$26*CRS!H15+'INITIAL INPUT'!$K$26*CRS!M15+'INITIAL INPUT'!$L$26*CRS!S15)</f>
        <v>48.5315934065934</v>
      </c>
      <c r="U15" s="251">
        <f>IF(T15="","",VLOOKUP(T15,'INITIAL INPUT'!$P$4:$R$34,3))</f>
        <v>74</v>
      </c>
      <c r="V15" s="265">
        <v>75</v>
      </c>
      <c r="W15" s="266" t="str">
        <f t="shared" si="5"/>
        <v>PASSED</v>
      </c>
      <c r="X15" s="177"/>
    </row>
    <row r="16" spans="1:24">
      <c r="A16" s="379" t="s">
        <v>72</v>
      </c>
      <c r="B16" s="223" t="str">
        <f>IF(NAMES!B9="","",NAMES!B9)</f>
        <v>BAYAN, JONELLA R. </v>
      </c>
      <c r="C16" s="224" t="str">
        <f>IF(NAMES!C9="","",NAMES!C9)</f>
        <v>F</v>
      </c>
      <c r="D16" s="225" t="str">
        <f>IF(NAMES!D9="","",NAMES!D9)</f>
        <v>BSIT-WEB TRACK-3</v>
      </c>
      <c r="E16" s="226">
        <f>IF(PRELIM!P16="","",$E$8*PRELIM!P16)</f>
        <v>36.6666666666667</v>
      </c>
      <c r="F16" s="227" t="str">
        <f>IF(PRELIM!AB16="","",$F$8*PRELIM!AB16)</f>
        <v/>
      </c>
      <c r="G16" s="227">
        <f>IF(PRELIM!AD16="","",$G$8*PRELIM!AD16)</f>
        <v>20</v>
      </c>
      <c r="H16" s="228">
        <f t="shared" si="1"/>
        <v>56.6666666666667</v>
      </c>
      <c r="I16" s="251">
        <f>IF(H16="","",VLOOKUP(H16,'INITIAL INPUT'!$P$4:$R$34,3))</f>
        <v>78</v>
      </c>
      <c r="J16" s="227">
        <f>IF(MIDTERM!P16="","",$J$8*MIDTERM!P16)</f>
        <v>31.4285714285714</v>
      </c>
      <c r="K16" s="227" t="str">
        <f>IF(MIDTERM!AB16="","",$K$8*MIDTERM!AB16)</f>
        <v/>
      </c>
      <c r="L16" s="227">
        <f>IF(MIDTERM!AD16="","",$L$8*MIDTERM!AD16)</f>
        <v>23.75</v>
      </c>
      <c r="M16" s="252">
        <f t="shared" si="3"/>
        <v>55.1785714285714</v>
      </c>
      <c r="N16" s="253">
        <f>IF(M16="","",('INITIAL INPUT'!$J$25*CRS!H16+'INITIAL INPUT'!$K$25*CRS!M16))</f>
        <v>55.9226190476191</v>
      </c>
      <c r="O16" s="251">
        <f>IF(N16="","",VLOOKUP(N16,'INITIAL INPUT'!$P$4:$R$34,3))</f>
        <v>78</v>
      </c>
      <c r="P16" s="227">
        <f>IF(FINAL!P16="","",CRS!$P$8*FINAL!P16)</f>
        <v>36.5384615384615</v>
      </c>
      <c r="Q16" s="227" t="str">
        <f>IF(FINAL!AB16="","",CRS!$Q$8*FINAL!AB16)</f>
        <v/>
      </c>
      <c r="R16" s="227">
        <f>IF(FINAL!AD16="","",CRS!$R$8*FINAL!AD16)</f>
        <v>22.1428571428571</v>
      </c>
      <c r="S16" s="252">
        <f t="shared" ref="S16:S40" si="6">IF(R16="","",SUM(P16:R16))</f>
        <v>58.6813186813187</v>
      </c>
      <c r="T16" s="253">
        <f>IF(S16="","",'INITIAL INPUT'!$J$26*CRS!H16+'INITIAL INPUT'!$K$26*CRS!M16+'INITIAL INPUT'!$L$26*CRS!S16)</f>
        <v>57.3019688644689</v>
      </c>
      <c r="U16" s="251">
        <f>IF(T16="","",VLOOKUP(T16,'INITIAL INPUT'!$P$4:$R$34,3))</f>
        <v>79</v>
      </c>
      <c r="V16" s="265">
        <f t="shared" si="4"/>
        <v>79</v>
      </c>
      <c r="W16" s="266" t="str">
        <f t="shared" si="5"/>
        <v>PASSED</v>
      </c>
      <c r="X16" s="177"/>
    </row>
    <row r="17" spans="1:24">
      <c r="A17" s="379" t="s">
        <v>75</v>
      </c>
      <c r="B17" s="223" t="str">
        <f>IF(NAMES!B10="","",NAMES!B10)</f>
        <v>BENDOZA, BECKER JORDAN O. </v>
      </c>
      <c r="C17" s="224" t="str">
        <f>IF(NAMES!C10="","",NAMES!C10)</f>
        <v>M</v>
      </c>
      <c r="D17" s="225" t="str">
        <f>IF(NAMES!D10="","",NAMES!D10)</f>
        <v>BSIT-NET SEC TRACK-3</v>
      </c>
      <c r="E17" s="226">
        <f>IF(PRELIM!P17="","",$E$8*PRELIM!P17)</f>
        <v>42</v>
      </c>
      <c r="F17" s="227" t="str">
        <f>IF(PRELIM!AB17="","",$F$8*PRELIM!AB17)</f>
        <v/>
      </c>
      <c r="G17" s="227">
        <f>IF(PRELIM!AD17="","",$G$8*PRELIM!AD17)</f>
        <v>35</v>
      </c>
      <c r="H17" s="228">
        <f t="shared" si="1"/>
        <v>77</v>
      </c>
      <c r="I17" s="251">
        <f>IF(H17="","",VLOOKUP(H17,'INITIAL INPUT'!$P$4:$R$34,3))</f>
        <v>89</v>
      </c>
      <c r="J17" s="227">
        <f>IF(MIDTERM!P17="","",$J$8*MIDTERM!P17)</f>
        <v>30.7142857142857</v>
      </c>
      <c r="K17" s="227" t="str">
        <f>IF(MIDTERM!AB17="","",$K$8*MIDTERM!AB17)</f>
        <v/>
      </c>
      <c r="L17" s="227">
        <f>IF(MIDTERM!AD17="","",$L$8*MIDTERM!AD17)</f>
        <v>28.75</v>
      </c>
      <c r="M17" s="252">
        <f t="shared" si="3"/>
        <v>59.4642857142857</v>
      </c>
      <c r="N17" s="253">
        <f>IF(M17="","",('INITIAL INPUT'!$J$25*CRS!H17+'INITIAL INPUT'!$K$25*CRS!M17))</f>
        <v>68.2321428571429</v>
      </c>
      <c r="O17" s="251">
        <f>IF(N17="","",VLOOKUP(N17,'INITIAL INPUT'!$P$4:$R$34,3))</f>
        <v>84</v>
      </c>
      <c r="P17" s="227">
        <f>IF(FINAL!P17="","",CRS!$P$8*FINAL!P17)</f>
        <v>40.3846153846154</v>
      </c>
      <c r="Q17" s="227" t="str">
        <f>IF(FINAL!AB17="","",CRS!$Q$8*FINAL!AB17)</f>
        <v/>
      </c>
      <c r="R17" s="227">
        <f>IF(FINAL!AD17="","",CRS!$R$8*FINAL!AD17)</f>
        <v>29.2857142857143</v>
      </c>
      <c r="S17" s="252">
        <f t="shared" si="6"/>
        <v>69.6703296703297</v>
      </c>
      <c r="T17" s="253">
        <f>IF(S17="","",'INITIAL INPUT'!$J$26*CRS!H17+'INITIAL INPUT'!$K$26*CRS!M17+'INITIAL INPUT'!$L$26*CRS!S17)</f>
        <v>68.9512362637363</v>
      </c>
      <c r="U17" s="251">
        <f>IF(T17="","",VLOOKUP(T17,'INITIAL INPUT'!$P$4:$R$34,3))</f>
        <v>84</v>
      </c>
      <c r="V17" s="265">
        <f t="shared" si="4"/>
        <v>84</v>
      </c>
      <c r="W17" s="266" t="str">
        <f t="shared" si="5"/>
        <v>PASSED</v>
      </c>
      <c r="X17" s="177"/>
    </row>
    <row r="18" spans="1:24">
      <c r="A18" s="379" t="s">
        <v>78</v>
      </c>
      <c r="B18" s="223" t="str">
        <f>IF(NAMES!B11="","",NAMES!B11)</f>
        <v>CARIASO, JOHN LYESTER C. </v>
      </c>
      <c r="C18" s="224" t="str">
        <f>IF(NAMES!C11="","",NAMES!C11)</f>
        <v>M</v>
      </c>
      <c r="D18" s="225" t="str">
        <f>IF(NAMES!D11="","",NAMES!D11)</f>
        <v>BSIT-NET SEC TRACK-2</v>
      </c>
      <c r="E18" s="226">
        <f>IF(PRELIM!P18="","",$E$8*PRELIM!P18)</f>
        <v>41.3333333333333</v>
      </c>
      <c r="F18" s="227" t="str">
        <f>IF(PRELIM!AB18="","",$F$8*PRELIM!AB18)</f>
        <v/>
      </c>
      <c r="G18" s="227">
        <f>IF(PRELIM!AD18="","",$G$8*PRELIM!AD18)</f>
        <v>21.25</v>
      </c>
      <c r="H18" s="228">
        <f t="shared" si="1"/>
        <v>62.5833333333333</v>
      </c>
      <c r="I18" s="251">
        <f>IF(H18="","",VLOOKUP(H18,'INITIAL INPUT'!$P$4:$R$34,3))</f>
        <v>81</v>
      </c>
      <c r="J18" s="227">
        <f>IF(MIDTERM!P18="","",$J$8*MIDTERM!P18)</f>
        <v>33.5714285714286</v>
      </c>
      <c r="K18" s="227" t="str">
        <f>IF(MIDTERM!AB18="","",$K$8*MIDTERM!AB18)</f>
        <v/>
      </c>
      <c r="L18" s="227">
        <f>IF(MIDTERM!AD18="","",$L$8*MIDTERM!AD18)</f>
        <v>15</v>
      </c>
      <c r="M18" s="252">
        <f t="shared" si="3"/>
        <v>48.5714285714286</v>
      </c>
      <c r="N18" s="253">
        <f>IF(M18="","",('INITIAL INPUT'!$J$25*CRS!H18+'INITIAL INPUT'!$K$25*CRS!M18))</f>
        <v>55.5773809523809</v>
      </c>
      <c r="O18" s="251">
        <f>IF(N18="","",VLOOKUP(N18,'INITIAL INPUT'!$P$4:$R$34,3))</f>
        <v>78</v>
      </c>
      <c r="P18" s="227">
        <f>IF(FINAL!P18="","",CRS!$P$8*FINAL!P18)</f>
        <v>36.5384615384615</v>
      </c>
      <c r="Q18" s="227" t="str">
        <f>IF(FINAL!AB18="","",CRS!$Q$8*FINAL!AB18)</f>
        <v/>
      </c>
      <c r="R18" s="227">
        <f>IF(FINAL!AD18="","",CRS!$R$8*FINAL!AD18)</f>
        <v>17.8571428571429</v>
      </c>
      <c r="S18" s="252">
        <f t="shared" si="6"/>
        <v>54.3956043956044</v>
      </c>
      <c r="T18" s="253">
        <f>IF(S18="","",'INITIAL INPUT'!$J$26*CRS!H18+'INITIAL INPUT'!$K$26*CRS!M18+'INITIAL INPUT'!$L$26*CRS!S18)</f>
        <v>54.9864926739927</v>
      </c>
      <c r="U18" s="251">
        <f>IF(T18="","",VLOOKUP(T18,'INITIAL INPUT'!$P$4:$R$34,3))</f>
        <v>77</v>
      </c>
      <c r="V18" s="265">
        <f t="shared" si="4"/>
        <v>77</v>
      </c>
      <c r="W18" s="266" t="str">
        <f t="shared" si="5"/>
        <v>PASSED</v>
      </c>
      <c r="X18" s="177"/>
    </row>
    <row r="19" spans="1:24">
      <c r="A19" s="379" t="s">
        <v>81</v>
      </c>
      <c r="B19" s="223" t="str">
        <f>IF(NAMES!B12="","",NAMES!B12)</f>
        <v>DOMINGUEZ, LADY ROSE D. </v>
      </c>
      <c r="C19" s="224" t="str">
        <f>IF(NAMES!C12="","",NAMES!C12)</f>
        <v>F</v>
      </c>
      <c r="D19" s="225" t="str">
        <f>IF(NAMES!D12="","",NAMES!D12)</f>
        <v>BSIT-WEB TRACK-3</v>
      </c>
      <c r="E19" s="226">
        <f>IF(PRELIM!P19="","",$E$8*PRELIM!P19)</f>
        <v>34</v>
      </c>
      <c r="F19" s="227" t="str">
        <f>IF(PRELIM!AB19="","",$F$8*PRELIM!AB19)</f>
        <v/>
      </c>
      <c r="G19" s="227">
        <f>IF(PRELIM!AD19="","",$G$8*PRELIM!AD19)</f>
        <v>16.25</v>
      </c>
      <c r="H19" s="228">
        <f t="shared" si="1"/>
        <v>50.25</v>
      </c>
      <c r="I19" s="251">
        <f>IF(H19="","",VLOOKUP(H19,'INITIAL INPUT'!$P$4:$R$34,3))</f>
        <v>75</v>
      </c>
      <c r="J19" s="227">
        <f>IF(MIDTERM!P19="","",$J$8*MIDTERM!P19)</f>
        <v>35.7142857142857</v>
      </c>
      <c r="K19" s="227" t="str">
        <f>IF(MIDTERM!AB19="","",$K$8*MIDTERM!AB19)</f>
        <v/>
      </c>
      <c r="L19" s="227">
        <f>IF(MIDTERM!AD19="","",$L$8*MIDTERM!AD19)</f>
        <v>16.25</v>
      </c>
      <c r="M19" s="252">
        <f t="shared" si="3"/>
        <v>51.9642857142857</v>
      </c>
      <c r="N19" s="253">
        <f>IF(M19="","",('INITIAL INPUT'!$J$25*CRS!H19+'INITIAL INPUT'!$K$25*CRS!M19))</f>
        <v>51.1071428571429</v>
      </c>
      <c r="O19" s="251">
        <f>IF(N19="","",VLOOKUP(N19,'INITIAL INPUT'!$P$4:$R$34,3))</f>
        <v>75</v>
      </c>
      <c r="P19" s="227">
        <f>IF(FINAL!P19="","",CRS!$P$8*FINAL!P19)</f>
        <v>36.5384615384615</v>
      </c>
      <c r="Q19" s="227" t="str">
        <f>IF(FINAL!AB19="","",CRS!$Q$8*FINAL!AB19)</f>
        <v/>
      </c>
      <c r="R19" s="227">
        <f>IF(FINAL!AD19="","",CRS!$R$8*FINAL!AD19)</f>
        <v>21.4285714285714</v>
      </c>
      <c r="S19" s="252">
        <f t="shared" si="6"/>
        <v>57.967032967033</v>
      </c>
      <c r="T19" s="253">
        <f>IF(S19="","",'INITIAL INPUT'!$J$26*CRS!H19+'INITIAL INPUT'!$K$26*CRS!M19+'INITIAL INPUT'!$L$26*CRS!S19)</f>
        <v>54.5370879120879</v>
      </c>
      <c r="U19" s="251">
        <f>IF(T19="","",VLOOKUP(T19,'INITIAL INPUT'!$P$4:$R$34,3))</f>
        <v>77</v>
      </c>
      <c r="V19" s="265">
        <f t="shared" si="4"/>
        <v>77</v>
      </c>
      <c r="W19" s="266" t="str">
        <f t="shared" si="5"/>
        <v>PASSED</v>
      </c>
      <c r="X19" s="177"/>
    </row>
    <row r="20" spans="1:24">
      <c r="A20" s="379" t="s">
        <v>84</v>
      </c>
      <c r="B20" s="223" t="str">
        <f>IF(NAMES!B13="","",NAMES!B13)</f>
        <v>GALVEZ, JAYPHIL A. </v>
      </c>
      <c r="C20" s="224" t="str">
        <f>IF(NAMES!C13="","",NAMES!C13)</f>
        <v>M</v>
      </c>
      <c r="D20" s="225" t="str">
        <f>IF(NAMES!D13="","",NAMES!D13)</f>
        <v>BSIT-WEB TRACK-2</v>
      </c>
      <c r="E20" s="226">
        <f>IF(PRELIM!P20="","",$E$8*PRELIM!P20)</f>
        <v>44.6666666666667</v>
      </c>
      <c r="F20" s="227" t="str">
        <f>IF(PRELIM!AB20="","",$F$8*PRELIM!AB20)</f>
        <v/>
      </c>
      <c r="G20" s="227">
        <f>IF(PRELIM!AD20="","",$G$8*PRELIM!AD20)</f>
        <v>37.5</v>
      </c>
      <c r="H20" s="228">
        <f t="shared" si="1"/>
        <v>82.1666666666667</v>
      </c>
      <c r="I20" s="251">
        <f>IF(H20="","",VLOOKUP(H20,'INITIAL INPUT'!$P$4:$R$34,3))</f>
        <v>91</v>
      </c>
      <c r="J20" s="227">
        <f>IF(MIDTERM!P20="","",$J$8*MIDTERM!P20)</f>
        <v>35</v>
      </c>
      <c r="K20" s="227" t="str">
        <f>IF(MIDTERM!AB20="","",$K$8*MIDTERM!AB20)</f>
        <v/>
      </c>
      <c r="L20" s="227">
        <f>IF(MIDTERM!AD20="","",$L$8*MIDTERM!AD20)</f>
        <v>21.25</v>
      </c>
      <c r="M20" s="252">
        <f t="shared" si="3"/>
        <v>56.25</v>
      </c>
      <c r="N20" s="253">
        <f>IF(M20="","",('INITIAL INPUT'!$J$25*CRS!H20+'INITIAL INPUT'!$K$25*CRS!M20))</f>
        <v>69.2083333333333</v>
      </c>
      <c r="O20" s="251">
        <f>IF(N20="","",VLOOKUP(N20,'INITIAL INPUT'!$P$4:$R$34,3))</f>
        <v>85</v>
      </c>
      <c r="P20" s="227">
        <f>IF(FINAL!P20="","",CRS!$P$8*FINAL!P20)</f>
        <v>36.5384615384615</v>
      </c>
      <c r="Q20" s="227" t="str">
        <f>IF(FINAL!AB20="","",CRS!$Q$8*FINAL!AB20)</f>
        <v/>
      </c>
      <c r="R20" s="227">
        <f>IF(FINAL!AD20="","",CRS!$R$8*FINAL!AD20)</f>
        <v>18.5714285714286</v>
      </c>
      <c r="S20" s="252">
        <f t="shared" si="6"/>
        <v>55.1098901098901</v>
      </c>
      <c r="T20" s="253">
        <f>IF(S20="","",'INITIAL INPUT'!$J$26*CRS!H20+'INITIAL INPUT'!$K$26*CRS!M20+'INITIAL INPUT'!$L$26*CRS!S20)</f>
        <v>62.1591117216117</v>
      </c>
      <c r="U20" s="251">
        <f>IF(T20="","",VLOOKUP(T20,'INITIAL INPUT'!$P$4:$R$34,3))</f>
        <v>81</v>
      </c>
      <c r="V20" s="265">
        <f t="shared" si="4"/>
        <v>81</v>
      </c>
      <c r="W20" s="266" t="str">
        <f t="shared" si="5"/>
        <v>PASSED</v>
      </c>
      <c r="X20" s="177"/>
    </row>
    <row r="21" spans="1:24">
      <c r="A21" s="379" t="s">
        <v>87</v>
      </c>
      <c r="B21" s="223" t="str">
        <f>IF(NAMES!B14="","",NAMES!B14)</f>
        <v>GAOIRAN, CHRISTIAN EARL A. </v>
      </c>
      <c r="C21" s="224" t="str">
        <f>IF(NAMES!C14="","",NAMES!C14)</f>
        <v>M</v>
      </c>
      <c r="D21" s="225" t="str">
        <f>IF(NAMES!D14="","",NAMES!D14)</f>
        <v>BSIT-WEB TRACK-3</v>
      </c>
      <c r="E21" s="226">
        <f>IF(PRELIM!P21="","",$E$8*PRELIM!P21)</f>
        <v>39.3333333333333</v>
      </c>
      <c r="F21" s="227" t="str">
        <f>IF(PRELIM!AB21="","",$F$8*PRELIM!AB21)</f>
        <v/>
      </c>
      <c r="G21" s="227">
        <f>IF(PRELIM!AD21="","",$G$8*PRELIM!AD21)</f>
        <v>27.5</v>
      </c>
      <c r="H21" s="228">
        <f t="shared" si="1"/>
        <v>66.8333333333333</v>
      </c>
      <c r="I21" s="251">
        <f>IF(H21="","",VLOOKUP(H21,'INITIAL INPUT'!$P$4:$R$34,3))</f>
        <v>83</v>
      </c>
      <c r="J21" s="227">
        <f>IF(MIDTERM!P21="","",$J$8*MIDTERM!P21)</f>
        <v>35</v>
      </c>
      <c r="K21" s="227" t="str">
        <f>IF(MIDTERM!AB21="","",$K$8*MIDTERM!AB21)</f>
        <v/>
      </c>
      <c r="L21" s="227">
        <f>IF(MIDTERM!AD21="","",$L$8*MIDTERM!AD21)</f>
        <v>23.125</v>
      </c>
      <c r="M21" s="252">
        <f t="shared" si="3"/>
        <v>58.125</v>
      </c>
      <c r="N21" s="253">
        <f>IF(M21="","",('INITIAL INPUT'!$J$25*CRS!H21+'INITIAL INPUT'!$K$25*CRS!M21))</f>
        <v>62.4791666666667</v>
      </c>
      <c r="O21" s="251">
        <f>IF(N21="","",VLOOKUP(N21,'INITIAL INPUT'!$P$4:$R$34,3))</f>
        <v>81</v>
      </c>
      <c r="P21" s="227">
        <f>IF(FINAL!P21="","",CRS!$P$8*FINAL!P21)</f>
        <v>38.4615384615385</v>
      </c>
      <c r="Q21" s="227" t="str">
        <f>IF(FINAL!AB21="","",CRS!$Q$8*FINAL!AB21)</f>
        <v/>
      </c>
      <c r="R21" s="227">
        <f>IF(FINAL!AD21="","",CRS!$R$8*FINAL!AD21)</f>
        <v>23.5714285714286</v>
      </c>
      <c r="S21" s="252">
        <f t="shared" si="6"/>
        <v>62.032967032967</v>
      </c>
      <c r="T21" s="253">
        <f>IF(S21="","",'INITIAL INPUT'!$J$26*CRS!H21+'INITIAL INPUT'!$K$26*CRS!M21+'INITIAL INPUT'!$L$26*CRS!S21)</f>
        <v>62.2560668498168</v>
      </c>
      <c r="U21" s="251">
        <f>IF(T21="","",VLOOKUP(T21,'INITIAL INPUT'!$P$4:$R$34,3))</f>
        <v>81</v>
      </c>
      <c r="V21" s="265">
        <f t="shared" si="4"/>
        <v>81</v>
      </c>
      <c r="W21" s="266" t="str">
        <f t="shared" si="5"/>
        <v>PASSED</v>
      </c>
      <c r="X21" s="177"/>
    </row>
    <row r="22" spans="1:24">
      <c r="A22" s="379" t="s">
        <v>90</v>
      </c>
      <c r="B22" s="223" t="str">
        <f>IF(NAMES!B15="","",NAMES!B15)</f>
        <v>GHANEM, SALEH H. </v>
      </c>
      <c r="C22" s="224" t="str">
        <f>IF(NAMES!C15="","",NAMES!C15)</f>
        <v>M</v>
      </c>
      <c r="D22" s="225" t="str">
        <f>IF(NAMES!D15="","",NAMES!D15)</f>
        <v>BSIT-NET SEC TRACK-2</v>
      </c>
      <c r="E22" s="226">
        <f>IF(PRELIM!P22="","",$E$8*PRELIM!P22)</f>
        <v>38</v>
      </c>
      <c r="F22" s="227" t="str">
        <f>IF(PRELIM!AB22="","",$F$8*PRELIM!AB22)</f>
        <v/>
      </c>
      <c r="G22" s="227">
        <f>IF(PRELIM!AD22="","",$G$8*PRELIM!AD22)</f>
        <v>21.25</v>
      </c>
      <c r="H22" s="228">
        <f t="shared" si="1"/>
        <v>59.25</v>
      </c>
      <c r="I22" s="251">
        <f>IF(H22="","",VLOOKUP(H22,'INITIAL INPUT'!$P$4:$R$34,3))</f>
        <v>80</v>
      </c>
      <c r="J22" s="227">
        <f>IF(MIDTERM!P22="","",$J$8*MIDTERM!P22)</f>
        <v>34.2857142857143</v>
      </c>
      <c r="K22" s="227" t="str">
        <f>IF(MIDTERM!AB22="","",$K$8*MIDTERM!AB22)</f>
        <v/>
      </c>
      <c r="L22" s="227">
        <f>IF(MIDTERM!AD22="","",$L$8*MIDTERM!AD22)</f>
        <v>17.5</v>
      </c>
      <c r="M22" s="252">
        <f t="shared" si="3"/>
        <v>51.7857142857143</v>
      </c>
      <c r="N22" s="253">
        <f>IF(M22="","",('INITIAL INPUT'!$J$25*CRS!H22+'INITIAL INPUT'!$K$25*CRS!M22))</f>
        <v>55.5178571428571</v>
      </c>
      <c r="O22" s="251">
        <f>IF(N22="","",VLOOKUP(N22,'INITIAL INPUT'!$P$4:$R$34,3))</f>
        <v>78</v>
      </c>
      <c r="P22" s="227">
        <f>IF(FINAL!P22="","",CRS!$P$8*FINAL!P22)</f>
        <v>37.6923076923077</v>
      </c>
      <c r="Q22" s="227" t="str">
        <f>IF(FINAL!AB22="","",CRS!$Q$8*FINAL!AB22)</f>
        <v/>
      </c>
      <c r="R22" s="227">
        <f>IF(FINAL!AD22="","",CRS!$R$8*FINAL!AD22)</f>
        <v>22.1428571428571</v>
      </c>
      <c r="S22" s="252">
        <f t="shared" si="6"/>
        <v>59.8351648351648</v>
      </c>
      <c r="T22" s="253">
        <f>IF(S22="","",'INITIAL INPUT'!$J$26*CRS!H22+'INITIAL INPUT'!$K$26*CRS!M22+'INITIAL INPUT'!$L$26*CRS!S22)</f>
        <v>57.676510989011</v>
      </c>
      <c r="U22" s="251">
        <f>IF(T22="","",VLOOKUP(T22,'INITIAL INPUT'!$P$4:$R$34,3))</f>
        <v>79</v>
      </c>
      <c r="V22" s="265">
        <f t="shared" si="4"/>
        <v>79</v>
      </c>
      <c r="W22" s="266" t="str">
        <f t="shared" si="5"/>
        <v>PASSED</v>
      </c>
      <c r="X22" s="177"/>
    </row>
    <row r="23" spans="1:24">
      <c r="A23" s="379" t="s">
        <v>93</v>
      </c>
      <c r="B23" s="223" t="str">
        <f>IF(NAMES!B16="","",NAMES!B16)</f>
        <v>KUN, GREGORY T. </v>
      </c>
      <c r="C23" s="224" t="str">
        <f>IF(NAMES!C16="","",NAMES!C16)</f>
        <v>M</v>
      </c>
      <c r="D23" s="225" t="str">
        <f>IF(NAMES!D16="","",NAMES!D16)</f>
        <v>BSIT-WEB TRACK-3</v>
      </c>
      <c r="E23" s="226">
        <f>IF(PRELIM!P23="","",$E$8*PRELIM!P23)</f>
        <v>22.6666666666667</v>
      </c>
      <c r="F23" s="227" t="str">
        <f>IF(PRELIM!AB23="","",$F$8*PRELIM!AB23)</f>
        <v/>
      </c>
      <c r="G23" s="227">
        <f>IF(PRELIM!AD23="","",$G$8*PRELIM!AD23)</f>
        <v>32.5</v>
      </c>
      <c r="H23" s="228">
        <f t="shared" si="1"/>
        <v>55.1666666666667</v>
      </c>
      <c r="I23" s="251">
        <f>IF(H23="","",VLOOKUP(H23,'INITIAL INPUT'!$P$4:$R$34,3))</f>
        <v>78</v>
      </c>
      <c r="J23" s="227">
        <f>IF(MIDTERM!P23="","",$J$8*MIDTERM!P23)</f>
        <v>33.2142857142857</v>
      </c>
      <c r="K23" s="227" t="str">
        <f>IF(MIDTERM!AB23="","",$K$8*MIDTERM!AB23)</f>
        <v/>
      </c>
      <c r="L23" s="227">
        <f>IF(MIDTERM!AD23="","",$L$8*MIDTERM!AD23)</f>
        <v>18.75</v>
      </c>
      <c r="M23" s="252">
        <f t="shared" si="3"/>
        <v>51.9642857142857</v>
      </c>
      <c r="N23" s="253">
        <f>IF(M23="","",('INITIAL INPUT'!$J$25*CRS!H23+'INITIAL INPUT'!$K$25*CRS!M23))</f>
        <v>53.5654761904762</v>
      </c>
      <c r="O23" s="251">
        <f>IF(N23="","",VLOOKUP(N23,'INITIAL INPUT'!$P$4:$R$34,3))</f>
        <v>77</v>
      </c>
      <c r="P23" s="227">
        <f>IF(FINAL!P23="","",CRS!$P$8*FINAL!P23)</f>
        <v>37.6923076923077</v>
      </c>
      <c r="Q23" s="227" t="str">
        <f>IF(FINAL!AB23="","",CRS!$Q$8*FINAL!AB23)</f>
        <v/>
      </c>
      <c r="R23" s="227">
        <f>IF(FINAL!AD23="","",CRS!$R$8*FINAL!AD23)</f>
        <v>36.4285714285714</v>
      </c>
      <c r="S23" s="252">
        <f t="shared" si="6"/>
        <v>74.1208791208791</v>
      </c>
      <c r="T23" s="253">
        <f>IF(S23="","",'INITIAL INPUT'!$J$26*CRS!H23+'INITIAL INPUT'!$K$26*CRS!M23+'INITIAL INPUT'!$L$26*CRS!S23)</f>
        <v>63.8431776556777</v>
      </c>
      <c r="U23" s="251">
        <f>IF(T23="","",VLOOKUP(T23,'INITIAL INPUT'!$P$4:$R$34,3))</f>
        <v>82</v>
      </c>
      <c r="V23" s="265">
        <f t="shared" si="4"/>
        <v>82</v>
      </c>
      <c r="W23" s="266" t="str">
        <f t="shared" si="5"/>
        <v>PASSED</v>
      </c>
      <c r="X23" s="177"/>
    </row>
    <row r="24" spans="1:24">
      <c r="A24" s="379" t="s">
        <v>96</v>
      </c>
      <c r="B24" s="223" t="str">
        <f>IF(NAMES!B17="","",NAMES!B17)</f>
        <v>LAWAGAN, JERICHO G. </v>
      </c>
      <c r="C24" s="224" t="str">
        <f>IF(NAMES!C17="","",NAMES!C17)</f>
        <v>M</v>
      </c>
      <c r="D24" s="225" t="str">
        <f>IF(NAMES!D17="","",NAMES!D17)</f>
        <v>BSIT-NET SEC TRACK-2</v>
      </c>
      <c r="E24" s="226">
        <f>IF(PRELIM!P24="","",$E$8*PRELIM!P24)</f>
        <v>36</v>
      </c>
      <c r="F24" s="227" t="str">
        <f>IF(PRELIM!AB24="","",$F$8*PRELIM!AB24)</f>
        <v/>
      </c>
      <c r="G24" s="227">
        <f>IF(PRELIM!AD24="","",$G$8*PRELIM!AD24)</f>
        <v>26.25</v>
      </c>
      <c r="H24" s="228">
        <f t="shared" si="1"/>
        <v>62.25</v>
      </c>
      <c r="I24" s="251">
        <f>IF(H24="","",VLOOKUP(H24,'INITIAL INPUT'!$P$4:$R$34,3))</f>
        <v>81</v>
      </c>
      <c r="J24" s="227">
        <f>IF(MIDTERM!P24="","",$J$8*MIDTERM!P24)</f>
        <v>32.8571428571429</v>
      </c>
      <c r="K24" s="227" t="str">
        <f>IF(MIDTERM!AB24="","",$K$8*MIDTERM!AB24)</f>
        <v/>
      </c>
      <c r="L24" s="227">
        <f>IF(MIDTERM!AD24="","",$L$8*MIDTERM!AD24)</f>
        <v>20.625</v>
      </c>
      <c r="M24" s="252">
        <f t="shared" si="3"/>
        <v>53.4821428571429</v>
      </c>
      <c r="N24" s="253">
        <f>IF(M24="","",('INITIAL INPUT'!$J$25*CRS!H24+'INITIAL INPUT'!$K$25*CRS!M24))</f>
        <v>57.8660714285714</v>
      </c>
      <c r="O24" s="251">
        <f>IF(N24="","",VLOOKUP(N24,'INITIAL INPUT'!$P$4:$R$34,3))</f>
        <v>79</v>
      </c>
      <c r="P24" s="227">
        <f>IF(FINAL!P24="","",CRS!$P$8*FINAL!P24)</f>
        <v>36.5384615384615</v>
      </c>
      <c r="Q24" s="227" t="str">
        <f>IF(FINAL!AB24="","",CRS!$Q$8*FINAL!AB24)</f>
        <v/>
      </c>
      <c r="R24" s="227">
        <f>IF(FINAL!AD24="","",CRS!$R$8*FINAL!AD24)</f>
        <v>20.7142857142857</v>
      </c>
      <c r="S24" s="252">
        <f t="shared" si="6"/>
        <v>57.2527472527472</v>
      </c>
      <c r="T24" s="253">
        <f>IF(S24="","",'INITIAL INPUT'!$J$26*CRS!H24+'INITIAL INPUT'!$K$26*CRS!M24+'INITIAL INPUT'!$L$26*CRS!S24)</f>
        <v>57.5594093406593</v>
      </c>
      <c r="U24" s="251">
        <f>IF(T24="","",VLOOKUP(T24,'INITIAL INPUT'!$P$4:$R$34,3))</f>
        <v>79</v>
      </c>
      <c r="V24" s="265">
        <f t="shared" si="4"/>
        <v>79</v>
      </c>
      <c r="W24" s="266" t="str">
        <f t="shared" si="5"/>
        <v>PASSED</v>
      </c>
      <c r="X24" s="177"/>
    </row>
    <row r="25" spans="1:24">
      <c r="A25" s="379" t="s">
        <v>99</v>
      </c>
      <c r="B25" s="223" t="str">
        <f>IF(NAMES!B18="","",NAMES!B18)</f>
        <v>MORON, CHARLES JR. C. </v>
      </c>
      <c r="C25" s="224" t="str">
        <f>IF(NAMES!C18="","",NAMES!C18)</f>
        <v>M</v>
      </c>
      <c r="D25" s="225" t="str">
        <f>IF(NAMES!D18="","",NAMES!D18)</f>
        <v>BSCS-MOBILE TECH TRACK-2</v>
      </c>
      <c r="E25" s="226">
        <f>IF(PRELIM!P25="","",$E$8*PRELIM!P25)</f>
        <v>27.3333333333333</v>
      </c>
      <c r="F25" s="227" t="str">
        <f>IF(PRELIM!AB25="","",$F$8*PRELIM!AB25)</f>
        <v/>
      </c>
      <c r="G25" s="227">
        <f>IF(PRELIM!AD25="","",$G$8*PRELIM!AD25)</f>
        <v>23.75</v>
      </c>
      <c r="H25" s="228">
        <f t="shared" si="1"/>
        <v>51.0833333333333</v>
      </c>
      <c r="I25" s="251">
        <f>IF(H25="","",VLOOKUP(H25,'INITIAL INPUT'!$P$4:$R$34,3))</f>
        <v>75</v>
      </c>
      <c r="J25" s="227">
        <f>IF(MIDTERM!P25="","",$J$8*MIDTERM!P25)</f>
        <v>32.5</v>
      </c>
      <c r="K25" s="227" t="str">
        <f>IF(MIDTERM!AB25="","",$K$8*MIDTERM!AB25)</f>
        <v/>
      </c>
      <c r="L25" s="227">
        <f>IF(MIDTERM!AD25="","",$L$8*MIDTERM!AD25)</f>
        <v>12.5</v>
      </c>
      <c r="M25" s="252">
        <f t="shared" si="3"/>
        <v>45</v>
      </c>
      <c r="N25" s="253">
        <f>IF(M25="","",('INITIAL INPUT'!$J$25*CRS!H25+'INITIAL INPUT'!$K$25*CRS!M25))</f>
        <v>48.0416666666667</v>
      </c>
      <c r="O25" s="251">
        <f>IF(N25="","",VLOOKUP(N25,'INITIAL INPUT'!$P$4:$R$34,3))</f>
        <v>74</v>
      </c>
      <c r="P25" s="227">
        <f>IF(FINAL!P25="","",CRS!$P$8*FINAL!P25)</f>
        <v>33.8461538461538</v>
      </c>
      <c r="Q25" s="227" t="str">
        <f>IF(FINAL!AB25="","",CRS!$Q$8*FINAL!AB25)</f>
        <v/>
      </c>
      <c r="R25" s="227">
        <f>IF(FINAL!AD25="","",CRS!$R$8*FINAL!AD25)</f>
        <v>15</v>
      </c>
      <c r="S25" s="252">
        <f t="shared" si="6"/>
        <v>48.8461538461538</v>
      </c>
      <c r="T25" s="253">
        <f>IF(S25="","",'INITIAL INPUT'!$J$26*CRS!H25+'INITIAL INPUT'!$K$26*CRS!M25+'INITIAL INPUT'!$L$26*CRS!S25)</f>
        <v>48.4439102564102</v>
      </c>
      <c r="U25" s="251">
        <f>IF(T25="","",VLOOKUP(T25,'INITIAL INPUT'!$P$4:$R$34,3))</f>
        <v>74</v>
      </c>
      <c r="V25" s="265">
        <v>75</v>
      </c>
      <c r="W25" s="266" t="str">
        <f t="shared" si="5"/>
        <v>PASSED</v>
      </c>
      <c r="X25" s="177"/>
    </row>
    <row r="26" spans="1:25">
      <c r="A26" s="379" t="s">
        <v>103</v>
      </c>
      <c r="B26" s="223" t="str">
        <f>IF(NAMES!B19="","",NAMES!B19)</f>
        <v>NEBRIJA, CELINE KEISJA T. </v>
      </c>
      <c r="C26" s="224" t="str">
        <f>IF(NAMES!C19="","",NAMES!C19)</f>
        <v>F</v>
      </c>
      <c r="D26" s="225" t="str">
        <f>IF(NAMES!D19="","",NAMES!D19)</f>
        <v>BSCS-DIGITAL ARTS TRACK-2</v>
      </c>
      <c r="E26" s="226">
        <f>IF(PRELIM!P26="","",$E$8*PRELIM!P26)</f>
        <v>38.6666666666667</v>
      </c>
      <c r="F26" s="227" t="str">
        <f>IF(PRELIM!AB26="","",$F$8*PRELIM!AB26)</f>
        <v/>
      </c>
      <c r="G26" s="227">
        <f>IF(PRELIM!AD26="","",$G$8*PRELIM!AD26)</f>
        <v>40</v>
      </c>
      <c r="H26" s="228">
        <f t="shared" si="1"/>
        <v>78.6666666666667</v>
      </c>
      <c r="I26" s="251">
        <f>IF(H26="","",VLOOKUP(H26,'INITIAL INPUT'!$P$4:$R$34,3))</f>
        <v>89</v>
      </c>
      <c r="J26" s="227">
        <f>IF(MIDTERM!P26="","",$J$8*MIDTERM!P26)</f>
        <v>38.9285714285714</v>
      </c>
      <c r="K26" s="227" t="str">
        <f>IF(MIDTERM!AB26="","",$K$8*MIDTERM!AB26)</f>
        <v/>
      </c>
      <c r="L26" s="227">
        <f>IF(MIDTERM!AD26="","",$L$8*MIDTERM!AD26)</f>
        <v>30</v>
      </c>
      <c r="M26" s="252">
        <f t="shared" si="3"/>
        <v>68.9285714285714</v>
      </c>
      <c r="N26" s="253">
        <f>IF(M26="","",('INITIAL INPUT'!$J$25*CRS!H26+'INITIAL INPUT'!$K$25*CRS!M26))</f>
        <v>73.7976190476191</v>
      </c>
      <c r="O26" s="251">
        <f>IF(N26="","",VLOOKUP(N26,'INITIAL INPUT'!$P$4:$R$34,3))</f>
        <v>87</v>
      </c>
      <c r="P26" s="227">
        <f>IF(FINAL!P26="","",CRS!$P$8*FINAL!P26)</f>
        <v>40.3846153846154</v>
      </c>
      <c r="Q26" s="227" t="str">
        <f>IF(FINAL!AB26="","",CRS!$Q$8*FINAL!AB26)</f>
        <v/>
      </c>
      <c r="R26" s="227">
        <f>IF(FINAL!AD26="","",CRS!$R$8*FINAL!AD26)</f>
        <v>31.4285714285714</v>
      </c>
      <c r="S26" s="252">
        <f t="shared" si="6"/>
        <v>71.8131868131868</v>
      </c>
      <c r="T26" s="253">
        <f>IF(S26="","",'INITIAL INPUT'!$J$26*CRS!H26+'INITIAL INPUT'!$K$26*CRS!M26+'INITIAL INPUT'!$L$26*CRS!S26)</f>
        <v>72.8054029304029</v>
      </c>
      <c r="U26" s="251">
        <f>IF(T26="","",VLOOKUP(T26,'INITIAL INPUT'!$P$4:$R$34,3))</f>
        <v>86</v>
      </c>
      <c r="V26" s="265">
        <f t="shared" si="4"/>
        <v>86</v>
      </c>
      <c r="W26" s="266" t="str">
        <f t="shared" si="5"/>
        <v>PASSED</v>
      </c>
      <c r="X26" s="267"/>
      <c r="Y26" s="275" t="s">
        <v>174</v>
      </c>
    </row>
    <row r="27" spans="1:25">
      <c r="A27" s="379" t="s">
        <v>106</v>
      </c>
      <c r="B27" s="223" t="str">
        <f>IF(NAMES!B20="","",NAMES!B20)</f>
        <v>PADDISON, DENNIELLE B. </v>
      </c>
      <c r="C27" s="224" t="str">
        <f>IF(NAMES!C20="","",NAMES!C20)</f>
        <v>F</v>
      </c>
      <c r="D27" s="225" t="str">
        <f>IF(NAMES!D20="","",NAMES!D20)</f>
        <v>BSIT-NET SEC TRACK-2</v>
      </c>
      <c r="E27" s="226">
        <f>IF(PRELIM!P27="","",$E$8*PRELIM!P27)</f>
        <v>39.3333333333333</v>
      </c>
      <c r="F27" s="227" t="str">
        <f>IF(PRELIM!AB27="","",$F$8*PRELIM!AB27)</f>
        <v/>
      </c>
      <c r="G27" s="227">
        <f>IF(PRELIM!AD27="","",$G$8*PRELIM!AD27)</f>
        <v>15</v>
      </c>
      <c r="H27" s="228">
        <f t="shared" si="1"/>
        <v>54.3333333333333</v>
      </c>
      <c r="I27" s="251">
        <f>IF(H27="","",VLOOKUP(H27,'INITIAL INPUT'!$P$4:$R$34,3))</f>
        <v>77</v>
      </c>
      <c r="J27" s="227">
        <f>IF(MIDTERM!P27="","",$J$8*MIDTERM!P27)</f>
        <v>28.5714285714286</v>
      </c>
      <c r="K27" s="227" t="str">
        <f>IF(MIDTERM!AB27="","",$K$8*MIDTERM!AB27)</f>
        <v/>
      </c>
      <c r="L27" s="227" t="str">
        <f>IF(MIDTERM!AD27="","",$L$8*MIDTERM!AD27)</f>
        <v/>
      </c>
      <c r="M27" s="252">
        <f t="shared" si="3"/>
        <v>28.5714285714286</v>
      </c>
      <c r="N27" s="253">
        <f>IF(M27="","",('INITIAL INPUT'!$J$25*CRS!H27+'INITIAL INPUT'!$K$25*CRS!M27))</f>
        <v>41.4523809523809</v>
      </c>
      <c r="O27" s="251">
        <f>IF(N27="","",VLOOKUP(N27,'INITIAL INPUT'!$P$4:$R$34,3))</f>
        <v>73</v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6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 t="s">
        <v>172</v>
      </c>
      <c r="W27" s="266" t="str">
        <f t="shared" si="5"/>
        <v>UD</v>
      </c>
      <c r="X27" s="268"/>
      <c r="Y27" s="276"/>
    </row>
    <row r="28" spans="1:25">
      <c r="A28" s="379" t="s">
        <v>109</v>
      </c>
      <c r="B28" s="223" t="str">
        <f>IF(NAMES!B21="","",NAMES!B21)</f>
        <v>SAMPAGA, GRACHELLE MARIZ N. </v>
      </c>
      <c r="C28" s="224" t="str">
        <f>IF(NAMES!C21="","",NAMES!C21)</f>
        <v>F</v>
      </c>
      <c r="D28" s="225" t="str">
        <f>IF(NAMES!D21="","",NAMES!D21)</f>
        <v>BSIT-NET SEC TRACK-3</v>
      </c>
      <c r="E28" s="226">
        <f>IF(PRELIM!P28="","",$E$8*PRELIM!P28)</f>
        <v>35.3333333333333</v>
      </c>
      <c r="F28" s="227" t="str">
        <f>IF(PRELIM!AB28="","",$F$8*PRELIM!AB28)</f>
        <v/>
      </c>
      <c r="G28" s="227">
        <f>IF(PRELIM!AD28="","",$G$8*PRELIM!AD28)</f>
        <v>20</v>
      </c>
      <c r="H28" s="228">
        <f t="shared" si="1"/>
        <v>55.3333333333333</v>
      </c>
      <c r="I28" s="251">
        <f>IF(H28="","",VLOOKUP(H28,'INITIAL INPUT'!$P$4:$R$34,3))</f>
        <v>78</v>
      </c>
      <c r="J28" s="227">
        <f>IF(MIDTERM!P28="","",$J$8*MIDTERM!P28)</f>
        <v>32.1428571428571</v>
      </c>
      <c r="K28" s="227" t="str">
        <f>IF(MIDTERM!AB28="","",$K$8*MIDTERM!AB28)</f>
        <v/>
      </c>
      <c r="L28" s="227">
        <f>IF(MIDTERM!AD28="","",$L$8*MIDTERM!AD28)</f>
        <v>13.125</v>
      </c>
      <c r="M28" s="252">
        <f t="shared" si="3"/>
        <v>45.2678571428571</v>
      </c>
      <c r="N28" s="253">
        <f>IF(M28="","",('INITIAL INPUT'!$J$25*CRS!H28+'INITIAL INPUT'!$K$25*CRS!M28))</f>
        <v>50.3005952380952</v>
      </c>
      <c r="O28" s="251">
        <f>IF(N28="","",VLOOKUP(N28,'INITIAL INPUT'!$P$4:$R$34,3))</f>
        <v>75</v>
      </c>
      <c r="P28" s="227">
        <f>IF(FINAL!P28="","",CRS!$P$8*FINAL!P28)</f>
        <v>36.5384615384615</v>
      </c>
      <c r="Q28" s="227" t="str">
        <f>IF(FINAL!AB28="","",CRS!$Q$8*FINAL!AB28)</f>
        <v/>
      </c>
      <c r="R28" s="227">
        <f>IF(FINAL!AD28="","",CRS!$R$8*FINAL!AD28)</f>
        <v>22.1428571428571</v>
      </c>
      <c r="S28" s="252">
        <f t="shared" si="6"/>
        <v>58.6813186813187</v>
      </c>
      <c r="T28" s="253">
        <f>IF(S28="","",'INITIAL INPUT'!$J$26*CRS!H28+'INITIAL INPUT'!$K$26*CRS!M28+'INITIAL INPUT'!$L$26*CRS!S28)</f>
        <v>54.4909569597069</v>
      </c>
      <c r="U28" s="251">
        <f>IF(T28="","",VLOOKUP(T28,'INITIAL INPUT'!$P$4:$R$34,3))</f>
        <v>77</v>
      </c>
      <c r="V28" s="265">
        <f t="shared" si="4"/>
        <v>77</v>
      </c>
      <c r="W28" s="266" t="str">
        <f t="shared" si="5"/>
        <v>PASSED</v>
      </c>
      <c r="X28" s="268"/>
      <c r="Y28" s="276"/>
    </row>
    <row r="29" customHeight="1" spans="1:25">
      <c r="A29" s="379" t="s">
        <v>112</v>
      </c>
      <c r="B29" s="223" t="str">
        <f>IF(NAMES!B22="","",NAMES!B22)</f>
        <v>SISSI-IT, SHARMAE NYLLE T. </v>
      </c>
      <c r="C29" s="224" t="str">
        <f>IF(NAMES!C22="","",NAMES!C22)</f>
        <v>F</v>
      </c>
      <c r="D29" s="225" t="str">
        <f>IF(NAMES!D22="","",NAMES!D22)</f>
        <v>BSIT-NET SEC TRACK-1</v>
      </c>
      <c r="E29" s="226">
        <f>IF(PRELIM!P29="","",$E$8*PRELIM!P29)</f>
        <v>13.3333333333333</v>
      </c>
      <c r="F29" s="227" t="str">
        <f>IF(PRELIM!AB29="","",$F$8*PRELIM!AB29)</f>
        <v/>
      </c>
      <c r="G29" s="227">
        <f>IF(PRELIM!AD29="","",$G$8*PRELIM!AD29)</f>
        <v>31.25</v>
      </c>
      <c r="H29" s="228">
        <f t="shared" si="1"/>
        <v>44.5833333333333</v>
      </c>
      <c r="I29" s="251">
        <f>IF(H29="","",VLOOKUP(H29,'INITIAL INPUT'!$P$4:$R$34,3))</f>
        <v>74</v>
      </c>
      <c r="J29" s="227">
        <f>IF(MIDTERM!P29="","",$J$8*MIDTERM!P29)</f>
        <v>39.6428571428571</v>
      </c>
      <c r="K29" s="227" t="str">
        <f>IF(MIDTERM!AB29="","",$K$8*MIDTERM!AB29)</f>
        <v/>
      </c>
      <c r="L29" s="227">
        <f>IF(MIDTERM!AD29="","",$L$8*MIDTERM!AD29)</f>
        <v>29.375</v>
      </c>
      <c r="M29" s="252">
        <f t="shared" si="3"/>
        <v>69.0178571428571</v>
      </c>
      <c r="N29" s="253">
        <f>IF(M29="","",('INITIAL INPUT'!$J$25*CRS!H29+'INITIAL INPUT'!$K$25*CRS!M29))</f>
        <v>56.8005952380952</v>
      </c>
      <c r="O29" s="251">
        <f>IF(N29="","",VLOOKUP(N29,'INITIAL INPUT'!$P$4:$R$34,3))</f>
        <v>78</v>
      </c>
      <c r="P29" s="227" t="str">
        <f>IF(FINAL!P29="","",CRS!$P$8*FINAL!P29)</f>
        <v/>
      </c>
      <c r="Q29" s="227" t="str">
        <f>IF(FINAL!AB29="","",CRS!$Q$8*FINAL!AB29)</f>
        <v/>
      </c>
      <c r="R29" s="227">
        <f>IF(FINAL!AD29="","",CRS!$R$8*FINAL!AD29)</f>
        <v>45</v>
      </c>
      <c r="S29" s="252">
        <f t="shared" si="6"/>
        <v>45</v>
      </c>
      <c r="T29" s="253">
        <f>IF(S29="","",'INITIAL INPUT'!$J$26*CRS!H29+'INITIAL INPUT'!$K$26*CRS!M29+'INITIAL INPUT'!$L$26*CRS!S29)</f>
        <v>50.9002976190476</v>
      </c>
      <c r="U29" s="251">
        <f>IF(T29="","",VLOOKUP(T29,'INITIAL INPUT'!$P$4:$R$34,3))</f>
        <v>75</v>
      </c>
      <c r="V29" s="265">
        <f t="shared" si="4"/>
        <v>75</v>
      </c>
      <c r="W29" s="266" t="str">
        <f t="shared" si="5"/>
        <v>PASSED</v>
      </c>
      <c r="X29" s="268"/>
      <c r="Y29" s="276"/>
    </row>
    <row r="30" spans="1:25">
      <c r="A30" s="379" t="s">
        <v>116</v>
      </c>
      <c r="B30" s="223" t="str">
        <f>IF(NAMES!B23="","",NAMES!B23)</f>
        <v>ULANDAY, ARNIE C. </v>
      </c>
      <c r="C30" s="224" t="str">
        <f>IF(NAMES!C23="","",NAMES!C23)</f>
        <v>M</v>
      </c>
      <c r="D30" s="225" t="str">
        <f>IF(NAMES!D23="","",NAMES!D23)</f>
        <v>BSIT-NET SEC TRACK-2</v>
      </c>
      <c r="E30" s="226">
        <f>IF(PRELIM!P30="","",$E$8*PRELIM!P30)</f>
        <v>36.6666666666667</v>
      </c>
      <c r="F30" s="227" t="str">
        <f>IF(PRELIM!AB30="","",$F$8*PRELIM!AB30)</f>
        <v/>
      </c>
      <c r="G30" s="227">
        <f>IF(PRELIM!AD30="","",$G$8*PRELIM!AD30)</f>
        <v>26.25</v>
      </c>
      <c r="H30" s="228">
        <f t="shared" si="1"/>
        <v>62.9166666666667</v>
      </c>
      <c r="I30" s="251">
        <f>IF(H30="","",VLOOKUP(H30,'INITIAL INPUT'!$P$4:$R$34,3))</f>
        <v>81</v>
      </c>
      <c r="J30" s="227">
        <f>IF(MIDTERM!P30="","",$J$8*MIDTERM!P30)</f>
        <v>31.7857142857143</v>
      </c>
      <c r="K30" s="227" t="str">
        <f>IF(MIDTERM!AB30="","",$K$8*MIDTERM!AB30)</f>
        <v/>
      </c>
      <c r="L30" s="227">
        <f>IF(MIDTERM!AD30="","",$L$8*MIDTERM!AD30)</f>
        <v>11.25</v>
      </c>
      <c r="M30" s="252">
        <f t="shared" si="3"/>
        <v>43.0357142857143</v>
      </c>
      <c r="N30" s="253">
        <f>IF(M30="","",('INITIAL INPUT'!$J$25*CRS!H30+'INITIAL INPUT'!$K$25*CRS!M30))</f>
        <v>52.9761904761905</v>
      </c>
      <c r="O30" s="251">
        <f>IF(N30="","",VLOOKUP(N30,'INITIAL INPUT'!$P$4:$R$34,3))</f>
        <v>76</v>
      </c>
      <c r="P30" s="227">
        <f>IF(FINAL!P30="","",CRS!$P$8*FINAL!P30)</f>
        <v>36.5384615384615</v>
      </c>
      <c r="Q30" s="227" t="str">
        <f>IF(FINAL!AB30="","",CRS!$Q$8*FINAL!AB30)</f>
        <v/>
      </c>
      <c r="R30" s="227">
        <f>IF(FINAL!AD30="","",CRS!$R$8*FINAL!AD30)</f>
        <v>19.2857142857143</v>
      </c>
      <c r="S30" s="252">
        <f t="shared" si="6"/>
        <v>55.8241758241758</v>
      </c>
      <c r="T30" s="253">
        <f>IF(S30="","",'INITIAL INPUT'!$J$26*CRS!H30+'INITIAL INPUT'!$K$26*CRS!M30+'INITIAL INPUT'!$L$26*CRS!S30)</f>
        <v>54.4001831501832</v>
      </c>
      <c r="U30" s="251">
        <f>IF(T30="","",VLOOKUP(T30,'INITIAL INPUT'!$P$4:$R$34,3))</f>
        <v>77</v>
      </c>
      <c r="V30" s="265">
        <f t="shared" si="4"/>
        <v>77</v>
      </c>
      <c r="W30" s="266" t="str">
        <f t="shared" si="5"/>
        <v>PASSED</v>
      </c>
      <c r="X30" s="268"/>
      <c r="Y30" s="276"/>
    </row>
    <row r="31" spans="1:25">
      <c r="A31" s="379" t="s">
        <v>119</v>
      </c>
      <c r="B31" s="223" t="str">
        <f>IF(NAMES!B24="","",NAMES!B24)</f>
        <v>YU, KENNETH LAKING </v>
      </c>
      <c r="C31" s="224" t="str">
        <f>IF(NAMES!C24="","",NAMES!C24)</f>
        <v>M</v>
      </c>
      <c r="D31" s="225" t="str">
        <f>IF(NAMES!D24="","",NAMES!D24)</f>
        <v>BSIT-WEB TRACK-3</v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6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 t="s">
        <v>172</v>
      </c>
      <c r="W31" s="266" t="str">
        <f t="shared" si="5"/>
        <v>UD</v>
      </c>
      <c r="X31" s="268"/>
      <c r="Y31" s="276"/>
    </row>
    <row r="32" spans="1:25">
      <c r="A32" s="379" t="s">
        <v>122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6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4"/>
        <v/>
      </c>
      <c r="W32" s="266" t="str">
        <f t="shared" si="5"/>
        <v/>
      </c>
      <c r="X32" s="268"/>
      <c r="Y32" s="276"/>
    </row>
    <row r="33" spans="1:25">
      <c r="A33" s="379" t="s">
        <v>123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6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4"/>
        <v/>
      </c>
      <c r="W33" s="266" t="str">
        <f t="shared" si="5"/>
        <v/>
      </c>
      <c r="X33" s="268"/>
      <c r="Y33" s="276"/>
    </row>
    <row r="34" spans="1:25">
      <c r="A34" s="379" t="s">
        <v>124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6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4"/>
        <v/>
      </c>
      <c r="W34" s="266" t="str">
        <f t="shared" si="5"/>
        <v/>
      </c>
      <c r="X34" s="268"/>
      <c r="Y34" s="276"/>
    </row>
    <row r="35" spans="1:25">
      <c r="A35" s="379" t="s">
        <v>125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6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4"/>
        <v/>
      </c>
      <c r="W35" s="266" t="str">
        <f t="shared" si="5"/>
        <v/>
      </c>
      <c r="X35" s="268"/>
      <c r="Y35" s="276"/>
    </row>
    <row r="36" spans="1:25">
      <c r="A36" s="379" t="s">
        <v>126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6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4"/>
        <v/>
      </c>
      <c r="W36" s="266" t="str">
        <f t="shared" si="5"/>
        <v/>
      </c>
      <c r="X36" s="268"/>
      <c r="Y36" s="276"/>
    </row>
    <row r="37" spans="1:25">
      <c r="A37" s="379" t="s">
        <v>127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6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4"/>
        <v/>
      </c>
      <c r="W37" s="266" t="str">
        <f t="shared" si="5"/>
        <v/>
      </c>
      <c r="X37" s="268"/>
      <c r="Y37" s="276"/>
    </row>
    <row r="38" spans="1:25">
      <c r="A38" s="379" t="s">
        <v>128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6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4"/>
        <v/>
      </c>
      <c r="W38" s="266" t="str">
        <f t="shared" si="5"/>
        <v/>
      </c>
      <c r="X38" s="268"/>
      <c r="Y38" s="276"/>
    </row>
    <row r="39" spans="1:25">
      <c r="A39" s="379" t="s">
        <v>129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6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4"/>
        <v/>
      </c>
      <c r="W39" s="266" t="str">
        <f t="shared" si="5"/>
        <v/>
      </c>
      <c r="X39" s="268"/>
      <c r="Y39" s="276"/>
    </row>
    <row r="40" spans="1:25">
      <c r="A40" s="379" t="s">
        <v>130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6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4"/>
        <v/>
      </c>
      <c r="W40" s="266" t="str">
        <f t="shared" si="5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3C  ICS6</v>
      </c>
      <c r="B42" s="182"/>
      <c r="C42" s="182"/>
      <c r="D42" s="183"/>
      <c r="E42" s="184" t="s">
        <v>162</v>
      </c>
      <c r="F42" s="185"/>
      <c r="G42" s="185"/>
      <c r="H42" s="185"/>
      <c r="I42" s="244"/>
      <c r="J42" s="184" t="s">
        <v>163</v>
      </c>
      <c r="K42" s="185"/>
      <c r="L42" s="185"/>
      <c r="M42" s="185"/>
      <c r="N42" s="185"/>
      <c r="O42" s="244"/>
      <c r="P42" s="184" t="s">
        <v>164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165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165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165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168</v>
      </c>
    </row>
    <row r="44" s="172" customFormat="1" ht="15" customHeight="1" spans="1:23">
      <c r="A44" s="193" t="str">
        <f t="shared" si="7"/>
        <v>SPECIAL TOPICS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7"/>
        <v>TTHSAT 6:45PM-8:00PM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 t="shared" si="7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131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10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1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2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132</v>
      </c>
      <c r="B51" s="223" t="str">
        <f>IF(NAMES!B35="","",NAMES!B35)</f>
        <v/>
      </c>
      <c r="C51" s="224" t="str">
        <f>IF(NAMES!C35="","",NAMES!C35)</f>
        <v/>
      </c>
      <c r="D51" s="225" t="str">
        <f>IF(NAMES!D35="","",NAMES!D35)</f>
        <v/>
      </c>
      <c r="E51" s="226" t="str">
        <f>IF(PRELIM!P51="","",$E$8*PRELIM!P51)</f>
        <v/>
      </c>
      <c r="F51" s="227" t="str">
        <f>IF(PRELIM!AB51="","",$F$8*PRELIM!AB51)</f>
        <v/>
      </c>
      <c r="G51" s="227" t="str">
        <f>IF(PRELIM!AD51="","",$G$8*PRELIM!AD51)</f>
        <v/>
      </c>
      <c r="H51" s="228" t="str">
        <f t="shared" si="10"/>
        <v/>
      </c>
      <c r="I51" s="251" t="str">
        <f>IF(H51="","",VLOOKUP(H51,'INITIAL INPUT'!$P$4:$R$34,3))</f>
        <v/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1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2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3">U51</f>
        <v/>
      </c>
      <c r="W51" s="266" t="str">
        <f t="shared" ref="W51:W80" si="14">IF(V51="","",IF(V51="OD","OD",IF(V51="UD","UD",IF(V51="INC","NFE",IF(V51&gt;74,"PASSED","FAILED")))))</f>
        <v/>
      </c>
      <c r="X51" s="177"/>
    </row>
    <row r="52" spans="1:24">
      <c r="A52" s="379" t="s">
        <v>133</v>
      </c>
      <c r="B52" s="223" t="str">
        <f>IF(NAMES!B36="","",NAMES!B36)</f>
        <v/>
      </c>
      <c r="C52" s="224" t="str">
        <f>IF(NAMES!C36="","",NAMES!C36)</f>
        <v/>
      </c>
      <c r="D52" s="225" t="str">
        <f>IF(NAMES!D36="","",NAMES!D36)</f>
        <v/>
      </c>
      <c r="E52" s="226" t="str">
        <f>IF(PRELIM!P52="","",$E$8*PRELIM!P52)</f>
        <v/>
      </c>
      <c r="F52" s="227" t="str">
        <f>IF(PRELIM!AB52="","",$F$8*PRELIM!AB52)</f>
        <v/>
      </c>
      <c r="G52" s="227" t="str">
        <f>IF(PRELIM!AD52="","",$G$8*PRELIM!AD52)</f>
        <v/>
      </c>
      <c r="H52" s="228" t="str">
        <f t="shared" si="10"/>
        <v/>
      </c>
      <c r="I52" s="251" t="str">
        <f>IF(H52="","",VLOOKUP(H52,'INITIAL INPUT'!$P$4:$R$34,3))</f>
        <v/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1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2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3"/>
        <v/>
      </c>
      <c r="W52" s="266" t="str">
        <f t="shared" si="14"/>
        <v/>
      </c>
      <c r="X52" s="177"/>
    </row>
    <row r="53" spans="1:24">
      <c r="A53" s="379" t="s">
        <v>134</v>
      </c>
      <c r="B53" s="223" t="str">
        <f>IF(NAMES!B37="","",NAMES!B37)</f>
        <v/>
      </c>
      <c r="C53" s="224" t="str">
        <f>IF(NAMES!C37="","",NAMES!C37)</f>
        <v/>
      </c>
      <c r="D53" s="225" t="str">
        <f>IF(NAMES!D37="","",NAMES!D37)</f>
        <v/>
      </c>
      <c r="E53" s="226" t="str">
        <f>IF(PRELIM!P53="","",$E$8*PRELIM!P53)</f>
        <v/>
      </c>
      <c r="F53" s="227" t="str">
        <f>IF(PRELIM!AB53="","",$F$8*PRELIM!AB53)</f>
        <v/>
      </c>
      <c r="G53" s="227" t="str">
        <f>IF(PRELIM!AD53="","",$G$8*PRELIM!AD53)</f>
        <v/>
      </c>
      <c r="H53" s="228" t="str">
        <f t="shared" si="10"/>
        <v/>
      </c>
      <c r="I53" s="251" t="str">
        <f>IF(H53="","",VLOOKUP(H53,'INITIAL INPUT'!$P$4:$R$34,3))</f>
        <v/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1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2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3"/>
        <v/>
      </c>
      <c r="W53" s="266" t="str">
        <f t="shared" si="14"/>
        <v/>
      </c>
      <c r="X53" s="177"/>
    </row>
    <row r="54" spans="1:24">
      <c r="A54" s="379" t="s">
        <v>135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10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136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137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138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139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140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141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142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143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144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145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146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147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174</v>
      </c>
    </row>
    <row r="67" spans="1:25">
      <c r="A67" s="379" t="s">
        <v>148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149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customHeight="1" spans="1:25">
      <c r="A69" s="379" t="s">
        <v>150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151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152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153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154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155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156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157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158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159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160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161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37" workbookViewId="0">
      <selection activeCell="E51" sqref="E51:K56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3C  ICS6</v>
      </c>
      <c r="B1" s="71"/>
      <c r="C1" s="71"/>
      <c r="D1" s="71"/>
      <c r="E1" s="72" t="s">
        <v>175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165</v>
      </c>
      <c r="AD2" s="136"/>
      <c r="AE2" s="138" t="s">
        <v>166</v>
      </c>
      <c r="AF2" s="164" t="s">
        <v>176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SPECIAL TOPICS</v>
      </c>
      <c r="B3" s="77"/>
      <c r="C3" s="77"/>
      <c r="D3" s="77"/>
      <c r="E3" s="78" t="s">
        <v>177</v>
      </c>
      <c r="F3" s="78" t="s">
        <v>178</v>
      </c>
      <c r="G3" s="78" t="s">
        <v>179</v>
      </c>
      <c r="H3" s="78" t="s">
        <v>180</v>
      </c>
      <c r="I3" s="78" t="s">
        <v>181</v>
      </c>
      <c r="J3" s="78" t="s">
        <v>45</v>
      </c>
      <c r="K3" s="78" t="s">
        <v>182</v>
      </c>
      <c r="L3" s="78" t="s">
        <v>183</v>
      </c>
      <c r="M3" s="78" t="s">
        <v>184</v>
      </c>
      <c r="N3" s="78" t="s">
        <v>185</v>
      </c>
      <c r="O3" s="121" t="s">
        <v>186</v>
      </c>
      <c r="P3" s="122" t="s">
        <v>187</v>
      </c>
      <c r="Q3" s="78" t="s">
        <v>188</v>
      </c>
      <c r="R3" s="78" t="s">
        <v>189</v>
      </c>
      <c r="S3" s="78" t="s">
        <v>54</v>
      </c>
      <c r="T3" s="78" t="s">
        <v>190</v>
      </c>
      <c r="U3" s="78" t="s">
        <v>191</v>
      </c>
      <c r="V3" s="78" t="s">
        <v>192</v>
      </c>
      <c r="W3" s="78" t="s">
        <v>193</v>
      </c>
      <c r="X3" s="78" t="s">
        <v>194</v>
      </c>
      <c r="Y3" s="78" t="s">
        <v>195</v>
      </c>
      <c r="Z3" s="78" t="s">
        <v>196</v>
      </c>
      <c r="AA3" s="121" t="s">
        <v>186</v>
      </c>
      <c r="AB3" s="122" t="s">
        <v>187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197</v>
      </c>
      <c r="AD4" s="142" t="s">
        <v>198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>
        <v>20</v>
      </c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199</v>
      </c>
      <c r="F6" s="87" t="s">
        <v>200</v>
      </c>
      <c r="G6" s="87" t="s">
        <v>201</v>
      </c>
      <c r="H6" s="87" t="s">
        <v>202</v>
      </c>
      <c r="I6" s="87"/>
      <c r="J6" s="87"/>
      <c r="K6" s="87"/>
      <c r="L6" s="87"/>
      <c r="M6" s="87"/>
      <c r="N6" s="87"/>
      <c r="O6" s="125">
        <f>IF(SUM(E5:N5)=0,"",SUM(E5:N5))</f>
        <v>75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169</v>
      </c>
      <c r="B7" s="88"/>
      <c r="C7" s="89" t="s">
        <v>170</v>
      </c>
      <c r="D7" s="90" t="s">
        <v>203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11</v>
      </c>
      <c r="F9" s="103">
        <v>11</v>
      </c>
      <c r="G9" s="103">
        <v>7</v>
      </c>
      <c r="H9" s="103">
        <v>14</v>
      </c>
      <c r="I9" s="103">
        <v>20</v>
      </c>
      <c r="J9" s="103"/>
      <c r="K9" s="103"/>
      <c r="L9" s="103"/>
      <c r="M9" s="103"/>
      <c r="N9" s="103"/>
      <c r="O9" s="129">
        <f>IF(SUM(E9:N9)=0,"",SUM(E9:N9))</f>
        <v>63</v>
      </c>
      <c r="P9" s="130">
        <f>IF(O9="","",O9/$O$6*100)</f>
        <v>84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54</v>
      </c>
      <c r="AD9" s="130">
        <f>IF(AC9="","",AC9/$AC$5*100)</f>
        <v>67.5</v>
      </c>
      <c r="AE9" s="157">
        <f>CRS!H9</f>
        <v>75.75</v>
      </c>
      <c r="AF9" s="167">
        <f>CRS!I9</f>
        <v>88</v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>
        <v>11</v>
      </c>
      <c r="F10" s="103">
        <v>6</v>
      </c>
      <c r="G10" s="103">
        <v>4</v>
      </c>
      <c r="H10" s="103">
        <v>3</v>
      </c>
      <c r="I10" s="103">
        <v>20</v>
      </c>
      <c r="J10" s="103"/>
      <c r="K10" s="103"/>
      <c r="L10" s="103"/>
      <c r="M10" s="103"/>
      <c r="N10" s="103"/>
      <c r="O10" s="129">
        <f t="shared" ref="O10:O40" si="0">IF(SUM(E10:N10)=0,"",SUM(E10:N10))</f>
        <v>44</v>
      </c>
      <c r="P10" s="130">
        <f t="shared" ref="P10:P40" si="1">IF(O10="","",O10/$O$6*100)</f>
        <v>58.6666666666667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30</v>
      </c>
      <c r="AD10" s="130">
        <f t="shared" ref="AD10:AD40" si="4">IF(AC10="","",AC10/$AC$5*100)</f>
        <v>37.5</v>
      </c>
      <c r="AE10" s="157">
        <f>CRS!H10</f>
        <v>48.0833333333333</v>
      </c>
      <c r="AF10" s="167">
        <f>CRS!I10</f>
        <v>74</v>
      </c>
      <c r="AG10" s="168"/>
      <c r="AH10" s="168"/>
      <c r="AI10" s="168"/>
      <c r="AJ10" s="168"/>
      <c r="AK10" s="168"/>
    </row>
    <row r="11" ht="12.75" customHeight="1" spans="1:37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>
        <v>12</v>
      </c>
      <c r="F12" s="103">
        <v>13</v>
      </c>
      <c r="G12" s="103">
        <v>8</v>
      </c>
      <c r="H12" s="103">
        <v>12</v>
      </c>
      <c r="I12" s="103"/>
      <c r="J12" s="103"/>
      <c r="K12" s="103"/>
      <c r="L12" s="103"/>
      <c r="M12" s="103"/>
      <c r="N12" s="103"/>
      <c r="O12" s="129">
        <f t="shared" si="0"/>
        <v>45</v>
      </c>
      <c r="P12" s="130">
        <f t="shared" si="1"/>
        <v>60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56</v>
      </c>
      <c r="AD12" s="130">
        <f t="shared" si="4"/>
        <v>70</v>
      </c>
      <c r="AE12" s="157">
        <f>CRS!H12</f>
        <v>65</v>
      </c>
      <c r="AF12" s="167">
        <f>CRS!I12</f>
        <v>83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>
        <v>0</v>
      </c>
      <c r="F13" s="103">
        <v>8</v>
      </c>
      <c r="G13" s="103">
        <v>6</v>
      </c>
      <c r="H13" s="103">
        <v>12</v>
      </c>
      <c r="I13" s="103">
        <v>20</v>
      </c>
      <c r="J13" s="103"/>
      <c r="K13" s="103"/>
      <c r="L13" s="103"/>
      <c r="M13" s="103"/>
      <c r="N13" s="103"/>
      <c r="O13" s="129">
        <f t="shared" si="0"/>
        <v>46</v>
      </c>
      <c r="P13" s="130">
        <f t="shared" si="1"/>
        <v>61.3333333333333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50</v>
      </c>
      <c r="AD13" s="130">
        <f t="shared" si="4"/>
        <v>62.5</v>
      </c>
      <c r="AE13" s="157">
        <f>CRS!H13</f>
        <v>61.9166666666667</v>
      </c>
      <c r="AF13" s="167">
        <f>CRS!I13</f>
        <v>81</v>
      </c>
      <c r="AG13" s="4"/>
      <c r="AH13" s="4"/>
      <c r="AI13" s="4"/>
      <c r="AJ13" s="4"/>
      <c r="AK13" s="4"/>
    </row>
    <row r="14" ht="12.75" customHeight="1" spans="1:37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>
        <v>0</v>
      </c>
      <c r="F14" s="103">
        <v>4</v>
      </c>
      <c r="G14" s="103">
        <v>0</v>
      </c>
      <c r="H14" s="103">
        <v>0</v>
      </c>
      <c r="I14" s="103">
        <v>20</v>
      </c>
      <c r="J14" s="103"/>
      <c r="K14" s="103"/>
      <c r="L14" s="103"/>
      <c r="M14" s="103"/>
      <c r="N14" s="103"/>
      <c r="O14" s="129">
        <f t="shared" si="0"/>
        <v>24</v>
      </c>
      <c r="P14" s="130">
        <f t="shared" si="1"/>
        <v>32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40</v>
      </c>
      <c r="AD14" s="130">
        <f t="shared" si="4"/>
        <v>50</v>
      </c>
      <c r="AE14" s="157">
        <f>CRS!H14</f>
        <v>41</v>
      </c>
      <c r="AF14" s="167">
        <f>CRS!I14</f>
        <v>73</v>
      </c>
      <c r="AG14" s="4"/>
      <c r="AH14" s="4"/>
      <c r="AI14" s="4"/>
      <c r="AJ14" s="4"/>
      <c r="AK14" s="4"/>
    </row>
    <row r="15" ht="12.75" customHeight="1" spans="1:37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>
        <v>7</v>
      </c>
      <c r="F15" s="103">
        <v>4</v>
      </c>
      <c r="G15" s="103">
        <v>4</v>
      </c>
      <c r="H15" s="103">
        <v>7</v>
      </c>
      <c r="I15" s="103">
        <v>20</v>
      </c>
      <c r="J15" s="103"/>
      <c r="K15" s="103"/>
      <c r="L15" s="103"/>
      <c r="M15" s="103"/>
      <c r="N15" s="103"/>
      <c r="O15" s="129">
        <f t="shared" si="0"/>
        <v>42</v>
      </c>
      <c r="P15" s="130">
        <f t="shared" si="1"/>
        <v>56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26</v>
      </c>
      <c r="AD15" s="130">
        <f t="shared" si="4"/>
        <v>32.5</v>
      </c>
      <c r="AE15" s="157">
        <f>CRS!H15</f>
        <v>44.25</v>
      </c>
      <c r="AF15" s="167">
        <f>CRS!I15</f>
        <v>74</v>
      </c>
      <c r="AG15" s="4"/>
      <c r="AH15" s="4"/>
      <c r="AI15" s="4"/>
      <c r="AJ15" s="4"/>
      <c r="AK15" s="4"/>
    </row>
    <row r="16" ht="12.75" customHeight="1" spans="1:37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>
        <v>9</v>
      </c>
      <c r="F16" s="103">
        <v>12</v>
      </c>
      <c r="G16" s="103">
        <v>4</v>
      </c>
      <c r="H16" s="103">
        <v>10</v>
      </c>
      <c r="I16" s="103">
        <v>20</v>
      </c>
      <c r="J16" s="103"/>
      <c r="K16" s="103"/>
      <c r="L16" s="103"/>
      <c r="M16" s="103"/>
      <c r="N16" s="103"/>
      <c r="O16" s="129">
        <f t="shared" si="0"/>
        <v>55</v>
      </c>
      <c r="P16" s="130">
        <f t="shared" si="1"/>
        <v>73.3333333333333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32</v>
      </c>
      <c r="AD16" s="130">
        <f t="shared" si="4"/>
        <v>40</v>
      </c>
      <c r="AE16" s="157">
        <f>CRS!H16</f>
        <v>56.6666666666667</v>
      </c>
      <c r="AF16" s="167">
        <f>CRS!I16</f>
        <v>78</v>
      </c>
      <c r="AG16" s="4"/>
      <c r="AH16" s="4"/>
      <c r="AI16" s="4"/>
      <c r="AJ16" s="4"/>
      <c r="AK16" s="4"/>
    </row>
    <row r="17" ht="12.75" customHeight="1" spans="1:34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>
        <v>13</v>
      </c>
      <c r="F17" s="103">
        <v>13</v>
      </c>
      <c r="G17" s="103">
        <v>7</v>
      </c>
      <c r="H17" s="103">
        <v>10</v>
      </c>
      <c r="I17" s="103">
        <v>20</v>
      </c>
      <c r="J17" s="103"/>
      <c r="K17" s="103"/>
      <c r="L17" s="103"/>
      <c r="M17" s="103"/>
      <c r="N17" s="103"/>
      <c r="O17" s="129">
        <f t="shared" si="0"/>
        <v>63</v>
      </c>
      <c r="P17" s="130">
        <f t="shared" si="1"/>
        <v>84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56</v>
      </c>
      <c r="AD17" s="130">
        <f t="shared" si="4"/>
        <v>70</v>
      </c>
      <c r="AE17" s="157">
        <f>CRS!H17</f>
        <v>77</v>
      </c>
      <c r="AF17" s="167">
        <f>CRS!I17</f>
        <v>89</v>
      </c>
      <c r="AG17" s="4"/>
      <c r="AH17" s="4"/>
    </row>
    <row r="18" ht="12.75" customHeight="1" spans="1:34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>
        <v>11</v>
      </c>
      <c r="F18" s="103">
        <v>13</v>
      </c>
      <c r="G18" s="103">
        <v>7</v>
      </c>
      <c r="H18" s="103">
        <v>11</v>
      </c>
      <c r="I18" s="103">
        <v>20</v>
      </c>
      <c r="J18" s="103"/>
      <c r="K18" s="103"/>
      <c r="L18" s="103"/>
      <c r="M18" s="103"/>
      <c r="N18" s="103"/>
      <c r="O18" s="129">
        <f t="shared" si="0"/>
        <v>62</v>
      </c>
      <c r="P18" s="130">
        <f t="shared" si="1"/>
        <v>82.6666666666667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34</v>
      </c>
      <c r="AD18" s="130">
        <f t="shared" si="4"/>
        <v>42.5</v>
      </c>
      <c r="AE18" s="157">
        <f>CRS!H18</f>
        <v>62.5833333333333</v>
      </c>
      <c r="AF18" s="167">
        <f>CRS!I18</f>
        <v>81</v>
      </c>
      <c r="AG18" s="4"/>
      <c r="AH18" s="4"/>
    </row>
    <row r="19" ht="12.75" customHeight="1" spans="1:34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>
        <v>11</v>
      </c>
      <c r="F19" s="103">
        <v>7</v>
      </c>
      <c r="G19" s="103">
        <v>5</v>
      </c>
      <c r="H19" s="103">
        <v>8</v>
      </c>
      <c r="I19" s="103">
        <v>20</v>
      </c>
      <c r="J19" s="103"/>
      <c r="K19" s="103"/>
      <c r="L19" s="103"/>
      <c r="M19" s="103"/>
      <c r="N19" s="103"/>
      <c r="O19" s="129">
        <f t="shared" si="0"/>
        <v>51</v>
      </c>
      <c r="P19" s="130">
        <f t="shared" si="1"/>
        <v>68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26</v>
      </c>
      <c r="AD19" s="130">
        <f t="shared" si="4"/>
        <v>32.5</v>
      </c>
      <c r="AE19" s="157">
        <f>CRS!H19</f>
        <v>50.25</v>
      </c>
      <c r="AF19" s="167">
        <f>CRS!I19</f>
        <v>75</v>
      </c>
      <c r="AG19" s="4"/>
      <c r="AH19" s="4"/>
    </row>
    <row r="20" ht="12.75" customHeight="1" spans="1:34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>
        <v>14</v>
      </c>
      <c r="F20" s="103">
        <v>14</v>
      </c>
      <c r="G20" s="103">
        <v>8</v>
      </c>
      <c r="H20" s="103">
        <v>11</v>
      </c>
      <c r="I20" s="103">
        <v>20</v>
      </c>
      <c r="J20" s="103"/>
      <c r="K20" s="103"/>
      <c r="L20" s="103"/>
      <c r="M20" s="103"/>
      <c r="N20" s="103"/>
      <c r="O20" s="129">
        <f t="shared" si="0"/>
        <v>67</v>
      </c>
      <c r="P20" s="130">
        <f t="shared" si="1"/>
        <v>89.3333333333333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60</v>
      </c>
      <c r="AD20" s="130">
        <f t="shared" si="4"/>
        <v>75</v>
      </c>
      <c r="AE20" s="157">
        <f>CRS!H20</f>
        <v>82.1666666666667</v>
      </c>
      <c r="AF20" s="167">
        <f>CRS!I20</f>
        <v>91</v>
      </c>
      <c r="AG20" s="4"/>
      <c r="AH20" s="4"/>
    </row>
    <row r="21" ht="12.75" customHeight="1" spans="1:34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>
        <v>13</v>
      </c>
      <c r="F21" s="103">
        <v>9</v>
      </c>
      <c r="G21" s="103">
        <v>7</v>
      </c>
      <c r="H21" s="103">
        <v>10</v>
      </c>
      <c r="I21" s="103">
        <v>20</v>
      </c>
      <c r="J21" s="103"/>
      <c r="K21" s="103"/>
      <c r="L21" s="103"/>
      <c r="M21" s="103"/>
      <c r="N21" s="103"/>
      <c r="O21" s="129">
        <f t="shared" si="0"/>
        <v>59</v>
      </c>
      <c r="P21" s="130">
        <f t="shared" si="1"/>
        <v>78.6666666666667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44</v>
      </c>
      <c r="AD21" s="130">
        <f t="shared" si="4"/>
        <v>55</v>
      </c>
      <c r="AE21" s="157">
        <f>CRS!H21</f>
        <v>66.8333333333333</v>
      </c>
      <c r="AF21" s="167">
        <f>CRS!I21</f>
        <v>83</v>
      </c>
      <c r="AG21" s="4"/>
      <c r="AH21" s="4"/>
    </row>
    <row r="22" ht="12.75" customHeight="1" spans="1:34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>
        <v>9</v>
      </c>
      <c r="F22" s="103">
        <v>13</v>
      </c>
      <c r="G22" s="103">
        <v>3</v>
      </c>
      <c r="H22" s="103">
        <v>12</v>
      </c>
      <c r="I22" s="103">
        <v>20</v>
      </c>
      <c r="J22" s="103"/>
      <c r="K22" s="103"/>
      <c r="L22" s="103"/>
      <c r="M22" s="103"/>
      <c r="N22" s="103"/>
      <c r="O22" s="129">
        <f t="shared" si="0"/>
        <v>57</v>
      </c>
      <c r="P22" s="130">
        <f t="shared" si="1"/>
        <v>76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34</v>
      </c>
      <c r="AD22" s="130">
        <f t="shared" si="4"/>
        <v>42.5</v>
      </c>
      <c r="AE22" s="157">
        <f>CRS!H22</f>
        <v>59.25</v>
      </c>
      <c r="AF22" s="167">
        <f>CRS!I22</f>
        <v>80</v>
      </c>
      <c r="AG22" s="4"/>
      <c r="AH22" s="4"/>
    </row>
    <row r="23" ht="12.75" customHeight="1" spans="1:34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>
        <v>0</v>
      </c>
      <c r="F23" s="103">
        <v>13</v>
      </c>
      <c r="G23" s="103">
        <v>10</v>
      </c>
      <c r="H23" s="103">
        <v>11</v>
      </c>
      <c r="I23" s="103"/>
      <c r="J23" s="103"/>
      <c r="K23" s="103"/>
      <c r="L23" s="103"/>
      <c r="M23" s="103"/>
      <c r="N23" s="103"/>
      <c r="O23" s="129">
        <f t="shared" si="0"/>
        <v>34</v>
      </c>
      <c r="P23" s="130">
        <f t="shared" si="1"/>
        <v>45.3333333333333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52</v>
      </c>
      <c r="AD23" s="130">
        <f t="shared" si="4"/>
        <v>65</v>
      </c>
      <c r="AE23" s="157">
        <f>CRS!H23</f>
        <v>55.1666666666667</v>
      </c>
      <c r="AF23" s="167">
        <f>CRS!I23</f>
        <v>78</v>
      </c>
      <c r="AG23" s="4"/>
      <c r="AH23" s="4"/>
    </row>
    <row r="24" ht="12.75" customHeight="1" spans="1:34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>
        <v>8</v>
      </c>
      <c r="F24" s="103">
        <v>10</v>
      </c>
      <c r="G24" s="103">
        <v>7</v>
      </c>
      <c r="H24" s="103">
        <v>9</v>
      </c>
      <c r="I24" s="103">
        <v>20</v>
      </c>
      <c r="J24" s="103"/>
      <c r="K24" s="103"/>
      <c r="L24" s="103"/>
      <c r="M24" s="103"/>
      <c r="N24" s="103"/>
      <c r="O24" s="129">
        <f t="shared" si="0"/>
        <v>54</v>
      </c>
      <c r="P24" s="130">
        <f t="shared" si="1"/>
        <v>72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42</v>
      </c>
      <c r="AD24" s="130">
        <f t="shared" si="4"/>
        <v>52.5</v>
      </c>
      <c r="AE24" s="157">
        <f>CRS!H24</f>
        <v>62.25</v>
      </c>
      <c r="AF24" s="167">
        <f>CRS!I24</f>
        <v>81</v>
      </c>
      <c r="AG24" s="4"/>
      <c r="AH24" s="4"/>
    </row>
    <row r="25" ht="12.75" customHeight="1" spans="1:34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>
        <v>0</v>
      </c>
      <c r="F25" s="103">
        <v>7</v>
      </c>
      <c r="G25" s="103">
        <v>4</v>
      </c>
      <c r="H25" s="103">
        <v>10</v>
      </c>
      <c r="I25" s="103">
        <v>20</v>
      </c>
      <c r="J25" s="103"/>
      <c r="K25" s="103"/>
      <c r="L25" s="103"/>
      <c r="M25" s="103"/>
      <c r="N25" s="103"/>
      <c r="O25" s="129">
        <f t="shared" si="0"/>
        <v>41</v>
      </c>
      <c r="P25" s="130">
        <f t="shared" si="1"/>
        <v>54.6666666666667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38</v>
      </c>
      <c r="AD25" s="130">
        <f t="shared" si="4"/>
        <v>47.5</v>
      </c>
      <c r="AE25" s="157">
        <f>CRS!H25</f>
        <v>51.0833333333333</v>
      </c>
      <c r="AF25" s="167">
        <f>CRS!I25</f>
        <v>75</v>
      </c>
      <c r="AG25" s="4"/>
      <c r="AH25" s="4"/>
    </row>
    <row r="26" ht="12.75" customHeight="1" spans="1:34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>
        <v>8</v>
      </c>
      <c r="F26" s="103">
        <v>11</v>
      </c>
      <c r="G26" s="103">
        <v>8</v>
      </c>
      <c r="H26" s="103">
        <v>11</v>
      </c>
      <c r="I26" s="103">
        <v>20</v>
      </c>
      <c r="J26" s="103"/>
      <c r="K26" s="103"/>
      <c r="L26" s="103"/>
      <c r="M26" s="103"/>
      <c r="N26" s="103"/>
      <c r="O26" s="129">
        <f t="shared" si="0"/>
        <v>58</v>
      </c>
      <c r="P26" s="130">
        <f t="shared" si="1"/>
        <v>77.3333333333333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64</v>
      </c>
      <c r="AD26" s="130">
        <f t="shared" si="4"/>
        <v>80</v>
      </c>
      <c r="AE26" s="157">
        <f>CRS!H26</f>
        <v>78.6666666666667</v>
      </c>
      <c r="AF26" s="167">
        <f>CRS!I26</f>
        <v>89</v>
      </c>
      <c r="AG26" s="169"/>
      <c r="AH26" s="170" t="s">
        <v>174</v>
      </c>
    </row>
    <row r="27" ht="12.75" customHeight="1" spans="1:34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>
        <v>11</v>
      </c>
      <c r="F27" s="103">
        <v>14</v>
      </c>
      <c r="G27" s="103">
        <v>6</v>
      </c>
      <c r="H27" s="103">
        <v>8</v>
      </c>
      <c r="I27" s="103">
        <v>20</v>
      </c>
      <c r="J27" s="103"/>
      <c r="K27" s="103"/>
      <c r="L27" s="103"/>
      <c r="M27" s="103"/>
      <c r="N27" s="103"/>
      <c r="O27" s="129">
        <f t="shared" si="0"/>
        <v>59</v>
      </c>
      <c r="P27" s="130">
        <f t="shared" si="1"/>
        <v>78.6666666666667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24</v>
      </c>
      <c r="AD27" s="130">
        <f t="shared" si="4"/>
        <v>30</v>
      </c>
      <c r="AE27" s="157">
        <f>CRS!H27</f>
        <v>54.3333333333333</v>
      </c>
      <c r="AF27" s="167">
        <f>CRS!I27</f>
        <v>77</v>
      </c>
      <c r="AG27" s="171"/>
      <c r="AH27" s="7"/>
    </row>
    <row r="28" ht="12.75" customHeight="1" spans="1:34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>
        <v>10</v>
      </c>
      <c r="F28" s="103">
        <v>10</v>
      </c>
      <c r="G28" s="103">
        <v>5</v>
      </c>
      <c r="H28" s="103">
        <v>8</v>
      </c>
      <c r="I28" s="103">
        <v>20</v>
      </c>
      <c r="J28" s="103"/>
      <c r="K28" s="103"/>
      <c r="L28" s="103"/>
      <c r="M28" s="103"/>
      <c r="N28" s="103"/>
      <c r="O28" s="129">
        <f t="shared" si="0"/>
        <v>53</v>
      </c>
      <c r="P28" s="130">
        <f t="shared" si="1"/>
        <v>70.6666666666667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32</v>
      </c>
      <c r="AD28" s="130">
        <f t="shared" si="4"/>
        <v>40</v>
      </c>
      <c r="AE28" s="157">
        <f>CRS!H28</f>
        <v>55.3333333333333</v>
      </c>
      <c r="AF28" s="167">
        <f>CRS!I28</f>
        <v>78</v>
      </c>
      <c r="AG28" s="171"/>
      <c r="AH28" s="7"/>
    </row>
    <row r="29" ht="12.75" customHeight="1" spans="1:34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>
        <v>20</v>
      </c>
      <c r="J29" s="103"/>
      <c r="K29" s="103"/>
      <c r="L29" s="103"/>
      <c r="M29" s="103"/>
      <c r="N29" s="103"/>
      <c r="O29" s="129">
        <f t="shared" si="0"/>
        <v>20</v>
      </c>
      <c r="P29" s="130">
        <f t="shared" si="1"/>
        <v>26.6666666666667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50</v>
      </c>
      <c r="AD29" s="130">
        <f t="shared" si="4"/>
        <v>62.5</v>
      </c>
      <c r="AE29" s="157">
        <f>CRS!H29</f>
        <v>44.5833333333333</v>
      </c>
      <c r="AF29" s="167">
        <f>CRS!I29</f>
        <v>74</v>
      </c>
      <c r="AG29" s="171"/>
      <c r="AH29" s="7"/>
    </row>
    <row r="30" ht="12.75" customHeight="1" spans="1:34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>
        <v>12</v>
      </c>
      <c r="F30" s="103">
        <v>9</v>
      </c>
      <c r="G30" s="103">
        <v>3</v>
      </c>
      <c r="H30" s="103">
        <v>11</v>
      </c>
      <c r="I30" s="103">
        <v>20</v>
      </c>
      <c r="J30" s="103"/>
      <c r="K30" s="103"/>
      <c r="L30" s="103"/>
      <c r="M30" s="103"/>
      <c r="N30" s="103"/>
      <c r="O30" s="129">
        <f t="shared" si="0"/>
        <v>55</v>
      </c>
      <c r="P30" s="130">
        <f t="shared" si="1"/>
        <v>73.3333333333333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42</v>
      </c>
      <c r="AD30" s="130">
        <f t="shared" si="4"/>
        <v>52.5</v>
      </c>
      <c r="AE30" s="157">
        <f>CRS!H30</f>
        <v>62.9166666666667</v>
      </c>
      <c r="AF30" s="167">
        <f>CRS!I30</f>
        <v>81</v>
      </c>
      <c r="AG30" s="171"/>
      <c r="AH30" s="7"/>
    </row>
    <row r="31" ht="12.75" customHeight="1" spans="1:34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3C  ICS6</v>
      </c>
      <c r="B42" s="108"/>
      <c r="C42" s="108"/>
      <c r="D42" s="108"/>
      <c r="E42" s="72" t="s">
        <v>175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165</v>
      </c>
      <c r="AD43" s="136"/>
      <c r="AE43" s="138" t="s">
        <v>166</v>
      </c>
      <c r="AF43" s="164" t="s">
        <v>176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SPECIAL TOPICS</v>
      </c>
      <c r="B44" s="77"/>
      <c r="C44" s="77"/>
      <c r="D44" s="77"/>
      <c r="E44" s="78" t="s">
        <v>177</v>
      </c>
      <c r="F44" s="78" t="s">
        <v>178</v>
      </c>
      <c r="G44" s="78" t="s">
        <v>179</v>
      </c>
      <c r="H44" s="78" t="s">
        <v>180</v>
      </c>
      <c r="I44" s="78" t="s">
        <v>181</v>
      </c>
      <c r="J44" s="78" t="s">
        <v>45</v>
      </c>
      <c r="K44" s="78" t="s">
        <v>182</v>
      </c>
      <c r="L44" s="78" t="s">
        <v>183</v>
      </c>
      <c r="M44" s="78" t="s">
        <v>184</v>
      </c>
      <c r="N44" s="78" t="s">
        <v>185</v>
      </c>
      <c r="O44" s="121" t="s">
        <v>186</v>
      </c>
      <c r="P44" s="122" t="s">
        <v>187</v>
      </c>
      <c r="Q44" s="78" t="s">
        <v>188</v>
      </c>
      <c r="R44" s="78" t="s">
        <v>189</v>
      </c>
      <c r="S44" s="78" t="s">
        <v>54</v>
      </c>
      <c r="T44" s="78" t="s">
        <v>190</v>
      </c>
      <c r="U44" s="78" t="s">
        <v>191</v>
      </c>
      <c r="V44" s="78" t="s">
        <v>192</v>
      </c>
      <c r="W44" s="78" t="s">
        <v>193</v>
      </c>
      <c r="X44" s="78" t="s">
        <v>194</v>
      </c>
      <c r="Y44" s="78" t="s">
        <v>195</v>
      </c>
      <c r="Z44" s="78" t="s">
        <v>196</v>
      </c>
      <c r="AA44" s="121" t="s">
        <v>186</v>
      </c>
      <c r="AB44" s="122" t="s">
        <v>187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197</v>
      </c>
      <c r="AD45" s="142" t="s">
        <v>198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>
        <f t="shared" si="6"/>
        <v>20</v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75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169</v>
      </c>
      <c r="B48" s="114"/>
      <c r="C48" s="89" t="s">
        <v>170</v>
      </c>
      <c r="D48" s="90" t="s">
        <v>204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132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1" t="s">
        <v>133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1" t="s">
        <v>134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1" t="s">
        <v>135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136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137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138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139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140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141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142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143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144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145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146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147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174</v>
      </c>
    </row>
    <row r="67" ht="12.75" customHeight="1" spans="1:34">
      <c r="A67" s="381" t="s">
        <v>148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149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150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151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152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153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154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155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156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157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158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159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160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161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34" workbookViewId="0">
      <selection activeCell="AC31" sqref="AC31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205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165</v>
      </c>
      <c r="AD2" s="136"/>
      <c r="AE2" s="137" t="s">
        <v>167</v>
      </c>
      <c r="AF2" s="138" t="s">
        <v>166</v>
      </c>
      <c r="AG2" s="164" t="s">
        <v>176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177</v>
      </c>
      <c r="F3" s="78" t="s">
        <v>178</v>
      </c>
      <c r="G3" s="78" t="s">
        <v>179</v>
      </c>
      <c r="H3" s="78" t="s">
        <v>180</v>
      </c>
      <c r="I3" s="78" t="s">
        <v>181</v>
      </c>
      <c r="J3" s="78" t="s">
        <v>45</v>
      </c>
      <c r="K3" s="78" t="s">
        <v>182</v>
      </c>
      <c r="L3" s="78" t="s">
        <v>183</v>
      </c>
      <c r="M3" s="78" t="s">
        <v>184</v>
      </c>
      <c r="N3" s="78" t="s">
        <v>185</v>
      </c>
      <c r="O3" s="121" t="s">
        <v>186</v>
      </c>
      <c r="P3" s="122" t="s">
        <v>187</v>
      </c>
      <c r="Q3" s="78" t="s">
        <v>188</v>
      </c>
      <c r="R3" s="78" t="s">
        <v>189</v>
      </c>
      <c r="S3" s="78" t="s">
        <v>54</v>
      </c>
      <c r="T3" s="78" t="s">
        <v>190</v>
      </c>
      <c r="U3" s="78" t="s">
        <v>191</v>
      </c>
      <c r="V3" s="78" t="s">
        <v>192</v>
      </c>
      <c r="W3" s="78" t="s">
        <v>193</v>
      </c>
      <c r="X3" s="78" t="s">
        <v>194</v>
      </c>
      <c r="Y3" s="78" t="s">
        <v>195</v>
      </c>
      <c r="Z3" s="78" t="s">
        <v>196</v>
      </c>
      <c r="AA3" s="121" t="s">
        <v>186</v>
      </c>
      <c r="AB3" s="122" t="s">
        <v>187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197</v>
      </c>
      <c r="AD4" s="142" t="s">
        <v>198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35</v>
      </c>
      <c r="F5" s="84">
        <v>25</v>
      </c>
      <c r="G5" s="84">
        <v>40</v>
      </c>
      <c r="H5" s="84">
        <v>40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206</v>
      </c>
      <c r="F6" s="87" t="s">
        <v>207</v>
      </c>
      <c r="G6" s="87" t="s">
        <v>208</v>
      </c>
      <c r="H6" s="87" t="s">
        <v>209</v>
      </c>
      <c r="I6" s="87"/>
      <c r="J6" s="87"/>
      <c r="K6" s="87"/>
      <c r="L6" s="87"/>
      <c r="M6" s="87"/>
      <c r="N6" s="87"/>
      <c r="O6" s="125">
        <f>IF(SUM(E5:N5)=0,"",SUM(E5:N5))</f>
        <v>140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169</v>
      </c>
      <c r="B7" s="88"/>
      <c r="C7" s="89" t="s">
        <v>170</v>
      </c>
      <c r="D7" s="90" t="s">
        <v>203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8</v>
      </c>
      <c r="F9" s="103">
        <v>8</v>
      </c>
      <c r="G9" s="103">
        <v>40</v>
      </c>
      <c r="H9" s="103">
        <v>40</v>
      </c>
      <c r="I9" s="103"/>
      <c r="J9" s="103"/>
      <c r="K9" s="103"/>
      <c r="L9" s="103"/>
      <c r="M9" s="103"/>
      <c r="N9" s="103"/>
      <c r="O9" s="129">
        <f>IF(SUM(E9:N9)=0,"",SUM(E9:N9))</f>
        <v>96</v>
      </c>
      <c r="P9" s="130">
        <f>IF(O9="","",O9/$O$6*100)</f>
        <v>68.5714285714286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40</v>
      </c>
      <c r="AD9" s="130">
        <f>IF(AC9="","",AC9/$AC$5*100)</f>
        <v>50</v>
      </c>
      <c r="AE9" s="156">
        <f>CRS!M9</f>
        <v>59.2857142857143</v>
      </c>
      <c r="AF9" s="157">
        <f>CRS!N9</f>
        <v>67.5178571428571</v>
      </c>
      <c r="AG9" s="167">
        <f>CRS!O9</f>
        <v>84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>
        <v>8</v>
      </c>
      <c r="F10" s="103" t="s">
        <v>210</v>
      </c>
      <c r="G10" s="103">
        <v>40</v>
      </c>
      <c r="H10" s="103">
        <v>40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88</v>
      </c>
      <c r="P10" s="130">
        <f t="shared" ref="P10:P40" si="1">IF(O10="","",O10/$O$6*100)</f>
        <v>62.8571428571429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31</v>
      </c>
      <c r="AD10" s="130">
        <f t="shared" ref="AD10:AD40" si="4">IF(AC10="","",AC10/$AC$5*100)</f>
        <v>38.75</v>
      </c>
      <c r="AE10" s="156">
        <f>CRS!M10</f>
        <v>50.8035714285714</v>
      </c>
      <c r="AF10" s="157">
        <f>CRS!N10</f>
        <v>49.4434523809524</v>
      </c>
      <c r="AG10" s="167">
        <f>CRS!O10</f>
        <v>74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 t="s">
        <v>210</v>
      </c>
      <c r="F11" s="103" t="s">
        <v>210</v>
      </c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>
        <v>21</v>
      </c>
      <c r="F12" s="103" t="s">
        <v>210</v>
      </c>
      <c r="G12" s="103">
        <v>40</v>
      </c>
      <c r="H12" s="103">
        <v>40</v>
      </c>
      <c r="I12" s="103"/>
      <c r="J12" s="103"/>
      <c r="K12" s="103"/>
      <c r="L12" s="103"/>
      <c r="M12" s="103"/>
      <c r="N12" s="103"/>
      <c r="O12" s="129">
        <f t="shared" si="0"/>
        <v>101</v>
      </c>
      <c r="P12" s="130">
        <f t="shared" si="1"/>
        <v>72.1428571428571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20</v>
      </c>
      <c r="AD12" s="130">
        <f t="shared" si="4"/>
        <v>25</v>
      </c>
      <c r="AE12" s="156">
        <f>CRS!M12</f>
        <v>48.5714285714286</v>
      </c>
      <c r="AF12" s="157">
        <f>CRS!N12</f>
        <v>56.7857142857143</v>
      </c>
      <c r="AG12" s="167">
        <f>CRS!O12</f>
        <v>78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 t="s">
        <v>210</v>
      </c>
      <c r="F13" s="103">
        <v>6</v>
      </c>
      <c r="G13" s="103">
        <v>40</v>
      </c>
      <c r="H13" s="103">
        <v>40</v>
      </c>
      <c r="I13" s="103"/>
      <c r="J13" s="103"/>
      <c r="K13" s="103"/>
      <c r="L13" s="103"/>
      <c r="M13" s="103"/>
      <c r="N13" s="103"/>
      <c r="O13" s="129">
        <f t="shared" si="0"/>
        <v>86</v>
      </c>
      <c r="P13" s="130">
        <f t="shared" si="1"/>
        <v>61.4285714285714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26</v>
      </c>
      <c r="AD13" s="130">
        <f t="shared" si="4"/>
        <v>32.5</v>
      </c>
      <c r="AE13" s="156">
        <f>CRS!M13</f>
        <v>46.9642857142857</v>
      </c>
      <c r="AF13" s="157">
        <f>CRS!N13</f>
        <v>54.4404761904762</v>
      </c>
      <c r="AG13" s="167">
        <f>CRS!O13</f>
        <v>77</v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>
        <v>8</v>
      </c>
      <c r="F15" s="103">
        <v>8</v>
      </c>
      <c r="G15" s="103">
        <v>40</v>
      </c>
      <c r="H15" s="103">
        <v>40</v>
      </c>
      <c r="I15" s="103"/>
      <c r="J15" s="103"/>
      <c r="K15" s="103"/>
      <c r="L15" s="103"/>
      <c r="M15" s="103"/>
      <c r="N15" s="103"/>
      <c r="O15" s="129">
        <f t="shared" si="0"/>
        <v>96</v>
      </c>
      <c r="P15" s="130">
        <f t="shared" si="1"/>
        <v>68.5714285714286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10</v>
      </c>
      <c r="AD15" s="130">
        <f t="shared" si="4"/>
        <v>12.5</v>
      </c>
      <c r="AE15" s="156">
        <f>CRS!M15</f>
        <v>40.5357142857143</v>
      </c>
      <c r="AF15" s="157">
        <f>CRS!N15</f>
        <v>42.3928571428571</v>
      </c>
      <c r="AG15" s="167">
        <f>CRS!O15</f>
        <v>73</v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>
        <v>4</v>
      </c>
      <c r="F16" s="103">
        <v>4</v>
      </c>
      <c r="G16" s="103">
        <v>40</v>
      </c>
      <c r="H16" s="103">
        <v>40</v>
      </c>
      <c r="I16" s="103"/>
      <c r="J16" s="103"/>
      <c r="K16" s="103"/>
      <c r="L16" s="103"/>
      <c r="M16" s="103"/>
      <c r="N16" s="103"/>
      <c r="O16" s="129">
        <f t="shared" si="0"/>
        <v>88</v>
      </c>
      <c r="P16" s="130">
        <f t="shared" si="1"/>
        <v>62.8571428571429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38</v>
      </c>
      <c r="AD16" s="130">
        <f t="shared" si="4"/>
        <v>47.5</v>
      </c>
      <c r="AE16" s="156">
        <f>CRS!M16</f>
        <v>55.1785714285714</v>
      </c>
      <c r="AF16" s="157">
        <f>CRS!N16</f>
        <v>55.9226190476191</v>
      </c>
      <c r="AG16" s="167">
        <f>CRS!O16</f>
        <v>78</v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 t="s">
        <v>210</v>
      </c>
      <c r="F17" s="103">
        <v>6</v>
      </c>
      <c r="G17" s="103">
        <v>40</v>
      </c>
      <c r="H17" s="103">
        <v>40</v>
      </c>
      <c r="I17" s="103"/>
      <c r="J17" s="103"/>
      <c r="K17" s="103"/>
      <c r="L17" s="103"/>
      <c r="M17" s="103"/>
      <c r="N17" s="103"/>
      <c r="O17" s="129">
        <f t="shared" si="0"/>
        <v>86</v>
      </c>
      <c r="P17" s="130">
        <f t="shared" si="1"/>
        <v>61.4285714285714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46</v>
      </c>
      <c r="AD17" s="130">
        <f t="shared" si="4"/>
        <v>57.5</v>
      </c>
      <c r="AE17" s="156">
        <f>CRS!M17</f>
        <v>59.4642857142857</v>
      </c>
      <c r="AF17" s="157">
        <f>CRS!N17</f>
        <v>68.2321428571429</v>
      </c>
      <c r="AG17" s="167">
        <f>CRS!O17</f>
        <v>84</v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>
        <v>6</v>
      </c>
      <c r="F18" s="103">
        <v>8</v>
      </c>
      <c r="G18" s="103">
        <v>40</v>
      </c>
      <c r="H18" s="103">
        <v>40</v>
      </c>
      <c r="I18" s="103"/>
      <c r="J18" s="103"/>
      <c r="K18" s="103"/>
      <c r="L18" s="103"/>
      <c r="M18" s="103"/>
      <c r="N18" s="103"/>
      <c r="O18" s="129">
        <f t="shared" si="0"/>
        <v>94</v>
      </c>
      <c r="P18" s="130">
        <f t="shared" si="1"/>
        <v>67.1428571428571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24</v>
      </c>
      <c r="AD18" s="130">
        <f t="shared" si="4"/>
        <v>30</v>
      </c>
      <c r="AE18" s="156">
        <f>CRS!M18</f>
        <v>48.5714285714286</v>
      </c>
      <c r="AF18" s="157">
        <f>CRS!N18</f>
        <v>55.5773809523809</v>
      </c>
      <c r="AG18" s="167">
        <f>CRS!O18</f>
        <v>78</v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>
        <v>7</v>
      </c>
      <c r="F19" s="103">
        <v>13</v>
      </c>
      <c r="G19" s="103">
        <v>40</v>
      </c>
      <c r="H19" s="103">
        <v>40</v>
      </c>
      <c r="I19" s="103"/>
      <c r="J19" s="103"/>
      <c r="K19" s="103"/>
      <c r="L19" s="103"/>
      <c r="M19" s="103"/>
      <c r="N19" s="103"/>
      <c r="O19" s="129">
        <f t="shared" si="0"/>
        <v>100</v>
      </c>
      <c r="P19" s="130">
        <f t="shared" si="1"/>
        <v>71.4285714285714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26</v>
      </c>
      <c r="AD19" s="130">
        <f t="shared" si="4"/>
        <v>32.5</v>
      </c>
      <c r="AE19" s="156">
        <f>CRS!M19</f>
        <v>51.9642857142857</v>
      </c>
      <c r="AF19" s="157">
        <f>CRS!N19</f>
        <v>51.1071428571429</v>
      </c>
      <c r="AG19" s="167">
        <f>CRS!O19</f>
        <v>75</v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>
        <v>12</v>
      </c>
      <c r="F20" s="103">
        <v>6</v>
      </c>
      <c r="G20" s="103">
        <v>40</v>
      </c>
      <c r="H20" s="103">
        <v>40</v>
      </c>
      <c r="I20" s="103"/>
      <c r="J20" s="103"/>
      <c r="K20" s="103"/>
      <c r="L20" s="103"/>
      <c r="M20" s="103"/>
      <c r="N20" s="103"/>
      <c r="O20" s="129">
        <f t="shared" si="0"/>
        <v>98</v>
      </c>
      <c r="P20" s="130">
        <f t="shared" si="1"/>
        <v>70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34</v>
      </c>
      <c r="AD20" s="130">
        <f t="shared" si="4"/>
        <v>42.5</v>
      </c>
      <c r="AE20" s="156">
        <f>CRS!M20</f>
        <v>56.25</v>
      </c>
      <c r="AF20" s="157">
        <f>CRS!N20</f>
        <v>69.2083333333333</v>
      </c>
      <c r="AG20" s="167">
        <f>CRS!O20</f>
        <v>85</v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>
        <v>6</v>
      </c>
      <c r="F21" s="103">
        <v>12</v>
      </c>
      <c r="G21" s="103">
        <v>40</v>
      </c>
      <c r="H21" s="103">
        <v>40</v>
      </c>
      <c r="I21" s="103"/>
      <c r="J21" s="103"/>
      <c r="K21" s="103"/>
      <c r="L21" s="103"/>
      <c r="M21" s="103"/>
      <c r="N21" s="103"/>
      <c r="O21" s="129">
        <f t="shared" si="0"/>
        <v>98</v>
      </c>
      <c r="P21" s="130">
        <f t="shared" si="1"/>
        <v>70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37</v>
      </c>
      <c r="AD21" s="130">
        <f t="shared" si="4"/>
        <v>46.25</v>
      </c>
      <c r="AE21" s="156">
        <f>CRS!M21</f>
        <v>58.125</v>
      </c>
      <c r="AF21" s="157">
        <f>CRS!N21</f>
        <v>62.4791666666667</v>
      </c>
      <c r="AG21" s="167">
        <f>CRS!O21</f>
        <v>81</v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>
        <v>11</v>
      </c>
      <c r="F22" s="103">
        <v>5</v>
      </c>
      <c r="G22" s="103">
        <v>40</v>
      </c>
      <c r="H22" s="103">
        <v>40</v>
      </c>
      <c r="I22" s="103"/>
      <c r="J22" s="103"/>
      <c r="K22" s="103"/>
      <c r="L22" s="103"/>
      <c r="M22" s="103"/>
      <c r="N22" s="103"/>
      <c r="O22" s="129">
        <f t="shared" si="0"/>
        <v>96</v>
      </c>
      <c r="P22" s="130">
        <f t="shared" si="1"/>
        <v>68.5714285714286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28</v>
      </c>
      <c r="AD22" s="130">
        <f t="shared" si="4"/>
        <v>35</v>
      </c>
      <c r="AE22" s="156">
        <f>CRS!M22</f>
        <v>51.7857142857143</v>
      </c>
      <c r="AF22" s="157">
        <f>CRS!N22</f>
        <v>55.5178571428571</v>
      </c>
      <c r="AG22" s="167">
        <f>CRS!O22</f>
        <v>78</v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>
        <v>6</v>
      </c>
      <c r="F23" s="103">
        <v>7</v>
      </c>
      <c r="G23" s="103">
        <v>40</v>
      </c>
      <c r="H23" s="103">
        <v>40</v>
      </c>
      <c r="I23" s="103"/>
      <c r="J23" s="103"/>
      <c r="K23" s="103"/>
      <c r="L23" s="103"/>
      <c r="M23" s="103"/>
      <c r="N23" s="103"/>
      <c r="O23" s="129">
        <f t="shared" si="0"/>
        <v>93</v>
      </c>
      <c r="P23" s="130">
        <f t="shared" si="1"/>
        <v>66.4285714285714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30</v>
      </c>
      <c r="AD23" s="130">
        <f t="shared" si="4"/>
        <v>37.5</v>
      </c>
      <c r="AE23" s="156">
        <f>CRS!M23</f>
        <v>51.9642857142857</v>
      </c>
      <c r="AF23" s="157">
        <f>CRS!N23</f>
        <v>53.5654761904762</v>
      </c>
      <c r="AG23" s="167">
        <f>CRS!O23</f>
        <v>77</v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>
        <v>7</v>
      </c>
      <c r="F24" s="103">
        <v>5</v>
      </c>
      <c r="G24" s="103">
        <v>40</v>
      </c>
      <c r="H24" s="103">
        <v>40</v>
      </c>
      <c r="I24" s="103"/>
      <c r="J24" s="103"/>
      <c r="K24" s="103"/>
      <c r="L24" s="103"/>
      <c r="M24" s="103"/>
      <c r="N24" s="103"/>
      <c r="O24" s="129">
        <f t="shared" si="0"/>
        <v>92</v>
      </c>
      <c r="P24" s="130">
        <f t="shared" si="1"/>
        <v>65.7142857142857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33</v>
      </c>
      <c r="AD24" s="130">
        <f t="shared" si="4"/>
        <v>41.25</v>
      </c>
      <c r="AE24" s="156">
        <f>CRS!M24</f>
        <v>53.4821428571429</v>
      </c>
      <c r="AF24" s="157">
        <f>CRS!N24</f>
        <v>57.8660714285714</v>
      </c>
      <c r="AG24" s="167">
        <f>CRS!O24</f>
        <v>79</v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>
        <v>5</v>
      </c>
      <c r="F25" s="103">
        <v>6</v>
      </c>
      <c r="G25" s="103">
        <v>40</v>
      </c>
      <c r="H25" s="103">
        <v>40</v>
      </c>
      <c r="I25" s="103"/>
      <c r="J25" s="103"/>
      <c r="K25" s="103"/>
      <c r="L25" s="103"/>
      <c r="M25" s="103"/>
      <c r="N25" s="103"/>
      <c r="O25" s="129">
        <f t="shared" si="0"/>
        <v>91</v>
      </c>
      <c r="P25" s="130">
        <f t="shared" si="1"/>
        <v>65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20</v>
      </c>
      <c r="AD25" s="130">
        <f t="shared" si="4"/>
        <v>25</v>
      </c>
      <c r="AE25" s="156">
        <f>CRS!M25</f>
        <v>45</v>
      </c>
      <c r="AF25" s="157">
        <f>CRS!N25</f>
        <v>48.0416666666667</v>
      </c>
      <c r="AG25" s="167">
        <f>CRS!O25</f>
        <v>74</v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>
        <v>13</v>
      </c>
      <c r="F26" s="103">
        <v>16</v>
      </c>
      <c r="G26" s="103">
        <v>40</v>
      </c>
      <c r="H26" s="103">
        <v>40</v>
      </c>
      <c r="I26" s="103"/>
      <c r="J26" s="103"/>
      <c r="K26" s="103"/>
      <c r="L26" s="103"/>
      <c r="M26" s="103"/>
      <c r="N26" s="103"/>
      <c r="O26" s="129">
        <f t="shared" si="0"/>
        <v>109</v>
      </c>
      <c r="P26" s="130">
        <f t="shared" si="1"/>
        <v>77.8571428571429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48</v>
      </c>
      <c r="AD26" s="130">
        <f t="shared" si="4"/>
        <v>60</v>
      </c>
      <c r="AE26" s="156">
        <f>CRS!M26</f>
        <v>68.9285714285714</v>
      </c>
      <c r="AF26" s="157">
        <f>CRS!N26</f>
        <v>73.7976190476191</v>
      </c>
      <c r="AG26" s="167">
        <f>CRS!O26</f>
        <v>87</v>
      </c>
      <c r="AH26" s="169"/>
      <c r="AI26" s="170" t="s">
        <v>174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 t="s">
        <v>210</v>
      </c>
      <c r="F27" s="103" t="s">
        <v>210</v>
      </c>
      <c r="G27" s="103">
        <v>40</v>
      </c>
      <c r="H27" s="103">
        <v>40</v>
      </c>
      <c r="I27" s="103"/>
      <c r="J27" s="103"/>
      <c r="K27" s="103"/>
      <c r="L27" s="103"/>
      <c r="M27" s="103"/>
      <c r="N27" s="103"/>
      <c r="O27" s="129">
        <f t="shared" si="0"/>
        <v>80</v>
      </c>
      <c r="P27" s="130">
        <f t="shared" si="1"/>
        <v>57.1428571428571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>
        <f>CRS!M27</f>
        <v>28.5714285714286</v>
      </c>
      <c r="AF27" s="157">
        <f>CRS!N27</f>
        <v>41.4523809523809</v>
      </c>
      <c r="AG27" s="167">
        <f>CRS!O27</f>
        <v>73</v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>
        <v>5</v>
      </c>
      <c r="F28" s="103">
        <v>5</v>
      </c>
      <c r="G28" s="103">
        <v>40</v>
      </c>
      <c r="H28" s="103">
        <v>40</v>
      </c>
      <c r="I28" s="103"/>
      <c r="J28" s="103"/>
      <c r="K28" s="103"/>
      <c r="L28" s="103"/>
      <c r="M28" s="103"/>
      <c r="N28" s="103"/>
      <c r="O28" s="129">
        <f t="shared" si="0"/>
        <v>90</v>
      </c>
      <c r="P28" s="130">
        <f t="shared" si="1"/>
        <v>64.2857142857143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21</v>
      </c>
      <c r="AD28" s="130">
        <f t="shared" si="4"/>
        <v>26.25</v>
      </c>
      <c r="AE28" s="156">
        <f>CRS!M28</f>
        <v>45.2678571428571</v>
      </c>
      <c r="AF28" s="157">
        <f>CRS!N28</f>
        <v>50.3005952380952</v>
      </c>
      <c r="AG28" s="167">
        <f>CRS!O28</f>
        <v>75</v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>
        <v>14</v>
      </c>
      <c r="F29" s="103">
        <v>17</v>
      </c>
      <c r="G29" s="103">
        <v>40</v>
      </c>
      <c r="H29" s="103">
        <v>40</v>
      </c>
      <c r="I29" s="103"/>
      <c r="J29" s="103"/>
      <c r="K29" s="103"/>
      <c r="L29" s="103"/>
      <c r="M29" s="103"/>
      <c r="N29" s="103"/>
      <c r="O29" s="129">
        <f t="shared" si="0"/>
        <v>111</v>
      </c>
      <c r="P29" s="130">
        <f t="shared" si="1"/>
        <v>79.2857142857143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47</v>
      </c>
      <c r="AD29" s="130">
        <f t="shared" si="4"/>
        <v>58.75</v>
      </c>
      <c r="AE29" s="156">
        <f>CRS!M29</f>
        <v>69.0178571428571</v>
      </c>
      <c r="AF29" s="157">
        <f>CRS!N29</f>
        <v>56.8005952380952</v>
      </c>
      <c r="AG29" s="167">
        <f>CRS!O29</f>
        <v>78</v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 t="s">
        <v>210</v>
      </c>
      <c r="F30" s="103">
        <v>9</v>
      </c>
      <c r="G30" s="103">
        <v>40</v>
      </c>
      <c r="H30" s="103">
        <v>40</v>
      </c>
      <c r="I30" s="103"/>
      <c r="J30" s="103"/>
      <c r="K30" s="103"/>
      <c r="L30" s="103"/>
      <c r="M30" s="103"/>
      <c r="N30" s="103"/>
      <c r="O30" s="129">
        <f t="shared" si="0"/>
        <v>89</v>
      </c>
      <c r="P30" s="130">
        <f t="shared" si="1"/>
        <v>63.5714285714286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18</v>
      </c>
      <c r="AD30" s="130">
        <f t="shared" si="4"/>
        <v>22.5</v>
      </c>
      <c r="AE30" s="156">
        <f>CRS!M30</f>
        <v>43.0357142857143</v>
      </c>
      <c r="AF30" s="157">
        <f>CRS!N30</f>
        <v>52.9761904761905</v>
      </c>
      <c r="AG30" s="167">
        <f>CRS!O30</f>
        <v>76</v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205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165</v>
      </c>
      <c r="AD43" s="136"/>
      <c r="AE43" s="137" t="str">
        <f>AE2</f>
        <v>RAW SCORE</v>
      </c>
      <c r="AF43" s="138" t="s">
        <v>166</v>
      </c>
      <c r="AG43" s="164" t="s">
        <v>176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177</v>
      </c>
      <c r="F44" s="78" t="s">
        <v>178</v>
      </c>
      <c r="G44" s="78" t="s">
        <v>179</v>
      </c>
      <c r="H44" s="78" t="s">
        <v>180</v>
      </c>
      <c r="I44" s="78" t="s">
        <v>181</v>
      </c>
      <c r="J44" s="78" t="s">
        <v>45</v>
      </c>
      <c r="K44" s="78" t="s">
        <v>182</v>
      </c>
      <c r="L44" s="78" t="s">
        <v>183</v>
      </c>
      <c r="M44" s="78" t="s">
        <v>184</v>
      </c>
      <c r="N44" s="78" t="s">
        <v>185</v>
      </c>
      <c r="O44" s="121" t="s">
        <v>186</v>
      </c>
      <c r="P44" s="122" t="s">
        <v>187</v>
      </c>
      <c r="Q44" s="78" t="s">
        <v>188</v>
      </c>
      <c r="R44" s="78" t="s">
        <v>189</v>
      </c>
      <c r="S44" s="78" t="s">
        <v>54</v>
      </c>
      <c r="T44" s="78" t="s">
        <v>190</v>
      </c>
      <c r="U44" s="78" t="s">
        <v>191</v>
      </c>
      <c r="V44" s="78" t="s">
        <v>192</v>
      </c>
      <c r="W44" s="78" t="s">
        <v>193</v>
      </c>
      <c r="X44" s="78" t="s">
        <v>194</v>
      </c>
      <c r="Y44" s="78" t="s">
        <v>195</v>
      </c>
      <c r="Z44" s="78" t="s">
        <v>196</v>
      </c>
      <c r="AA44" s="121" t="s">
        <v>186</v>
      </c>
      <c r="AB44" s="122" t="s">
        <v>187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197</v>
      </c>
      <c r="AD45" s="142" t="s">
        <v>198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35</v>
      </c>
      <c r="F46" s="111">
        <f t="shared" si="6"/>
        <v>25</v>
      </c>
      <c r="G46" s="111">
        <f t="shared" si="6"/>
        <v>40</v>
      </c>
      <c r="H46" s="111">
        <f t="shared" si="6"/>
        <v>40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List</v>
      </c>
      <c r="F47" s="112" t="str">
        <f t="shared" si="6"/>
        <v>Dict</v>
      </c>
      <c r="G47" s="112" t="str">
        <f t="shared" si="6"/>
        <v>PE01</v>
      </c>
      <c r="H47" s="112" t="str">
        <f t="shared" si="6"/>
        <v>PE02</v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140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169</v>
      </c>
      <c r="B48" s="114"/>
      <c r="C48" s="89" t="s">
        <v>170</v>
      </c>
      <c r="D48" s="90" t="s">
        <v>204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132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133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134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135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136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137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138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139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140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141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142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143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144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145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146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147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174</v>
      </c>
    </row>
    <row r="67" ht="12.75" customHeight="1" spans="1:35">
      <c r="A67" s="381" t="s">
        <v>148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149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150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151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152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153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154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155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156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157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158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159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160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161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41" workbookViewId="0">
      <selection activeCell="F51" sqref="F51:J56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3C  ICS6</v>
      </c>
      <c r="B1" s="71"/>
      <c r="C1" s="71"/>
      <c r="D1" s="71"/>
      <c r="E1" s="72" t="s">
        <v>211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165</v>
      </c>
      <c r="AD2" s="136"/>
      <c r="AE2" s="137" t="s">
        <v>167</v>
      </c>
      <c r="AF2" s="138" t="s">
        <v>166</v>
      </c>
      <c r="AG2" s="164" t="s">
        <v>176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177</v>
      </c>
      <c r="F3" s="78" t="s">
        <v>178</v>
      </c>
      <c r="G3" s="78" t="s">
        <v>179</v>
      </c>
      <c r="H3" s="78" t="s">
        <v>180</v>
      </c>
      <c r="I3" s="78" t="s">
        <v>181</v>
      </c>
      <c r="J3" s="78" t="s">
        <v>45</v>
      </c>
      <c r="K3" s="78" t="s">
        <v>182</v>
      </c>
      <c r="L3" s="78" t="s">
        <v>183</v>
      </c>
      <c r="M3" s="78" t="s">
        <v>184</v>
      </c>
      <c r="N3" s="78" t="s">
        <v>185</v>
      </c>
      <c r="O3" s="121" t="s">
        <v>186</v>
      </c>
      <c r="P3" s="122" t="s">
        <v>187</v>
      </c>
      <c r="Q3" s="78" t="s">
        <v>188</v>
      </c>
      <c r="R3" s="78" t="s">
        <v>189</v>
      </c>
      <c r="S3" s="78" t="s">
        <v>54</v>
      </c>
      <c r="T3" s="78" t="s">
        <v>190</v>
      </c>
      <c r="U3" s="78" t="s">
        <v>191</v>
      </c>
      <c r="V3" s="78" t="s">
        <v>192</v>
      </c>
      <c r="W3" s="78" t="s">
        <v>193</v>
      </c>
      <c r="X3" s="78" t="s">
        <v>194</v>
      </c>
      <c r="Y3" s="78" t="s">
        <v>195</v>
      </c>
      <c r="Z3" s="78" t="s">
        <v>196</v>
      </c>
      <c r="AA3" s="121" t="s">
        <v>186</v>
      </c>
      <c r="AB3" s="122" t="s">
        <v>187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197</v>
      </c>
      <c r="AD4" s="142" t="s">
        <v>198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30</v>
      </c>
      <c r="F5" s="84">
        <v>20</v>
      </c>
      <c r="G5" s="84">
        <v>10</v>
      </c>
      <c r="H5" s="84">
        <v>20</v>
      </c>
      <c r="I5" s="84">
        <v>20</v>
      </c>
      <c r="J5" s="84">
        <v>30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70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212</v>
      </c>
      <c r="F6" s="87" t="s">
        <v>213</v>
      </c>
      <c r="G6" s="87" t="s">
        <v>214</v>
      </c>
      <c r="H6" s="87" t="s">
        <v>215</v>
      </c>
      <c r="I6" s="87" t="s">
        <v>216</v>
      </c>
      <c r="J6" s="87" t="s">
        <v>217</v>
      </c>
      <c r="K6" s="87"/>
      <c r="L6" s="87"/>
      <c r="M6" s="87"/>
      <c r="N6" s="87"/>
      <c r="O6" s="125">
        <f>IF(SUM(E5:N5)=0,"",SUM(E5:N5))</f>
        <v>130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169</v>
      </c>
      <c r="B7" s="88"/>
      <c r="C7" s="89" t="s">
        <v>170</v>
      </c>
      <c r="D7" s="90" t="s">
        <v>203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30</v>
      </c>
      <c r="F9" s="103">
        <v>15</v>
      </c>
      <c r="G9" s="103">
        <v>10</v>
      </c>
      <c r="H9" s="103">
        <v>15</v>
      </c>
      <c r="I9" s="103">
        <v>15</v>
      </c>
      <c r="J9" s="103">
        <v>15</v>
      </c>
      <c r="K9" s="103"/>
      <c r="L9" s="103"/>
      <c r="M9" s="103"/>
      <c r="N9" s="103"/>
      <c r="O9" s="129">
        <f>IF(SUM(E9:N9)=0,"",SUM(E9:N9))</f>
        <v>100</v>
      </c>
      <c r="P9" s="130">
        <f>IF(O9="","",O9/$O$6*100)</f>
        <v>76.9230769230769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37</v>
      </c>
      <c r="AD9" s="130">
        <f>IF(AC9="","",AC9/$AC$5*100)</f>
        <v>52.8571428571429</v>
      </c>
      <c r="AE9" s="156">
        <f>CRS!S9</f>
        <v>64.8901098901099</v>
      </c>
      <c r="AF9" s="157">
        <f>CRS!T9</f>
        <v>66.2039835164835</v>
      </c>
      <c r="AG9" s="167">
        <f>CRS!U9</f>
        <v>83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ALIBAYA, YMIE DJHORJIE LUZ D. </v>
      </c>
      <c r="C10" s="101" t="str">
        <f>CRS!C10</f>
        <v>F</v>
      </c>
      <c r="D10" s="102" t="str">
        <f>CRS!D10</f>
        <v>BSCS-DIGITAL ARTS TRACK-3</v>
      </c>
      <c r="E10" s="103">
        <v>30</v>
      </c>
      <c r="F10" s="103">
        <v>10</v>
      </c>
      <c r="G10" s="103">
        <v>10</v>
      </c>
      <c r="H10" s="103">
        <v>15</v>
      </c>
      <c r="I10" s="103">
        <v>15</v>
      </c>
      <c r="J10" s="103">
        <v>15</v>
      </c>
      <c r="K10" s="103"/>
      <c r="L10" s="103"/>
      <c r="M10" s="103"/>
      <c r="N10" s="103"/>
      <c r="O10" s="129">
        <f t="shared" ref="O10:O40" si="0">IF(SUM(E10:N10)=0,"",SUM(E10:N10))</f>
        <v>95</v>
      </c>
      <c r="P10" s="130">
        <f t="shared" ref="P10:P40" si="1">IF(O10="","",O10/$O$6*100)</f>
        <v>73.0769230769231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20</v>
      </c>
      <c r="AD10" s="130">
        <f t="shared" ref="AD10:AD40" si="4">IF(AC10="","",AC10/$AC$5*100)</f>
        <v>28.5714285714286</v>
      </c>
      <c r="AE10" s="156">
        <f>CRS!S10</f>
        <v>50.8241758241758</v>
      </c>
      <c r="AF10" s="157">
        <f>CRS!T10</f>
        <v>50.1338141025641</v>
      </c>
      <c r="AG10" s="167">
        <f>CRS!U10</f>
        <v>75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APOLONIO, ROMULO III C. </v>
      </c>
      <c r="C11" s="101" t="str">
        <f>CRS!C11</f>
        <v>M</v>
      </c>
      <c r="D11" s="102" t="str">
        <f>CRS!D11</f>
        <v>BSCS-DIGITAL ARTS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ARRUEJO, ALDWIN T. </v>
      </c>
      <c r="C12" s="101" t="str">
        <f>CRS!C12</f>
        <v>M</v>
      </c>
      <c r="D12" s="102" t="str">
        <f>CRS!D12</f>
        <v>BSIT-WEB TRACK-2</v>
      </c>
      <c r="E12" s="103">
        <v>30</v>
      </c>
      <c r="F12" s="103">
        <v>10</v>
      </c>
      <c r="G12" s="103">
        <v>10</v>
      </c>
      <c r="H12" s="103">
        <v>15</v>
      </c>
      <c r="I12" s="103">
        <v>15</v>
      </c>
      <c r="J12" s="103">
        <v>15</v>
      </c>
      <c r="K12" s="103"/>
      <c r="L12" s="103"/>
      <c r="M12" s="103"/>
      <c r="N12" s="103"/>
      <c r="O12" s="129">
        <f t="shared" si="0"/>
        <v>95</v>
      </c>
      <c r="P12" s="130">
        <f t="shared" si="1"/>
        <v>73.0769230769231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44</v>
      </c>
      <c r="AD12" s="130">
        <f t="shared" si="4"/>
        <v>62.8571428571429</v>
      </c>
      <c r="AE12" s="156">
        <f>CRS!S12</f>
        <v>67.967032967033</v>
      </c>
      <c r="AF12" s="157">
        <f>CRS!T12</f>
        <v>62.3763736263736</v>
      </c>
      <c r="AG12" s="167">
        <f>CRS!U12</f>
        <v>81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BANAG, LHENIN O. </v>
      </c>
      <c r="C13" s="101" t="str">
        <f>CRS!C13</f>
        <v>M</v>
      </c>
      <c r="D13" s="102" t="str">
        <f>CRS!D13</f>
        <v>BSIT-WEB TRACK-3</v>
      </c>
      <c r="E13" s="103">
        <v>30</v>
      </c>
      <c r="F13" s="103">
        <v>10</v>
      </c>
      <c r="G13" s="103">
        <v>10</v>
      </c>
      <c r="H13" s="103">
        <v>15</v>
      </c>
      <c r="I13" s="103">
        <v>15</v>
      </c>
      <c r="J13" s="103">
        <v>15</v>
      </c>
      <c r="K13" s="103"/>
      <c r="L13" s="103"/>
      <c r="M13" s="103"/>
      <c r="N13" s="103"/>
      <c r="O13" s="129">
        <f t="shared" si="0"/>
        <v>95</v>
      </c>
      <c r="P13" s="130">
        <f t="shared" si="1"/>
        <v>73.0769230769231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BANDOJO, MIKKO W. </v>
      </c>
      <c r="C14" s="101" t="str">
        <f>CRS!C14</f>
        <v>M</v>
      </c>
      <c r="D14" s="102" t="str">
        <f>CRS!D14</f>
        <v>BSIT-NET SEC TRACK-3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BANDOQUILLO, IAN R. </v>
      </c>
      <c r="C15" s="101" t="str">
        <f>CRS!C15</f>
        <v>M</v>
      </c>
      <c r="D15" s="102" t="str">
        <f>CRS!D15</f>
        <v>BSIT-NET SEC TRACK-2</v>
      </c>
      <c r="E15" s="103">
        <v>30</v>
      </c>
      <c r="F15" s="103">
        <v>20</v>
      </c>
      <c r="G15" s="103">
        <v>10</v>
      </c>
      <c r="H15" s="103">
        <v>15</v>
      </c>
      <c r="I15" s="103">
        <v>15</v>
      </c>
      <c r="J15" s="103">
        <v>15</v>
      </c>
      <c r="K15" s="103"/>
      <c r="L15" s="103"/>
      <c r="M15" s="103"/>
      <c r="N15" s="103"/>
      <c r="O15" s="129">
        <f t="shared" si="0"/>
        <v>105</v>
      </c>
      <c r="P15" s="130">
        <f t="shared" si="1"/>
        <v>80.7692307692308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20</v>
      </c>
      <c r="AD15" s="130">
        <f t="shared" si="4"/>
        <v>28.5714285714286</v>
      </c>
      <c r="AE15" s="156">
        <f>CRS!S15</f>
        <v>54.6703296703297</v>
      </c>
      <c r="AF15" s="157">
        <f>CRS!T15</f>
        <v>48.5315934065934</v>
      </c>
      <c r="AG15" s="167">
        <f>CRS!U15</f>
        <v>74</v>
      </c>
      <c r="AH15" s="4"/>
      <c r="AI15" s="4"/>
      <c r="AJ15" s="4"/>
      <c r="AK15" s="4"/>
      <c r="AL15" s="4"/>
    </row>
    <row r="16" ht="12.75" customHeight="1" spans="1:38">
      <c r="A16" s="381" t="s">
        <v>72</v>
      </c>
      <c r="B16" s="100" t="str">
        <f>CRS!B16</f>
        <v>BAYAN, JONELLA R. </v>
      </c>
      <c r="C16" s="101" t="str">
        <f>CRS!C16</f>
        <v>F</v>
      </c>
      <c r="D16" s="102" t="str">
        <f>CRS!D16</f>
        <v>BSIT-WEB TRACK-3</v>
      </c>
      <c r="E16" s="103">
        <v>30</v>
      </c>
      <c r="F16" s="103">
        <v>10</v>
      </c>
      <c r="G16" s="103">
        <v>10</v>
      </c>
      <c r="H16" s="103">
        <v>15</v>
      </c>
      <c r="I16" s="103">
        <v>15</v>
      </c>
      <c r="J16" s="103">
        <v>15</v>
      </c>
      <c r="K16" s="103"/>
      <c r="L16" s="103"/>
      <c r="M16" s="103"/>
      <c r="N16" s="103"/>
      <c r="O16" s="129">
        <f t="shared" si="0"/>
        <v>95</v>
      </c>
      <c r="P16" s="130">
        <f t="shared" si="1"/>
        <v>73.0769230769231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31</v>
      </c>
      <c r="AD16" s="130">
        <f t="shared" si="4"/>
        <v>44.2857142857143</v>
      </c>
      <c r="AE16" s="156">
        <f>CRS!S16</f>
        <v>58.6813186813187</v>
      </c>
      <c r="AF16" s="157">
        <f>CRS!T16</f>
        <v>57.3019688644689</v>
      </c>
      <c r="AG16" s="167">
        <f>CRS!U16</f>
        <v>79</v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BENDOZA, BECKER JORDAN O. </v>
      </c>
      <c r="C17" s="101" t="str">
        <f>CRS!C17</f>
        <v>M</v>
      </c>
      <c r="D17" s="102" t="str">
        <f>CRS!D17</f>
        <v>BSIT-NET SEC TRACK-3</v>
      </c>
      <c r="E17" s="103">
        <v>30</v>
      </c>
      <c r="F17" s="103">
        <v>20</v>
      </c>
      <c r="G17" s="103">
        <v>10</v>
      </c>
      <c r="H17" s="103">
        <v>15</v>
      </c>
      <c r="I17" s="103">
        <v>15</v>
      </c>
      <c r="J17" s="103">
        <v>15</v>
      </c>
      <c r="K17" s="103"/>
      <c r="L17" s="103"/>
      <c r="M17" s="103"/>
      <c r="N17" s="103"/>
      <c r="O17" s="129">
        <f t="shared" si="0"/>
        <v>105</v>
      </c>
      <c r="P17" s="130">
        <f t="shared" si="1"/>
        <v>80.7692307692308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41</v>
      </c>
      <c r="AD17" s="130">
        <f t="shared" si="4"/>
        <v>58.5714285714286</v>
      </c>
      <c r="AE17" s="156">
        <f>CRS!S17</f>
        <v>69.6703296703297</v>
      </c>
      <c r="AF17" s="157">
        <f>CRS!T17</f>
        <v>68.9512362637363</v>
      </c>
      <c r="AG17" s="167">
        <f>CRS!U17</f>
        <v>84</v>
      </c>
      <c r="AH17" s="4"/>
      <c r="AI17" s="4"/>
    </row>
    <row r="18" ht="12.75" customHeight="1" spans="1:35">
      <c r="A18" s="381" t="s">
        <v>78</v>
      </c>
      <c r="B18" s="100" t="str">
        <f>CRS!B18</f>
        <v>CARIASO, JOHN LYESTER C. </v>
      </c>
      <c r="C18" s="101" t="str">
        <f>CRS!C18</f>
        <v>M</v>
      </c>
      <c r="D18" s="102" t="str">
        <f>CRS!D18</f>
        <v>BSIT-NET SEC TRACK-2</v>
      </c>
      <c r="E18" s="103">
        <v>30</v>
      </c>
      <c r="F18" s="103">
        <v>10</v>
      </c>
      <c r="G18" s="103">
        <v>10</v>
      </c>
      <c r="H18" s="103">
        <v>15</v>
      </c>
      <c r="I18" s="103">
        <v>15</v>
      </c>
      <c r="J18" s="103">
        <v>15</v>
      </c>
      <c r="K18" s="103"/>
      <c r="L18" s="103"/>
      <c r="M18" s="103"/>
      <c r="N18" s="103"/>
      <c r="O18" s="129">
        <f t="shared" si="0"/>
        <v>95</v>
      </c>
      <c r="P18" s="130">
        <f t="shared" si="1"/>
        <v>73.0769230769231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25</v>
      </c>
      <c r="AD18" s="130">
        <f t="shared" si="4"/>
        <v>35.7142857142857</v>
      </c>
      <c r="AE18" s="156">
        <f>CRS!S18</f>
        <v>54.3956043956044</v>
      </c>
      <c r="AF18" s="157">
        <f>CRS!T18</f>
        <v>54.9864926739927</v>
      </c>
      <c r="AG18" s="167">
        <f>CRS!U18</f>
        <v>77</v>
      </c>
      <c r="AH18" s="4"/>
      <c r="AI18" s="4"/>
    </row>
    <row r="19" ht="12.75" customHeight="1" spans="1:35">
      <c r="A19" s="381" t="s">
        <v>81</v>
      </c>
      <c r="B19" s="100" t="str">
        <f>CRS!B19</f>
        <v>DOMINGUEZ, LADY ROSE D. </v>
      </c>
      <c r="C19" s="101" t="str">
        <f>CRS!C19</f>
        <v>F</v>
      </c>
      <c r="D19" s="102" t="str">
        <f>CRS!D19</f>
        <v>BSIT-WEB TRACK-3</v>
      </c>
      <c r="E19" s="103">
        <v>30</v>
      </c>
      <c r="F19" s="103">
        <v>10</v>
      </c>
      <c r="G19" s="103">
        <v>10</v>
      </c>
      <c r="H19" s="103">
        <v>15</v>
      </c>
      <c r="I19" s="103">
        <v>15</v>
      </c>
      <c r="J19" s="103">
        <v>15</v>
      </c>
      <c r="K19" s="103"/>
      <c r="L19" s="103"/>
      <c r="M19" s="103"/>
      <c r="N19" s="103"/>
      <c r="O19" s="129">
        <f t="shared" si="0"/>
        <v>95</v>
      </c>
      <c r="P19" s="130">
        <f t="shared" si="1"/>
        <v>73.0769230769231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30</v>
      </c>
      <c r="AD19" s="130">
        <f t="shared" si="4"/>
        <v>42.8571428571429</v>
      </c>
      <c r="AE19" s="156">
        <f>CRS!S19</f>
        <v>57.967032967033</v>
      </c>
      <c r="AF19" s="157">
        <f>CRS!T19</f>
        <v>54.5370879120879</v>
      </c>
      <c r="AG19" s="167">
        <f>CRS!U19</f>
        <v>77</v>
      </c>
      <c r="AH19" s="4"/>
      <c r="AI19" s="4"/>
    </row>
    <row r="20" ht="12.75" customHeight="1" spans="1:35">
      <c r="A20" s="381" t="s">
        <v>84</v>
      </c>
      <c r="B20" s="100" t="str">
        <f>CRS!B20</f>
        <v>GALVEZ, JAYPHIL A. </v>
      </c>
      <c r="C20" s="101" t="str">
        <f>CRS!C20</f>
        <v>M</v>
      </c>
      <c r="D20" s="102" t="str">
        <f>CRS!D20</f>
        <v>BSIT-WEB TRACK-2</v>
      </c>
      <c r="E20" s="103">
        <v>30</v>
      </c>
      <c r="F20" s="103">
        <v>10</v>
      </c>
      <c r="G20" s="103">
        <v>10</v>
      </c>
      <c r="H20" s="103">
        <v>15</v>
      </c>
      <c r="I20" s="103">
        <v>15</v>
      </c>
      <c r="J20" s="103">
        <v>15</v>
      </c>
      <c r="K20" s="103"/>
      <c r="L20" s="103"/>
      <c r="M20" s="103"/>
      <c r="N20" s="103"/>
      <c r="O20" s="129">
        <f t="shared" si="0"/>
        <v>95</v>
      </c>
      <c r="P20" s="130">
        <f t="shared" si="1"/>
        <v>73.0769230769231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26</v>
      </c>
      <c r="AD20" s="130">
        <f t="shared" si="4"/>
        <v>37.1428571428571</v>
      </c>
      <c r="AE20" s="156">
        <f>CRS!S20</f>
        <v>55.1098901098901</v>
      </c>
      <c r="AF20" s="157">
        <f>CRS!T20</f>
        <v>62.1591117216117</v>
      </c>
      <c r="AG20" s="167">
        <f>CRS!U20</f>
        <v>81</v>
      </c>
      <c r="AH20" s="4"/>
      <c r="AI20" s="4"/>
    </row>
    <row r="21" ht="12.75" customHeight="1" spans="1:35">
      <c r="A21" s="381" t="s">
        <v>87</v>
      </c>
      <c r="B21" s="100" t="str">
        <f>CRS!B21</f>
        <v>GAOIRAN, CHRISTIAN EARL A. </v>
      </c>
      <c r="C21" s="101" t="str">
        <f>CRS!C21</f>
        <v>M</v>
      </c>
      <c r="D21" s="102" t="str">
        <f>CRS!D21</f>
        <v>BSIT-WEB TRACK-3</v>
      </c>
      <c r="E21" s="103">
        <v>30</v>
      </c>
      <c r="F21" s="103">
        <v>15</v>
      </c>
      <c r="G21" s="103">
        <v>10</v>
      </c>
      <c r="H21" s="103">
        <v>15</v>
      </c>
      <c r="I21" s="103">
        <v>15</v>
      </c>
      <c r="J21" s="103">
        <v>15</v>
      </c>
      <c r="K21" s="103"/>
      <c r="L21" s="103"/>
      <c r="M21" s="103"/>
      <c r="N21" s="103"/>
      <c r="O21" s="129">
        <f t="shared" si="0"/>
        <v>100</v>
      </c>
      <c r="P21" s="130">
        <f t="shared" si="1"/>
        <v>76.9230769230769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33</v>
      </c>
      <c r="AD21" s="130">
        <f t="shared" si="4"/>
        <v>47.1428571428571</v>
      </c>
      <c r="AE21" s="156">
        <f>CRS!S21</f>
        <v>62.032967032967</v>
      </c>
      <c r="AF21" s="157">
        <f>CRS!T21</f>
        <v>62.2560668498168</v>
      </c>
      <c r="AG21" s="167">
        <f>CRS!U21</f>
        <v>81</v>
      </c>
      <c r="AH21" s="4"/>
      <c r="AI21" s="4"/>
    </row>
    <row r="22" ht="12.75" customHeight="1" spans="1:35">
      <c r="A22" s="381" t="s">
        <v>90</v>
      </c>
      <c r="B22" s="100" t="str">
        <f>CRS!B22</f>
        <v>GHANEM, SALEH H. </v>
      </c>
      <c r="C22" s="101" t="str">
        <f>CRS!C22</f>
        <v>M</v>
      </c>
      <c r="D22" s="102" t="str">
        <f>CRS!D22</f>
        <v>BSIT-NET SEC TRACK-2</v>
      </c>
      <c r="E22" s="103">
        <v>30</v>
      </c>
      <c r="F22" s="103">
        <v>20</v>
      </c>
      <c r="G22" s="103">
        <v>8</v>
      </c>
      <c r="H22" s="103">
        <v>15</v>
      </c>
      <c r="I22" s="103">
        <v>5</v>
      </c>
      <c r="J22" s="103">
        <v>20</v>
      </c>
      <c r="K22" s="103"/>
      <c r="L22" s="103"/>
      <c r="M22" s="103"/>
      <c r="N22" s="103"/>
      <c r="O22" s="129">
        <f t="shared" si="0"/>
        <v>98</v>
      </c>
      <c r="P22" s="130">
        <f t="shared" si="1"/>
        <v>75.3846153846154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31</v>
      </c>
      <c r="AD22" s="130">
        <f t="shared" si="4"/>
        <v>44.2857142857143</v>
      </c>
      <c r="AE22" s="156">
        <f>CRS!S22</f>
        <v>59.8351648351648</v>
      </c>
      <c r="AF22" s="157">
        <f>CRS!T22</f>
        <v>57.676510989011</v>
      </c>
      <c r="AG22" s="167">
        <f>CRS!U22</f>
        <v>79</v>
      </c>
      <c r="AH22" s="4"/>
      <c r="AI22" s="4"/>
    </row>
    <row r="23" ht="12.75" customHeight="1" spans="1:35">
      <c r="A23" s="381" t="s">
        <v>93</v>
      </c>
      <c r="B23" s="100" t="str">
        <f>CRS!B23</f>
        <v>KUN, GREGORY T. </v>
      </c>
      <c r="C23" s="101" t="str">
        <f>CRS!C23</f>
        <v>M</v>
      </c>
      <c r="D23" s="102" t="str">
        <f>CRS!D23</f>
        <v>BSIT-WEB TRACK-3</v>
      </c>
      <c r="E23" s="103">
        <v>30</v>
      </c>
      <c r="F23" s="103">
        <v>20</v>
      </c>
      <c r="G23" s="103">
        <v>8</v>
      </c>
      <c r="H23" s="103">
        <v>15</v>
      </c>
      <c r="I23" s="103">
        <v>5</v>
      </c>
      <c r="J23" s="103">
        <v>20</v>
      </c>
      <c r="K23" s="103"/>
      <c r="L23" s="103"/>
      <c r="M23" s="103"/>
      <c r="N23" s="103"/>
      <c r="O23" s="129">
        <f t="shared" si="0"/>
        <v>98</v>
      </c>
      <c r="P23" s="130">
        <f t="shared" si="1"/>
        <v>75.3846153846154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51</v>
      </c>
      <c r="AD23" s="130">
        <f t="shared" si="4"/>
        <v>72.8571428571428</v>
      </c>
      <c r="AE23" s="156">
        <f>CRS!S23</f>
        <v>74.1208791208791</v>
      </c>
      <c r="AF23" s="157">
        <f>CRS!T23</f>
        <v>63.8431776556777</v>
      </c>
      <c r="AG23" s="167">
        <f>CRS!U23</f>
        <v>82</v>
      </c>
      <c r="AH23" s="4"/>
      <c r="AI23" s="4"/>
    </row>
    <row r="24" ht="12.75" customHeight="1" spans="1:35">
      <c r="A24" s="381" t="s">
        <v>96</v>
      </c>
      <c r="B24" s="100" t="str">
        <f>CRS!B24</f>
        <v>LAWAGAN, JERICHO G. </v>
      </c>
      <c r="C24" s="101" t="str">
        <f>CRS!C24</f>
        <v>M</v>
      </c>
      <c r="D24" s="102" t="str">
        <f>CRS!D24</f>
        <v>BSIT-NET SEC TRACK-2</v>
      </c>
      <c r="E24" s="103">
        <v>30</v>
      </c>
      <c r="F24" s="103">
        <v>10</v>
      </c>
      <c r="G24" s="103">
        <v>10</v>
      </c>
      <c r="H24" s="103">
        <v>15</v>
      </c>
      <c r="I24" s="103">
        <v>15</v>
      </c>
      <c r="J24" s="103">
        <v>15</v>
      </c>
      <c r="K24" s="103"/>
      <c r="L24" s="103"/>
      <c r="M24" s="103"/>
      <c r="N24" s="103"/>
      <c r="O24" s="129">
        <f t="shared" si="0"/>
        <v>95</v>
      </c>
      <c r="P24" s="130">
        <f t="shared" si="1"/>
        <v>73.0769230769231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29</v>
      </c>
      <c r="AD24" s="130">
        <f t="shared" si="4"/>
        <v>41.4285714285714</v>
      </c>
      <c r="AE24" s="156">
        <f>CRS!S24</f>
        <v>57.2527472527472</v>
      </c>
      <c r="AF24" s="157">
        <f>CRS!T24</f>
        <v>57.5594093406593</v>
      </c>
      <c r="AG24" s="167">
        <f>CRS!U24</f>
        <v>79</v>
      </c>
      <c r="AH24" s="4"/>
      <c r="AI24" s="4"/>
    </row>
    <row r="25" ht="12.75" customHeight="1" spans="1:35">
      <c r="A25" s="381" t="s">
        <v>99</v>
      </c>
      <c r="B25" s="100" t="str">
        <f>CRS!B25</f>
        <v>MORON, CHARLES JR. C. </v>
      </c>
      <c r="C25" s="101" t="str">
        <f>CRS!C25</f>
        <v>M</v>
      </c>
      <c r="D25" s="102" t="str">
        <f>CRS!D25</f>
        <v>BSCS-MOBILE TECH TRACK-2</v>
      </c>
      <c r="E25" s="103">
        <v>30</v>
      </c>
      <c r="F25" s="103">
        <v>20</v>
      </c>
      <c r="G25" s="103">
        <v>8</v>
      </c>
      <c r="H25" s="103">
        <v>15</v>
      </c>
      <c r="I25" s="103">
        <v>0</v>
      </c>
      <c r="J25" s="103">
        <v>15</v>
      </c>
      <c r="K25" s="103"/>
      <c r="L25" s="103"/>
      <c r="M25" s="103"/>
      <c r="N25" s="103"/>
      <c r="O25" s="129">
        <f t="shared" si="0"/>
        <v>88</v>
      </c>
      <c r="P25" s="130">
        <f t="shared" si="1"/>
        <v>67.6923076923077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21</v>
      </c>
      <c r="AD25" s="130">
        <f t="shared" si="4"/>
        <v>30</v>
      </c>
      <c r="AE25" s="156">
        <f>CRS!S25</f>
        <v>48.8461538461538</v>
      </c>
      <c r="AF25" s="157">
        <f>CRS!T25</f>
        <v>48.4439102564102</v>
      </c>
      <c r="AG25" s="167">
        <f>CRS!U25</f>
        <v>74</v>
      </c>
      <c r="AH25" s="4"/>
      <c r="AI25" s="4"/>
    </row>
    <row r="26" ht="12.75" customHeight="1" spans="1:35">
      <c r="A26" s="381" t="s">
        <v>103</v>
      </c>
      <c r="B26" s="100" t="str">
        <f>CRS!B26</f>
        <v>NEBRIJA, CELINE KEISJA T. </v>
      </c>
      <c r="C26" s="101" t="str">
        <f>CRS!C26</f>
        <v>F</v>
      </c>
      <c r="D26" s="102" t="str">
        <f>CRS!D26</f>
        <v>BSCS-DIGITAL ARTS TRACK-2</v>
      </c>
      <c r="E26" s="103">
        <v>30</v>
      </c>
      <c r="F26" s="103">
        <v>20</v>
      </c>
      <c r="G26" s="103">
        <v>10</v>
      </c>
      <c r="H26" s="103">
        <v>15</v>
      </c>
      <c r="I26" s="103">
        <v>15</v>
      </c>
      <c r="J26" s="103">
        <v>15</v>
      </c>
      <c r="K26" s="103"/>
      <c r="L26" s="103"/>
      <c r="M26" s="103"/>
      <c r="N26" s="103"/>
      <c r="O26" s="129">
        <f t="shared" si="0"/>
        <v>105</v>
      </c>
      <c r="P26" s="130">
        <f t="shared" si="1"/>
        <v>80.7692307692308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44</v>
      </c>
      <c r="AD26" s="130">
        <f t="shared" si="4"/>
        <v>62.8571428571429</v>
      </c>
      <c r="AE26" s="156">
        <f>CRS!S26</f>
        <v>71.8131868131868</v>
      </c>
      <c r="AF26" s="157">
        <f>CRS!T26</f>
        <v>72.8054029304029</v>
      </c>
      <c r="AG26" s="167">
        <f>CRS!U26</f>
        <v>86</v>
      </c>
      <c r="AH26" s="169"/>
      <c r="AI26" s="170" t="s">
        <v>174</v>
      </c>
    </row>
    <row r="27" ht="12.75" customHeight="1" spans="1:35">
      <c r="A27" s="381" t="s">
        <v>106</v>
      </c>
      <c r="B27" s="100" t="str">
        <f>CRS!B27</f>
        <v>PADDISON, DENNIELLE B. </v>
      </c>
      <c r="C27" s="101" t="str">
        <f>CRS!C27</f>
        <v>F</v>
      </c>
      <c r="D27" s="102" t="str">
        <f>CRS!D27</f>
        <v>BSIT-NET SEC TRACK-2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109</v>
      </c>
      <c r="B28" s="100" t="str">
        <f>CRS!B28</f>
        <v>SAMPAGA, GRACHELLE MARIZ N. </v>
      </c>
      <c r="C28" s="101" t="str">
        <f>CRS!C28</f>
        <v>F</v>
      </c>
      <c r="D28" s="102" t="str">
        <f>CRS!D28</f>
        <v>BSIT-NET SEC TRACK-3</v>
      </c>
      <c r="E28" s="103">
        <v>30</v>
      </c>
      <c r="F28" s="103">
        <v>10</v>
      </c>
      <c r="G28" s="103">
        <v>10</v>
      </c>
      <c r="H28" s="103">
        <v>15</v>
      </c>
      <c r="I28" s="103">
        <v>15</v>
      </c>
      <c r="J28" s="103">
        <v>15</v>
      </c>
      <c r="K28" s="103"/>
      <c r="L28" s="103"/>
      <c r="M28" s="103"/>
      <c r="N28" s="103"/>
      <c r="O28" s="129">
        <f t="shared" si="0"/>
        <v>95</v>
      </c>
      <c r="P28" s="130">
        <f t="shared" si="1"/>
        <v>73.0769230769231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31</v>
      </c>
      <c r="AD28" s="130">
        <f t="shared" si="4"/>
        <v>44.2857142857143</v>
      </c>
      <c r="AE28" s="156">
        <f>CRS!S28</f>
        <v>58.6813186813187</v>
      </c>
      <c r="AF28" s="157">
        <f>CRS!T28</f>
        <v>54.4909569597069</v>
      </c>
      <c r="AG28" s="167">
        <f>CRS!U28</f>
        <v>77</v>
      </c>
      <c r="AH28" s="171"/>
      <c r="AI28" s="7"/>
    </row>
    <row r="29" ht="12.75" customHeight="1" spans="1:35">
      <c r="A29" s="381" t="s">
        <v>112</v>
      </c>
      <c r="B29" s="100" t="str">
        <f>CRS!B29</f>
        <v>SISSI-IT, SHARMAE NYLLE T. </v>
      </c>
      <c r="C29" s="101" t="str">
        <f>CRS!C29</f>
        <v>F</v>
      </c>
      <c r="D29" s="102" t="str">
        <f>CRS!D29</f>
        <v>BSIT-NET SEC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63</v>
      </c>
      <c r="AD29" s="130">
        <f t="shared" si="4"/>
        <v>90</v>
      </c>
      <c r="AE29" s="156">
        <f>CRS!S29</f>
        <v>45</v>
      </c>
      <c r="AF29" s="157">
        <f>CRS!T29</f>
        <v>50.9002976190476</v>
      </c>
      <c r="AG29" s="167">
        <f>CRS!U29</f>
        <v>75</v>
      </c>
      <c r="AH29" s="171"/>
      <c r="AI29" s="7"/>
    </row>
    <row r="30" ht="12.75" customHeight="1" spans="1:35">
      <c r="A30" s="381" t="s">
        <v>116</v>
      </c>
      <c r="B30" s="100" t="str">
        <f>CRS!B30</f>
        <v>ULANDAY, ARNIE C. </v>
      </c>
      <c r="C30" s="101" t="str">
        <f>CRS!C30</f>
        <v>M</v>
      </c>
      <c r="D30" s="102" t="str">
        <f>CRS!D30</f>
        <v>BSIT-NET SEC TRACK-2</v>
      </c>
      <c r="E30" s="103">
        <v>30</v>
      </c>
      <c r="F30" s="103">
        <v>10</v>
      </c>
      <c r="G30" s="103">
        <v>10</v>
      </c>
      <c r="H30" s="103">
        <v>15</v>
      </c>
      <c r="I30" s="103">
        <v>15</v>
      </c>
      <c r="J30" s="103">
        <v>15</v>
      </c>
      <c r="K30" s="103"/>
      <c r="L30" s="103"/>
      <c r="M30" s="103"/>
      <c r="N30" s="103"/>
      <c r="O30" s="129">
        <f t="shared" si="0"/>
        <v>95</v>
      </c>
      <c r="P30" s="130">
        <f t="shared" si="1"/>
        <v>73.0769230769231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27</v>
      </c>
      <c r="AD30" s="130">
        <f t="shared" si="4"/>
        <v>38.5714285714286</v>
      </c>
      <c r="AE30" s="156">
        <f>CRS!S30</f>
        <v>55.8241758241758</v>
      </c>
      <c r="AF30" s="157">
        <f>CRS!T30</f>
        <v>54.4001831501832</v>
      </c>
      <c r="AG30" s="167">
        <f>CRS!U30</f>
        <v>77</v>
      </c>
      <c r="AH30" s="171"/>
      <c r="AI30" s="7"/>
    </row>
    <row r="31" ht="12.75" customHeight="1" spans="1:35">
      <c r="A31" s="381" t="s">
        <v>119</v>
      </c>
      <c r="B31" s="100" t="str">
        <f>CRS!B31</f>
        <v>YU, KENNETH LAKING </v>
      </c>
      <c r="C31" s="101" t="str">
        <f>CRS!C31</f>
        <v>M</v>
      </c>
      <c r="D31" s="102" t="str">
        <f>CRS!D31</f>
        <v>BSIT-WEB TRACK-3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122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123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125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126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127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128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129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130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3C  ICS6</v>
      </c>
      <c r="B42" s="108"/>
      <c r="C42" s="108"/>
      <c r="D42" s="108"/>
      <c r="E42" s="72" t="s">
        <v>211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165</v>
      </c>
      <c r="AD43" s="136"/>
      <c r="AE43" s="137" t="str">
        <f>AE2</f>
        <v>RAW SCORE</v>
      </c>
      <c r="AF43" s="138" t="s">
        <v>166</v>
      </c>
      <c r="AG43" s="164" t="s">
        <v>176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177</v>
      </c>
      <c r="F44" s="78" t="s">
        <v>178</v>
      </c>
      <c r="G44" s="78" t="s">
        <v>179</v>
      </c>
      <c r="H44" s="78" t="s">
        <v>180</v>
      </c>
      <c r="I44" s="78" t="s">
        <v>181</v>
      </c>
      <c r="J44" s="78" t="s">
        <v>45</v>
      </c>
      <c r="K44" s="78" t="s">
        <v>182</v>
      </c>
      <c r="L44" s="78" t="s">
        <v>183</v>
      </c>
      <c r="M44" s="78" t="s">
        <v>184</v>
      </c>
      <c r="N44" s="78" t="s">
        <v>185</v>
      </c>
      <c r="O44" s="121" t="s">
        <v>186</v>
      </c>
      <c r="P44" s="122" t="s">
        <v>187</v>
      </c>
      <c r="Q44" s="78" t="s">
        <v>188</v>
      </c>
      <c r="R44" s="78" t="s">
        <v>189</v>
      </c>
      <c r="S44" s="78" t="s">
        <v>54</v>
      </c>
      <c r="T44" s="78" t="s">
        <v>190</v>
      </c>
      <c r="U44" s="78" t="s">
        <v>191</v>
      </c>
      <c r="V44" s="78" t="s">
        <v>192</v>
      </c>
      <c r="W44" s="78" t="s">
        <v>193</v>
      </c>
      <c r="X44" s="78" t="s">
        <v>194</v>
      </c>
      <c r="Y44" s="78" t="s">
        <v>195</v>
      </c>
      <c r="Z44" s="78" t="s">
        <v>196</v>
      </c>
      <c r="AA44" s="121" t="s">
        <v>186</v>
      </c>
      <c r="AB44" s="122" t="s">
        <v>187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197</v>
      </c>
      <c r="AD45" s="142" t="s">
        <v>198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30</v>
      </c>
      <c r="F46" s="111">
        <f t="shared" si="6"/>
        <v>20</v>
      </c>
      <c r="G46" s="111">
        <f t="shared" si="6"/>
        <v>10</v>
      </c>
      <c r="H46" s="111">
        <f t="shared" si="6"/>
        <v>20</v>
      </c>
      <c r="I46" s="111">
        <f t="shared" si="6"/>
        <v>20</v>
      </c>
      <c r="J46" s="111">
        <f t="shared" si="6"/>
        <v>30</v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70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PYGAME01</v>
      </c>
      <c r="F47" s="112" t="str">
        <f t="shared" si="6"/>
        <v>PROJ DOC</v>
      </c>
      <c r="G47" s="112" t="str">
        <f t="shared" si="6"/>
        <v>ORIGINALITY</v>
      </c>
      <c r="H47" s="112" t="str">
        <f t="shared" si="6"/>
        <v>GRAPHICS</v>
      </c>
      <c r="I47" s="112" t="str">
        <f t="shared" si="6"/>
        <v>SOUNDS</v>
      </c>
      <c r="J47" s="112" t="str">
        <f t="shared" si="6"/>
        <v>COMPLEXITY</v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130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169</v>
      </c>
      <c r="B48" s="114"/>
      <c r="C48" s="89" t="s">
        <v>170</v>
      </c>
      <c r="D48" s="90" t="s">
        <v>204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131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132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133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134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135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136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137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138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139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140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141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142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143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144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145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146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147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174</v>
      </c>
    </row>
    <row r="67" ht="12.75" customHeight="1" spans="1:35">
      <c r="A67" s="381" t="s">
        <v>148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149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150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151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152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153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154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155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156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157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158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159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160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161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218</v>
      </c>
      <c r="I4" s="8"/>
      <c r="L4" s="38"/>
    </row>
    <row r="5" ht="14.25" spans="5:12">
      <c r="E5" s="9" t="s">
        <v>219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220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3C</v>
      </c>
      <c r="C11" s="15" t="str">
        <f>'INITIAL INPUT'!G12</f>
        <v>ICS6</v>
      </c>
      <c r="D11" s="16"/>
      <c r="E11" s="16"/>
      <c r="F11" s="17"/>
      <c r="G11" s="18" t="str">
        <f>CRS!A4</f>
        <v>TTHSAT 6:45PM-8:00PM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221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222</v>
      </c>
      <c r="C14" s="23" t="s">
        <v>223</v>
      </c>
      <c r="D14" s="24"/>
      <c r="E14" s="25"/>
      <c r="F14" s="24"/>
      <c r="G14" s="26" t="s">
        <v>224</v>
      </c>
      <c r="H14" s="24"/>
      <c r="I14" s="48" t="s">
        <v>162</v>
      </c>
      <c r="J14" s="24"/>
      <c r="K14" s="48" t="s">
        <v>163</v>
      </c>
      <c r="L14" s="24"/>
      <c r="M14" s="48" t="s">
        <v>225</v>
      </c>
      <c r="N14" s="48"/>
      <c r="O14" s="49" t="s">
        <v>168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16-4013-720</v>
      </c>
      <c r="C15" s="28" t="str">
        <f>IF(NAMES!B2="","",NAMES!B2)</f>
        <v>ACLAYAN, JAEL U. </v>
      </c>
      <c r="D15" s="29"/>
      <c r="E15" s="30" t="str">
        <f>IF(NAMES!C2="","",NAMES!C2)</f>
        <v>F</v>
      </c>
      <c r="F15" s="31"/>
      <c r="G15" s="32" t="str">
        <f>IF(NAMES!D2="","",NAMES!D2)</f>
        <v>BSIT-WEB TRACK-2</v>
      </c>
      <c r="H15" s="24"/>
      <c r="I15" s="51">
        <f>IF(CRS!I9="","",CRS!I9)</f>
        <v>88</v>
      </c>
      <c r="J15" s="52"/>
      <c r="K15" s="51">
        <f>IF(CRS!O9="","",CRS!O9)</f>
        <v>84</v>
      </c>
      <c r="L15" s="53"/>
      <c r="M15" s="51">
        <f>IF(CRS!V9="","",CRS!V9)</f>
        <v>83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14-5412-281</v>
      </c>
      <c r="C16" s="28" t="str">
        <f>IF(NAMES!B3="","",NAMES!B3)</f>
        <v>ALIBAYA, YMIE DJHORJIE LUZ D. </v>
      </c>
      <c r="D16" s="29"/>
      <c r="E16" s="30" t="str">
        <f>IF(NAMES!C3="","",NAMES!C3)</f>
        <v>F</v>
      </c>
      <c r="F16" s="31"/>
      <c r="G16" s="32" t="str">
        <f>IF(NAMES!D3="","",NAMES!D3)</f>
        <v>BSCS-DIGITAL ARTS TRACK-3</v>
      </c>
      <c r="H16" s="24"/>
      <c r="I16" s="51">
        <f>IF(CRS!I10="","",CRS!I10)</f>
        <v>74</v>
      </c>
      <c r="J16" s="52"/>
      <c r="K16" s="51">
        <f>IF(CRS!O10="","",CRS!O10)</f>
        <v>74</v>
      </c>
      <c r="L16" s="53"/>
      <c r="M16" s="51">
        <f>IF(CRS!V10="","",CRS!V10)</f>
        <v>75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15-2570-117</v>
      </c>
      <c r="C17" s="28" t="str">
        <f>IF(NAMES!B4="","",NAMES!B4)</f>
        <v>APOLONIO, ROMULO III C. </v>
      </c>
      <c r="D17" s="29"/>
      <c r="E17" s="30" t="str">
        <f>IF(NAMES!C4="","",NAMES!C4)</f>
        <v>M</v>
      </c>
      <c r="F17" s="31"/>
      <c r="G17" s="32" t="str">
        <f>IF(NAMES!D4="","",NAMES!D4)</f>
        <v>BSCS-DIGITAL ARTS TRACK-2</v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>UD</v>
      </c>
      <c r="N17" s="54"/>
      <c r="O17" s="55" t="str">
        <f>IF(CRS!W11="","",CRS!W11)</f>
        <v>UD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13-3967-215</v>
      </c>
      <c r="C18" s="28" t="str">
        <f>IF(NAMES!B5="","",NAMES!B5)</f>
        <v>ARRUEJO, ALDWIN T. </v>
      </c>
      <c r="D18" s="29"/>
      <c r="E18" s="30" t="str">
        <f>IF(NAMES!C5="","",NAMES!C5)</f>
        <v>M</v>
      </c>
      <c r="F18" s="31"/>
      <c r="G18" s="32" t="str">
        <f>IF(NAMES!D5="","",NAMES!D5)</f>
        <v>BSIT-WEB TRACK-2</v>
      </c>
      <c r="H18" s="24"/>
      <c r="I18" s="51">
        <f>IF(CRS!I12="","",CRS!I12)</f>
        <v>83</v>
      </c>
      <c r="J18" s="52"/>
      <c r="K18" s="51">
        <f>IF(CRS!O12="","",CRS!O12)</f>
        <v>78</v>
      </c>
      <c r="L18" s="53"/>
      <c r="M18" s="51">
        <f>IF(CRS!V12="","",CRS!V12)</f>
        <v>81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12022646</v>
      </c>
      <c r="C19" s="28" t="str">
        <f>IF(NAMES!B6="","",NAMES!B6)</f>
        <v>BANAG, LHENIN O. </v>
      </c>
      <c r="D19" s="29"/>
      <c r="E19" s="30" t="str">
        <f>IF(NAMES!C6="","",NAMES!C6)</f>
        <v>M</v>
      </c>
      <c r="F19" s="31"/>
      <c r="G19" s="32" t="str">
        <f>IF(NAMES!D6="","",NAMES!D6)</f>
        <v>BSIT-WEB TRACK-3</v>
      </c>
      <c r="H19" s="24"/>
      <c r="I19" s="51">
        <f>IF(CRS!I13="","",CRS!I13)</f>
        <v>81</v>
      </c>
      <c r="J19" s="52"/>
      <c r="K19" s="51">
        <f>IF(CRS!O13="","",CRS!O13)</f>
        <v>77</v>
      </c>
      <c r="L19" s="53"/>
      <c r="M19" s="51" t="str">
        <f>IF(CRS!V13="","",CRS!V13)</f>
        <v>INC</v>
      </c>
      <c r="N19" s="54"/>
      <c r="O19" s="55" t="str">
        <f>IF(CRS!W13="","",CRS!W13)</f>
        <v>NFE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15-0414-680</v>
      </c>
      <c r="C20" s="28" t="str">
        <f>IF(NAMES!B7="","",NAMES!B7)</f>
        <v>BANDOJO, MIKKO W.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TRACK-3</v>
      </c>
      <c r="H20" s="24"/>
      <c r="I20" s="51">
        <f>IF(CRS!I14="","",CRS!I14)</f>
        <v>73</v>
      </c>
      <c r="J20" s="52"/>
      <c r="K20" s="51" t="str">
        <f>IF(CRS!O14="","",CRS!O14)</f>
        <v/>
      </c>
      <c r="L20" s="53"/>
      <c r="M20" s="51" t="str">
        <f>IF(CRS!V14="","",CRS!V14)</f>
        <v>UD</v>
      </c>
      <c r="N20" s="54"/>
      <c r="O20" s="55" t="str">
        <f>IF(CRS!W14="","",CRS!W14)</f>
        <v>UD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14-3603-428</v>
      </c>
      <c r="C21" s="28" t="str">
        <f>IF(NAMES!B8="","",NAMES!B8)</f>
        <v>BANDOQUILLO, IAN R. </v>
      </c>
      <c r="D21" s="29"/>
      <c r="E21" s="30" t="str">
        <f>IF(NAMES!C8="","",NAMES!C8)</f>
        <v>M</v>
      </c>
      <c r="F21" s="31"/>
      <c r="G21" s="32" t="str">
        <f>IF(NAMES!D8="","",NAMES!D8)</f>
        <v>BSIT-NET SEC TRACK-2</v>
      </c>
      <c r="H21" s="24"/>
      <c r="I21" s="51">
        <f>IF(CRS!I15="","",CRS!I15)</f>
        <v>74</v>
      </c>
      <c r="J21" s="52"/>
      <c r="K21" s="51">
        <f>IF(CRS!O15="","",CRS!O15)</f>
        <v>73</v>
      </c>
      <c r="L21" s="53"/>
      <c r="M21" s="51">
        <f>IF(CRS!V15="","",CRS!V15)</f>
        <v>75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15-1573-928</v>
      </c>
      <c r="C22" s="28" t="str">
        <f>IF(NAMES!B9="","",NAMES!B9)</f>
        <v>BAYAN, JONELLA R. </v>
      </c>
      <c r="D22" s="29"/>
      <c r="E22" s="30" t="str">
        <f>IF(NAMES!C9="","",NAMES!C9)</f>
        <v>F</v>
      </c>
      <c r="F22" s="31"/>
      <c r="G22" s="32" t="str">
        <f>IF(NAMES!D9="","",NAMES!D9)</f>
        <v>BSIT-WEB TRACK-3</v>
      </c>
      <c r="H22" s="24"/>
      <c r="I22" s="51">
        <f>IF(CRS!I16="","",CRS!I16)</f>
        <v>78</v>
      </c>
      <c r="J22" s="52"/>
      <c r="K22" s="51">
        <f>IF(CRS!O16="","",CRS!O16)</f>
        <v>78</v>
      </c>
      <c r="L22" s="53"/>
      <c r="M22" s="51">
        <f>IF(CRS!V16="","",CRS!V16)</f>
        <v>79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12017055</v>
      </c>
      <c r="C23" s="28" t="str">
        <f>IF(NAMES!B10="","",NAMES!B10)</f>
        <v>BENDOZA, BECKER JORDAN O. </v>
      </c>
      <c r="D23" s="29"/>
      <c r="E23" s="30" t="str">
        <f>IF(NAMES!C10="","",NAMES!C10)</f>
        <v>M</v>
      </c>
      <c r="F23" s="31"/>
      <c r="G23" s="32" t="str">
        <f>IF(NAMES!D10="","",NAMES!D10)</f>
        <v>BSIT-NET SEC TRACK-3</v>
      </c>
      <c r="H23" s="24"/>
      <c r="I23" s="51">
        <f>IF(CRS!I17="","",CRS!I17)</f>
        <v>89</v>
      </c>
      <c r="J23" s="52"/>
      <c r="K23" s="51">
        <f>IF(CRS!O17="","",CRS!O17)</f>
        <v>84</v>
      </c>
      <c r="L23" s="53"/>
      <c r="M23" s="51">
        <f>IF(CRS!V17="","",CRS!V17)</f>
        <v>84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16-3810-274</v>
      </c>
      <c r="C24" s="28" t="str">
        <f>IF(NAMES!B11="","",NAMES!B11)</f>
        <v>CARIASO, JOHN LYESTER C. </v>
      </c>
      <c r="D24" s="29"/>
      <c r="E24" s="30" t="str">
        <f>IF(NAMES!C11="","",NAMES!C11)</f>
        <v>M</v>
      </c>
      <c r="F24" s="31"/>
      <c r="G24" s="32" t="str">
        <f>IF(NAMES!D11="","",NAMES!D11)</f>
        <v>BSIT-NET SEC TRACK-2</v>
      </c>
      <c r="H24" s="24"/>
      <c r="I24" s="51">
        <f>IF(CRS!I18="","",CRS!I18)</f>
        <v>81</v>
      </c>
      <c r="J24" s="52"/>
      <c r="K24" s="51">
        <f>IF(CRS!O18="","",CRS!O18)</f>
        <v>78</v>
      </c>
      <c r="L24" s="53"/>
      <c r="M24" s="51">
        <f>IF(CRS!V18="","",CRS!V18)</f>
        <v>77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15-1001-971</v>
      </c>
      <c r="C25" s="28" t="str">
        <f>IF(NAMES!B12="","",NAMES!B12)</f>
        <v>DOMINGUEZ, LADY ROSE D. </v>
      </c>
      <c r="D25" s="29"/>
      <c r="E25" s="30" t="str">
        <f>IF(NAMES!C12="","",NAMES!C12)</f>
        <v>F</v>
      </c>
      <c r="F25" s="31"/>
      <c r="G25" s="32" t="str">
        <f>IF(NAMES!D12="","",NAMES!D12)</f>
        <v>BSIT-WEB TRACK-3</v>
      </c>
      <c r="H25" s="24"/>
      <c r="I25" s="51">
        <f>IF(CRS!I19="","",CRS!I19)</f>
        <v>75</v>
      </c>
      <c r="J25" s="52"/>
      <c r="K25" s="51">
        <f>IF(CRS!O19="","",CRS!O19)</f>
        <v>75</v>
      </c>
      <c r="L25" s="53"/>
      <c r="M25" s="51">
        <f>IF(CRS!V19="","",CRS!V19)</f>
        <v>77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14-4032-791</v>
      </c>
      <c r="C26" s="28" t="str">
        <f>IF(NAMES!B13="","",NAMES!B13)</f>
        <v>GALVEZ, JAYPHIL A.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TRACK-2</v>
      </c>
      <c r="H26" s="24"/>
      <c r="I26" s="51">
        <f>IF(CRS!I20="","",CRS!I20)</f>
        <v>91</v>
      </c>
      <c r="J26" s="52"/>
      <c r="K26" s="51">
        <f>IF(CRS!O20="","",CRS!O20)</f>
        <v>85</v>
      </c>
      <c r="L26" s="53"/>
      <c r="M26" s="51">
        <f>IF(CRS!V20="","",CRS!V20)</f>
        <v>81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16-3706-385</v>
      </c>
      <c r="C27" s="28" t="str">
        <f>IF(NAMES!B14="","",NAMES!B14)</f>
        <v>GAOIRAN, CHRISTIAN EARL A. </v>
      </c>
      <c r="D27" s="29"/>
      <c r="E27" s="30" t="str">
        <f>IF(NAMES!C14="","",NAMES!C14)</f>
        <v>M</v>
      </c>
      <c r="F27" s="31"/>
      <c r="G27" s="32" t="str">
        <f>IF(NAMES!D14="","",NAMES!D14)</f>
        <v>BSIT-WEB TRACK-3</v>
      </c>
      <c r="H27" s="24"/>
      <c r="I27" s="51">
        <f>IF(CRS!I21="","",CRS!I21)</f>
        <v>83</v>
      </c>
      <c r="J27" s="52"/>
      <c r="K27" s="51">
        <f>IF(CRS!O21="","",CRS!O21)</f>
        <v>81</v>
      </c>
      <c r="L27" s="53"/>
      <c r="M27" s="51">
        <f>IF(CRS!V21="","",CRS!V21)</f>
        <v>81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15-2390-306</v>
      </c>
      <c r="C28" s="28" t="str">
        <f>IF(NAMES!B15="","",NAMES!B15)</f>
        <v>GHANEM, SALEH H. </v>
      </c>
      <c r="D28" s="29"/>
      <c r="E28" s="30" t="str">
        <f>IF(NAMES!C15="","",NAMES!C15)</f>
        <v>M</v>
      </c>
      <c r="F28" s="31"/>
      <c r="G28" s="32" t="str">
        <f>IF(NAMES!D15="","",NAMES!D15)</f>
        <v>BSIT-NET SEC TRACK-2</v>
      </c>
      <c r="H28" s="24"/>
      <c r="I28" s="51">
        <f>IF(CRS!I22="","",CRS!I22)</f>
        <v>80</v>
      </c>
      <c r="J28" s="52"/>
      <c r="K28" s="51">
        <f>IF(CRS!O22="","",CRS!O22)</f>
        <v>78</v>
      </c>
      <c r="L28" s="53"/>
      <c r="M28" s="51">
        <f>IF(CRS!V22="","",CRS!V22)</f>
        <v>79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13-3097-457</v>
      </c>
      <c r="C29" s="28" t="str">
        <f>IF(NAMES!B16="","",NAMES!B16)</f>
        <v>KUN, GREGORY T.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TRACK-3</v>
      </c>
      <c r="H29" s="24"/>
      <c r="I29" s="51">
        <f>IF(CRS!I23="","",CRS!I23)</f>
        <v>78</v>
      </c>
      <c r="J29" s="52"/>
      <c r="K29" s="51">
        <f>IF(CRS!O23="","",CRS!O23)</f>
        <v>77</v>
      </c>
      <c r="L29" s="53"/>
      <c r="M29" s="51">
        <f>IF(CRS!V23="","",CRS!V23)</f>
        <v>82</v>
      </c>
      <c r="N29" s="54"/>
      <c r="O29" s="55" t="str">
        <f>IF(CRS!W23="","",CRS!W23)</f>
        <v>PASSED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15-1344-234</v>
      </c>
      <c r="C30" s="28" t="str">
        <f>IF(NAMES!B17="","",NAMES!B17)</f>
        <v>LAWAGAN, JERICHO G. </v>
      </c>
      <c r="D30" s="29"/>
      <c r="E30" s="30" t="str">
        <f>IF(NAMES!C17="","",NAMES!C17)</f>
        <v>M</v>
      </c>
      <c r="F30" s="31"/>
      <c r="G30" s="32" t="str">
        <f>IF(NAMES!D17="","",NAMES!D17)</f>
        <v>BSIT-NET SEC TRACK-2</v>
      </c>
      <c r="H30" s="24"/>
      <c r="I30" s="51">
        <f>IF(CRS!I24="","",CRS!I24)</f>
        <v>81</v>
      </c>
      <c r="J30" s="52"/>
      <c r="K30" s="51">
        <f>IF(CRS!O24="","",CRS!O24)</f>
        <v>79</v>
      </c>
      <c r="L30" s="53"/>
      <c r="M30" s="51">
        <f>IF(CRS!V24="","",CRS!V24)</f>
        <v>79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13-0633-528</v>
      </c>
      <c r="C31" s="28" t="str">
        <f>IF(NAMES!B18="","",NAMES!B18)</f>
        <v>MORON, CHARLES JR. C. </v>
      </c>
      <c r="D31" s="29"/>
      <c r="E31" s="30" t="str">
        <f>IF(NAMES!C18="","",NAMES!C18)</f>
        <v>M</v>
      </c>
      <c r="F31" s="31"/>
      <c r="G31" s="32" t="str">
        <f>IF(NAMES!D18="","",NAMES!D18)</f>
        <v>BSCS-MOBILE TECH TRACK-2</v>
      </c>
      <c r="H31" s="24"/>
      <c r="I31" s="51">
        <f>IF(CRS!I25="","",CRS!I25)</f>
        <v>75</v>
      </c>
      <c r="J31" s="52"/>
      <c r="K31" s="51">
        <f>IF(CRS!O25="","",CRS!O25)</f>
        <v>74</v>
      </c>
      <c r="L31" s="53"/>
      <c r="M31" s="51">
        <f>IF(CRS!V25="","",CRS!V25)</f>
        <v>75</v>
      </c>
      <c r="N31" s="54"/>
      <c r="O31" s="55" t="str">
        <f>IF(CRS!W25="","",CRS!W25)</f>
        <v>PASSED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15-4451-761</v>
      </c>
      <c r="C32" s="28" t="str">
        <f>IF(NAMES!B19="","",NAMES!B19)</f>
        <v>NEBRIJA, CELINE KEISJA T. </v>
      </c>
      <c r="D32" s="29"/>
      <c r="E32" s="30" t="str">
        <f>IF(NAMES!C19="","",NAMES!C19)</f>
        <v>F</v>
      </c>
      <c r="F32" s="31"/>
      <c r="G32" s="32" t="str">
        <f>IF(NAMES!D19="","",NAMES!D19)</f>
        <v>BSCS-DIGITAL ARTS TRACK-2</v>
      </c>
      <c r="H32" s="24"/>
      <c r="I32" s="51">
        <f>IF(CRS!I26="","",CRS!I26)</f>
        <v>89</v>
      </c>
      <c r="J32" s="52"/>
      <c r="K32" s="51">
        <f>IF(CRS!O26="","",CRS!O26)</f>
        <v>87</v>
      </c>
      <c r="L32" s="53"/>
      <c r="M32" s="51">
        <f>IF(CRS!V26="","",CRS!V26)</f>
        <v>86</v>
      </c>
      <c r="N32" s="54"/>
      <c r="O32" s="55" t="str">
        <f>IF(CRS!W26="","",CRS!W26)</f>
        <v>PASSED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15-2788-535</v>
      </c>
      <c r="C33" s="28" t="str">
        <f>IF(NAMES!B20="","",NAMES!B20)</f>
        <v>PADDISON, DENNIELLE B. </v>
      </c>
      <c r="D33" s="29"/>
      <c r="E33" s="30" t="str">
        <f>IF(NAMES!C20="","",NAMES!C20)</f>
        <v>F</v>
      </c>
      <c r="F33" s="31"/>
      <c r="G33" s="32" t="str">
        <f>IF(NAMES!D20="","",NAMES!D20)</f>
        <v>BSIT-NET SEC TRACK-2</v>
      </c>
      <c r="H33" s="24"/>
      <c r="I33" s="51">
        <f>IF(CRS!I27="","",CRS!I27)</f>
        <v>77</v>
      </c>
      <c r="J33" s="52"/>
      <c r="K33" s="51">
        <f>IF(CRS!O27="","",CRS!O27)</f>
        <v>73</v>
      </c>
      <c r="L33" s="53"/>
      <c r="M33" s="51" t="str">
        <f>IF(CRS!V27="","",CRS!V27)</f>
        <v>UD</v>
      </c>
      <c r="N33" s="54"/>
      <c r="O33" s="55" t="str">
        <f>IF(CRS!W27="","",CRS!W27)</f>
        <v>UD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14-4946-778</v>
      </c>
      <c r="C34" s="28" t="str">
        <f>IF(NAMES!B21="","",NAMES!B21)</f>
        <v>SAMPAGA, GRACHELLE MARIZ N. </v>
      </c>
      <c r="D34" s="29"/>
      <c r="E34" s="30" t="str">
        <f>IF(NAMES!C21="","",NAMES!C21)</f>
        <v>F</v>
      </c>
      <c r="F34" s="31"/>
      <c r="G34" s="32" t="str">
        <f>IF(NAMES!D21="","",NAMES!D21)</f>
        <v>BSIT-NET SEC TRACK-3</v>
      </c>
      <c r="H34" s="24"/>
      <c r="I34" s="51">
        <f>IF(CRS!I28="","",CRS!I28)</f>
        <v>78</v>
      </c>
      <c r="J34" s="52"/>
      <c r="K34" s="51">
        <f>IF(CRS!O28="","",CRS!O28)</f>
        <v>75</v>
      </c>
      <c r="L34" s="53"/>
      <c r="M34" s="51">
        <f>IF(CRS!V28="","",CRS!V28)</f>
        <v>77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16-4467-761</v>
      </c>
      <c r="C35" s="28" t="str">
        <f>IF(NAMES!B22="","",NAMES!B22)</f>
        <v>SISSI-IT, SHARMAE NYLLE T. </v>
      </c>
      <c r="D35" s="29"/>
      <c r="E35" s="30" t="str">
        <f>IF(NAMES!C22="","",NAMES!C22)</f>
        <v>F</v>
      </c>
      <c r="F35" s="31"/>
      <c r="G35" s="32" t="str">
        <f>IF(NAMES!D22="","",NAMES!D22)</f>
        <v>BSIT-NET SEC TRACK-1</v>
      </c>
      <c r="H35" s="24"/>
      <c r="I35" s="51">
        <f>IF(CRS!I29="","",CRS!I29)</f>
        <v>74</v>
      </c>
      <c r="J35" s="52"/>
      <c r="K35" s="51">
        <f>IF(CRS!O29="","",CRS!O29)</f>
        <v>78</v>
      </c>
      <c r="L35" s="53"/>
      <c r="M35" s="51">
        <f>IF(CRS!V29="","",CRS!V29)</f>
        <v>75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12014577</v>
      </c>
      <c r="C36" s="28" t="str">
        <f>IF(NAMES!B23="","",NAMES!B23)</f>
        <v>ULANDAY, ARNIE C. </v>
      </c>
      <c r="D36" s="29"/>
      <c r="E36" s="30" t="str">
        <f>IF(NAMES!C23="","",NAMES!C23)</f>
        <v>M</v>
      </c>
      <c r="F36" s="31"/>
      <c r="G36" s="32" t="str">
        <f>IF(NAMES!D23="","",NAMES!D23)</f>
        <v>BSIT-NET SEC TRACK-2</v>
      </c>
      <c r="H36" s="24"/>
      <c r="I36" s="51">
        <f>IF(CRS!I30="","",CRS!I30)</f>
        <v>81</v>
      </c>
      <c r="J36" s="52"/>
      <c r="K36" s="51">
        <f>IF(CRS!O30="","",CRS!O30)</f>
        <v>76</v>
      </c>
      <c r="L36" s="53"/>
      <c r="M36" s="51">
        <f>IF(CRS!V30="","",CRS!V30)</f>
        <v>77</v>
      </c>
      <c r="N36" s="54"/>
      <c r="O36" s="55" t="str">
        <f>IF(CRS!W30="","",CRS!W30)</f>
        <v>PASSED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9405565</v>
      </c>
      <c r="C37" s="28" t="str">
        <f>IF(NAMES!B24="","",NAMES!B24)</f>
        <v>YU, KENNETH LAKING </v>
      </c>
      <c r="D37" s="29"/>
      <c r="E37" s="30" t="str">
        <f>IF(NAMES!C24="","",NAMES!C24)</f>
        <v>M</v>
      </c>
      <c r="F37" s="31"/>
      <c r="G37" s="32" t="str">
        <f>IF(NAMES!D24="","",NAMES!D24)</f>
        <v>BSIT-WEB TRACK-3</v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>UD</v>
      </c>
      <c r="N37" s="54"/>
      <c r="O37" s="55" t="str">
        <f>IF(CRS!W31="","",CRS!W31)</f>
        <v>UD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226</v>
      </c>
      <c r="D47" s="34" t="str">
        <f>'INITIAL INPUT'!J12</f>
        <v>SPECIAL TOPICS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227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228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229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230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231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218</v>
      </c>
      <c r="I65" s="8"/>
      <c r="L65" s="38"/>
    </row>
    <row r="66" ht="14.25" spans="5:12">
      <c r="E66" s="9" t="s">
        <v>219</v>
      </c>
      <c r="I66" s="9"/>
      <c r="L66" s="39"/>
    </row>
    <row r="69" ht="15.75" spans="5:12">
      <c r="E69" s="11" t="s">
        <v>220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3C</v>
      </c>
      <c r="C72" s="15" t="str">
        <f>C11</f>
        <v>ICS6</v>
      </c>
      <c r="D72" s="16"/>
      <c r="E72" s="16"/>
      <c r="F72" s="17"/>
      <c r="G72" s="18" t="str">
        <f>G11</f>
        <v>TTHSAT 6:45PM-8:00PM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221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222</v>
      </c>
      <c r="C75" s="23" t="s">
        <v>223</v>
      </c>
      <c r="D75" s="24"/>
      <c r="E75" s="25"/>
      <c r="F75" s="24"/>
      <c r="G75" s="26" t="s">
        <v>224</v>
      </c>
      <c r="H75" s="24"/>
      <c r="I75" s="48" t="s">
        <v>162</v>
      </c>
      <c r="J75" s="24"/>
      <c r="K75" s="48" t="s">
        <v>163</v>
      </c>
      <c r="L75" s="24"/>
      <c r="M75" s="48" t="s">
        <v>225</v>
      </c>
      <c r="N75" s="48"/>
      <c r="O75" s="49" t="s">
        <v>168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226</v>
      </c>
      <c r="D108" s="34" t="str">
        <f>D47</f>
        <v>SPECIAL TOPICS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227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228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229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230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232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2018-04-22T17:23:01Z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