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2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19" i="3" l="1"/>
  <c r="J55" i="3"/>
  <c r="J25" i="3"/>
  <c r="J56" i="3"/>
  <c r="J12" i="3"/>
  <c r="J58" i="3"/>
  <c r="J26" i="3"/>
  <c r="J22" i="3"/>
  <c r="J53" i="3"/>
  <c r="J51" i="3"/>
  <c r="J24" i="3"/>
  <c r="J36" i="3"/>
  <c r="J15" i="3"/>
  <c r="J27" i="3"/>
  <c r="J31" i="3"/>
  <c r="J62" i="3"/>
  <c r="J17" i="3"/>
  <c r="J50" i="3"/>
  <c r="J32" i="3"/>
  <c r="J59" i="3"/>
  <c r="J9" i="3"/>
  <c r="J13" i="3"/>
  <c r="J40" i="3"/>
  <c r="J20" i="3"/>
  <c r="J38" i="3"/>
  <c r="J16" i="3"/>
  <c r="J10" i="3"/>
  <c r="J39" i="3"/>
  <c r="J14" i="3"/>
  <c r="J28" i="3"/>
  <c r="J37" i="3"/>
  <c r="J60" i="3"/>
  <c r="J52" i="3"/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E78" i="7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T61" i="4" s="1"/>
  <c r="U61" i="4" s="1"/>
  <c r="AG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S17" i="4" s="1"/>
  <c r="T17" i="4" s="1"/>
  <c r="AF17" i="7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6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P23" i="3" s="1"/>
  <c r="E23" i="4" s="1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S29" i="4"/>
  <c r="T29" i="4" s="1"/>
  <c r="U29" i="4" s="1"/>
  <c r="AG29" i="7" s="1"/>
  <c r="P39" i="7"/>
  <c r="P39" i="4" s="1"/>
  <c r="P9" i="7"/>
  <c r="P9" i="4" s="1"/>
  <c r="S11" i="4"/>
  <c r="AE11" i="7" s="1"/>
  <c r="P15" i="7"/>
  <c r="P15" i="4" s="1"/>
  <c r="P17" i="7"/>
  <c r="P17" i="4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B13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75" i="7"/>
  <c r="AE77" i="7"/>
  <c r="AE59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P37" i="6"/>
  <c r="J37" i="4" s="1"/>
  <c r="P38" i="6"/>
  <c r="J38" i="4" s="1"/>
  <c r="P39" i="6"/>
  <c r="J39" i="4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I2" i="4"/>
  <c r="I43" i="4" s="1"/>
  <c r="P20" i="3"/>
  <c r="E20" i="4" s="1"/>
  <c r="P36" i="3"/>
  <c r="E36" i="4" s="1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P29" i="3"/>
  <c r="E29" i="4" s="1"/>
  <c r="P62" i="3"/>
  <c r="E62" i="4" s="1"/>
  <c r="P68" i="3"/>
  <c r="E68" i="4" s="1"/>
  <c r="P70" i="3"/>
  <c r="E70" i="4" s="1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S22" i="4"/>
  <c r="AE72" i="7"/>
  <c r="AE70" i="7"/>
  <c r="AE64" i="7"/>
  <c r="M13" i="4"/>
  <c r="T70" i="4"/>
  <c r="AF70" i="7" s="1"/>
  <c r="T58" i="4"/>
  <c r="U58" i="4" s="1"/>
  <c r="AG58" i="7" s="1"/>
  <c r="T37" i="4"/>
  <c r="U37" i="4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77" i="4"/>
  <c r="AF77" i="7" s="1"/>
  <c r="T65" i="4"/>
  <c r="U65" i="4" s="1"/>
  <c r="V65" i="4" s="1"/>
  <c r="W65" i="4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P22" i="3" l="1"/>
  <c r="E22" i="4" s="1"/>
  <c r="P34" i="3"/>
  <c r="E34" i="4" s="1"/>
  <c r="P27" i="3"/>
  <c r="E27" i="4" s="1"/>
  <c r="P13" i="3"/>
  <c r="E13" i="4" s="1"/>
  <c r="H13" i="4" s="1"/>
  <c r="I13" i="4" s="1"/>
  <c r="P11" i="3"/>
  <c r="E11" i="4" s="1"/>
  <c r="P15" i="3"/>
  <c r="E15" i="4" s="1"/>
  <c r="P19" i="3"/>
  <c r="E19" i="4" s="1"/>
  <c r="P35" i="3"/>
  <c r="E35" i="4" s="1"/>
  <c r="H35" i="4" s="1"/>
  <c r="I35" i="4" s="1"/>
  <c r="P39" i="3"/>
  <c r="E39" i="4" s="1"/>
  <c r="P52" i="3"/>
  <c r="E52" i="4" s="1"/>
  <c r="P56" i="3"/>
  <c r="E56" i="4" s="1"/>
  <c r="P60" i="3"/>
  <c r="E60" i="4" s="1"/>
  <c r="H60" i="4" s="1"/>
  <c r="AE60" i="3" s="1"/>
  <c r="P10" i="3"/>
  <c r="E10" i="4" s="1"/>
  <c r="P30" i="3"/>
  <c r="E30" i="4" s="1"/>
  <c r="P37" i="3"/>
  <c r="E37" i="4" s="1"/>
  <c r="P21" i="3"/>
  <c r="E21" i="4" s="1"/>
  <c r="H21" i="4" s="1"/>
  <c r="I21" i="4" s="1"/>
  <c r="AF21" i="3" s="1"/>
  <c r="P14" i="3"/>
  <c r="E14" i="4" s="1"/>
  <c r="P12" i="3"/>
  <c r="E12" i="4" s="1"/>
  <c r="P16" i="3"/>
  <c r="E16" i="4" s="1"/>
  <c r="P28" i="3"/>
  <c r="E28" i="4" s="1"/>
  <c r="H28" i="4" s="1"/>
  <c r="AE28" i="3" s="1"/>
  <c r="P32" i="3"/>
  <c r="E32" i="4" s="1"/>
  <c r="P53" i="3"/>
  <c r="E53" i="4" s="1"/>
  <c r="P57" i="3"/>
  <c r="E57" i="4" s="1"/>
  <c r="P18" i="3"/>
  <c r="E18" i="4" s="1"/>
  <c r="H18" i="4" s="1"/>
  <c r="AE18" i="3" s="1"/>
  <c r="P26" i="3"/>
  <c r="E26" i="4" s="1"/>
  <c r="P38" i="3"/>
  <c r="E38" i="4" s="1"/>
  <c r="P51" i="3"/>
  <c r="E51" i="4" s="1"/>
  <c r="P55" i="3"/>
  <c r="E55" i="4" s="1"/>
  <c r="H55" i="4" s="1"/>
  <c r="I55" i="4" s="1"/>
  <c r="I81" i="8" s="1"/>
  <c r="P59" i="3"/>
  <c r="E59" i="4" s="1"/>
  <c r="P54" i="3"/>
  <c r="E54" i="4" s="1"/>
  <c r="P31" i="3"/>
  <c r="E31" i="4" s="1"/>
  <c r="P40" i="3"/>
  <c r="E40" i="4" s="1"/>
  <c r="H40" i="4" s="1"/>
  <c r="I40" i="4" s="1"/>
  <c r="P24" i="3"/>
  <c r="E24" i="4" s="1"/>
  <c r="P17" i="3"/>
  <c r="E17" i="4" s="1"/>
  <c r="H17" i="4" s="1"/>
  <c r="I17" i="4" s="1"/>
  <c r="P25" i="3"/>
  <c r="E25" i="4" s="1"/>
  <c r="P33" i="3"/>
  <c r="E33" i="4" s="1"/>
  <c r="H33" i="4" s="1"/>
  <c r="P50" i="3"/>
  <c r="E50" i="4" s="1"/>
  <c r="H50" i="4" s="1"/>
  <c r="P58" i="3"/>
  <c r="E58" i="4" s="1"/>
  <c r="L19" i="1"/>
  <c r="AE30" i="7"/>
  <c r="T78" i="4"/>
  <c r="AF78" i="7" s="1"/>
  <c r="V2" i="4"/>
  <c r="V43" i="4" s="1"/>
  <c r="M59" i="4"/>
  <c r="N59" i="4" s="1"/>
  <c r="T40" i="4"/>
  <c r="AF40" i="7" s="1"/>
  <c r="T69" i="4"/>
  <c r="AF69" i="7" s="1"/>
  <c r="T62" i="4"/>
  <c r="U62" i="4" s="1"/>
  <c r="V62" i="4" s="1"/>
  <c r="W62" i="4" s="1"/>
  <c r="O88" i="8" s="1"/>
  <c r="AE31" i="7"/>
  <c r="AE61" i="7"/>
  <c r="T57" i="4"/>
  <c r="AF57" i="7" s="1"/>
  <c r="AE74" i="7"/>
  <c r="T56" i="4"/>
  <c r="AF56" i="7" s="1"/>
  <c r="M77" i="4"/>
  <c r="M39" i="4"/>
  <c r="M36" i="4"/>
  <c r="V55" i="4"/>
  <c r="W55" i="4" s="1"/>
  <c r="O81" i="8" s="1"/>
  <c r="C59" i="7"/>
  <c r="B55" i="7"/>
  <c r="B23" i="7"/>
  <c r="C20" i="7"/>
  <c r="C59" i="6"/>
  <c r="D35" i="6"/>
  <c r="B32" i="6"/>
  <c r="B27" i="6"/>
  <c r="B23" i="6"/>
  <c r="D21" i="6"/>
  <c r="B19" i="6"/>
  <c r="B13" i="6"/>
  <c r="D37" i="7"/>
  <c r="D35" i="7"/>
  <c r="B31" i="7"/>
  <c r="C28" i="7"/>
  <c r="C25" i="7"/>
  <c r="D19" i="7"/>
  <c r="D11" i="7"/>
  <c r="B10" i="7"/>
  <c r="B55" i="6"/>
  <c r="B51" i="6"/>
  <c r="C34" i="6"/>
  <c r="C28" i="6"/>
  <c r="C25" i="6"/>
  <c r="C20" i="6"/>
  <c r="C18" i="6"/>
  <c r="G11" i="8"/>
  <c r="G72" i="8" s="1"/>
  <c r="A4" i="7"/>
  <c r="A45" i="7" s="1"/>
  <c r="AF11" i="7"/>
  <c r="T20" i="4"/>
  <c r="U20" i="4" s="1"/>
  <c r="AG20" i="7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AE31" i="6" s="1"/>
  <c r="M37" i="4"/>
  <c r="AE37" i="6" s="1"/>
  <c r="M26" i="4"/>
  <c r="A1" i="6"/>
  <c r="A42" i="6" s="1"/>
  <c r="A1" i="3"/>
  <c r="A42" i="3" s="1"/>
  <c r="A1" i="7"/>
  <c r="A42" i="7" s="1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i="4" s="1"/>
  <c r="O30" i="4" s="1"/>
  <c r="M22" i="4"/>
  <c r="AE22" i="6" s="1"/>
  <c r="M14" i="4"/>
  <c r="AE14" i="6" s="1"/>
  <c r="M79" i="4"/>
  <c r="AE79" i="6" s="1"/>
  <c r="M73" i="4"/>
  <c r="N73" i="4" s="1"/>
  <c r="AF73" i="6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M68" i="4"/>
  <c r="N68" i="4" s="1"/>
  <c r="M76" i="4"/>
  <c r="N76" i="4" s="1"/>
  <c r="AF76" i="6" s="1"/>
  <c r="M33" i="4"/>
  <c r="N33" i="4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27" i="6"/>
  <c r="N27" i="4"/>
  <c r="AF27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80" i="4"/>
  <c r="O80" i="4" s="1"/>
  <c r="K106" i="8" s="1"/>
  <c r="AE73" i="6"/>
  <c r="AE26" i="6"/>
  <c r="N26" i="4"/>
  <c r="O26" i="4" s="1"/>
  <c r="K32" i="8" s="1"/>
  <c r="N31" i="4"/>
  <c r="O31" i="4" s="1"/>
  <c r="AG31" i="6" s="1"/>
  <c r="AE36" i="6"/>
  <c r="N36" i="4"/>
  <c r="AF36" i="6" s="1"/>
  <c r="AE30" i="6"/>
  <c r="N25" i="4"/>
  <c r="O25" i="4" s="1"/>
  <c r="AG25" i="6" s="1"/>
  <c r="AE25" i="6"/>
  <c r="AE16" i="6"/>
  <c r="N55" i="4"/>
  <c r="O55" i="4" s="1"/>
  <c r="AG55" i="6" s="1"/>
  <c r="AE55" i="6"/>
  <c r="N79" i="4"/>
  <c r="AF79" i="6" s="1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N24" i="4"/>
  <c r="AF24" i="6" s="1"/>
  <c r="N71" i="4"/>
  <c r="O71" i="4" s="1"/>
  <c r="AE71" i="6"/>
  <c r="T36" i="4"/>
  <c r="AF36" i="7" s="1"/>
  <c r="AE36" i="7"/>
  <c r="T26" i="4"/>
  <c r="U26" i="4" s="1"/>
  <c r="AG26" i="7" s="1"/>
  <c r="AE26" i="7"/>
  <c r="AE11" i="6"/>
  <c r="AE23" i="6"/>
  <c r="N23" i="4"/>
  <c r="AF23" i="6" s="1"/>
  <c r="N56" i="4"/>
  <c r="AF56" i="6" s="1"/>
  <c r="N64" i="4"/>
  <c r="O64" i="4" s="1"/>
  <c r="K90" i="8" s="1"/>
  <c r="AE64" i="6"/>
  <c r="AE76" i="6"/>
  <c r="AE12" i="6"/>
  <c r="N12" i="4"/>
  <c r="O12" i="4" s="1"/>
  <c r="K18" i="8" s="1"/>
  <c r="N77" i="4"/>
  <c r="AE77" i="6"/>
  <c r="AE5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39" i="8"/>
  <c r="A6" i="3"/>
  <c r="A47" i="3" s="1"/>
  <c r="A6" i="7"/>
  <c r="A47" i="7" s="1"/>
  <c r="A6" i="6"/>
  <c r="A47" i="6" s="1"/>
  <c r="AF29" i="7"/>
  <c r="AF61" i="7"/>
  <c r="U67" i="4"/>
  <c r="V67" i="4" s="1"/>
  <c r="AG33" i="7"/>
  <c r="U17" i="4"/>
  <c r="V17" i="4" s="1"/>
  <c r="AF71" i="7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V50" i="4"/>
  <c r="U77" i="4"/>
  <c r="V77" i="4" s="1"/>
  <c r="AF79" i="7"/>
  <c r="H34" i="4"/>
  <c r="AE34" i="3" s="1"/>
  <c r="AF59" i="7"/>
  <c r="H10" i="4"/>
  <c r="I10" i="4" s="1"/>
  <c r="AF10" i="3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59" i="4"/>
  <c r="AE59" i="3" s="1"/>
  <c r="H9" i="4"/>
  <c r="I9" i="4" s="1"/>
  <c r="AF9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AF15" i="7"/>
  <c r="AF24" i="7"/>
  <c r="U35" i="4"/>
  <c r="V35" i="4" s="1"/>
  <c r="H25" i="4"/>
  <c r="AE25" i="3" s="1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K89" i="8"/>
  <c r="V25" i="4"/>
  <c r="W25" i="4" s="1"/>
  <c r="AG25" i="7"/>
  <c r="AG71" i="7"/>
  <c r="V71" i="4"/>
  <c r="AF69" i="6"/>
  <c r="U51" i="4"/>
  <c r="AF72" i="7"/>
  <c r="U69" i="4"/>
  <c r="AG15" i="7"/>
  <c r="V29" i="4"/>
  <c r="AG34" i="7"/>
  <c r="O56" i="4"/>
  <c r="K82" i="8" s="1"/>
  <c r="I31" i="4"/>
  <c r="I37" i="8" s="1"/>
  <c r="V11" i="4"/>
  <c r="U70" i="4"/>
  <c r="AF34" i="7"/>
  <c r="AG29" i="6"/>
  <c r="M105" i="8"/>
  <c r="O105" i="8"/>
  <c r="O16" i="8"/>
  <c r="M16" i="8"/>
  <c r="M37" i="8"/>
  <c r="O37" i="8"/>
  <c r="K43" i="8"/>
  <c r="V61" i="4"/>
  <c r="W61" i="4" s="1"/>
  <c r="AG10" i="7"/>
  <c r="U80" i="4"/>
  <c r="M40" i="8"/>
  <c r="O40" i="8"/>
  <c r="U12" i="4"/>
  <c r="AF13" i="6"/>
  <c r="O13" i="4"/>
  <c r="M39" i="8"/>
  <c r="AG79" i="7"/>
  <c r="AG60" i="7"/>
  <c r="AF37" i="6"/>
  <c r="AF60" i="7"/>
  <c r="AF66" i="7"/>
  <c r="U52" i="4"/>
  <c r="M91" i="8"/>
  <c r="AG24" i="7"/>
  <c r="AF10" i="7"/>
  <c r="AF30" i="7"/>
  <c r="U30" i="4"/>
  <c r="O30" i="8"/>
  <c r="M30" i="8"/>
  <c r="AG66" i="7"/>
  <c r="AG69" i="6"/>
  <c r="AF27" i="7"/>
  <c r="U27" i="4"/>
  <c r="O27" i="4" l="1"/>
  <c r="U40" i="4"/>
  <c r="V40" i="4" s="1"/>
  <c r="AF11" i="3"/>
  <c r="AE11" i="3"/>
  <c r="O39" i="4"/>
  <c r="K45" i="8" s="1"/>
  <c r="AF63" i="7"/>
  <c r="AG13" i="7"/>
  <c r="O24" i="4"/>
  <c r="K30" i="8" s="1"/>
  <c r="U14" i="4"/>
  <c r="V14" i="4" s="1"/>
  <c r="W14" i="4" s="1"/>
  <c r="K81" i="8"/>
  <c r="AF23" i="7"/>
  <c r="O20" i="4"/>
  <c r="AG63" i="7"/>
  <c r="I90" i="8"/>
  <c r="K27" i="8"/>
  <c r="AF21" i="6"/>
  <c r="AF20" i="7"/>
  <c r="M29" i="8"/>
  <c r="AG23" i="7"/>
  <c r="M89" i="8"/>
  <c r="M19" i="8"/>
  <c r="AF52" i="3"/>
  <c r="U32" i="4"/>
  <c r="AG32" i="7" s="1"/>
  <c r="AF13" i="7"/>
  <c r="AF55" i="6"/>
  <c r="AE33" i="6"/>
  <c r="N58" i="4"/>
  <c r="O58" i="4" s="1"/>
  <c r="K84" i="8" s="1"/>
  <c r="AE59" i="6"/>
  <c r="K36" i="8"/>
  <c r="AG30" i="6"/>
  <c r="AE60" i="6"/>
  <c r="AF62" i="7"/>
  <c r="M34" i="8"/>
  <c r="U39" i="4"/>
  <c r="V39" i="4" s="1"/>
  <c r="W39" i="4" s="1"/>
  <c r="AG28" i="7"/>
  <c r="AG62" i="7"/>
  <c r="M81" i="8"/>
  <c r="M88" i="8"/>
  <c r="U56" i="4"/>
  <c r="AG56" i="7" s="1"/>
  <c r="AF33" i="6"/>
  <c r="O33" i="4"/>
  <c r="K39" i="8" s="1"/>
  <c r="AG61" i="6"/>
  <c r="AF61" i="6"/>
  <c r="AE40" i="6"/>
  <c r="N17" i="4"/>
  <c r="AF17" i="6" s="1"/>
  <c r="K37" i="8"/>
  <c r="N18" i="4"/>
  <c r="O18" i="4" s="1"/>
  <c r="AG19" i="7"/>
  <c r="AF19" i="7"/>
  <c r="AF31" i="6"/>
  <c r="U22" i="4"/>
  <c r="AG22" i="7" s="1"/>
  <c r="N14" i="4"/>
  <c r="AF14" i="6" s="1"/>
  <c r="N52" i="4"/>
  <c r="O52" i="4" s="1"/>
  <c r="AE68" i="6"/>
  <c r="V26" i="4"/>
  <c r="M32" i="8" s="1"/>
  <c r="AF26" i="7"/>
  <c r="AG24" i="6"/>
  <c r="AG26" i="6"/>
  <c r="O73" i="4"/>
  <c r="K99" i="8" s="1"/>
  <c r="O76" i="4"/>
  <c r="AG76" i="6" s="1"/>
  <c r="AE27" i="3"/>
  <c r="V20" i="4"/>
  <c r="W20" i="4" s="1"/>
  <c r="O26" i="8" s="1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F58" i="6"/>
  <c r="AG67" i="7"/>
  <c r="AE9" i="6"/>
  <c r="N9" i="4"/>
  <c r="K21" i="8"/>
  <c r="AG72" i="6"/>
  <c r="M99" i="8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14" i="7"/>
  <c r="M98" i="8"/>
  <c r="O98" i="8"/>
  <c r="AG51" i="7"/>
  <c r="V51" i="4"/>
  <c r="W51" i="4" s="1"/>
  <c r="K33" i="8"/>
  <c r="AG27" i="6"/>
  <c r="AF69" i="3"/>
  <c r="I87" i="8"/>
  <c r="AF61" i="3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G52" i="7"/>
  <c r="V52" i="4"/>
  <c r="W52" i="4" s="1"/>
  <c r="AF15" i="3"/>
  <c r="I21" i="8"/>
  <c r="I38" i="8"/>
  <c r="AF32" i="3"/>
  <c r="AG58" i="6" l="1"/>
  <c r="I77" i="8"/>
  <c r="I42" i="8"/>
  <c r="AF62" i="3"/>
  <c r="O17" i="4"/>
  <c r="AG17" i="6" s="1"/>
  <c r="O50" i="4"/>
  <c r="AG50" i="6" s="1"/>
  <c r="V32" i="4"/>
  <c r="W32" i="4" s="1"/>
  <c r="AG39" i="6"/>
  <c r="K102" i="8"/>
  <c r="AG39" i="7"/>
  <c r="W26" i="4"/>
  <c r="O32" i="8" s="1"/>
  <c r="AF19" i="3"/>
  <c r="O14" i="4"/>
  <c r="K20" i="8" s="1"/>
  <c r="K94" i="8"/>
  <c r="AF52" i="6"/>
  <c r="AG18" i="7"/>
  <c r="AF18" i="6"/>
  <c r="V22" i="4"/>
  <c r="W22" i="4" s="1"/>
  <c r="O28" i="8" s="1"/>
  <c r="K78" i="8"/>
  <c r="AG52" i="6"/>
  <c r="K29" i="8"/>
  <c r="M26" i="8"/>
  <c r="AG79" i="6"/>
  <c r="AG36" i="6"/>
  <c r="AG16" i="7"/>
  <c r="AG40" i="6"/>
  <c r="I91" i="8"/>
  <c r="AF38" i="3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K23" i="8" l="1"/>
  <c r="K76" i="8"/>
  <c r="M38" i="8"/>
  <c r="AG14" i="6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<sst xmlns="http://schemas.openxmlformats.org/spreadsheetml/2006/main" count="835" uniqueCount="263">
  <si>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</si>
  <si>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</si>
  <si>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</si>
  <si>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</si>
  <si>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</si>
  <si>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</si>
  <si>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</si>
  <si>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</si>
  <si>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</si>
  <si>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</si>
  <si>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</si>
  <si>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</si>
  <si>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</si>
  <si>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</si>
  <si>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</si>
  <si>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</si>
  <si>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</si>
  <si>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</si>
  <si>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</si>
  <si>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</si>
  <si>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</si>
  <si>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</si>
  <si>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</si>
  <si>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</si>
  <si>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</si>
  <si>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</si>
  <si>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</si>
  <si>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</si>
  <si>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</si>
  <si>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</si>
  <si>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</si>
  <si>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</si>
  <si>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</si>
  <si>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</si>
  <si>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</si>
  <si>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</si>
  <si>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</si>
  <si>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</si>
  <si>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</si>
  <si>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</si>
  <si>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</si>
  <si>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</si>
  <si>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</si>
  <si>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</si>
  <si>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</si>
  <si>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</si>
  <si>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</si>
  <si>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</si>
  <si>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</si>
  <si>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</si>
  <si>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</si>
  <si>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</si>
  <si>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</si>
  <si>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</si>
  <si>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</si>
  <si>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</si>
  <si>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</si>
  <si>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</si>
  <si>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</si>
  <si>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</si>
  <si>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</si>
  <si>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</si>
  <si>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</si>
  <si>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</si>
  <si>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</si>
  <si>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</si>
  <si>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</si>
  <si>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</si>
  <si>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</si>
  <si>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</si>
  <si>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</si>
  <si>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</si>
  <si>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</si>
  <si>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</si>
  <si>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</si>
  <si>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</si>
  <si>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</si>
  <si>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</si>
  <si>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</si>
  <si>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</si>
  <si>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</si>
  <si>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</si>
  <si>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</si>
  <si>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</si>
  <si>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</si>
  <si>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</si>
  <si>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</si>
  <si>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</si>
  <si>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</si>
  <si>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</si>
  <si>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</si>
  <si>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</si>
  <si>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</si>
  <si>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</si>
  <si>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</si>
  <si>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</si>
  <si>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</si>
  <si>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</si>
  <si>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</si>
  <si>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</si>
  <si>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</si>
  <si>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</si>
  <si>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</si>
  <si>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</si>
  <si>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</si>
  <si>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</si>
  <si>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</si>
  <si>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</si>
  <si>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</si>
  <si>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</si>
  <si>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</si>
  <si>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</si>
  <si>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</si>
  <si>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</si>
  <si>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</si>
  <si>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</si>
  <si>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</si>
  <si>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</si>
  <si>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</si>
  <si>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</si>
  <si>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</si>
  <si>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</si>
  <si>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</si>
  <si>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</si>
  <si>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</si>
  <si>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</si>
  <si>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</si>
  <si>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</si>
  <si>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</si>
  <si>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</si>
  <si>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</si>
  <si>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</si>
  <si>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</si>
  <si>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</si>
  <si>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</si>
  <si>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</si>
  <si>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</si>
  <si>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</si>
  <si>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</si>
  <si>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</si>
  <si>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</si>
  <si>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</si>
  <si>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</si>
  <si>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</si>
  <si>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</si>
  <si>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</si>
  <si>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</si>
  <si>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</si>
  <si>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</si>
  <si>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</si>
  <si>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</si>
  <si>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</si>
  <si>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</si>
  <si>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</si>
  <si>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</si>
  <si>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</si>
  <si>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</si>
  <si>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WEB TECHNOLOGIES</t>
  </si>
  <si>
    <t>CITCS 2A</t>
  </si>
  <si>
    <t>ITE15</t>
  </si>
  <si>
    <t>MWF 3:00PM-4:15PM</t>
  </si>
  <si>
    <t>M307</t>
  </si>
  <si>
    <t xml:space="preserve">ALQUIZAR, DREMS B. </t>
  </si>
  <si>
    <t>BSIT-WEB TRACK-1</t>
  </si>
  <si>
    <t>17-4164-621</t>
  </si>
  <si>
    <t xml:space="preserve">ATABAY, MANUEL JR E. </t>
  </si>
  <si>
    <t>BSIT-WEB TRACK-2</t>
  </si>
  <si>
    <t>12008304</t>
  </si>
  <si>
    <t xml:space="preserve">BACAGAN, DANNAH ANGIELLE B. </t>
  </si>
  <si>
    <t>16-5450-909</t>
  </si>
  <si>
    <t xml:space="preserve">BANNAWOL, GEOFFERSON K. </t>
  </si>
  <si>
    <t>15-3210-970</t>
  </si>
  <si>
    <t xml:space="preserve">BAOANAN, YVONNE GRAIL A. </t>
  </si>
  <si>
    <t>17-4166-473</t>
  </si>
  <si>
    <t xml:space="preserve">BARTOLOME, JOHN JOHN B. </t>
  </si>
  <si>
    <t>16-5054-980</t>
  </si>
  <si>
    <t xml:space="preserve">BAYONGASAN, GUILLER FRANZ G. </t>
  </si>
  <si>
    <t>16-3914-537</t>
  </si>
  <si>
    <t xml:space="preserve">BERGANIO, CRAIG MATTHEW P. </t>
  </si>
  <si>
    <t>16-5294-301</t>
  </si>
  <si>
    <t xml:space="preserve">CABEL, ALBERT ANSON I. </t>
  </si>
  <si>
    <t>16-5826-141</t>
  </si>
  <si>
    <t xml:space="preserve">CALAWA, ROJAN KRISTOFFER N. </t>
  </si>
  <si>
    <t>16-3829-351</t>
  </si>
  <si>
    <t xml:space="preserve">CAMPOS, ALLYZA G. </t>
  </si>
  <si>
    <t>16-4566-100</t>
  </si>
  <si>
    <t xml:space="preserve">CAWIL, JUJI T. </t>
  </si>
  <si>
    <t>16-3874-649</t>
  </si>
  <si>
    <t xml:space="preserve">COPERO, IRIS B. </t>
  </si>
  <si>
    <t>14-4526-346</t>
  </si>
  <si>
    <t xml:space="preserve">CORNEL, CHRISTIAN B. </t>
  </si>
  <si>
    <t>17-5465-824</t>
  </si>
  <si>
    <t xml:space="preserve">CORTEZ, WENDELL R. </t>
  </si>
  <si>
    <t>16-3875-283</t>
  </si>
  <si>
    <t xml:space="preserve">DELA CRUZ, AARON KEITH N. </t>
  </si>
  <si>
    <t>16-4794-874</t>
  </si>
  <si>
    <t xml:space="preserve">DOMINGO, JOHN CARLO R. </t>
  </si>
  <si>
    <t>14-0828-403</t>
  </si>
  <si>
    <t xml:space="preserve">EPLER, KYZHER SHAWN B. </t>
  </si>
  <si>
    <t>17-5532-643</t>
  </si>
  <si>
    <t xml:space="preserve">EROT, OLLINGER SYAN M. </t>
  </si>
  <si>
    <t>17-4118-909</t>
  </si>
  <si>
    <t xml:space="preserve">EUGENIO, ROGIN V. </t>
  </si>
  <si>
    <t>17-5462-749</t>
  </si>
  <si>
    <t xml:space="preserve">FERNANDEZ, ELIAS III D. </t>
  </si>
  <si>
    <t>17-4204-793</t>
  </si>
  <si>
    <t xml:space="preserve">FERRER, JERICHO D. </t>
  </si>
  <si>
    <t>13-1951-557</t>
  </si>
  <si>
    <t xml:space="preserve">GALANG, NARMEL KEITH C. </t>
  </si>
  <si>
    <t>15-2491-393</t>
  </si>
  <si>
    <t xml:space="preserve">GARCIA, JARED KARL L. </t>
  </si>
  <si>
    <t>12-1688-705</t>
  </si>
  <si>
    <t xml:space="preserve">GOMEZ, JOHN PAUL D. </t>
  </si>
  <si>
    <t>16-5145-532</t>
  </si>
  <si>
    <t xml:space="preserve">GUDIO, FERNANDO J. </t>
  </si>
  <si>
    <t>BSIT-WEB TRACK-3</t>
  </si>
  <si>
    <t>15-2175-915</t>
  </si>
  <si>
    <t xml:space="preserve">LAWEK, ANABELLE S. </t>
  </si>
  <si>
    <t>15-2467-988</t>
  </si>
  <si>
    <t xml:space="preserve">LOGHA, MICHELLE M. </t>
  </si>
  <si>
    <t>15-1856-542</t>
  </si>
  <si>
    <t xml:space="preserve">MACARAEG, JOSEPH PAUL D. </t>
  </si>
  <si>
    <t>16-4904-114</t>
  </si>
  <si>
    <t xml:space="preserve">MALIONES, KAILE ZANRYANA A. </t>
  </si>
  <si>
    <t>16-5412-889</t>
  </si>
  <si>
    <t xml:space="preserve">MAMARIL, KEN PATRICK P. </t>
  </si>
  <si>
    <t>13-2749-862</t>
  </si>
  <si>
    <t xml:space="preserve">MANUYAG, ELMERNEL D. </t>
  </si>
  <si>
    <t>17-4876-834</t>
  </si>
  <si>
    <t xml:space="preserve">MAPILI, LURIEL D. </t>
  </si>
  <si>
    <t>17-4049-767</t>
  </si>
  <si>
    <t xml:space="preserve">MARONILLA, JEFF B. </t>
  </si>
  <si>
    <t>16-5865-479</t>
  </si>
  <si>
    <t xml:space="preserve">MELENDREZ, LEXUS RENZ G. </t>
  </si>
  <si>
    <t>17-4343-975</t>
  </si>
  <si>
    <t xml:space="preserve">NAIR, BENEETH RAJAN Y. </t>
  </si>
  <si>
    <t>17-4165-537</t>
  </si>
  <si>
    <t xml:space="preserve">ORPILLA, JOVENIX L. </t>
  </si>
  <si>
    <t>14-5040-682</t>
  </si>
  <si>
    <t xml:space="preserve">QUIBAN, JUDY ANN L. </t>
  </si>
  <si>
    <t>16-4014-698</t>
  </si>
  <si>
    <t xml:space="preserve">RIVERA, PATRICK JACE L. </t>
  </si>
  <si>
    <t>13-0152-982</t>
  </si>
  <si>
    <t xml:space="preserve">SALVADOR, SAMANTHA ANGELA </t>
  </si>
  <si>
    <t>16-5156-297</t>
  </si>
  <si>
    <t xml:space="preserve">SANTOS, JETHRO NATHANIEL D. </t>
  </si>
  <si>
    <t>14-3991-375</t>
  </si>
  <si>
    <t xml:space="preserve">TELIAKEN, EDWARD CLARK P. </t>
  </si>
  <si>
    <t>12024008</t>
  </si>
  <si>
    <t xml:space="preserve">TULLAO, RAYMOND T. </t>
  </si>
  <si>
    <t>BSIT-BA TRACK-1</t>
  </si>
  <si>
    <t>16-5711-598</t>
  </si>
  <si>
    <t xml:space="preserve">UMALI, BRIAN MAC C. </t>
  </si>
  <si>
    <t>15-4601-375</t>
  </si>
  <si>
    <t xml:space="preserve">UMANDAM, JOSEPH D. </t>
  </si>
  <si>
    <t>16-3917-226</t>
  </si>
  <si>
    <t>INTERNET HISTORY</t>
  </si>
  <si>
    <t>WP INSTALL</t>
  </si>
  <si>
    <t>QUIZ</t>
  </si>
  <si>
    <t>RPT01</t>
  </si>
  <si>
    <t>RPT02</t>
  </si>
  <si>
    <t>WP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</si>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</sst>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13" workbookViewId="0">
      <selection activeCell="J25" sqref="J25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158</v>
      </c>
      <c r="E12" s="194"/>
      <c r="F12" s="1"/>
      <c r="G12" s="189" t="s">
        <v>159</v>
      </c>
      <c r="H12" s="192"/>
      <c r="I12" s="2"/>
      <c r="J12" s="189" t="s">
        <v>157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160</v>
      </c>
      <c r="E14" s="192"/>
      <c r="F14" s="4"/>
      <c r="G14" s="189"/>
      <c r="H14" s="19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155</v>
      </c>
      <c r="E16" s="200"/>
      <c r="F16" s="4"/>
      <c r="G16" s="168" t="s">
        <v>156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/>
      <c r="K21" s="36"/>
      <c r="L21" s="37" t="s">
        <v>262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4" workbookViewId="0">
      <selection activeCell="B2" sqref="B2:B46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25">
      <c r="A3" s="50" t="s">
        <v>35</v>
      </c>
      <c r="B3" s="46" t="s">
        <v>165</v>
      </c>
      <c r="C3" s="47" t="s">
        <v>114</v>
      </c>
      <c r="D3" s="51" t="s">
        <v>166</v>
      </c>
      <c r="E3" s="47" t="s">
        <v>167</v>
      </c>
    </row>
    <row r="4" spans="1:5" ht="12.75" customHeight="1" x14ac:dyDescent="0.25">
      <c r="A4" s="50" t="s">
        <v>36</v>
      </c>
      <c r="B4" s="46" t="s">
        <v>168</v>
      </c>
      <c r="C4" s="47" t="s">
        <v>106</v>
      </c>
      <c r="D4" s="51" t="s">
        <v>166</v>
      </c>
      <c r="E4" s="47" t="s">
        <v>169</v>
      </c>
    </row>
    <row r="5" spans="1:5" ht="12.75" customHeight="1" x14ac:dyDescent="0.25">
      <c r="A5" s="50" t="s">
        <v>37</v>
      </c>
      <c r="B5" s="46" t="s">
        <v>170</v>
      </c>
      <c r="C5" s="47" t="s">
        <v>114</v>
      </c>
      <c r="D5" s="51" t="s">
        <v>163</v>
      </c>
      <c r="E5" s="47" t="s">
        <v>171</v>
      </c>
    </row>
    <row r="6" spans="1:5" ht="12.75" customHeight="1" x14ac:dyDescent="0.25">
      <c r="A6" s="50" t="s">
        <v>38</v>
      </c>
      <c r="B6" s="46" t="s">
        <v>172</v>
      </c>
      <c r="C6" s="47" t="s">
        <v>106</v>
      </c>
      <c r="D6" s="51" t="s">
        <v>163</v>
      </c>
      <c r="E6" s="47" t="s">
        <v>173</v>
      </c>
    </row>
    <row r="7" spans="1:5" ht="12.75" customHeight="1" x14ac:dyDescent="0.25">
      <c r="A7" s="50" t="s">
        <v>39</v>
      </c>
      <c r="B7" s="46" t="s">
        <v>174</v>
      </c>
      <c r="C7" s="47" t="s">
        <v>114</v>
      </c>
      <c r="D7" s="51" t="s">
        <v>163</v>
      </c>
      <c r="E7" s="47" t="s">
        <v>175</v>
      </c>
    </row>
    <row r="8" spans="1:5" ht="12.75" customHeight="1" x14ac:dyDescent="0.25">
      <c r="A8" s="50" t="s">
        <v>40</v>
      </c>
      <c r="B8" s="46" t="s">
        <v>176</v>
      </c>
      <c r="C8" s="47" t="s">
        <v>114</v>
      </c>
      <c r="D8" s="51" t="s">
        <v>166</v>
      </c>
      <c r="E8" s="47" t="s">
        <v>177</v>
      </c>
    </row>
    <row r="9" spans="1:5" ht="12.75" customHeight="1" x14ac:dyDescent="0.25">
      <c r="A9" s="50" t="s">
        <v>41</v>
      </c>
      <c r="B9" s="46" t="s">
        <v>178</v>
      </c>
      <c r="C9" s="47" t="s">
        <v>114</v>
      </c>
      <c r="D9" s="51" t="s">
        <v>166</v>
      </c>
      <c r="E9" s="47" t="s">
        <v>179</v>
      </c>
    </row>
    <row r="10" spans="1:5" ht="12.75" customHeight="1" x14ac:dyDescent="0.25">
      <c r="A10" s="50" t="s">
        <v>42</v>
      </c>
      <c r="B10" s="46" t="s">
        <v>180</v>
      </c>
      <c r="C10" s="47" t="s">
        <v>114</v>
      </c>
      <c r="D10" s="51" t="s">
        <v>163</v>
      </c>
      <c r="E10" s="47" t="s">
        <v>181</v>
      </c>
    </row>
    <row r="11" spans="1:5" ht="12.75" customHeight="1" x14ac:dyDescent="0.25">
      <c r="A11" s="50" t="s">
        <v>43</v>
      </c>
      <c r="B11" s="48" t="s">
        <v>182</v>
      </c>
      <c r="C11" s="47" t="s">
        <v>114</v>
      </c>
      <c r="D11" s="51" t="s">
        <v>166</v>
      </c>
      <c r="E11" s="47" t="s">
        <v>183</v>
      </c>
    </row>
    <row r="12" spans="1:5" ht="12.75" customHeight="1" x14ac:dyDescent="0.25">
      <c r="A12" s="50" t="s">
        <v>44</v>
      </c>
      <c r="B12" s="46" t="s">
        <v>184</v>
      </c>
      <c r="C12" s="47" t="s">
        <v>106</v>
      </c>
      <c r="D12" s="51" t="s">
        <v>163</v>
      </c>
      <c r="E12" s="47" t="s">
        <v>185</v>
      </c>
    </row>
    <row r="13" spans="1:5" ht="12.75" customHeight="1" x14ac:dyDescent="0.25">
      <c r="A13" s="50" t="s">
        <v>45</v>
      </c>
      <c r="B13" s="46" t="s">
        <v>186</v>
      </c>
      <c r="C13" s="47" t="s">
        <v>114</v>
      </c>
      <c r="D13" s="51" t="s">
        <v>163</v>
      </c>
      <c r="E13" s="47" t="s">
        <v>187</v>
      </c>
    </row>
    <row r="14" spans="1:5" ht="12.75" customHeight="1" x14ac:dyDescent="0.25">
      <c r="A14" s="50" t="s">
        <v>46</v>
      </c>
      <c r="B14" s="46" t="s">
        <v>188</v>
      </c>
      <c r="C14" s="47" t="s">
        <v>106</v>
      </c>
      <c r="D14" s="51" t="s">
        <v>166</v>
      </c>
      <c r="E14" s="47" t="s">
        <v>189</v>
      </c>
    </row>
    <row r="15" spans="1:5" ht="12.75" customHeight="1" x14ac:dyDescent="0.25">
      <c r="A15" s="50" t="s">
        <v>47</v>
      </c>
      <c r="B15" s="46" t="s">
        <v>190</v>
      </c>
      <c r="C15" s="47" t="s">
        <v>114</v>
      </c>
      <c r="D15" s="51" t="s">
        <v>163</v>
      </c>
      <c r="E15" s="47" t="s">
        <v>191</v>
      </c>
    </row>
    <row r="16" spans="1:5" ht="12.75" customHeight="1" x14ac:dyDescent="0.25">
      <c r="A16" s="50" t="s">
        <v>48</v>
      </c>
      <c r="B16" s="46" t="s">
        <v>192</v>
      </c>
      <c r="C16" s="47" t="s">
        <v>114</v>
      </c>
      <c r="D16" s="51" t="s">
        <v>163</v>
      </c>
      <c r="E16" s="47" t="s">
        <v>193</v>
      </c>
    </row>
    <row r="17" spans="1:5" ht="12.75" customHeight="1" x14ac:dyDescent="0.25">
      <c r="A17" s="50" t="s">
        <v>49</v>
      </c>
      <c r="B17" s="46" t="s">
        <v>194</v>
      </c>
      <c r="C17" s="47" t="s">
        <v>114</v>
      </c>
      <c r="D17" s="51" t="s">
        <v>163</v>
      </c>
      <c r="E17" s="47" t="s">
        <v>195</v>
      </c>
    </row>
    <row r="18" spans="1:5" ht="12.75" customHeight="1" x14ac:dyDescent="0.25">
      <c r="A18" s="50" t="s">
        <v>50</v>
      </c>
      <c r="B18" s="46" t="s">
        <v>196</v>
      </c>
      <c r="C18" s="47" t="s">
        <v>114</v>
      </c>
      <c r="D18" s="51" t="s">
        <v>163</v>
      </c>
      <c r="E18" s="47" t="s">
        <v>197</v>
      </c>
    </row>
    <row r="19" spans="1:5" ht="12.75" customHeight="1" x14ac:dyDescent="0.25">
      <c r="A19" s="50" t="s">
        <v>51</v>
      </c>
      <c r="B19" s="46" t="s">
        <v>198</v>
      </c>
      <c r="C19" s="47" t="s">
        <v>114</v>
      </c>
      <c r="D19" s="51" t="s">
        <v>163</v>
      </c>
      <c r="E19" s="47" t="s">
        <v>199</v>
      </c>
    </row>
    <row r="20" spans="1:5" ht="12.75" customHeight="1" x14ac:dyDescent="0.25">
      <c r="A20" s="50" t="s">
        <v>52</v>
      </c>
      <c r="B20" s="46" t="s">
        <v>200</v>
      </c>
      <c r="C20" s="47" t="s">
        <v>114</v>
      </c>
      <c r="D20" s="51" t="s">
        <v>163</v>
      </c>
      <c r="E20" s="47" t="s">
        <v>201</v>
      </c>
    </row>
    <row r="21" spans="1:5" ht="12.75" customHeight="1" x14ac:dyDescent="0.25">
      <c r="A21" s="50" t="s">
        <v>53</v>
      </c>
      <c r="B21" s="46" t="s">
        <v>202</v>
      </c>
      <c r="C21" s="47" t="s">
        <v>114</v>
      </c>
      <c r="D21" s="51" t="s">
        <v>163</v>
      </c>
      <c r="E21" s="47" t="s">
        <v>203</v>
      </c>
    </row>
    <row r="22" spans="1:5" ht="12.75" customHeight="1" x14ac:dyDescent="0.25">
      <c r="A22" s="50" t="s">
        <v>54</v>
      </c>
      <c r="B22" s="46" t="s">
        <v>204</v>
      </c>
      <c r="C22" s="47" t="s">
        <v>114</v>
      </c>
      <c r="D22" s="51" t="s">
        <v>163</v>
      </c>
      <c r="E22" s="47" t="s">
        <v>205</v>
      </c>
    </row>
    <row r="23" spans="1:5" ht="12.75" customHeight="1" x14ac:dyDescent="0.25">
      <c r="A23" s="50" t="s">
        <v>55</v>
      </c>
      <c r="B23" s="46" t="s">
        <v>206</v>
      </c>
      <c r="C23" s="47" t="s">
        <v>114</v>
      </c>
      <c r="D23" s="51" t="s">
        <v>166</v>
      </c>
      <c r="E23" s="47" t="s">
        <v>207</v>
      </c>
    </row>
    <row r="24" spans="1:5" ht="12.75" customHeight="1" x14ac:dyDescent="0.25">
      <c r="A24" s="50" t="s">
        <v>56</v>
      </c>
      <c r="B24" s="46" t="s">
        <v>208</v>
      </c>
      <c r="C24" s="47" t="s">
        <v>114</v>
      </c>
      <c r="D24" s="51" t="s">
        <v>166</v>
      </c>
      <c r="E24" s="47" t="s">
        <v>209</v>
      </c>
    </row>
    <row r="25" spans="1:5" ht="12.75" customHeight="1" x14ac:dyDescent="0.25">
      <c r="A25" s="50" t="s">
        <v>57</v>
      </c>
      <c r="B25" s="46" t="s">
        <v>210</v>
      </c>
      <c r="C25" s="47" t="s">
        <v>114</v>
      </c>
      <c r="D25" s="51" t="s">
        <v>166</v>
      </c>
      <c r="E25" s="47" t="s">
        <v>211</v>
      </c>
    </row>
    <row r="26" spans="1:5" ht="12.75" customHeight="1" x14ac:dyDescent="0.25">
      <c r="A26" s="50" t="s">
        <v>58</v>
      </c>
      <c r="B26" s="46" t="s">
        <v>212</v>
      </c>
      <c r="C26" s="47" t="s">
        <v>114</v>
      </c>
      <c r="D26" s="51" t="s">
        <v>163</v>
      </c>
      <c r="E26" s="47" t="s">
        <v>213</v>
      </c>
    </row>
    <row r="27" spans="1:5" ht="12.75" customHeight="1" x14ac:dyDescent="0.25">
      <c r="A27" s="50" t="s">
        <v>59</v>
      </c>
      <c r="B27" s="46" t="s">
        <v>214</v>
      </c>
      <c r="C27" s="47" t="s">
        <v>114</v>
      </c>
      <c r="D27" s="51" t="s">
        <v>215</v>
      </c>
      <c r="E27" s="47" t="s">
        <v>216</v>
      </c>
    </row>
    <row r="28" spans="1:5" ht="12.75" customHeight="1" x14ac:dyDescent="0.25">
      <c r="A28" s="50" t="s">
        <v>60</v>
      </c>
      <c r="B28" s="46" t="s">
        <v>217</v>
      </c>
      <c r="C28" s="47" t="s">
        <v>106</v>
      </c>
      <c r="D28" s="51" t="s">
        <v>166</v>
      </c>
      <c r="E28" s="47" t="s">
        <v>218</v>
      </c>
    </row>
    <row r="29" spans="1:5" ht="12.75" customHeight="1" x14ac:dyDescent="0.25">
      <c r="A29" s="50" t="s">
        <v>61</v>
      </c>
      <c r="B29" s="46" t="s">
        <v>219</v>
      </c>
      <c r="C29" s="47" t="s">
        <v>106</v>
      </c>
      <c r="D29" s="51" t="s">
        <v>163</v>
      </c>
      <c r="E29" s="47" t="s">
        <v>220</v>
      </c>
    </row>
    <row r="30" spans="1:5" ht="12.75" customHeight="1" x14ac:dyDescent="0.25">
      <c r="A30" s="50" t="s">
        <v>62</v>
      </c>
      <c r="B30" s="46" t="s">
        <v>221</v>
      </c>
      <c r="C30" s="47" t="s">
        <v>114</v>
      </c>
      <c r="D30" s="51" t="s">
        <v>163</v>
      </c>
      <c r="E30" s="47" t="s">
        <v>222</v>
      </c>
    </row>
    <row r="31" spans="1:5" ht="12.75" customHeight="1" x14ac:dyDescent="0.25">
      <c r="A31" s="50" t="s">
        <v>63</v>
      </c>
      <c r="B31" s="46" t="s">
        <v>223</v>
      </c>
      <c r="C31" s="47" t="s">
        <v>106</v>
      </c>
      <c r="D31" s="51" t="s">
        <v>166</v>
      </c>
      <c r="E31" s="47" t="s">
        <v>224</v>
      </c>
    </row>
    <row r="32" spans="1:5" ht="12.75" customHeight="1" x14ac:dyDescent="0.25">
      <c r="A32" s="50" t="s">
        <v>64</v>
      </c>
      <c r="B32" s="46" t="s">
        <v>225</v>
      </c>
      <c r="C32" s="47" t="s">
        <v>114</v>
      </c>
      <c r="D32" s="51" t="s">
        <v>215</v>
      </c>
      <c r="E32" s="47" t="s">
        <v>226</v>
      </c>
    </row>
    <row r="33" spans="1:5" ht="12.75" customHeight="1" x14ac:dyDescent="0.25">
      <c r="A33" s="50" t="s">
        <v>65</v>
      </c>
      <c r="B33" s="46" t="s">
        <v>227</v>
      </c>
      <c r="C33" s="47" t="s">
        <v>114</v>
      </c>
      <c r="D33" s="51" t="s">
        <v>163</v>
      </c>
      <c r="E33" s="47" t="s">
        <v>228</v>
      </c>
    </row>
    <row r="34" spans="1:5" ht="12.75" customHeight="1" x14ac:dyDescent="0.25">
      <c r="A34" s="50" t="s">
        <v>66</v>
      </c>
      <c r="B34" s="46" t="s">
        <v>229</v>
      </c>
      <c r="C34" s="47" t="s">
        <v>114</v>
      </c>
      <c r="D34" s="51" t="s">
        <v>166</v>
      </c>
      <c r="E34" s="47" t="s">
        <v>230</v>
      </c>
    </row>
    <row r="35" spans="1:5" ht="12.75" customHeight="1" x14ac:dyDescent="0.25">
      <c r="A35" s="50" t="s">
        <v>67</v>
      </c>
      <c r="B35" s="46" t="s">
        <v>231</v>
      </c>
      <c r="C35" s="47" t="s">
        <v>114</v>
      </c>
      <c r="D35" s="51" t="s">
        <v>166</v>
      </c>
      <c r="E35" s="47" t="s">
        <v>232</v>
      </c>
    </row>
    <row r="36" spans="1:5" ht="12.75" customHeight="1" x14ac:dyDescent="0.25">
      <c r="A36" s="50" t="s">
        <v>68</v>
      </c>
      <c r="B36" s="46" t="s">
        <v>233</v>
      </c>
      <c r="C36" s="47" t="s">
        <v>114</v>
      </c>
      <c r="D36" s="51" t="s">
        <v>163</v>
      </c>
      <c r="E36" s="47" t="s">
        <v>234</v>
      </c>
    </row>
    <row r="37" spans="1:5" ht="12.75" customHeight="1" x14ac:dyDescent="0.25">
      <c r="A37" s="50" t="s">
        <v>69</v>
      </c>
      <c r="B37" s="46" t="s">
        <v>235</v>
      </c>
      <c r="C37" s="47" t="s">
        <v>114</v>
      </c>
      <c r="D37" s="51" t="s">
        <v>163</v>
      </c>
      <c r="E37" s="47" t="s">
        <v>236</v>
      </c>
    </row>
    <row r="38" spans="1:5" ht="12.75" customHeight="1" x14ac:dyDescent="0.25">
      <c r="A38" s="50" t="s">
        <v>70</v>
      </c>
      <c r="B38" s="46" t="s">
        <v>237</v>
      </c>
      <c r="C38" s="47" t="s">
        <v>114</v>
      </c>
      <c r="D38" s="51" t="s">
        <v>163</v>
      </c>
      <c r="E38" s="47" t="s">
        <v>238</v>
      </c>
    </row>
    <row r="39" spans="1:5" ht="12.75" customHeight="1" x14ac:dyDescent="0.25">
      <c r="A39" s="50" t="s">
        <v>71</v>
      </c>
      <c r="B39" s="46" t="s">
        <v>239</v>
      </c>
      <c r="C39" s="47" t="s">
        <v>106</v>
      </c>
      <c r="D39" s="51" t="s">
        <v>166</v>
      </c>
      <c r="E39" s="47" t="s">
        <v>240</v>
      </c>
    </row>
    <row r="40" spans="1:5" ht="12.75" customHeight="1" x14ac:dyDescent="0.25">
      <c r="A40" s="50" t="s">
        <v>72</v>
      </c>
      <c r="B40" s="46" t="s">
        <v>241</v>
      </c>
      <c r="C40" s="47" t="s">
        <v>114</v>
      </c>
      <c r="D40" s="51" t="s">
        <v>166</v>
      </c>
      <c r="E40" s="47" t="s">
        <v>242</v>
      </c>
    </row>
    <row r="41" spans="1:5" ht="12.75" customHeight="1" x14ac:dyDescent="0.25">
      <c r="A41" s="50" t="s">
        <v>73</v>
      </c>
      <c r="B41" s="46" t="s">
        <v>243</v>
      </c>
      <c r="C41" s="47" t="s">
        <v>106</v>
      </c>
      <c r="D41" s="51" t="s">
        <v>166</v>
      </c>
      <c r="E41" s="47" t="s">
        <v>244</v>
      </c>
    </row>
    <row r="42" spans="1:5" ht="12.75" customHeight="1" x14ac:dyDescent="0.25">
      <c r="A42" s="50" t="s">
        <v>74</v>
      </c>
      <c r="B42" s="46" t="s">
        <v>245</v>
      </c>
      <c r="C42" s="47" t="s">
        <v>114</v>
      </c>
      <c r="D42" s="51" t="s">
        <v>166</v>
      </c>
      <c r="E42" s="47" t="s">
        <v>246</v>
      </c>
    </row>
    <row r="43" spans="1:5" ht="12.75" customHeight="1" x14ac:dyDescent="0.25">
      <c r="A43" s="50" t="s">
        <v>75</v>
      </c>
      <c r="B43" s="46" t="s">
        <v>247</v>
      </c>
      <c r="C43" s="47" t="s">
        <v>114</v>
      </c>
      <c r="D43" s="51" t="s">
        <v>166</v>
      </c>
      <c r="E43" s="47" t="s">
        <v>248</v>
      </c>
    </row>
    <row r="44" spans="1:5" ht="12.75" customHeight="1" x14ac:dyDescent="0.25">
      <c r="A44" s="50" t="s">
        <v>76</v>
      </c>
      <c r="B44" s="46" t="s">
        <v>249</v>
      </c>
      <c r="C44" s="47" t="s">
        <v>114</v>
      </c>
      <c r="D44" s="51" t="s">
        <v>250</v>
      </c>
      <c r="E44" s="47" t="s">
        <v>251</v>
      </c>
    </row>
    <row r="45" spans="1:5" ht="12.75" customHeight="1" x14ac:dyDescent="0.25">
      <c r="A45" s="50" t="s">
        <v>77</v>
      </c>
      <c r="B45" s="46" t="s">
        <v>252</v>
      </c>
      <c r="C45" s="47" t="s">
        <v>114</v>
      </c>
      <c r="D45" s="51" t="s">
        <v>163</v>
      </c>
      <c r="E45" s="47" t="s">
        <v>253</v>
      </c>
    </row>
    <row r="46" spans="1:5" ht="12.75" customHeight="1" x14ac:dyDescent="0.25">
      <c r="A46" s="50" t="s">
        <v>78</v>
      </c>
      <c r="B46" s="46" t="s">
        <v>254</v>
      </c>
      <c r="C46" s="47" t="s">
        <v>114</v>
      </c>
      <c r="D46" s="51" t="s">
        <v>166</v>
      </c>
      <c r="E46" s="47" t="s">
        <v>255</v>
      </c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tabSelected="1" view="pageLayout" topLeftCell="A7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2A  ITE15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WEB TECHNOLOGIES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 xml:space="preserve">MWF 3:00PM-4:15PM  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2nd Trimester SY 2017-2018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0.5</v>
      </c>
      <c r="F8" s="77">
        <f>'INITIAL INPUT'!J21</f>
        <v>0</v>
      </c>
      <c r="G8" s="77">
        <f>'INITIAL INPUT'!J22</f>
        <v>0.5</v>
      </c>
      <c r="H8" s="240"/>
      <c r="I8" s="249"/>
      <c r="J8" s="76">
        <f>'INITIAL INPUT'!K20</f>
        <v>0.5</v>
      </c>
      <c r="K8" s="77">
        <f>'INITIAL INPUT'!K21</f>
        <v>0</v>
      </c>
      <c r="L8" s="77">
        <f>'INITIAL INPUT'!K22</f>
        <v>0.5</v>
      </c>
      <c r="M8" s="266"/>
      <c r="N8" s="240"/>
      <c r="O8" s="249"/>
      <c r="P8" s="76">
        <f>'INITIAL INPUT'!L20</f>
        <v>0.5</v>
      </c>
      <c r="Q8" s="77" t="str">
        <f>'INITIAL INPUT'!L21</f>
        <v>%</v>
      </c>
      <c r="R8" s="77">
        <f>'INITIAL INPUT'!L22</f>
        <v>0.5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ALQUIZAR, DREMS B. </v>
      </c>
      <c r="C9" s="104" t="str">
        <f>IF(NAMES!C2="","",NAMES!C2)</f>
        <v>F</v>
      </c>
      <c r="D9" s="81" t="str">
        <f>IF(NAMES!D2="","",NAMES!D2)</f>
        <v>BSIT-WEB TRACK-1</v>
      </c>
      <c r="E9" s="82">
        <f>IF(PRELIM!P9="","",$E$8*PRELIM!P9)</f>
        <v>44.285714285714285</v>
      </c>
      <c r="F9" s="83" t="str">
        <f>IF(PRELIM!AB9="","",$F$8*PRELIM!AB9)</f>
        <v/>
      </c>
      <c r="G9" s="83">
        <f>IF(PRELIM!AD9="","",$G$8*PRELIM!AD9)</f>
        <v>41</v>
      </c>
      <c r="H9" s="84">
        <f t="shared" ref="H9:H40" si="0">IF(SUM(E9:G9)=0,"",SUM(E9:G9))</f>
        <v>85.285714285714278</v>
      </c>
      <c r="I9" s="85">
        <f>IF(H9="","",VLOOKUP(H9,'INITIAL INPUT'!$P$4:$R$34,3))</f>
        <v>93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ATABAY, MANUEL JR E.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40</v>
      </c>
      <c r="F10" s="83" t="str">
        <f>IF(PRELIM!AB10="","",$F$8*PRELIM!AB10)</f>
        <v/>
      </c>
      <c r="G10" s="83">
        <f>IF(PRELIM!AD10="","",$G$8*PRELIM!AD10)</f>
        <v>35</v>
      </c>
      <c r="H10" s="84">
        <f t="shared" si="0"/>
        <v>75</v>
      </c>
      <c r="I10" s="85">
        <f>IF(H10="","",VLOOKUP(H10,'INITIAL INPUT'!$P$4:$R$34,3))</f>
        <v>88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BACAGAN, DANNAH ANGIELLE B. </v>
      </c>
      <c r="C11" s="104" t="str">
        <f>IF(NAMES!C4="","",NAMES!C4)</f>
        <v>F</v>
      </c>
      <c r="D11" s="81" t="str">
        <f>IF(NAMES!D4="","",NAMES!D4)</f>
        <v>BSIT-WEB TRACK-2</v>
      </c>
      <c r="E11" s="82">
        <f>IF(PRELIM!P11="","",$E$8*PRELIM!P11)</f>
        <v>49.761904761904759</v>
      </c>
      <c r="F11" s="83" t="str">
        <f>IF(PRELIM!AB11="","",$F$8*PRELIM!AB11)</f>
        <v/>
      </c>
      <c r="G11" s="83">
        <f>IF(PRELIM!AD11="","",$G$8*PRELIM!AD11)</f>
        <v>39</v>
      </c>
      <c r="H11" s="84">
        <f t="shared" si="0"/>
        <v>88.761904761904759</v>
      </c>
      <c r="I11" s="85">
        <f>IF(H11="","",VLOOKUP(H11,'INITIAL INPUT'!$P$4:$R$34,3))</f>
        <v>94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BANNAWOL, GEOFFERSON K. </v>
      </c>
      <c r="C12" s="104" t="str">
        <f>IF(NAMES!C5="","",NAMES!C5)</f>
        <v>M</v>
      </c>
      <c r="D12" s="81" t="str">
        <f>IF(NAMES!D5="","",NAMES!D5)</f>
        <v>BSIT-WEB TRACK-1</v>
      </c>
      <c r="E12" s="82">
        <f>IF(PRELIM!P12="","",$E$8*PRELIM!P12)</f>
        <v>43.095238095238095</v>
      </c>
      <c r="F12" s="83" t="str">
        <f>IF(PRELIM!AB12="","",$F$8*PRELIM!AB12)</f>
        <v/>
      </c>
      <c r="G12" s="83">
        <f>IF(PRELIM!AD12="","",$G$8*PRELIM!AD12)</f>
        <v>27</v>
      </c>
      <c r="H12" s="84">
        <f t="shared" si="0"/>
        <v>70.095238095238102</v>
      </c>
      <c r="I12" s="85">
        <f>IF(H12="","",VLOOKUP(H12,'INITIAL INPUT'!$P$4:$R$34,3))</f>
        <v>85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BAOANAN, YVONNE GRAIL A. </v>
      </c>
      <c r="C13" s="104" t="str">
        <f>IF(NAMES!C6="","",NAMES!C6)</f>
        <v>F</v>
      </c>
      <c r="D13" s="81" t="str">
        <f>IF(NAMES!D6="","",NAMES!D6)</f>
        <v>BSIT-WEB TRACK-1</v>
      </c>
      <c r="E13" s="82">
        <f>IF(PRELIM!P13="","",$E$8*PRELIM!P13)</f>
        <v>43.095238095238095</v>
      </c>
      <c r="F13" s="83" t="str">
        <f>IF(PRELIM!AB13="","",$F$8*PRELIM!AB13)</f>
        <v/>
      </c>
      <c r="G13" s="83">
        <f>IF(PRELIM!AD13="","",$G$8*PRELIM!AD13)</f>
        <v>27</v>
      </c>
      <c r="H13" s="84">
        <f t="shared" si="0"/>
        <v>70.095238095238102</v>
      </c>
      <c r="I13" s="85">
        <f>IF(H13="","",VLOOKUP(H13,'INITIAL INPUT'!$P$4:$R$34,3))</f>
        <v>85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BARTOLOME, JOHN JOHN B. </v>
      </c>
      <c r="C14" s="104" t="str">
        <f>IF(NAMES!C7="","",NAMES!C7)</f>
        <v>M</v>
      </c>
      <c r="D14" s="81" t="str">
        <f>IF(NAMES!D7="","",NAMES!D7)</f>
        <v>BSIT-WEB TRACK-1</v>
      </c>
      <c r="E14" s="82">
        <f>IF(PRELIM!P14="","",$E$8*PRELIM!P14)</f>
        <v>36.428571428571423</v>
      </c>
      <c r="F14" s="83" t="str">
        <f>IF(PRELIM!AB14="","",$F$8*PRELIM!AB14)</f>
        <v/>
      </c>
      <c r="G14" s="83">
        <f>IF(PRELIM!AD14="","",$G$8*PRELIM!AD14)</f>
        <v>38</v>
      </c>
      <c r="H14" s="84">
        <f t="shared" si="0"/>
        <v>74.428571428571416</v>
      </c>
      <c r="I14" s="85">
        <f>IF(H14="","",VLOOKUP(H14,'INITIAL INPUT'!$P$4:$R$34,3))</f>
        <v>87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BAYONGASAN, GUILLER FRANZ G.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35.952380952380949</v>
      </c>
      <c r="F15" s="83" t="str">
        <f>IF(PRELIM!AB15="","",$F$8*PRELIM!AB15)</f>
        <v/>
      </c>
      <c r="G15" s="83">
        <f>IF(PRELIM!AD15="","",$G$8*PRELIM!AD15)</f>
        <v>35</v>
      </c>
      <c r="H15" s="84">
        <f t="shared" si="0"/>
        <v>70.952380952380949</v>
      </c>
      <c r="I15" s="85">
        <f>IF(H15="","",VLOOKUP(H15,'INITIAL INPUT'!$P$4:$R$34,3))</f>
        <v>85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BERGANIO, CRAIG MATTHEW P.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45.714285714285715</v>
      </c>
      <c r="F16" s="83" t="str">
        <f>IF(PRELIM!AB16="","",$F$8*PRELIM!AB16)</f>
        <v/>
      </c>
      <c r="G16" s="83">
        <f>IF(PRELIM!AD16="","",$G$8*PRELIM!AD16)</f>
        <v>36</v>
      </c>
      <c r="H16" s="84">
        <f t="shared" si="0"/>
        <v>81.714285714285722</v>
      </c>
      <c r="I16" s="85">
        <f>IF(H16="","",VLOOKUP(H16,'INITIAL INPUT'!$P$4:$R$34,3))</f>
        <v>91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CABEL, ALBERT ANSON I. </v>
      </c>
      <c r="C17" s="104" t="str">
        <f>IF(NAMES!C10="","",NAMES!C10)</f>
        <v>M</v>
      </c>
      <c r="D17" s="81" t="str">
        <f>IF(NAMES!D10="","",NAMES!D10)</f>
        <v>BSIT-WEB TRACK-1</v>
      </c>
      <c r="E17" s="82">
        <f>IF(PRELIM!P17="","",$E$8*PRELIM!P17)</f>
        <v>42.38095238095238</v>
      </c>
      <c r="F17" s="83" t="str">
        <f>IF(PRELIM!AB17="","",$F$8*PRELIM!AB17)</f>
        <v/>
      </c>
      <c r="G17" s="83">
        <f>IF(PRELIM!AD17="","",$G$8*PRELIM!AD17)</f>
        <v>36</v>
      </c>
      <c r="H17" s="84">
        <f t="shared" si="0"/>
        <v>78.38095238095238</v>
      </c>
      <c r="I17" s="85">
        <f>IF(H17="","",VLOOKUP(H17,'INITIAL INPUT'!$P$4:$R$34,3))</f>
        <v>89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CALAWA, ROJAN KRISTOFFER N.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27.380952380952383</v>
      </c>
      <c r="F18" s="83" t="str">
        <f>IF(PRELIM!AB18="","",$F$8*PRELIM!AB18)</f>
        <v/>
      </c>
      <c r="G18" s="83">
        <f>IF(PRELIM!AD18="","",$G$8*PRELIM!AD18)</f>
        <v>37</v>
      </c>
      <c r="H18" s="84">
        <f t="shared" si="0"/>
        <v>64.38095238095238</v>
      </c>
      <c r="I18" s="85">
        <f>IF(H18="","",VLOOKUP(H18,'INITIAL INPUT'!$P$4:$R$34,3))</f>
        <v>82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CAMPOS, ALLYZA G. </v>
      </c>
      <c r="C19" s="104" t="str">
        <f>IF(NAMES!C12="","",NAMES!C12)</f>
        <v>F</v>
      </c>
      <c r="D19" s="81" t="str">
        <f>IF(NAMES!D12="","",NAMES!D12)</f>
        <v>BSIT-WEB TRACK-1</v>
      </c>
      <c r="E19" s="82">
        <f>IF(PRELIM!P19="","",$E$8*PRELIM!P19)</f>
        <v>45.952380952380949</v>
      </c>
      <c r="F19" s="83" t="str">
        <f>IF(PRELIM!AB19="","",$F$8*PRELIM!AB19)</f>
        <v/>
      </c>
      <c r="G19" s="83">
        <f>IF(PRELIM!AD19="","",$G$8*PRELIM!AD19)</f>
        <v>30</v>
      </c>
      <c r="H19" s="84">
        <f t="shared" si="0"/>
        <v>75.952380952380949</v>
      </c>
      <c r="I19" s="85">
        <f>IF(H19="","",VLOOKUP(H19,'INITIAL INPUT'!$P$4:$R$34,3))</f>
        <v>88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CAWIL, JUJI T.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40.476190476190474</v>
      </c>
      <c r="F20" s="83" t="str">
        <f>IF(PRELIM!AB20="","",$F$8*PRELIM!AB20)</f>
        <v/>
      </c>
      <c r="G20" s="83">
        <f>IF(PRELIM!AD20="","",$G$8*PRELIM!AD20)</f>
        <v>38</v>
      </c>
      <c r="H20" s="84">
        <f t="shared" si="0"/>
        <v>78.476190476190482</v>
      </c>
      <c r="I20" s="85">
        <f>IF(H20="","",VLOOKUP(H20,'INITIAL INPUT'!$P$4:$R$34,3))</f>
        <v>89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COPERO, IRIS B. </v>
      </c>
      <c r="C21" s="104" t="str">
        <f>IF(NAMES!C14="","",NAMES!C14)</f>
        <v>F</v>
      </c>
      <c r="D21" s="81" t="str">
        <f>IF(NAMES!D14="","",NAMES!D14)</f>
        <v>BSIT-WEB TRACK-2</v>
      </c>
      <c r="E21" s="82">
        <f>IF(PRELIM!P21="","",$E$8*PRELIM!P21)</f>
        <v>36.428571428571423</v>
      </c>
      <c r="F21" s="83" t="str">
        <f>IF(PRELIM!AB21="","",$F$8*PRELIM!AB21)</f>
        <v/>
      </c>
      <c r="G21" s="83">
        <f>IF(PRELIM!AD21="","",$G$8*PRELIM!AD21)</f>
        <v>39</v>
      </c>
      <c r="H21" s="84">
        <f t="shared" si="0"/>
        <v>75.428571428571416</v>
      </c>
      <c r="I21" s="85">
        <f>IF(H21="","",VLOOKUP(H21,'INITIAL INPUT'!$P$4:$R$34,3))</f>
        <v>88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CORNEL, CHRISTIAN B.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34.285714285714285</v>
      </c>
      <c r="F22" s="83" t="str">
        <f>IF(PRELIM!AB22="","",$F$8*PRELIM!AB22)</f>
        <v/>
      </c>
      <c r="G22" s="83">
        <f>IF(PRELIM!AD22="","",$G$8*PRELIM!AD22)</f>
        <v>34</v>
      </c>
      <c r="H22" s="84">
        <f t="shared" si="0"/>
        <v>68.285714285714278</v>
      </c>
      <c r="I22" s="85">
        <f>IF(H22="","",VLOOKUP(H22,'INITIAL INPUT'!$P$4:$R$34,3))</f>
        <v>84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CORTEZ, WENDELL R. </v>
      </c>
      <c r="C23" s="104" t="str">
        <f>IF(NAMES!C16="","",NAMES!C16)</f>
        <v>M</v>
      </c>
      <c r="D23" s="81" t="str">
        <f>IF(NAMES!D16="","",NAMES!D16)</f>
        <v>BSIT-WEB TRACK-1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DELA CRUZ, AARON KEITH N.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34.523809523809526</v>
      </c>
      <c r="F24" s="83" t="str">
        <f>IF(PRELIM!AB24="","",$F$8*PRELIM!AB24)</f>
        <v/>
      </c>
      <c r="G24" s="83">
        <f>IF(PRELIM!AD24="","",$G$8*PRELIM!AD24)</f>
        <v>34</v>
      </c>
      <c r="H24" s="84">
        <f t="shared" si="0"/>
        <v>68.523809523809518</v>
      </c>
      <c r="I24" s="85">
        <f>IF(H24="","",VLOOKUP(H24,'INITIAL INPUT'!$P$4:$R$34,3))</f>
        <v>84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DOMINGO, JOHN CARLO R. </v>
      </c>
      <c r="C25" s="104" t="str">
        <f>IF(NAMES!C18="","",NAMES!C18)</f>
        <v>M</v>
      </c>
      <c r="D25" s="81" t="str">
        <f>IF(NAMES!D18="","",NAMES!D18)</f>
        <v>BSIT-WEB TRACK-1</v>
      </c>
      <c r="E25" s="82">
        <f>IF(PRELIM!P25="","",$E$8*PRELIM!P25)</f>
        <v>41.666666666666671</v>
      </c>
      <c r="F25" s="83" t="str">
        <f>IF(PRELIM!AB25="","",$F$8*PRELIM!AB25)</f>
        <v/>
      </c>
      <c r="G25" s="83">
        <f>IF(PRELIM!AD25="","",$G$8*PRELIM!AD25)</f>
        <v>40</v>
      </c>
      <c r="H25" s="84">
        <f t="shared" si="0"/>
        <v>81.666666666666671</v>
      </c>
      <c r="I25" s="85">
        <f>IF(H25="","",VLOOKUP(H25,'INITIAL INPUT'!$P$4:$R$34,3))</f>
        <v>91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EPLER, KYZHER SHAWN B.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26.666666666666668</v>
      </c>
      <c r="F26" s="83" t="str">
        <f>IF(PRELIM!AB26="","",$F$8*PRELIM!AB26)</f>
        <v/>
      </c>
      <c r="G26" s="83">
        <f>IF(PRELIM!AD26="","",$G$8*PRELIM!AD26)</f>
        <v>33</v>
      </c>
      <c r="H26" s="84">
        <f t="shared" si="0"/>
        <v>59.666666666666671</v>
      </c>
      <c r="I26" s="85">
        <f>IF(H26="","",VLOOKUP(H26,'INITIAL INPUT'!$P$4:$R$34,3))</f>
        <v>80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 xml:space="preserve">EROT, OLLINGER SYAN M.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35.952380952380949</v>
      </c>
      <c r="F27" s="83" t="str">
        <f>IF(PRELIM!AB27="","",$F$8*PRELIM!AB27)</f>
        <v/>
      </c>
      <c r="G27" s="83">
        <f>IF(PRELIM!AD27="","",$G$8*PRELIM!AD27)</f>
        <v>33</v>
      </c>
      <c r="H27" s="84">
        <f t="shared" si="0"/>
        <v>68.952380952380949</v>
      </c>
      <c r="I27" s="85">
        <f>IF(H27="","",VLOOKUP(H27,'INITIAL INPUT'!$P$4:$R$34,3))</f>
        <v>84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">
      <c r="A28" s="90" t="s">
        <v>53</v>
      </c>
      <c r="B28" s="79" t="str">
        <f>IF(NAMES!B21="","",NAMES!B21)</f>
        <v xml:space="preserve">EUGENIO, ROGIN V. </v>
      </c>
      <c r="C28" s="104" t="str">
        <f>IF(NAMES!C21="","",NAMES!C21)</f>
        <v>M</v>
      </c>
      <c r="D28" s="81" t="str">
        <f>IF(NAMES!D21="","",NAMES!D21)</f>
        <v>BSIT-WEB TRACK-1</v>
      </c>
      <c r="E28" s="82">
        <f>IF(PRELIM!P28="","",$E$8*PRELIM!P28)</f>
        <v>35.952380952380949</v>
      </c>
      <c r="F28" s="83" t="str">
        <f>IF(PRELIM!AB28="","",$F$8*PRELIM!AB28)</f>
        <v/>
      </c>
      <c r="G28" s="83">
        <f>IF(PRELIM!AD28="","",$G$8*PRELIM!AD28)</f>
        <v>34</v>
      </c>
      <c r="H28" s="84">
        <f t="shared" si="0"/>
        <v>69.952380952380949</v>
      </c>
      <c r="I28" s="85">
        <f>IF(H28="","",VLOOKUP(H28,'INITIAL INPUT'!$P$4:$R$34,3))</f>
        <v>85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 xml:space="preserve">FERNANDEZ, ELIAS III D. </v>
      </c>
      <c r="C29" s="104" t="str">
        <f>IF(NAMES!C22="","",NAMES!C22)</f>
        <v>M</v>
      </c>
      <c r="D29" s="81" t="str">
        <f>IF(NAMES!D22="","",NAMES!D22)</f>
        <v>BSIT-WEB TRACK-1</v>
      </c>
      <c r="E29" s="82">
        <f>IF(PRELIM!P29="","",$E$8*PRELIM!P29)</f>
        <v>25.714285714285712</v>
      </c>
      <c r="F29" s="83" t="str">
        <f>IF(PRELIM!AB29="","",$F$8*PRELIM!AB29)</f>
        <v/>
      </c>
      <c r="G29" s="83">
        <f>IF(PRELIM!AD29="","",$G$8*PRELIM!AD29)</f>
        <v>30</v>
      </c>
      <c r="H29" s="84">
        <f t="shared" si="0"/>
        <v>55.714285714285708</v>
      </c>
      <c r="I29" s="85">
        <f>IF(H29="","",VLOOKUP(H29,'INITIAL INPUT'!$P$4:$R$34,3))</f>
        <v>78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">
      <c r="A30" s="90" t="s">
        <v>55</v>
      </c>
      <c r="B30" s="79" t="str">
        <f>IF(NAMES!B23="","",NAMES!B23)</f>
        <v xml:space="preserve">FERRER, JERICHO D.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4.7619047619047619</v>
      </c>
      <c r="F30" s="83" t="str">
        <f>IF(PRELIM!AB30="","",$F$8*PRELIM!AB30)</f>
        <v/>
      </c>
      <c r="G30" s="83">
        <f>IF(PRELIM!AD30="","",$G$8*PRELIM!AD30)</f>
        <v>30</v>
      </c>
      <c r="H30" s="84">
        <f t="shared" si="0"/>
        <v>34.761904761904759</v>
      </c>
      <c r="I30" s="85">
        <f>IF(H30="","",VLOOKUP(H30,'INITIAL INPUT'!$P$4:$R$34,3))</f>
        <v>73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">
      <c r="A31" s="90" t="s">
        <v>56</v>
      </c>
      <c r="B31" s="79" t="str">
        <f>IF(NAMES!B24="","",NAMES!B24)</f>
        <v xml:space="preserve">GALANG, NARMEL KEITH C.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40.476190476190474</v>
      </c>
      <c r="F31" s="83" t="str">
        <f>IF(PRELIM!AB31="","",$F$8*PRELIM!AB31)</f>
        <v/>
      </c>
      <c r="G31" s="83">
        <f>IF(PRELIM!AD31="","",$G$8*PRELIM!AD31)</f>
        <v>28.999999999999996</v>
      </c>
      <c r="H31" s="84">
        <f t="shared" si="0"/>
        <v>69.476190476190467</v>
      </c>
      <c r="I31" s="85">
        <f>IF(H31="","",VLOOKUP(H31,'INITIAL INPUT'!$P$4:$R$34,3))</f>
        <v>85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">
      <c r="A32" s="90" t="s">
        <v>57</v>
      </c>
      <c r="B32" s="79" t="str">
        <f>IF(NAMES!B25="","",NAMES!B25)</f>
        <v xml:space="preserve">GARCIA, JARED KARL L. </v>
      </c>
      <c r="C32" s="104" t="str">
        <f>IF(NAMES!C25="","",NAMES!C25)</f>
        <v>M</v>
      </c>
      <c r="D32" s="81" t="str">
        <f>IF(NAMES!D25="","",NAMES!D25)</f>
        <v>BSIT-WEB TRACK-2</v>
      </c>
      <c r="E32" s="82">
        <f>IF(PRELIM!P32="","",$E$8*PRELIM!P32)</f>
        <v>42.38095238095238</v>
      </c>
      <c r="F32" s="83" t="str">
        <f>IF(PRELIM!AB32="","",$F$8*PRELIM!AB32)</f>
        <v/>
      </c>
      <c r="G32" s="83">
        <f>IF(PRELIM!AD32="","",$G$8*PRELIM!AD32)</f>
        <v>44</v>
      </c>
      <c r="H32" s="84">
        <f t="shared" si="0"/>
        <v>86.38095238095238</v>
      </c>
      <c r="I32" s="85">
        <f>IF(H32="","",VLOOKUP(H32,'INITIAL INPUT'!$P$4:$R$34,3))</f>
        <v>93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">
      <c r="A33" s="90" t="s">
        <v>58</v>
      </c>
      <c r="B33" s="79" t="str">
        <f>IF(NAMES!B26="","",NAMES!B26)</f>
        <v xml:space="preserve">GOMEZ, JOHN PAUL D.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22.857142857142858</v>
      </c>
      <c r="F33" s="83" t="str">
        <f>IF(PRELIM!AB33="","",$F$8*PRELIM!AB33)</f>
        <v/>
      </c>
      <c r="G33" s="83">
        <f>IF(PRELIM!AD33="","",$G$8*PRELIM!AD33)</f>
        <v>31</v>
      </c>
      <c r="H33" s="84">
        <f t="shared" si="0"/>
        <v>53.857142857142861</v>
      </c>
      <c r="I33" s="85">
        <f>IF(H33="","",VLOOKUP(H33,'INITIAL INPUT'!$P$4:$R$34,3))</f>
        <v>77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">
      <c r="A34" s="90" t="s">
        <v>59</v>
      </c>
      <c r="B34" s="79" t="str">
        <f>IF(NAMES!B27="","",NAMES!B27)</f>
        <v xml:space="preserve">GUDIO, FERNANDO J. </v>
      </c>
      <c r="C34" s="104" t="str">
        <f>IF(NAMES!C27="","",NAMES!C27)</f>
        <v>M</v>
      </c>
      <c r="D34" s="81" t="str">
        <f>IF(NAMES!D27="","",NAMES!D27)</f>
        <v>BSIT-WEB TRACK-3</v>
      </c>
      <c r="E34" s="82">
        <f>IF(PRELIM!P34="","",$E$8*PRELIM!P34)</f>
        <v>29.523809523809526</v>
      </c>
      <c r="F34" s="83" t="str">
        <f>IF(PRELIM!AB34="","",$F$8*PRELIM!AB34)</f>
        <v/>
      </c>
      <c r="G34" s="83">
        <f>IF(PRELIM!AD34="","",$G$8*PRELIM!AD34)</f>
        <v>32</v>
      </c>
      <c r="H34" s="84">
        <f t="shared" si="0"/>
        <v>61.523809523809526</v>
      </c>
      <c r="I34" s="85">
        <f>IF(H34="","",VLOOKUP(H34,'INITIAL INPUT'!$P$4:$R$34,3))</f>
        <v>81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">
      <c r="A35" s="90" t="s">
        <v>60</v>
      </c>
      <c r="B35" s="79" t="str">
        <f>IF(NAMES!B28="","",NAMES!B28)</f>
        <v xml:space="preserve">LAWEK, ANABELLE S. </v>
      </c>
      <c r="C35" s="104" t="str">
        <f>IF(NAMES!C28="","",NAMES!C28)</f>
        <v>F</v>
      </c>
      <c r="D35" s="81" t="str">
        <f>IF(NAMES!D28="","",NAMES!D28)</f>
        <v>BSIT-WEB TRACK-2</v>
      </c>
      <c r="E35" s="82">
        <f>IF(PRELIM!P35="","",$E$8*PRELIM!P35)</f>
        <v>13.095238095238097</v>
      </c>
      <c r="F35" s="83" t="str">
        <f>IF(PRELIM!AB35="","",$F$8*PRELIM!AB35)</f>
        <v/>
      </c>
      <c r="G35" s="83">
        <f>IF(PRELIM!AD35="","",$G$8*PRELIM!AD35)</f>
        <v>27</v>
      </c>
      <c r="H35" s="84">
        <f t="shared" si="0"/>
        <v>40.095238095238095</v>
      </c>
      <c r="I35" s="85">
        <f>IF(H35="","",VLOOKUP(H35,'INITIAL INPUT'!$P$4:$R$34,3))</f>
        <v>73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">
      <c r="A36" s="90" t="s">
        <v>61</v>
      </c>
      <c r="B36" s="79" t="str">
        <f>IF(NAMES!B29="","",NAMES!B29)</f>
        <v xml:space="preserve">LOGHA, MICHELLE M. </v>
      </c>
      <c r="C36" s="104" t="str">
        <f>IF(NAMES!C29="","",NAMES!C29)</f>
        <v>F</v>
      </c>
      <c r="D36" s="81" t="str">
        <f>IF(NAMES!D29="","",NAMES!D29)</f>
        <v>BSIT-WEB TRACK-1</v>
      </c>
      <c r="E36" s="82">
        <f>IF(PRELIM!P36="","",$E$8*PRELIM!P36)</f>
        <v>33.333333333333329</v>
      </c>
      <c r="F36" s="83" t="str">
        <f>IF(PRELIM!AB36="","",$F$8*PRELIM!AB36)</f>
        <v/>
      </c>
      <c r="G36" s="83">
        <f>IF(PRELIM!AD36="","",$G$8*PRELIM!AD36)</f>
        <v>35</v>
      </c>
      <c r="H36" s="84">
        <f t="shared" si="0"/>
        <v>68.333333333333329</v>
      </c>
      <c r="I36" s="85">
        <f>IF(H36="","",VLOOKUP(H36,'INITIAL INPUT'!$P$4:$R$34,3))</f>
        <v>84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">
      <c r="A37" s="90" t="s">
        <v>62</v>
      </c>
      <c r="B37" s="79" t="str">
        <f>IF(NAMES!B30="","",NAMES!B30)</f>
        <v xml:space="preserve">MACARAEG, JOSEPH PAUL D. </v>
      </c>
      <c r="C37" s="104" t="str">
        <f>IF(NAMES!C30="","",NAMES!C30)</f>
        <v>M</v>
      </c>
      <c r="D37" s="81" t="str">
        <f>IF(NAMES!D30="","",NAMES!D30)</f>
        <v>BSIT-WEB TRACK-1</v>
      </c>
      <c r="E37" s="82">
        <f>IF(PRELIM!P37="","",$E$8*PRELIM!P37)</f>
        <v>31.904761904761902</v>
      </c>
      <c r="F37" s="83" t="str">
        <f>IF(PRELIM!AB37="","",$F$8*PRELIM!AB37)</f>
        <v/>
      </c>
      <c r="G37" s="83">
        <f>IF(PRELIM!AD37="","",$G$8*PRELIM!AD37)</f>
        <v>26</v>
      </c>
      <c r="H37" s="84">
        <f t="shared" si="0"/>
        <v>57.904761904761898</v>
      </c>
      <c r="I37" s="85">
        <f>IF(H37="","",VLOOKUP(H37,'INITIAL INPUT'!$P$4:$R$34,3))</f>
        <v>79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">
      <c r="A38" s="90" t="s">
        <v>63</v>
      </c>
      <c r="B38" s="79" t="str">
        <f>IF(NAMES!B31="","",NAMES!B31)</f>
        <v xml:space="preserve">MALIONES, KAILE ZANRYANA A. </v>
      </c>
      <c r="C38" s="104" t="str">
        <f>IF(NAMES!C31="","",NAMES!C31)</f>
        <v>F</v>
      </c>
      <c r="D38" s="81" t="str">
        <f>IF(NAMES!D31="","",NAMES!D31)</f>
        <v>BSIT-WEB TRACK-2</v>
      </c>
      <c r="E38" s="82">
        <f>IF(PRELIM!P38="","",$E$8*PRELIM!P38)</f>
        <v>48.333333333333336</v>
      </c>
      <c r="F38" s="83" t="str">
        <f>IF(PRELIM!AB38="","",$F$8*PRELIM!AB38)</f>
        <v/>
      </c>
      <c r="G38" s="83">
        <f>IF(PRELIM!AD38="","",$G$8*PRELIM!AD38)</f>
        <v>40</v>
      </c>
      <c r="H38" s="84">
        <f t="shared" si="0"/>
        <v>88.333333333333343</v>
      </c>
      <c r="I38" s="85">
        <f>IF(H38="","",VLOOKUP(H38,'INITIAL INPUT'!$P$4:$R$34,3))</f>
        <v>94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">
      <c r="A39" s="90" t="s">
        <v>64</v>
      </c>
      <c r="B39" s="79" t="str">
        <f>IF(NAMES!B32="","",NAMES!B32)</f>
        <v xml:space="preserve">MAMARIL, KEN PATRICK P. </v>
      </c>
      <c r="C39" s="104" t="str">
        <f>IF(NAMES!C32="","",NAMES!C32)</f>
        <v>M</v>
      </c>
      <c r="D39" s="81" t="str">
        <f>IF(NAMES!D32="","",NAMES!D32)</f>
        <v>BSIT-WEB TRACK-3</v>
      </c>
      <c r="E39" s="82">
        <f>IF(PRELIM!P39="","",$E$8*PRELIM!P39)</f>
        <v>48.095238095238095</v>
      </c>
      <c r="F39" s="83" t="str">
        <f>IF(PRELIM!AB39="","",$F$8*PRELIM!AB39)</f>
        <v/>
      </c>
      <c r="G39" s="83">
        <f>IF(PRELIM!AD39="","",$G$8*PRELIM!AD39)</f>
        <v>41</v>
      </c>
      <c r="H39" s="84">
        <f t="shared" si="0"/>
        <v>89.095238095238102</v>
      </c>
      <c r="I39" s="85">
        <f>IF(H39="","",VLOOKUP(H39,'INITIAL INPUT'!$P$4:$R$34,3))</f>
        <v>95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">
      <c r="A40" s="90" t="s">
        <v>65</v>
      </c>
      <c r="B40" s="79" t="str">
        <f>IF(NAMES!B33="","",NAMES!B33)</f>
        <v xml:space="preserve">MANUYAG, ELMERNEL D.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36.428571428571423</v>
      </c>
      <c r="F40" s="83" t="str">
        <f>IF(PRELIM!AB40="","",$F$8*PRELIM!AB40)</f>
        <v/>
      </c>
      <c r="G40" s="83">
        <f>IF(PRELIM!AD40="","",$G$8*PRELIM!AD40)</f>
        <v>28.999999999999996</v>
      </c>
      <c r="H40" s="84">
        <f t="shared" si="0"/>
        <v>65.428571428571416</v>
      </c>
      <c r="I40" s="85">
        <f>IF(H40="","",VLOOKUP(H40,'INITIAL INPUT'!$P$4:$R$34,3))</f>
        <v>83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2A  ITE15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WEB TECHNOLOGIES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 xml:space="preserve">MWF 3:00PM-4:15PM  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2nd Trimester SY 2017-2018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 xml:space="preserve">MAPILI, LURIEL D. </v>
      </c>
      <c r="C50" s="80" t="str">
        <f>IF(NAMES!C34="","",NAMES!C34)</f>
        <v>M</v>
      </c>
      <c r="D50" s="81" t="str">
        <f>IF(NAMES!D34="","",NAMES!D34)</f>
        <v>BSIT-WEB TRACK-2</v>
      </c>
      <c r="E50" s="82">
        <f>IF(PRELIM!P50="","",$E$8*PRELIM!P50)</f>
        <v>38.333333333333336</v>
      </c>
      <c r="F50" s="83" t="str">
        <f>IF(PRELIM!AB50="","",$F$8*PRELIM!AB50)</f>
        <v/>
      </c>
      <c r="G50" s="83">
        <f>IF(PRELIM!AD50="","",$G$8*PRELIM!AD50)</f>
        <v>39</v>
      </c>
      <c r="H50" s="84">
        <f t="shared" ref="H50:H80" si="6">IF(SUM(E50:G50)=0,"",SUM(E50:G50))</f>
        <v>77.333333333333343</v>
      </c>
      <c r="I50" s="85">
        <f>IF(H50="","",VLOOKUP(H50,'INITIAL INPUT'!$P$4:$R$34,3))</f>
        <v>89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MARONILLA, JEFF B.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38.571428571428577</v>
      </c>
      <c r="F51" s="83" t="str">
        <f>IF(PRELIM!AB51="","",$F$8*PRELIM!AB51)</f>
        <v/>
      </c>
      <c r="G51" s="83">
        <f>IF(PRELIM!AD51="","",$G$8*PRELIM!AD51)</f>
        <v>28.999999999999996</v>
      </c>
      <c r="H51" s="84">
        <f t="shared" si="6"/>
        <v>67.571428571428569</v>
      </c>
      <c r="I51" s="85">
        <f>IF(H51="","",VLOOKUP(H51,'INITIAL INPUT'!$P$4:$R$34,3))</f>
        <v>84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MELENDREZ, LEXUS RENZ G. </v>
      </c>
      <c r="C52" s="104" t="str">
        <f>IF(NAMES!C36="","",NAMES!C36)</f>
        <v>M</v>
      </c>
      <c r="D52" s="81" t="str">
        <f>IF(NAMES!D36="","",NAMES!D36)</f>
        <v>BSIT-WEB TRACK-1</v>
      </c>
      <c r="E52" s="82">
        <f>IF(PRELIM!P52="","",$E$8*PRELIM!P52)</f>
        <v>35.952380952380949</v>
      </c>
      <c r="F52" s="83" t="str">
        <f>IF(PRELIM!AB52="","",$F$8*PRELIM!AB52)</f>
        <v/>
      </c>
      <c r="G52" s="83">
        <f>IF(PRELIM!AD52="","",$G$8*PRELIM!AD52)</f>
        <v>37</v>
      </c>
      <c r="H52" s="84">
        <f t="shared" si="6"/>
        <v>72.952380952380949</v>
      </c>
      <c r="I52" s="85">
        <f>IF(H52="","",VLOOKUP(H52,'INITIAL INPUT'!$P$4:$R$34,3))</f>
        <v>86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NAIR, BENEETH RAJAN Y.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31.904761904761902</v>
      </c>
      <c r="F53" s="83" t="str">
        <f>IF(PRELIM!AB53="","",$F$8*PRELIM!AB53)</f>
        <v/>
      </c>
      <c r="G53" s="83">
        <f>IF(PRELIM!AD53="","",$G$8*PRELIM!AD53)</f>
        <v>26</v>
      </c>
      <c r="H53" s="84">
        <f t="shared" si="6"/>
        <v>57.904761904761898</v>
      </c>
      <c r="I53" s="85">
        <f>IF(H53="","",VLOOKUP(H53,'INITIAL INPUT'!$P$4:$R$34,3))</f>
        <v>79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ORPILLA, JOVENIX L. </v>
      </c>
      <c r="C54" s="104" t="str">
        <f>IF(NAMES!C38="","",NAMES!C38)</f>
        <v>M</v>
      </c>
      <c r="D54" s="81" t="str">
        <f>IF(NAMES!D38="","",NAMES!D38)</f>
        <v>BSIT-WEB TRACK-1</v>
      </c>
      <c r="E54" s="82">
        <f>IF(PRELIM!P54="","",$E$8*PRELIM!P54)</f>
        <v>9.5238095238095237</v>
      </c>
      <c r="F54" s="83" t="str">
        <f>IF(PRELIM!AB54="","",$F$8*PRELIM!AB54)</f>
        <v/>
      </c>
      <c r="G54" s="83">
        <f>IF(PRELIM!AD54="","",$G$8*PRELIM!AD54)</f>
        <v>32</v>
      </c>
      <c r="H54" s="84">
        <f t="shared" si="6"/>
        <v>41.523809523809526</v>
      </c>
      <c r="I54" s="85">
        <f>IF(H54="","",VLOOKUP(H54,'INITIAL INPUT'!$P$4:$R$34,3))</f>
        <v>73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QUIBAN, JUDY ANN L. </v>
      </c>
      <c r="C55" s="104" t="str">
        <f>IF(NAMES!C39="","",NAMES!C39)</f>
        <v>F</v>
      </c>
      <c r="D55" s="81" t="str">
        <f>IF(NAMES!D39="","",NAMES!D39)</f>
        <v>BSIT-WEB TRACK-2</v>
      </c>
      <c r="E55" s="82">
        <f>IF(PRELIM!P55="","",$E$8*PRELIM!P55)</f>
        <v>44.761904761904766</v>
      </c>
      <c r="F55" s="83" t="str">
        <f>IF(PRELIM!AB55="","",$F$8*PRELIM!AB55)</f>
        <v/>
      </c>
      <c r="G55" s="83">
        <f>IF(PRELIM!AD55="","",$G$8*PRELIM!AD55)</f>
        <v>27</v>
      </c>
      <c r="H55" s="84">
        <f t="shared" si="6"/>
        <v>71.761904761904759</v>
      </c>
      <c r="I55" s="85">
        <f>IF(H55="","",VLOOKUP(H55,'INITIAL INPUT'!$P$4:$R$34,3))</f>
        <v>86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RIVERA, PATRICK JACE L.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38.333333333333336</v>
      </c>
      <c r="F56" s="83" t="str">
        <f>IF(PRELIM!AB56="","",$F$8*PRELIM!AB56)</f>
        <v/>
      </c>
      <c r="G56" s="83">
        <f>IF(PRELIM!AD56="","",$G$8*PRELIM!AD56)</f>
        <v>38</v>
      </c>
      <c r="H56" s="84">
        <f t="shared" si="6"/>
        <v>76.333333333333343</v>
      </c>
      <c r="I56" s="85">
        <f>IF(H56="","",VLOOKUP(H56,'INITIAL INPUT'!$P$4:$R$34,3))</f>
        <v>88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 xml:space="preserve">SALVADOR, SAMANTHA ANGELA </v>
      </c>
      <c r="C57" s="104" t="str">
        <f>IF(NAMES!C41="","",NAMES!C41)</f>
        <v>F</v>
      </c>
      <c r="D57" s="81" t="str">
        <f>IF(NAMES!D41="","",NAMES!D41)</f>
        <v>BSIT-WEB TRACK-2</v>
      </c>
      <c r="E57" s="82">
        <f>IF(PRELIM!P57="","",$E$8*PRELIM!P57)</f>
        <v>49.761904761904759</v>
      </c>
      <c r="F57" s="83" t="str">
        <f>IF(PRELIM!AB57="","",$F$8*PRELIM!AB57)</f>
        <v/>
      </c>
      <c r="G57" s="83">
        <f>IF(PRELIM!AD57="","",$G$8*PRELIM!AD57)</f>
        <v>41</v>
      </c>
      <c r="H57" s="84">
        <f t="shared" si="6"/>
        <v>90.761904761904759</v>
      </c>
      <c r="I57" s="85">
        <f>IF(H57="","",VLOOKUP(H57,'INITIAL INPUT'!$P$4:$R$34,3))</f>
        <v>95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 xml:space="preserve">SANTOS, JETHRO NATHANIEL D. </v>
      </c>
      <c r="C58" s="104" t="str">
        <f>IF(NAMES!C42="","",NAMES!C42)</f>
        <v>M</v>
      </c>
      <c r="D58" s="81" t="str">
        <f>IF(NAMES!D42="","",NAMES!D42)</f>
        <v>BSIT-WEB TRACK-2</v>
      </c>
      <c r="E58" s="82">
        <f>IF(PRELIM!P58="","",$E$8*PRELIM!P58)</f>
        <v>33.571428571428569</v>
      </c>
      <c r="F58" s="83" t="str">
        <f>IF(PRELIM!AB58="","",$F$8*PRELIM!AB58)</f>
        <v/>
      </c>
      <c r="G58" s="83">
        <f>IF(PRELIM!AD58="","",$G$8*PRELIM!AD58)</f>
        <v>39</v>
      </c>
      <c r="H58" s="84">
        <f t="shared" si="6"/>
        <v>72.571428571428569</v>
      </c>
      <c r="I58" s="85">
        <f>IF(H58="","",VLOOKUP(H58,'INITIAL INPUT'!$P$4:$R$34,3))</f>
        <v>86</v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 xml:space="preserve">TELIAKEN, EDWARD CLARK P. </v>
      </c>
      <c r="C59" s="104" t="str">
        <f>IF(NAMES!C43="","",NAMES!C43)</f>
        <v>M</v>
      </c>
      <c r="D59" s="81" t="str">
        <f>IF(NAMES!D43="","",NAMES!D43)</f>
        <v>BSIT-WEB TRACK-2</v>
      </c>
      <c r="E59" s="82">
        <f>IF(PRELIM!P59="","",$E$8*PRELIM!P59)</f>
        <v>41.904761904761905</v>
      </c>
      <c r="F59" s="83" t="str">
        <f>IF(PRELIM!AB59="","",$F$8*PRELIM!AB59)</f>
        <v/>
      </c>
      <c r="G59" s="83">
        <f>IF(PRELIM!AD59="","",$G$8*PRELIM!AD59)</f>
        <v>34</v>
      </c>
      <c r="H59" s="84">
        <f t="shared" si="6"/>
        <v>75.904761904761898</v>
      </c>
      <c r="I59" s="85">
        <f>IF(H59="","",VLOOKUP(H59,'INITIAL INPUT'!$P$4:$R$34,3))</f>
        <v>88</v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 xml:space="preserve">TULLAO, RAYMOND T. </v>
      </c>
      <c r="C60" s="104" t="str">
        <f>IF(NAMES!C44="","",NAMES!C44)</f>
        <v>M</v>
      </c>
      <c r="D60" s="81" t="str">
        <f>IF(NAMES!D44="","",NAMES!D44)</f>
        <v>BSIT-BA TRACK-1</v>
      </c>
      <c r="E60" s="82">
        <f>IF(PRELIM!P60="","",$E$8*PRELIM!P60)</f>
        <v>31.19047619047619</v>
      </c>
      <c r="F60" s="83" t="str">
        <f>IF(PRELIM!AB60="","",$F$8*PRELIM!AB60)</f>
        <v/>
      </c>
      <c r="G60" s="83">
        <f>IF(PRELIM!AD60="","",$G$8*PRELIM!AD60)</f>
        <v>28.999999999999996</v>
      </c>
      <c r="H60" s="84">
        <f t="shared" si="6"/>
        <v>60.19047619047619</v>
      </c>
      <c r="I60" s="85">
        <f>IF(H60="","",VLOOKUP(H60,'INITIAL INPUT'!$P$4:$R$34,3))</f>
        <v>80</v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 xml:space="preserve">UMALI, BRIAN MAC C. </v>
      </c>
      <c r="C61" s="104" t="str">
        <f>IF(NAMES!C45="","",NAMES!C45)</f>
        <v>M</v>
      </c>
      <c r="D61" s="81" t="str">
        <f>IF(NAMES!D45="","",NAMES!D45)</f>
        <v>BSIT-WEB TRACK-1</v>
      </c>
      <c r="E61" s="82">
        <f>IF(PRELIM!P61="","",$E$8*PRELIM!P61)</f>
        <v>21.428571428571427</v>
      </c>
      <c r="F61" s="83" t="str">
        <f>IF(PRELIM!AB61="","",$F$8*PRELIM!AB61)</f>
        <v/>
      </c>
      <c r="G61" s="83">
        <f>IF(PRELIM!AD61="","",$G$8*PRELIM!AD61)</f>
        <v>38</v>
      </c>
      <c r="H61" s="84">
        <f t="shared" si="6"/>
        <v>59.428571428571431</v>
      </c>
      <c r="I61" s="85">
        <f>IF(H61="","",VLOOKUP(H61,'INITIAL INPUT'!$P$4:$R$34,3))</f>
        <v>80</v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 xml:space="preserve">UMANDAM, JOSEPH D. </v>
      </c>
      <c r="C62" s="104" t="str">
        <f>IF(NAMES!C46="","",NAMES!C46)</f>
        <v>M</v>
      </c>
      <c r="D62" s="81" t="str">
        <f>IF(NAMES!D46="","",NAMES!D46)</f>
        <v>BSIT-WEB TRACK-2</v>
      </c>
      <c r="E62" s="82">
        <f>IF(PRELIM!P62="","",$E$8*PRELIM!P62)</f>
        <v>32.61904761904762</v>
      </c>
      <c r="F62" s="83" t="str">
        <f>IF(PRELIM!AB62="","",$F$8*PRELIM!AB62)</f>
        <v/>
      </c>
      <c r="G62" s="83">
        <f>IF(PRELIM!AD62="","",$G$8*PRELIM!AD62)</f>
        <v>34</v>
      </c>
      <c r="H62" s="84">
        <f t="shared" si="6"/>
        <v>66.61904761904762</v>
      </c>
      <c r="I62" s="85">
        <f>IF(H62="","",VLOOKUP(H62,'INITIAL INPUT'!$P$4:$R$34,3))</f>
        <v>83</v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24" zoomScaleNormal="100" workbookViewId="0">
      <selection activeCell="J62" sqref="J62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2A  ITE15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WEB TECHNOLOGIES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 xml:space="preserve">MWF 3:00PM-4:15PM  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2nd Trimester SY 2017-2018</v>
      </c>
      <c r="B5" s="324"/>
      <c r="C5" s="325"/>
      <c r="D5" s="325"/>
      <c r="E5" s="108">
        <v>40</v>
      </c>
      <c r="F5" s="108">
        <v>20</v>
      </c>
      <c r="G5" s="108">
        <v>10</v>
      </c>
      <c r="H5" s="108">
        <v>20</v>
      </c>
      <c r="I5" s="108">
        <v>40</v>
      </c>
      <c r="J5" s="108">
        <v>80</v>
      </c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 t="s">
        <v>256</v>
      </c>
      <c r="F6" s="305" t="s">
        <v>257</v>
      </c>
      <c r="G6" s="305" t="s">
        <v>258</v>
      </c>
      <c r="H6" s="305" t="s">
        <v>259</v>
      </c>
      <c r="I6" s="305" t="s">
        <v>260</v>
      </c>
      <c r="J6" s="305" t="s">
        <v>261</v>
      </c>
      <c r="K6" s="305"/>
      <c r="L6" s="305"/>
      <c r="M6" s="305"/>
      <c r="N6" s="305"/>
      <c r="O6" s="366">
        <f>IF(SUM(E5:N5)=0,"",SUM(E5:N5))</f>
        <v>210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ALQUIZAR, DREMS B. </v>
      </c>
      <c r="C9" s="65" t="str">
        <f>CRS!C9</f>
        <v>F</v>
      </c>
      <c r="D9" s="70" t="str">
        <f>CRS!D9</f>
        <v>BSIT-WEB TRACK-1</v>
      </c>
      <c r="E9" s="109">
        <v>35</v>
      </c>
      <c r="F9" s="109">
        <v>20</v>
      </c>
      <c r="G9" s="109">
        <v>8</v>
      </c>
      <c r="H9" s="109">
        <v>20</v>
      </c>
      <c r="I9" s="109">
        <v>40</v>
      </c>
      <c r="J9" s="109">
        <f>30+15+8+10</f>
        <v>63</v>
      </c>
      <c r="K9" s="109"/>
      <c r="L9" s="109"/>
      <c r="M9" s="109"/>
      <c r="N9" s="109"/>
      <c r="O9" s="60">
        <f>IF(SUM(E9:N9)=0,"",SUM(E9:N9))</f>
        <v>186</v>
      </c>
      <c r="P9" s="67">
        <f>IF(O9="","",O9/$O$6*100)</f>
        <v>88.571428571428569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82</v>
      </c>
      <c r="AD9" s="67">
        <f>IF(AC9="","",AC9/$AC$5*100)</f>
        <v>82</v>
      </c>
      <c r="AE9" s="66">
        <f>CRS!H9</f>
        <v>85.285714285714278</v>
      </c>
      <c r="AF9" s="64">
        <f>CRS!I9</f>
        <v>93</v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ATABAY, MANUEL JR E. </v>
      </c>
      <c r="C10" s="65" t="str">
        <f>CRS!C10</f>
        <v>M</v>
      </c>
      <c r="D10" s="70" t="str">
        <f>CRS!D10</f>
        <v>BSIT-WEB TRACK-2</v>
      </c>
      <c r="E10" s="109">
        <v>30</v>
      </c>
      <c r="F10" s="109">
        <v>15</v>
      </c>
      <c r="G10" s="109">
        <v>5</v>
      </c>
      <c r="H10" s="109">
        <v>20</v>
      </c>
      <c r="I10" s="109">
        <v>35</v>
      </c>
      <c r="J10" s="109">
        <f>30+15+8+10</f>
        <v>63</v>
      </c>
      <c r="K10" s="109"/>
      <c r="L10" s="109"/>
      <c r="M10" s="109"/>
      <c r="N10" s="109"/>
      <c r="O10" s="60">
        <f t="shared" ref="O10:O40" si="0">IF(SUM(E10:N10)=0,"",SUM(E10:N10))</f>
        <v>168</v>
      </c>
      <c r="P10" s="67">
        <f t="shared" ref="P10:P40" si="1">IF(O10="","",O10/$O$6*100)</f>
        <v>80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70</v>
      </c>
      <c r="AD10" s="67">
        <f t="shared" ref="AD10:AD40" si="4">IF(AC10="","",AC10/$AC$5*100)</f>
        <v>70</v>
      </c>
      <c r="AE10" s="66">
        <f>CRS!H10</f>
        <v>75</v>
      </c>
      <c r="AF10" s="64">
        <f>CRS!I10</f>
        <v>88</v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>
        <v>40</v>
      </c>
      <c r="F11" s="109">
        <v>20</v>
      </c>
      <c r="G11" s="109">
        <v>9</v>
      </c>
      <c r="H11" s="109">
        <v>20</v>
      </c>
      <c r="I11" s="109">
        <v>40</v>
      </c>
      <c r="J11" s="109">
        <v>80</v>
      </c>
      <c r="K11" s="109"/>
      <c r="L11" s="109"/>
      <c r="M11" s="109"/>
      <c r="N11" s="109"/>
      <c r="O11" s="60">
        <f t="shared" si="0"/>
        <v>209</v>
      </c>
      <c r="P11" s="67">
        <f t="shared" si="1"/>
        <v>99.523809523809518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78</v>
      </c>
      <c r="AD11" s="67">
        <f t="shared" si="4"/>
        <v>78</v>
      </c>
      <c r="AE11" s="66">
        <f>CRS!H11</f>
        <v>88.761904761904759</v>
      </c>
      <c r="AF11" s="64">
        <f>CRS!I11</f>
        <v>94</v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BANNAWOL, GEOFFERSON K. </v>
      </c>
      <c r="C12" s="65" t="str">
        <f>CRS!C12</f>
        <v>M</v>
      </c>
      <c r="D12" s="70" t="str">
        <f>CRS!D12</f>
        <v>BSIT-WEB TRACK-1</v>
      </c>
      <c r="E12" s="109">
        <v>30</v>
      </c>
      <c r="F12" s="109">
        <v>20</v>
      </c>
      <c r="G12" s="109">
        <v>6</v>
      </c>
      <c r="H12" s="109">
        <v>20</v>
      </c>
      <c r="I12" s="109">
        <v>40</v>
      </c>
      <c r="J12" s="109">
        <f>30+20+15</f>
        <v>65</v>
      </c>
      <c r="K12" s="109"/>
      <c r="L12" s="109"/>
      <c r="M12" s="109"/>
      <c r="N12" s="109"/>
      <c r="O12" s="60">
        <f t="shared" si="0"/>
        <v>181</v>
      </c>
      <c r="P12" s="67">
        <f t="shared" si="1"/>
        <v>86.19047619047619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54</v>
      </c>
      <c r="AD12" s="67">
        <f t="shared" si="4"/>
        <v>54</v>
      </c>
      <c r="AE12" s="66">
        <f>CRS!H12</f>
        <v>70.095238095238102</v>
      </c>
      <c r="AF12" s="64">
        <f>CRS!I12</f>
        <v>85</v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BAOANAN, YVONNE GRAIL A. </v>
      </c>
      <c r="C13" s="65" t="str">
        <f>CRS!C13</f>
        <v>F</v>
      </c>
      <c r="D13" s="70" t="str">
        <f>CRS!D13</f>
        <v>BSIT-WEB TRACK-1</v>
      </c>
      <c r="E13" s="109">
        <v>30</v>
      </c>
      <c r="F13" s="109">
        <v>20</v>
      </c>
      <c r="G13" s="109">
        <v>8</v>
      </c>
      <c r="H13" s="109">
        <v>20</v>
      </c>
      <c r="I13" s="109">
        <v>40</v>
      </c>
      <c r="J13" s="109">
        <f>30+15+8+10</f>
        <v>63</v>
      </c>
      <c r="K13" s="109"/>
      <c r="L13" s="109"/>
      <c r="M13" s="109"/>
      <c r="N13" s="109"/>
      <c r="O13" s="60">
        <f t="shared" si="0"/>
        <v>181</v>
      </c>
      <c r="P13" s="67">
        <f t="shared" si="1"/>
        <v>86.19047619047619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54</v>
      </c>
      <c r="AD13" s="67">
        <f t="shared" si="4"/>
        <v>54</v>
      </c>
      <c r="AE13" s="66">
        <f>CRS!H13</f>
        <v>70.095238095238102</v>
      </c>
      <c r="AF13" s="64">
        <f>CRS!I13</f>
        <v>85</v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BARTOLOME, JOHN JOHN B. </v>
      </c>
      <c r="C14" s="65" t="str">
        <f>CRS!C14</f>
        <v>M</v>
      </c>
      <c r="D14" s="70" t="str">
        <f>CRS!D14</f>
        <v>BSIT-WEB TRACK-1</v>
      </c>
      <c r="E14" s="109">
        <v>30</v>
      </c>
      <c r="F14" s="109">
        <v>20</v>
      </c>
      <c r="G14" s="109">
        <v>5</v>
      </c>
      <c r="H14" s="109">
        <v>15</v>
      </c>
      <c r="I14" s="109">
        <v>40</v>
      </c>
      <c r="J14" s="109">
        <f>10+15+10+8</f>
        <v>43</v>
      </c>
      <c r="K14" s="109"/>
      <c r="L14" s="109"/>
      <c r="M14" s="109"/>
      <c r="N14" s="109"/>
      <c r="O14" s="60">
        <f t="shared" si="0"/>
        <v>153</v>
      </c>
      <c r="P14" s="67">
        <f t="shared" si="1"/>
        <v>72.857142857142847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76</v>
      </c>
      <c r="AD14" s="67">
        <f t="shared" si="4"/>
        <v>76</v>
      </c>
      <c r="AE14" s="66">
        <f>CRS!H14</f>
        <v>74.428571428571416</v>
      </c>
      <c r="AF14" s="64">
        <f>CRS!I14</f>
        <v>87</v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BAYONGASAN, GUILLER FRANZ G. </v>
      </c>
      <c r="C15" s="65" t="str">
        <f>CRS!C15</f>
        <v>M</v>
      </c>
      <c r="D15" s="70" t="str">
        <f>CRS!D15</f>
        <v>BSIT-WEB TRACK-2</v>
      </c>
      <c r="E15" s="109">
        <v>30</v>
      </c>
      <c r="F15" s="109">
        <v>20</v>
      </c>
      <c r="G15" s="109">
        <v>6</v>
      </c>
      <c r="H15" s="109">
        <v>15</v>
      </c>
      <c r="I15" s="109">
        <v>35</v>
      </c>
      <c r="J15" s="109">
        <f>20+15+0+10</f>
        <v>45</v>
      </c>
      <c r="K15" s="109"/>
      <c r="L15" s="109"/>
      <c r="M15" s="109"/>
      <c r="N15" s="109"/>
      <c r="O15" s="60">
        <f t="shared" si="0"/>
        <v>151</v>
      </c>
      <c r="P15" s="67">
        <f t="shared" si="1"/>
        <v>71.904761904761898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70</v>
      </c>
      <c r="AD15" s="67">
        <f t="shared" si="4"/>
        <v>70</v>
      </c>
      <c r="AE15" s="66">
        <f>CRS!H15</f>
        <v>70.952380952380949</v>
      </c>
      <c r="AF15" s="64">
        <f>CRS!I15</f>
        <v>85</v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BERGANIO, CRAIG MATTHEW P. </v>
      </c>
      <c r="C16" s="65" t="str">
        <f>CRS!C16</f>
        <v>M</v>
      </c>
      <c r="D16" s="70" t="str">
        <f>CRS!D16</f>
        <v>BSIT-WEB TRACK-2</v>
      </c>
      <c r="E16" s="109">
        <v>30</v>
      </c>
      <c r="F16" s="109">
        <v>20</v>
      </c>
      <c r="G16" s="109">
        <v>7</v>
      </c>
      <c r="H16" s="109">
        <v>20</v>
      </c>
      <c r="I16" s="109">
        <v>40</v>
      </c>
      <c r="J16" s="109">
        <f>35+20+10+10</f>
        <v>75</v>
      </c>
      <c r="K16" s="109"/>
      <c r="L16" s="109"/>
      <c r="M16" s="109"/>
      <c r="N16" s="109"/>
      <c r="O16" s="60">
        <f t="shared" si="0"/>
        <v>192</v>
      </c>
      <c r="P16" s="67">
        <f t="shared" si="1"/>
        <v>91.428571428571431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72</v>
      </c>
      <c r="AD16" s="67">
        <f t="shared" si="4"/>
        <v>72</v>
      </c>
      <c r="AE16" s="66">
        <f>CRS!H16</f>
        <v>81.714285714285722</v>
      </c>
      <c r="AF16" s="64">
        <f>CRS!I16</f>
        <v>91</v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>
        <v>30</v>
      </c>
      <c r="F17" s="109">
        <v>20</v>
      </c>
      <c r="G17" s="109">
        <v>8</v>
      </c>
      <c r="H17" s="109">
        <v>15</v>
      </c>
      <c r="I17" s="109">
        <v>40</v>
      </c>
      <c r="J17" s="109">
        <f>25+20+20</f>
        <v>65</v>
      </c>
      <c r="K17" s="109"/>
      <c r="L17" s="109"/>
      <c r="M17" s="109"/>
      <c r="N17" s="109"/>
      <c r="O17" s="60">
        <f t="shared" si="0"/>
        <v>178</v>
      </c>
      <c r="P17" s="67">
        <f t="shared" si="1"/>
        <v>84.761904761904759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72</v>
      </c>
      <c r="AD17" s="67">
        <f t="shared" si="4"/>
        <v>72</v>
      </c>
      <c r="AE17" s="66">
        <f>CRS!H17</f>
        <v>78.38095238095238</v>
      </c>
      <c r="AF17" s="64">
        <f>CRS!I17</f>
        <v>89</v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CALAWA, ROJAN KRISTOFFER N. </v>
      </c>
      <c r="C18" s="65" t="str">
        <f>CRS!C18</f>
        <v>M</v>
      </c>
      <c r="D18" s="70" t="str">
        <f>CRS!D18</f>
        <v>BSIT-WEB TRACK-2</v>
      </c>
      <c r="E18" s="109">
        <v>40</v>
      </c>
      <c r="F18" s="109">
        <v>20</v>
      </c>
      <c r="G18" s="109" t="s">
        <v>28</v>
      </c>
      <c r="H18" s="109">
        <v>15</v>
      </c>
      <c r="I18" s="109">
        <v>40</v>
      </c>
      <c r="J18" s="109"/>
      <c r="K18" s="109"/>
      <c r="L18" s="109"/>
      <c r="M18" s="109"/>
      <c r="N18" s="109"/>
      <c r="O18" s="60">
        <f t="shared" si="0"/>
        <v>115</v>
      </c>
      <c r="P18" s="67">
        <f t="shared" si="1"/>
        <v>54.761904761904766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74</v>
      </c>
      <c r="AD18" s="67">
        <f t="shared" si="4"/>
        <v>74</v>
      </c>
      <c r="AE18" s="66">
        <f>CRS!H18</f>
        <v>64.38095238095238</v>
      </c>
      <c r="AF18" s="64">
        <f>CRS!I18</f>
        <v>82</v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CAMPOS, ALLYZA G. </v>
      </c>
      <c r="C19" s="65" t="str">
        <f>CRS!C19</f>
        <v>F</v>
      </c>
      <c r="D19" s="70" t="str">
        <f>CRS!D19</f>
        <v>BSIT-WEB TRACK-1</v>
      </c>
      <c r="E19" s="109">
        <v>30</v>
      </c>
      <c r="F19" s="109">
        <v>20</v>
      </c>
      <c r="G19" s="109">
        <v>8</v>
      </c>
      <c r="H19" s="109">
        <v>20</v>
      </c>
      <c r="I19" s="109">
        <v>40</v>
      </c>
      <c r="J19" s="109">
        <f>40+15+20</f>
        <v>75</v>
      </c>
      <c r="K19" s="109"/>
      <c r="L19" s="109"/>
      <c r="M19" s="109"/>
      <c r="N19" s="109"/>
      <c r="O19" s="60">
        <f t="shared" si="0"/>
        <v>193</v>
      </c>
      <c r="P19" s="67">
        <f t="shared" si="1"/>
        <v>91.904761904761898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60</v>
      </c>
      <c r="AD19" s="67">
        <f t="shared" si="4"/>
        <v>60</v>
      </c>
      <c r="AE19" s="66">
        <f>CRS!H19</f>
        <v>75.952380952380949</v>
      </c>
      <c r="AF19" s="64">
        <f>CRS!I19</f>
        <v>88</v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CAWIL, JUJI T. </v>
      </c>
      <c r="C20" s="65" t="str">
        <f>CRS!C20</f>
        <v>M</v>
      </c>
      <c r="D20" s="70" t="str">
        <f>CRS!D20</f>
        <v>BSIT-WEB TRACK-1</v>
      </c>
      <c r="E20" s="109">
        <v>25</v>
      </c>
      <c r="F20" s="109">
        <v>20</v>
      </c>
      <c r="G20" s="109" t="s">
        <v>28</v>
      </c>
      <c r="H20" s="109">
        <v>20</v>
      </c>
      <c r="I20" s="109">
        <v>40</v>
      </c>
      <c r="J20" s="109">
        <f>30+15+20</f>
        <v>65</v>
      </c>
      <c r="K20" s="109"/>
      <c r="L20" s="109"/>
      <c r="M20" s="109"/>
      <c r="N20" s="109"/>
      <c r="O20" s="60">
        <f t="shared" si="0"/>
        <v>170</v>
      </c>
      <c r="P20" s="67">
        <f t="shared" si="1"/>
        <v>80.952380952380949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76</v>
      </c>
      <c r="AD20" s="67">
        <f t="shared" si="4"/>
        <v>76</v>
      </c>
      <c r="AE20" s="66">
        <f>CRS!H20</f>
        <v>78.476190476190482</v>
      </c>
      <c r="AF20" s="64">
        <f>CRS!I20</f>
        <v>89</v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COPERO, IRIS B. </v>
      </c>
      <c r="C21" s="65" t="str">
        <f>CRS!C21</f>
        <v>F</v>
      </c>
      <c r="D21" s="70" t="str">
        <f>CRS!D21</f>
        <v>BSIT-WEB TRACK-2</v>
      </c>
      <c r="E21" s="109">
        <v>20</v>
      </c>
      <c r="F21" s="109">
        <v>20</v>
      </c>
      <c r="G21" s="109">
        <v>8</v>
      </c>
      <c r="H21" s="109">
        <v>20</v>
      </c>
      <c r="I21" s="109">
        <v>20</v>
      </c>
      <c r="J21" s="109">
        <v>65</v>
      </c>
      <c r="K21" s="109"/>
      <c r="L21" s="109"/>
      <c r="M21" s="109"/>
      <c r="N21" s="109"/>
      <c r="O21" s="60">
        <f t="shared" si="0"/>
        <v>153</v>
      </c>
      <c r="P21" s="67">
        <f t="shared" si="1"/>
        <v>72.857142857142847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78</v>
      </c>
      <c r="AD21" s="67">
        <f t="shared" si="4"/>
        <v>78</v>
      </c>
      <c r="AE21" s="66">
        <f>CRS!H21</f>
        <v>75.428571428571416</v>
      </c>
      <c r="AF21" s="64">
        <f>CRS!I21</f>
        <v>88</v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CORNEL, CHRISTIAN B. </v>
      </c>
      <c r="C22" s="65" t="str">
        <f>CRS!C22</f>
        <v>M</v>
      </c>
      <c r="D22" s="70" t="str">
        <f>CRS!D22</f>
        <v>BSIT-WEB TRACK-1</v>
      </c>
      <c r="E22" s="109" t="s">
        <v>28</v>
      </c>
      <c r="F22" s="109">
        <v>20</v>
      </c>
      <c r="G22" s="109">
        <v>9</v>
      </c>
      <c r="H22" s="109">
        <v>15</v>
      </c>
      <c r="I22" s="109">
        <v>35</v>
      </c>
      <c r="J22" s="109">
        <f>30+20+15</f>
        <v>65</v>
      </c>
      <c r="K22" s="109"/>
      <c r="L22" s="109"/>
      <c r="M22" s="109"/>
      <c r="N22" s="109"/>
      <c r="O22" s="60">
        <f t="shared" si="0"/>
        <v>144</v>
      </c>
      <c r="P22" s="67">
        <f t="shared" si="1"/>
        <v>68.571428571428569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68</v>
      </c>
      <c r="AD22" s="67">
        <f t="shared" si="4"/>
        <v>68</v>
      </c>
      <c r="AE22" s="66">
        <f>CRS!H22</f>
        <v>68.285714285714278</v>
      </c>
      <c r="AF22" s="64">
        <f>CRS!I22</f>
        <v>84</v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CORTEZ, WENDELL R. </v>
      </c>
      <c r="C23" s="65" t="str">
        <f>CRS!C23</f>
        <v>M</v>
      </c>
      <c r="D23" s="70" t="str">
        <f>CRS!D23</f>
        <v>BSIT-WEB TRACK-1</v>
      </c>
      <c r="E23" s="109" t="s">
        <v>28</v>
      </c>
      <c r="F23" s="109"/>
      <c r="G23" s="109"/>
      <c r="H23" s="109"/>
      <c r="I23" s="109" t="s">
        <v>28</v>
      </c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DELA CRUZ, AARON KEITH N. </v>
      </c>
      <c r="C24" s="65" t="str">
        <f>CRS!C24</f>
        <v>M</v>
      </c>
      <c r="D24" s="70" t="str">
        <f>CRS!D24</f>
        <v>BSIT-WEB TRACK-1</v>
      </c>
      <c r="E24" s="109">
        <v>40</v>
      </c>
      <c r="F24" s="109">
        <v>0</v>
      </c>
      <c r="G24" s="109">
        <v>5</v>
      </c>
      <c r="H24" s="109">
        <v>15</v>
      </c>
      <c r="I24" s="109">
        <v>40</v>
      </c>
      <c r="J24" s="109">
        <f>30+15</f>
        <v>45</v>
      </c>
      <c r="K24" s="109"/>
      <c r="L24" s="109"/>
      <c r="M24" s="109"/>
      <c r="N24" s="109"/>
      <c r="O24" s="60">
        <f t="shared" si="0"/>
        <v>145</v>
      </c>
      <c r="P24" s="67">
        <f t="shared" si="1"/>
        <v>69.047619047619051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68</v>
      </c>
      <c r="AD24" s="67">
        <f t="shared" si="4"/>
        <v>68</v>
      </c>
      <c r="AE24" s="66">
        <f>CRS!H24</f>
        <v>68.523809523809518</v>
      </c>
      <c r="AF24" s="64">
        <f>CRS!I24</f>
        <v>84</v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>
        <v>40</v>
      </c>
      <c r="F25" s="109">
        <v>20</v>
      </c>
      <c r="G25" s="109" t="s">
        <v>28</v>
      </c>
      <c r="H25" s="109">
        <v>0</v>
      </c>
      <c r="I25" s="109">
        <v>40</v>
      </c>
      <c r="J25" s="109">
        <f>40+15+20</f>
        <v>75</v>
      </c>
      <c r="K25" s="109"/>
      <c r="L25" s="109"/>
      <c r="M25" s="109"/>
      <c r="N25" s="109"/>
      <c r="O25" s="60">
        <f t="shared" si="0"/>
        <v>175</v>
      </c>
      <c r="P25" s="67">
        <f t="shared" si="1"/>
        <v>83.333333333333343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80</v>
      </c>
      <c r="AD25" s="67">
        <f t="shared" si="4"/>
        <v>80</v>
      </c>
      <c r="AE25" s="66">
        <f>CRS!H25</f>
        <v>81.666666666666671</v>
      </c>
      <c r="AF25" s="64">
        <f>CRS!I25</f>
        <v>91</v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EPLER, KYZHER SHAWN B. </v>
      </c>
      <c r="C26" s="65" t="str">
        <f>CRS!C26</f>
        <v>M</v>
      </c>
      <c r="D26" s="70" t="str">
        <f>CRS!D26</f>
        <v>BSIT-WEB TRACK-1</v>
      </c>
      <c r="E26" s="109" t="s">
        <v>28</v>
      </c>
      <c r="F26" s="109">
        <v>0</v>
      </c>
      <c r="G26" s="109">
        <v>9</v>
      </c>
      <c r="H26" s="109">
        <v>15</v>
      </c>
      <c r="I26" s="109">
        <v>35</v>
      </c>
      <c r="J26" s="109">
        <f>20+15+10+8</f>
        <v>53</v>
      </c>
      <c r="K26" s="109"/>
      <c r="L26" s="109"/>
      <c r="M26" s="109"/>
      <c r="N26" s="109"/>
      <c r="O26" s="60">
        <f t="shared" si="0"/>
        <v>112</v>
      </c>
      <c r="P26" s="67">
        <f t="shared" si="1"/>
        <v>53.333333333333336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66</v>
      </c>
      <c r="AD26" s="67">
        <f t="shared" si="4"/>
        <v>66</v>
      </c>
      <c r="AE26" s="66">
        <f>CRS!H26</f>
        <v>59.666666666666671</v>
      </c>
      <c r="AF26" s="64">
        <f>CRS!I26</f>
        <v>80</v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 xml:space="preserve">EROT, OLLINGER SYAN M. </v>
      </c>
      <c r="C27" s="65" t="str">
        <f>CRS!C27</f>
        <v>M</v>
      </c>
      <c r="D27" s="70" t="str">
        <f>CRS!D27</f>
        <v>BSIT-WEB TRACK-1</v>
      </c>
      <c r="E27" s="109">
        <v>40</v>
      </c>
      <c r="F27" s="109">
        <v>10</v>
      </c>
      <c r="G27" s="109">
        <v>6</v>
      </c>
      <c r="H27" s="109">
        <v>15</v>
      </c>
      <c r="I27" s="109">
        <v>30</v>
      </c>
      <c r="J27" s="109">
        <f>30+20</f>
        <v>50</v>
      </c>
      <c r="K27" s="109"/>
      <c r="L27" s="109"/>
      <c r="M27" s="109"/>
      <c r="N27" s="109"/>
      <c r="O27" s="60">
        <f t="shared" si="0"/>
        <v>151</v>
      </c>
      <c r="P27" s="67">
        <f t="shared" si="1"/>
        <v>71.904761904761898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66</v>
      </c>
      <c r="AD27" s="67">
        <f t="shared" si="4"/>
        <v>66</v>
      </c>
      <c r="AE27" s="66">
        <f>CRS!H27</f>
        <v>68.952380952380949</v>
      </c>
      <c r="AF27" s="64">
        <f>CRS!I27</f>
        <v>84</v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 xml:space="preserve">EUGENIO, ROGIN V. </v>
      </c>
      <c r="C28" s="65" t="str">
        <f>CRS!C28</f>
        <v>M</v>
      </c>
      <c r="D28" s="70" t="str">
        <f>CRS!D28</f>
        <v>BSIT-WEB TRACK-1</v>
      </c>
      <c r="E28" s="109">
        <v>35</v>
      </c>
      <c r="F28" s="109">
        <v>20</v>
      </c>
      <c r="G28" s="109">
        <v>6</v>
      </c>
      <c r="H28" s="109">
        <v>15</v>
      </c>
      <c r="I28" s="109">
        <v>40</v>
      </c>
      <c r="J28" s="109">
        <f>10+15+0+10</f>
        <v>35</v>
      </c>
      <c r="K28" s="109"/>
      <c r="L28" s="109"/>
      <c r="M28" s="109"/>
      <c r="N28" s="109"/>
      <c r="O28" s="60">
        <f t="shared" si="0"/>
        <v>151</v>
      </c>
      <c r="P28" s="67">
        <f t="shared" si="1"/>
        <v>71.904761904761898</v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68</v>
      </c>
      <c r="AD28" s="67">
        <f t="shared" si="4"/>
        <v>68</v>
      </c>
      <c r="AE28" s="66">
        <f>CRS!H28</f>
        <v>69.952380952380949</v>
      </c>
      <c r="AF28" s="64">
        <f>CRS!I28</f>
        <v>85</v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 xml:space="preserve">FERNANDEZ, ELIAS III D. </v>
      </c>
      <c r="C29" s="65" t="str">
        <f>CRS!C29</f>
        <v>M</v>
      </c>
      <c r="D29" s="70" t="str">
        <f>CRS!D29</f>
        <v>BSIT-WEB TRACK-1</v>
      </c>
      <c r="E29" s="109">
        <v>40</v>
      </c>
      <c r="F29" s="109">
        <v>0</v>
      </c>
      <c r="G29" s="109">
        <v>8</v>
      </c>
      <c r="H29" s="109">
        <v>20</v>
      </c>
      <c r="I29" s="109">
        <v>40</v>
      </c>
      <c r="J29" s="109"/>
      <c r="K29" s="109"/>
      <c r="L29" s="109"/>
      <c r="M29" s="109"/>
      <c r="N29" s="109"/>
      <c r="O29" s="60">
        <f t="shared" si="0"/>
        <v>108</v>
      </c>
      <c r="P29" s="67">
        <f t="shared" si="1"/>
        <v>51.428571428571423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60</v>
      </c>
      <c r="AD29" s="67">
        <f t="shared" si="4"/>
        <v>60</v>
      </c>
      <c r="AE29" s="66">
        <f>CRS!H29</f>
        <v>55.714285714285708</v>
      </c>
      <c r="AF29" s="64">
        <f>CRS!I29</f>
        <v>78</v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 xml:space="preserve">FERRER, JERICHO D. </v>
      </c>
      <c r="C30" s="65" t="str">
        <f>CRS!C30</f>
        <v>M</v>
      </c>
      <c r="D30" s="70" t="str">
        <f>CRS!D30</f>
        <v>BSIT-WEB TRACK-2</v>
      </c>
      <c r="E30" s="109">
        <v>20</v>
      </c>
      <c r="F30" s="109">
        <v>0</v>
      </c>
      <c r="G30" s="109" t="s">
        <v>28</v>
      </c>
      <c r="H30" s="109">
        <v>0</v>
      </c>
      <c r="I30" s="109" t="s">
        <v>28</v>
      </c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9.5238095238095237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60</v>
      </c>
      <c r="AD30" s="67">
        <f t="shared" si="4"/>
        <v>60</v>
      </c>
      <c r="AE30" s="66">
        <f>CRS!H30</f>
        <v>34.761904761904759</v>
      </c>
      <c r="AF30" s="64">
        <f>CRS!I30</f>
        <v>73</v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 xml:space="preserve">GALANG, NARMEL KEITH C. </v>
      </c>
      <c r="C31" s="65" t="str">
        <f>CRS!C31</f>
        <v>M</v>
      </c>
      <c r="D31" s="70" t="str">
        <f>CRS!D31</f>
        <v>BSIT-WEB TRACK-2</v>
      </c>
      <c r="E31" s="109">
        <v>30</v>
      </c>
      <c r="F31" s="109">
        <v>20</v>
      </c>
      <c r="G31" s="109" t="s">
        <v>28</v>
      </c>
      <c r="H31" s="109">
        <v>15</v>
      </c>
      <c r="I31" s="109">
        <v>40</v>
      </c>
      <c r="J31" s="109">
        <f>35+30</f>
        <v>65</v>
      </c>
      <c r="K31" s="109"/>
      <c r="L31" s="109"/>
      <c r="M31" s="109"/>
      <c r="N31" s="109"/>
      <c r="O31" s="60">
        <f t="shared" si="0"/>
        <v>170</v>
      </c>
      <c r="P31" s="67">
        <f t="shared" si="1"/>
        <v>80.952380952380949</v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58</v>
      </c>
      <c r="AD31" s="67">
        <f t="shared" si="4"/>
        <v>57.999999999999993</v>
      </c>
      <c r="AE31" s="66">
        <f>CRS!H31</f>
        <v>69.476190476190467</v>
      </c>
      <c r="AF31" s="64">
        <f>CRS!I31</f>
        <v>85</v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 xml:space="preserve">GARCIA, JARED KARL L. </v>
      </c>
      <c r="C32" s="65" t="str">
        <f>CRS!C32</f>
        <v>M</v>
      </c>
      <c r="D32" s="70" t="str">
        <f>CRS!D32</f>
        <v>BSIT-WEB TRACK-2</v>
      </c>
      <c r="E32" s="109">
        <v>40</v>
      </c>
      <c r="F32" s="109">
        <v>20</v>
      </c>
      <c r="G32" s="109" t="s">
        <v>28</v>
      </c>
      <c r="H32" s="109">
        <v>20</v>
      </c>
      <c r="I32" s="109">
        <v>35</v>
      </c>
      <c r="J32" s="109">
        <f>30+15+8+10</f>
        <v>63</v>
      </c>
      <c r="K32" s="109"/>
      <c r="L32" s="109"/>
      <c r="M32" s="109"/>
      <c r="N32" s="109"/>
      <c r="O32" s="60">
        <f t="shared" si="0"/>
        <v>178</v>
      </c>
      <c r="P32" s="67">
        <f t="shared" si="1"/>
        <v>84.761904761904759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88</v>
      </c>
      <c r="AD32" s="67">
        <f t="shared" si="4"/>
        <v>88</v>
      </c>
      <c r="AE32" s="66">
        <f>CRS!H32</f>
        <v>86.38095238095238</v>
      </c>
      <c r="AF32" s="64">
        <f>CRS!I32</f>
        <v>93</v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 xml:space="preserve">GOMEZ, JOHN PAUL D. </v>
      </c>
      <c r="C33" s="65" t="str">
        <f>CRS!C33</f>
        <v>M</v>
      </c>
      <c r="D33" s="70" t="str">
        <f>CRS!D33</f>
        <v>BSIT-WEB TRACK-1</v>
      </c>
      <c r="E33" s="109">
        <v>30</v>
      </c>
      <c r="F33" s="109">
        <v>0</v>
      </c>
      <c r="G33" s="109">
        <v>6</v>
      </c>
      <c r="H33" s="109">
        <v>20</v>
      </c>
      <c r="I33" s="109">
        <v>40</v>
      </c>
      <c r="J33" s="109"/>
      <c r="K33" s="109"/>
      <c r="L33" s="109"/>
      <c r="M33" s="109"/>
      <c r="N33" s="109"/>
      <c r="O33" s="60">
        <f t="shared" si="0"/>
        <v>96</v>
      </c>
      <c r="P33" s="67">
        <f t="shared" si="1"/>
        <v>45.714285714285715</v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>
        <v>62</v>
      </c>
      <c r="AD33" s="67">
        <f t="shared" si="4"/>
        <v>62</v>
      </c>
      <c r="AE33" s="66">
        <f>CRS!H33</f>
        <v>53.857142857142861</v>
      </c>
      <c r="AF33" s="64">
        <f>CRS!I33</f>
        <v>77</v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GUDIO, FERNANDO J. </v>
      </c>
      <c r="C34" s="65" t="str">
        <f>CRS!C34</f>
        <v>M</v>
      </c>
      <c r="D34" s="70" t="str">
        <f>CRS!D34</f>
        <v>BSIT-WEB TRACK-3</v>
      </c>
      <c r="E34" s="109">
        <v>20</v>
      </c>
      <c r="F34" s="109">
        <v>20</v>
      </c>
      <c r="G34" s="109">
        <v>4</v>
      </c>
      <c r="H34" s="109">
        <v>15</v>
      </c>
      <c r="I34" s="109">
        <v>30</v>
      </c>
      <c r="J34" s="109">
        <v>35</v>
      </c>
      <c r="K34" s="109"/>
      <c r="L34" s="109"/>
      <c r="M34" s="109"/>
      <c r="N34" s="109"/>
      <c r="O34" s="60">
        <f t="shared" si="0"/>
        <v>124</v>
      </c>
      <c r="P34" s="67">
        <f t="shared" si="1"/>
        <v>59.047619047619051</v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64</v>
      </c>
      <c r="AD34" s="67">
        <f t="shared" si="4"/>
        <v>64</v>
      </c>
      <c r="AE34" s="66">
        <f>CRS!H34</f>
        <v>61.523809523809526</v>
      </c>
      <c r="AF34" s="64">
        <f>CRS!I34</f>
        <v>81</v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LAWEK, ANABELLE S. </v>
      </c>
      <c r="C35" s="65" t="str">
        <f>CRS!C35</f>
        <v>F</v>
      </c>
      <c r="D35" s="70" t="str">
        <f>CRS!D35</f>
        <v>BSIT-WEB TRACK-2</v>
      </c>
      <c r="E35" s="109">
        <v>30</v>
      </c>
      <c r="F35" s="109">
        <v>20</v>
      </c>
      <c r="G35" s="109">
        <v>5</v>
      </c>
      <c r="H35" s="109">
        <v>0</v>
      </c>
      <c r="I35" s="109" t="s">
        <v>28</v>
      </c>
      <c r="J35" s="109"/>
      <c r="K35" s="109"/>
      <c r="L35" s="109"/>
      <c r="M35" s="109"/>
      <c r="N35" s="109"/>
      <c r="O35" s="60">
        <f t="shared" si="0"/>
        <v>55</v>
      </c>
      <c r="P35" s="67">
        <f t="shared" si="1"/>
        <v>26.190476190476193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54</v>
      </c>
      <c r="AD35" s="67">
        <f t="shared" si="4"/>
        <v>54</v>
      </c>
      <c r="AE35" s="66">
        <f>CRS!H35</f>
        <v>40.095238095238095</v>
      </c>
      <c r="AF35" s="64">
        <f>CRS!I35</f>
        <v>73</v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LOGHA, MICHELLE M. </v>
      </c>
      <c r="C36" s="65" t="str">
        <f>CRS!C36</f>
        <v>F</v>
      </c>
      <c r="D36" s="70" t="str">
        <f>CRS!D36</f>
        <v>BSIT-WEB TRACK-1</v>
      </c>
      <c r="E36" s="109">
        <v>30</v>
      </c>
      <c r="F36" s="109">
        <v>0</v>
      </c>
      <c r="G36" s="109">
        <v>5</v>
      </c>
      <c r="H36" s="109">
        <v>15</v>
      </c>
      <c r="I36" s="109">
        <v>35</v>
      </c>
      <c r="J36" s="109">
        <f>20+15+20</f>
        <v>55</v>
      </c>
      <c r="K36" s="109"/>
      <c r="L36" s="109"/>
      <c r="M36" s="109"/>
      <c r="N36" s="109"/>
      <c r="O36" s="60">
        <f t="shared" si="0"/>
        <v>140</v>
      </c>
      <c r="P36" s="67">
        <f t="shared" si="1"/>
        <v>66.666666666666657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70</v>
      </c>
      <c r="AD36" s="67">
        <f t="shared" si="4"/>
        <v>70</v>
      </c>
      <c r="AE36" s="66">
        <f>CRS!H36</f>
        <v>68.333333333333329</v>
      </c>
      <c r="AF36" s="64">
        <f>CRS!I36</f>
        <v>84</v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MACARAEG, JOSEPH PAUL D. </v>
      </c>
      <c r="C37" s="65" t="str">
        <f>CRS!C37</f>
        <v>M</v>
      </c>
      <c r="D37" s="70" t="str">
        <f>CRS!D37</f>
        <v>BSIT-WEB TRACK-1</v>
      </c>
      <c r="E37" s="109">
        <v>20</v>
      </c>
      <c r="F37" s="109">
        <v>15</v>
      </c>
      <c r="G37" s="109">
        <v>6</v>
      </c>
      <c r="H37" s="109">
        <v>20</v>
      </c>
      <c r="I37" s="109">
        <v>35</v>
      </c>
      <c r="J37" s="109">
        <f>10+15+8+5</f>
        <v>38</v>
      </c>
      <c r="K37" s="109"/>
      <c r="L37" s="109"/>
      <c r="M37" s="109"/>
      <c r="N37" s="109"/>
      <c r="O37" s="60">
        <f t="shared" si="0"/>
        <v>134</v>
      </c>
      <c r="P37" s="67">
        <f t="shared" si="1"/>
        <v>63.809523809523803</v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52</v>
      </c>
      <c r="AD37" s="67">
        <f t="shared" si="4"/>
        <v>52</v>
      </c>
      <c r="AE37" s="66">
        <f>CRS!H37</f>
        <v>57.904761904761898</v>
      </c>
      <c r="AF37" s="64">
        <f>CRS!I37</f>
        <v>79</v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MALIONES, KAILE ZANRYANA A. </v>
      </c>
      <c r="C38" s="65" t="str">
        <f>CRS!C38</f>
        <v>F</v>
      </c>
      <c r="D38" s="70" t="str">
        <f>CRS!D38</f>
        <v>BSIT-WEB TRACK-2</v>
      </c>
      <c r="E38" s="109">
        <v>40</v>
      </c>
      <c r="F38" s="109">
        <v>20</v>
      </c>
      <c r="G38" s="109">
        <v>8</v>
      </c>
      <c r="H38" s="109">
        <v>20</v>
      </c>
      <c r="I38" s="109">
        <v>40</v>
      </c>
      <c r="J38" s="109">
        <f>35+20+20</f>
        <v>75</v>
      </c>
      <c r="K38" s="109"/>
      <c r="L38" s="109"/>
      <c r="M38" s="109"/>
      <c r="N38" s="109"/>
      <c r="O38" s="60">
        <f t="shared" si="0"/>
        <v>203</v>
      </c>
      <c r="P38" s="67">
        <f t="shared" si="1"/>
        <v>96.666666666666671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80</v>
      </c>
      <c r="AD38" s="67">
        <f t="shared" si="4"/>
        <v>80</v>
      </c>
      <c r="AE38" s="66">
        <f>CRS!H38</f>
        <v>88.333333333333343</v>
      </c>
      <c r="AF38" s="64">
        <f>CRS!I38</f>
        <v>94</v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MAMARIL, KEN PATRICK P. </v>
      </c>
      <c r="C39" s="65" t="str">
        <f>CRS!C39</f>
        <v>M</v>
      </c>
      <c r="D39" s="70" t="str">
        <f>CRS!D39</f>
        <v>BSIT-WEB TRACK-3</v>
      </c>
      <c r="E39" s="109">
        <v>40</v>
      </c>
      <c r="F39" s="109">
        <v>20</v>
      </c>
      <c r="G39" s="109">
        <v>7</v>
      </c>
      <c r="H39" s="109">
        <v>20</v>
      </c>
      <c r="I39" s="109">
        <v>40</v>
      </c>
      <c r="J39" s="109">
        <f>40+15+10+10</f>
        <v>75</v>
      </c>
      <c r="K39" s="109"/>
      <c r="L39" s="109"/>
      <c r="M39" s="109"/>
      <c r="N39" s="109"/>
      <c r="O39" s="60">
        <f t="shared" si="0"/>
        <v>202</v>
      </c>
      <c r="P39" s="67">
        <f t="shared" si="1"/>
        <v>96.19047619047619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82</v>
      </c>
      <c r="AD39" s="67">
        <f t="shared" si="4"/>
        <v>82</v>
      </c>
      <c r="AE39" s="66">
        <f>CRS!H39</f>
        <v>89.095238095238102</v>
      </c>
      <c r="AF39" s="64">
        <f>CRS!I39</f>
        <v>95</v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MANUYAG, ELMERNEL D. </v>
      </c>
      <c r="C40" s="65" t="str">
        <f>CRS!C40</f>
        <v>M</v>
      </c>
      <c r="D40" s="70" t="str">
        <f>CRS!D40</f>
        <v>BSIT-WEB TRACK-1</v>
      </c>
      <c r="E40" s="109">
        <v>30</v>
      </c>
      <c r="F40" s="109">
        <v>0</v>
      </c>
      <c r="G40" s="109">
        <v>8</v>
      </c>
      <c r="H40" s="109">
        <v>20</v>
      </c>
      <c r="I40" s="109">
        <v>40</v>
      </c>
      <c r="J40" s="109">
        <f>25+15+15</f>
        <v>55</v>
      </c>
      <c r="K40" s="109"/>
      <c r="L40" s="109"/>
      <c r="M40" s="109"/>
      <c r="N40" s="109"/>
      <c r="O40" s="60">
        <f t="shared" si="0"/>
        <v>153</v>
      </c>
      <c r="P40" s="67">
        <f t="shared" si="1"/>
        <v>72.857142857142847</v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58</v>
      </c>
      <c r="AD40" s="67">
        <f t="shared" si="4"/>
        <v>57.999999999999993</v>
      </c>
      <c r="AE40" s="66">
        <f>CRS!H40</f>
        <v>65.428571428571416</v>
      </c>
      <c r="AF40" s="64">
        <f>CRS!I40</f>
        <v>83</v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2A  ITE15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WEB TECHNOLOGIES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 xml:space="preserve">MWF 3:00PM-4:15PM  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2nd Trimester SY 2017-2018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20</v>
      </c>
      <c r="G46" s="57">
        <f t="shared" si="5"/>
        <v>10</v>
      </c>
      <c r="H46" s="57">
        <f t="shared" si="5"/>
        <v>20</v>
      </c>
      <c r="I46" s="57">
        <f t="shared" si="5"/>
        <v>40</v>
      </c>
      <c r="J46" s="57">
        <f t="shared" si="5"/>
        <v>80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>INTERNET HISTORY</v>
      </c>
      <c r="F47" s="317" t="str">
        <f t="shared" ref="F47:N47" si="7">IF(F6="","",F6)</f>
        <v>WP INSTALL</v>
      </c>
      <c r="G47" s="317" t="str">
        <f t="shared" si="7"/>
        <v>QUIZ</v>
      </c>
      <c r="H47" s="317" t="str">
        <f t="shared" si="7"/>
        <v>RPT01</v>
      </c>
      <c r="I47" s="317" t="str">
        <f t="shared" si="7"/>
        <v>RPT02</v>
      </c>
      <c r="J47" s="317" t="str">
        <f t="shared" si="7"/>
        <v>WP</v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210</v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 t="str">
        <f>AA6</f>
        <v/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 xml:space="preserve">MAPILI, LURIEL D. </v>
      </c>
      <c r="C50" s="65" t="str">
        <f>CRS!C50</f>
        <v>M</v>
      </c>
      <c r="D50" s="70" t="str">
        <f>CRS!D50</f>
        <v>BSIT-WEB TRACK-2</v>
      </c>
      <c r="E50" s="109">
        <v>20</v>
      </c>
      <c r="F50" s="109">
        <v>20</v>
      </c>
      <c r="G50" s="109">
        <v>6</v>
      </c>
      <c r="H50" s="109">
        <v>15</v>
      </c>
      <c r="I50" s="109">
        <v>35</v>
      </c>
      <c r="J50" s="109">
        <f>25+20+20</f>
        <v>65</v>
      </c>
      <c r="K50" s="109"/>
      <c r="L50" s="109"/>
      <c r="M50" s="109"/>
      <c r="N50" s="109"/>
      <c r="O50" s="60">
        <f t="shared" ref="O50:O80" si="9">IF(SUM(E50:N50)=0,"",SUM(E50:N50))</f>
        <v>161</v>
      </c>
      <c r="P50" s="67">
        <f t="shared" ref="P50:P80" si="10">IF(O50="","",O50/$O$6*100)</f>
        <v>76.666666666666671</v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>
        <v>78</v>
      </c>
      <c r="AD50" s="67">
        <f t="shared" ref="AD50:AD80" si="13">IF(AC50="","",AC50/$AC$5*100)</f>
        <v>78</v>
      </c>
      <c r="AE50" s="66">
        <f>CRS!H50</f>
        <v>77.333333333333343</v>
      </c>
      <c r="AF50" s="64">
        <f>CRS!I50</f>
        <v>89</v>
      </c>
    </row>
    <row r="51" spans="1:32" ht="12.75" customHeight="1" x14ac:dyDescent="0.25">
      <c r="A51" s="56" t="s">
        <v>67</v>
      </c>
      <c r="B51" s="59" t="str">
        <f>CRS!B51</f>
        <v xml:space="preserve">MARONILLA, JEFF B. </v>
      </c>
      <c r="C51" s="65" t="str">
        <f>CRS!C51</f>
        <v>M</v>
      </c>
      <c r="D51" s="70" t="str">
        <f>CRS!D51</f>
        <v>BSIT-WEB TRACK-2</v>
      </c>
      <c r="E51" s="109">
        <v>40</v>
      </c>
      <c r="F51" s="109">
        <v>0</v>
      </c>
      <c r="G51" s="109">
        <v>7</v>
      </c>
      <c r="H51" s="109">
        <v>15</v>
      </c>
      <c r="I51" s="109">
        <v>35</v>
      </c>
      <c r="J51" s="109">
        <f>30+20+15</f>
        <v>65</v>
      </c>
      <c r="K51" s="109"/>
      <c r="L51" s="109"/>
      <c r="M51" s="109"/>
      <c r="N51" s="109"/>
      <c r="O51" s="60">
        <f t="shared" si="9"/>
        <v>162</v>
      </c>
      <c r="P51" s="67">
        <f t="shared" si="10"/>
        <v>77.142857142857153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>
        <v>58</v>
      </c>
      <c r="AD51" s="67">
        <f t="shared" si="13"/>
        <v>57.999999999999993</v>
      </c>
      <c r="AE51" s="66">
        <f>CRS!H51</f>
        <v>67.571428571428569</v>
      </c>
      <c r="AF51" s="64">
        <f>CRS!I51</f>
        <v>84</v>
      </c>
    </row>
    <row r="52" spans="1:32" ht="12.75" customHeight="1" x14ac:dyDescent="0.25">
      <c r="A52" s="56" t="s">
        <v>68</v>
      </c>
      <c r="B52" s="59" t="str">
        <f>CRS!B52</f>
        <v xml:space="preserve">MELENDREZ, LEXUS RENZ G. </v>
      </c>
      <c r="C52" s="65" t="str">
        <f>CRS!C52</f>
        <v>M</v>
      </c>
      <c r="D52" s="70" t="str">
        <f>CRS!D52</f>
        <v>BSIT-WEB TRACK-1</v>
      </c>
      <c r="E52" s="109">
        <v>30</v>
      </c>
      <c r="F52" s="109">
        <v>0</v>
      </c>
      <c r="G52" s="109">
        <v>6</v>
      </c>
      <c r="H52" s="109">
        <v>15</v>
      </c>
      <c r="I52" s="109">
        <v>35</v>
      </c>
      <c r="J52" s="109">
        <f>25+20+10+10</f>
        <v>65</v>
      </c>
      <c r="K52" s="109"/>
      <c r="L52" s="109"/>
      <c r="M52" s="109"/>
      <c r="N52" s="109"/>
      <c r="O52" s="60">
        <f t="shared" si="9"/>
        <v>151</v>
      </c>
      <c r="P52" s="67">
        <f t="shared" si="10"/>
        <v>71.904761904761898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>
        <v>74</v>
      </c>
      <c r="AD52" s="67">
        <f t="shared" si="13"/>
        <v>74</v>
      </c>
      <c r="AE52" s="66">
        <f>CRS!H52</f>
        <v>72.952380952380949</v>
      </c>
      <c r="AF52" s="64">
        <f>CRS!I52</f>
        <v>86</v>
      </c>
    </row>
    <row r="53" spans="1:32" ht="12.75" customHeight="1" x14ac:dyDescent="0.25">
      <c r="A53" s="56" t="s">
        <v>69</v>
      </c>
      <c r="B53" s="59" t="str">
        <f>CRS!B53</f>
        <v xml:space="preserve">NAIR, BENEETH RAJAN Y. </v>
      </c>
      <c r="C53" s="65" t="str">
        <f>CRS!C53</f>
        <v>M</v>
      </c>
      <c r="D53" s="70" t="str">
        <f>CRS!D53</f>
        <v>BSIT-WEB TRACK-1</v>
      </c>
      <c r="E53" s="109" t="s">
        <v>28</v>
      </c>
      <c r="F53" s="109">
        <v>20</v>
      </c>
      <c r="G53" s="109">
        <v>9</v>
      </c>
      <c r="H53" s="109">
        <v>15</v>
      </c>
      <c r="I53" s="109">
        <v>35</v>
      </c>
      <c r="J53" s="109">
        <f>20+20+15</f>
        <v>55</v>
      </c>
      <c r="K53" s="109"/>
      <c r="L53" s="109"/>
      <c r="M53" s="109"/>
      <c r="N53" s="109"/>
      <c r="O53" s="60">
        <f t="shared" si="9"/>
        <v>134</v>
      </c>
      <c r="P53" s="67">
        <f t="shared" si="10"/>
        <v>63.809523809523803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>
        <v>52</v>
      </c>
      <c r="AD53" s="67">
        <f t="shared" si="13"/>
        <v>52</v>
      </c>
      <c r="AE53" s="66">
        <f>CRS!H53</f>
        <v>57.904761904761898</v>
      </c>
      <c r="AF53" s="64">
        <f>CRS!I53</f>
        <v>79</v>
      </c>
    </row>
    <row r="54" spans="1:32" ht="12.75" customHeight="1" x14ac:dyDescent="0.25">
      <c r="A54" s="56" t="s">
        <v>70</v>
      </c>
      <c r="B54" s="59" t="str">
        <f>CRS!B54</f>
        <v xml:space="preserve">ORPILLA, JOVENIX L. </v>
      </c>
      <c r="C54" s="65" t="str">
        <f>CRS!C54</f>
        <v>M</v>
      </c>
      <c r="D54" s="70" t="str">
        <f>CRS!D54</f>
        <v>BSIT-WEB TRACK-1</v>
      </c>
      <c r="E54" s="109">
        <v>40</v>
      </c>
      <c r="F54" s="109">
        <v>0</v>
      </c>
      <c r="G54" s="109" t="s">
        <v>28</v>
      </c>
      <c r="H54" s="109">
        <v>0</v>
      </c>
      <c r="I54" s="109" t="s">
        <v>28</v>
      </c>
      <c r="J54" s="109"/>
      <c r="K54" s="109"/>
      <c r="L54" s="109"/>
      <c r="M54" s="109"/>
      <c r="N54" s="109"/>
      <c r="O54" s="60">
        <f t="shared" si="9"/>
        <v>40</v>
      </c>
      <c r="P54" s="67">
        <f t="shared" si="10"/>
        <v>19.047619047619047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>
        <v>64</v>
      </c>
      <c r="AD54" s="67">
        <f t="shared" si="13"/>
        <v>64</v>
      </c>
      <c r="AE54" s="66">
        <f>CRS!H54</f>
        <v>41.523809523809526</v>
      </c>
      <c r="AF54" s="64">
        <f>CRS!I54</f>
        <v>73</v>
      </c>
    </row>
    <row r="55" spans="1:32" ht="12.75" customHeight="1" x14ac:dyDescent="0.25">
      <c r="A55" s="56" t="s">
        <v>71</v>
      </c>
      <c r="B55" s="59" t="str">
        <f>CRS!B55</f>
        <v xml:space="preserve">QUIBAN, JUDY ANN L. </v>
      </c>
      <c r="C55" s="65" t="str">
        <f>CRS!C55</f>
        <v>F</v>
      </c>
      <c r="D55" s="70" t="str">
        <f>CRS!D55</f>
        <v>BSIT-WEB TRACK-2</v>
      </c>
      <c r="E55" s="109">
        <v>30</v>
      </c>
      <c r="F55" s="109">
        <v>20</v>
      </c>
      <c r="G55" s="109">
        <v>8</v>
      </c>
      <c r="H55" s="109">
        <v>20</v>
      </c>
      <c r="I55" s="109">
        <v>40</v>
      </c>
      <c r="J55" s="109">
        <f>40+15+15</f>
        <v>70</v>
      </c>
      <c r="K55" s="109"/>
      <c r="L55" s="109"/>
      <c r="M55" s="109"/>
      <c r="N55" s="109"/>
      <c r="O55" s="60">
        <f t="shared" si="9"/>
        <v>188</v>
      </c>
      <c r="P55" s="67">
        <f t="shared" si="10"/>
        <v>89.523809523809533</v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>
        <v>54</v>
      </c>
      <c r="AD55" s="67">
        <f t="shared" si="13"/>
        <v>54</v>
      </c>
      <c r="AE55" s="66">
        <f>CRS!H55</f>
        <v>71.761904761904759</v>
      </c>
      <c r="AF55" s="64">
        <f>CRS!I55</f>
        <v>86</v>
      </c>
    </row>
    <row r="56" spans="1:32" ht="12.75" customHeight="1" x14ac:dyDescent="0.25">
      <c r="A56" s="56" t="s">
        <v>72</v>
      </c>
      <c r="B56" s="59" t="str">
        <f>CRS!B56</f>
        <v xml:space="preserve">RIVERA, PATRICK JACE L. </v>
      </c>
      <c r="C56" s="65" t="str">
        <f>CRS!C56</f>
        <v>M</v>
      </c>
      <c r="D56" s="70" t="str">
        <f>CRS!D56</f>
        <v>BSIT-WEB TRACK-2</v>
      </c>
      <c r="E56" s="109">
        <v>40</v>
      </c>
      <c r="F56" s="109">
        <v>20</v>
      </c>
      <c r="G56" s="109">
        <v>6</v>
      </c>
      <c r="H56" s="109">
        <v>15</v>
      </c>
      <c r="I56" s="109">
        <v>30</v>
      </c>
      <c r="J56" s="109">
        <f>30+20</f>
        <v>50</v>
      </c>
      <c r="K56" s="109"/>
      <c r="L56" s="109"/>
      <c r="M56" s="109"/>
      <c r="N56" s="109"/>
      <c r="O56" s="60">
        <f t="shared" si="9"/>
        <v>161</v>
      </c>
      <c r="P56" s="67">
        <f t="shared" si="10"/>
        <v>76.666666666666671</v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>
        <v>76</v>
      </c>
      <c r="AD56" s="67">
        <f t="shared" si="13"/>
        <v>76</v>
      </c>
      <c r="AE56" s="66">
        <f>CRS!H56</f>
        <v>76.333333333333343</v>
      </c>
      <c r="AF56" s="64">
        <f>CRS!I56</f>
        <v>88</v>
      </c>
    </row>
    <row r="57" spans="1:32" ht="12.75" customHeight="1" x14ac:dyDescent="0.25">
      <c r="A57" s="56" t="s">
        <v>73</v>
      </c>
      <c r="B57" s="59" t="str">
        <f>CRS!B57</f>
        <v xml:space="preserve">SALVADOR, SAMANTHA ANGELA </v>
      </c>
      <c r="C57" s="65" t="str">
        <f>CRS!C57</f>
        <v>F</v>
      </c>
      <c r="D57" s="70" t="str">
        <f>CRS!D57</f>
        <v>BSIT-WEB TRACK-2</v>
      </c>
      <c r="E57" s="109">
        <v>40</v>
      </c>
      <c r="F57" s="109">
        <v>20</v>
      </c>
      <c r="G57" s="109">
        <v>9</v>
      </c>
      <c r="H57" s="109">
        <v>20</v>
      </c>
      <c r="I57" s="109">
        <v>40</v>
      </c>
      <c r="J57" s="109">
        <v>80</v>
      </c>
      <c r="K57" s="109"/>
      <c r="L57" s="109"/>
      <c r="M57" s="109"/>
      <c r="N57" s="109"/>
      <c r="O57" s="60">
        <f t="shared" si="9"/>
        <v>209</v>
      </c>
      <c r="P57" s="67">
        <f t="shared" si="10"/>
        <v>99.523809523809518</v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>
        <v>82</v>
      </c>
      <c r="AD57" s="67">
        <f t="shared" si="13"/>
        <v>82</v>
      </c>
      <c r="AE57" s="66">
        <f>CRS!H57</f>
        <v>90.761904761904759</v>
      </c>
      <c r="AF57" s="64">
        <f>CRS!I57</f>
        <v>95</v>
      </c>
    </row>
    <row r="58" spans="1:32" ht="12.75" customHeight="1" x14ac:dyDescent="0.25">
      <c r="A58" s="56" t="s">
        <v>74</v>
      </c>
      <c r="B58" s="59" t="str">
        <f>CRS!B58</f>
        <v xml:space="preserve">SANTOS, JETHRO NATHANIEL D. </v>
      </c>
      <c r="C58" s="65" t="str">
        <f>CRS!C58</f>
        <v>M</v>
      </c>
      <c r="D58" s="70" t="str">
        <f>CRS!D58</f>
        <v>BSIT-WEB TRACK-2</v>
      </c>
      <c r="E58" s="109">
        <v>30</v>
      </c>
      <c r="F58" s="109">
        <v>10</v>
      </c>
      <c r="G58" s="109">
        <v>6</v>
      </c>
      <c r="H58" s="109">
        <v>15</v>
      </c>
      <c r="I58" s="109">
        <v>30</v>
      </c>
      <c r="J58" s="109">
        <f>15+15+10+10</f>
        <v>50</v>
      </c>
      <c r="K58" s="109"/>
      <c r="L58" s="109"/>
      <c r="M58" s="109"/>
      <c r="N58" s="109"/>
      <c r="O58" s="60">
        <f t="shared" si="9"/>
        <v>141</v>
      </c>
      <c r="P58" s="67">
        <f t="shared" si="10"/>
        <v>67.142857142857139</v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>
        <v>78</v>
      </c>
      <c r="AD58" s="67">
        <f t="shared" si="13"/>
        <v>78</v>
      </c>
      <c r="AE58" s="66">
        <f>CRS!H58</f>
        <v>72.571428571428569</v>
      </c>
      <c r="AF58" s="64">
        <f>CRS!I58</f>
        <v>86</v>
      </c>
    </row>
    <row r="59" spans="1:32" ht="12.75" customHeight="1" x14ac:dyDescent="0.25">
      <c r="A59" s="56" t="s">
        <v>75</v>
      </c>
      <c r="B59" s="59" t="str">
        <f>CRS!B59</f>
        <v xml:space="preserve">TELIAKEN, EDWARD CLARK P. </v>
      </c>
      <c r="C59" s="65" t="str">
        <f>CRS!C59</f>
        <v>M</v>
      </c>
      <c r="D59" s="70" t="str">
        <f>CRS!D59</f>
        <v>BSIT-WEB TRACK-2</v>
      </c>
      <c r="E59" s="109">
        <v>30</v>
      </c>
      <c r="F59" s="109">
        <v>20</v>
      </c>
      <c r="G59" s="109">
        <v>8</v>
      </c>
      <c r="H59" s="109">
        <v>20</v>
      </c>
      <c r="I59" s="109">
        <v>35</v>
      </c>
      <c r="J59" s="109">
        <f>30+15+18</f>
        <v>63</v>
      </c>
      <c r="K59" s="109"/>
      <c r="L59" s="109"/>
      <c r="M59" s="109"/>
      <c r="N59" s="109"/>
      <c r="O59" s="60">
        <f t="shared" si="9"/>
        <v>176</v>
      </c>
      <c r="P59" s="67">
        <f t="shared" si="10"/>
        <v>83.80952380952381</v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>
        <v>68</v>
      </c>
      <c r="AD59" s="67">
        <f t="shared" si="13"/>
        <v>68</v>
      </c>
      <c r="AE59" s="66">
        <f>CRS!H59</f>
        <v>75.904761904761898</v>
      </c>
      <c r="AF59" s="64">
        <f>CRS!I59</f>
        <v>88</v>
      </c>
    </row>
    <row r="60" spans="1:32" ht="12.75" customHeight="1" x14ac:dyDescent="0.25">
      <c r="A60" s="56" t="s">
        <v>76</v>
      </c>
      <c r="B60" s="59" t="str">
        <f>CRS!B60</f>
        <v xml:space="preserve">TULLAO, RAYMOND T. </v>
      </c>
      <c r="C60" s="65" t="str">
        <f>CRS!C60</f>
        <v>M</v>
      </c>
      <c r="D60" s="70" t="str">
        <f>CRS!D60</f>
        <v>BSIT-BA TRACK-1</v>
      </c>
      <c r="E60" s="109" t="s">
        <v>28</v>
      </c>
      <c r="F60" s="109">
        <v>20</v>
      </c>
      <c r="G60" s="109">
        <v>3</v>
      </c>
      <c r="H60" s="109">
        <v>15</v>
      </c>
      <c r="I60" s="109">
        <v>40</v>
      </c>
      <c r="J60" s="109">
        <f>25+18+2+8</f>
        <v>53</v>
      </c>
      <c r="K60" s="109"/>
      <c r="L60" s="109"/>
      <c r="M60" s="109"/>
      <c r="N60" s="109"/>
      <c r="O60" s="60">
        <f t="shared" si="9"/>
        <v>131</v>
      </c>
      <c r="P60" s="67">
        <f t="shared" si="10"/>
        <v>62.38095238095238</v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>
        <v>58</v>
      </c>
      <c r="AD60" s="67">
        <f t="shared" si="13"/>
        <v>57.999999999999993</v>
      </c>
      <c r="AE60" s="66">
        <f>CRS!H60</f>
        <v>60.19047619047619</v>
      </c>
      <c r="AF60" s="64">
        <f>CRS!I60</f>
        <v>80</v>
      </c>
    </row>
    <row r="61" spans="1:32" ht="12.75" customHeight="1" x14ac:dyDescent="0.25">
      <c r="A61" s="56" t="s">
        <v>77</v>
      </c>
      <c r="B61" s="59" t="str">
        <f>CRS!B61</f>
        <v xml:space="preserve">UMALI, BRIAN MAC C. </v>
      </c>
      <c r="C61" s="65" t="str">
        <f>CRS!C61</f>
        <v>M</v>
      </c>
      <c r="D61" s="70" t="str">
        <f>CRS!D61</f>
        <v>BSIT-WEB TRACK-1</v>
      </c>
      <c r="E61" s="109">
        <v>40</v>
      </c>
      <c r="F61" s="109">
        <v>20</v>
      </c>
      <c r="G61" s="109" t="s">
        <v>28</v>
      </c>
      <c r="H61" s="109">
        <v>0</v>
      </c>
      <c r="I61" s="109">
        <v>30</v>
      </c>
      <c r="J61" s="109"/>
      <c r="K61" s="109"/>
      <c r="L61" s="109"/>
      <c r="M61" s="109"/>
      <c r="N61" s="109"/>
      <c r="O61" s="60">
        <f t="shared" si="9"/>
        <v>90</v>
      </c>
      <c r="P61" s="67">
        <f t="shared" si="10"/>
        <v>42.857142857142854</v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>
        <v>76</v>
      </c>
      <c r="AD61" s="67">
        <f t="shared" si="13"/>
        <v>76</v>
      </c>
      <c r="AE61" s="66">
        <f>CRS!H61</f>
        <v>59.428571428571431</v>
      </c>
      <c r="AF61" s="64">
        <f>CRS!I61</f>
        <v>80</v>
      </c>
    </row>
    <row r="62" spans="1:32" ht="12.75" customHeight="1" x14ac:dyDescent="0.25">
      <c r="A62" s="56" t="s">
        <v>78</v>
      </c>
      <c r="B62" s="59" t="str">
        <f>CRS!B62</f>
        <v xml:space="preserve">UMANDAM, JOSEPH D. </v>
      </c>
      <c r="C62" s="65" t="str">
        <f>CRS!C62</f>
        <v>M</v>
      </c>
      <c r="D62" s="70" t="str">
        <f>CRS!D62</f>
        <v>BSIT-WEB TRACK-2</v>
      </c>
      <c r="E62" s="109">
        <v>35</v>
      </c>
      <c r="F62" s="109">
        <v>0</v>
      </c>
      <c r="G62" s="109">
        <v>7</v>
      </c>
      <c r="H62" s="109">
        <v>15</v>
      </c>
      <c r="I62" s="109">
        <v>40</v>
      </c>
      <c r="J62" s="109">
        <f>10+15+15</f>
        <v>40</v>
      </c>
      <c r="K62" s="109"/>
      <c r="L62" s="109"/>
      <c r="M62" s="109"/>
      <c r="N62" s="109"/>
      <c r="O62" s="60">
        <f t="shared" si="9"/>
        <v>137</v>
      </c>
      <c r="P62" s="67">
        <f t="shared" si="10"/>
        <v>65.238095238095241</v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>
        <v>68</v>
      </c>
      <c r="AD62" s="67">
        <f t="shared" si="13"/>
        <v>68</v>
      </c>
      <c r="AE62" s="66">
        <f>CRS!H62</f>
        <v>66.61904761904762</v>
      </c>
      <c r="AF62" s="64">
        <f>CRS!I62</f>
        <v>83</v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2A  ITE15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TECHNOLOGIES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 xml:space="preserve">MWF 3:00PM-4:15PM  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ALQUIZAR, DREMS B.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ATABAY, MANUEL JR E.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BANNAWOL, GEOFFERSON K. </v>
      </c>
      <c r="C12" s="65" t="str">
        <f>CRS!C12</f>
        <v>M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BAOANAN, YVONNE GRAIL A.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BARTOLOME, JOHN JOHN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BAYONGASAN, GUILLER FRANZ G.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BERGANIO, CRAIG MATTHEW P.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CALAWA, ROJAN KRISTOFFER N.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CAMPOS, ALLYZA G.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CAWIL, JUJI T.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COPERO, IRIS B.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CORNEL, CHRISTIAN B.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CORTEZ, WENDELL R.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DELA CRUZ, AARON KEITH N.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EPLER, KYZHER SHAWN B.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EROT, OLLINGER SYAN M.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EUGENIO, ROGIN V.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FERNANDEZ, ELIAS III D. </v>
      </c>
      <c r="C29" s="65" t="str">
        <f>CRS!C29</f>
        <v>M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FERRER, JERICHO D.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GALANG, NARMEL KEITH C.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GARCIA, JARED KARL L.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GOMEZ, JOHN PAUL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GUDIO, FERNANDO J. </v>
      </c>
      <c r="C34" s="65" t="str">
        <f>CRS!C34</f>
        <v>M</v>
      </c>
      <c r="D34" s="70" t="str">
        <f>CRS!D34</f>
        <v>BSIT-WEB TRACK-3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LAWEK, ANABELLE S. </v>
      </c>
      <c r="C35" s="65" t="str">
        <f>CRS!C35</f>
        <v>F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LOGHA, MICHELLE M. </v>
      </c>
      <c r="C36" s="65" t="str">
        <f>CRS!C36</f>
        <v>F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MACARAEG, JOSEPH PAUL D.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MALIONES, KAILE ZANRYANA A. </v>
      </c>
      <c r="C38" s="65" t="str">
        <f>CRS!C38</f>
        <v>F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MAMARIL, KEN PATRICK P. </v>
      </c>
      <c r="C39" s="65" t="str">
        <f>CRS!C39</f>
        <v>M</v>
      </c>
      <c r="D39" s="70" t="str">
        <f>CRS!D39</f>
        <v>BSIT-WEB TRACK-3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MANUYAG, ELMERNEL D.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2A  ITE15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TECHNOLOGIES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 xml:space="preserve">MWF 3:00PM-4:15PM  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MAPILI, LURIEL D.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MARONILLA, JEFF B.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MELENDREZ, LEXUS RENZ G.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NAIR, BENEETH RAJAN Y.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ORPILLA, JOVENIX L.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QUIBAN, JUDY ANN L. </v>
      </c>
      <c r="C55" s="65" t="str">
        <f>CRS!C55</f>
        <v>F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RIVERA, PATRICK JACE L.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 xml:space="preserve">SALVADOR, SAMANTHA ANGELA </v>
      </c>
      <c r="C57" s="65" t="str">
        <f>CRS!C57</f>
        <v>F</v>
      </c>
      <c r="D57" s="70" t="str">
        <f>CRS!D57</f>
        <v>BSIT-WEB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 xml:space="preserve">SANTOS, JETHRO NATHANIEL D. </v>
      </c>
      <c r="C58" s="65" t="str">
        <f>CRS!C58</f>
        <v>M</v>
      </c>
      <c r="D58" s="70" t="str">
        <f>CRS!D58</f>
        <v>BSIT-WEB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 xml:space="preserve">TELIAKEN, EDWARD CLARK P. </v>
      </c>
      <c r="C59" s="65" t="str">
        <f>CRS!C59</f>
        <v>M</v>
      </c>
      <c r="D59" s="70" t="str">
        <f>CRS!D59</f>
        <v>BSIT-WEB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 xml:space="preserve">TULLAO, RAYMOND T. </v>
      </c>
      <c r="C60" s="65" t="str">
        <f>CRS!C60</f>
        <v>M</v>
      </c>
      <c r="D60" s="70" t="str">
        <f>CRS!D60</f>
        <v>BSIT-BA TRACK-1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 xml:space="preserve">UMALI, BRIAN MAC C. </v>
      </c>
      <c r="C61" s="65" t="str">
        <f>CRS!C61</f>
        <v>M</v>
      </c>
      <c r="D61" s="70" t="str">
        <f>CRS!D61</f>
        <v>BSIT-WEB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 xml:space="preserve">UMANDAM, JOSEPH D. </v>
      </c>
      <c r="C62" s="65" t="str">
        <f>CRS!C62</f>
        <v>M</v>
      </c>
      <c r="D62" s="70" t="str">
        <f>CRS!D62</f>
        <v>BSIT-WEB TRACK-2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2A  ITE15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WEB TECHNOLOGIES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 xml:space="preserve">MWF 3:00PM-4:15PM  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ALQUIZAR, DREMS B.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ATABAY, MANUEL JR E.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BACAGAN, DANNAH ANGIELLE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BANNAWOL, GEOFFERSON K. </v>
      </c>
      <c r="C12" s="65" t="str">
        <f>CRS!C12</f>
        <v>M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BAOANAN, YVONNE GRAIL A.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BARTOLOME, JOHN JOHN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BAYONGASAN, GUILLER FRANZ G.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BERGANIO, CRAIG MATTHEW P.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CABEL, ALBERT ANSON I.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CALAWA, ROJAN KRISTOFFER N.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CAMPOS, ALLYZA G. </v>
      </c>
      <c r="C19" s="65" t="str">
        <f>CRS!C19</f>
        <v>F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CAWIL, JUJI T.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COPERO, IRIS B. </v>
      </c>
      <c r="C21" s="65" t="str">
        <f>CRS!C21</f>
        <v>F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CORNEL, CHRISTIAN B.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CORTEZ, WENDELL R.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DELA CRUZ, AARON KEITH N.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EPLER, KYZHER SHAWN B.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 xml:space="preserve">EROT, OLLINGER SYAN M.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 xml:space="preserve">EUGENIO, ROGIN V.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 xml:space="preserve">FERNANDEZ, ELIAS III D. </v>
      </c>
      <c r="C29" s="65" t="str">
        <f>CRS!C29</f>
        <v>M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 xml:space="preserve">FERRER, JERICHO D.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 xml:space="preserve">GALANG, NARMEL KEITH C.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 xml:space="preserve">GARCIA, JARED KARL L. </v>
      </c>
      <c r="C32" s="65" t="str">
        <f>CRS!C32</f>
        <v>M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 xml:space="preserve">GOMEZ, JOHN PAUL D.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GUDIO, FERNANDO J. </v>
      </c>
      <c r="C34" s="65" t="str">
        <f>CRS!C34</f>
        <v>M</v>
      </c>
      <c r="D34" s="70" t="str">
        <f>CRS!D34</f>
        <v>BSIT-WEB TRACK-3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LAWEK, ANABELLE S. </v>
      </c>
      <c r="C35" s="65" t="str">
        <f>CRS!C35</f>
        <v>F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LOGHA, MICHELLE M. </v>
      </c>
      <c r="C36" s="65" t="str">
        <f>CRS!C36</f>
        <v>F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MACARAEG, JOSEPH PAUL D.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MALIONES, KAILE ZANRYANA A. </v>
      </c>
      <c r="C38" s="65" t="str">
        <f>CRS!C38</f>
        <v>F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MAMARIL, KEN PATRICK P. </v>
      </c>
      <c r="C39" s="65" t="str">
        <f>CRS!C39</f>
        <v>M</v>
      </c>
      <c r="D39" s="70" t="str">
        <f>CRS!D39</f>
        <v>BSIT-WEB TRACK-3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MANUYAG, ELMERNEL D.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2A  ITE15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WEB TECHNOLOGIES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 xml:space="preserve">MWF 3:00PM-4:15PM  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 xml:space="preserve">MAPILI, LURIEL D. </v>
      </c>
      <c r="C50" s="65" t="str">
        <f>CRS!C50</f>
        <v>M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MARONILLA, JEFF B.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MELENDREZ, LEXUS RENZ G.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NAIR, BENEETH RAJAN Y.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ORPILLA, JOVENIX L.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QUIBAN, JUDY ANN L. </v>
      </c>
      <c r="C55" s="65" t="str">
        <f>CRS!C55</f>
        <v>F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RIVERA, PATRICK JACE L.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 xml:space="preserve">SALVADOR, SAMANTHA ANGELA </v>
      </c>
      <c r="C57" s="65" t="str">
        <f>CRS!C57</f>
        <v>F</v>
      </c>
      <c r="D57" s="70" t="str">
        <f>CRS!D57</f>
        <v>BSIT-WEB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 xml:space="preserve">SANTOS, JETHRO NATHANIEL D. </v>
      </c>
      <c r="C58" s="65" t="str">
        <f>CRS!C58</f>
        <v>M</v>
      </c>
      <c r="D58" s="70" t="str">
        <f>CRS!D58</f>
        <v>BSIT-WEB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 xml:space="preserve">TELIAKEN, EDWARD CLARK P. </v>
      </c>
      <c r="C59" s="65" t="str">
        <f>CRS!C59</f>
        <v>M</v>
      </c>
      <c r="D59" s="70" t="str">
        <f>CRS!D59</f>
        <v>BSIT-WEB TRACK-2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 xml:space="preserve">TULLAO, RAYMOND T. </v>
      </c>
      <c r="C60" s="65" t="str">
        <f>CRS!C60</f>
        <v>M</v>
      </c>
      <c r="D60" s="70" t="str">
        <f>CRS!D60</f>
        <v>BSIT-BA TRACK-1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 xml:space="preserve">UMALI, BRIAN MAC C. </v>
      </c>
      <c r="C61" s="65" t="str">
        <f>CRS!C61</f>
        <v>M</v>
      </c>
      <c r="D61" s="70" t="str">
        <f>CRS!D61</f>
        <v>BSIT-WEB TRACK-1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 xml:space="preserve">UMANDAM, JOSEPH D. </v>
      </c>
      <c r="C62" s="65" t="str">
        <f>CRS!C62</f>
        <v>M</v>
      </c>
      <c r="D62" s="70" t="str">
        <f>CRS!D62</f>
        <v>BSIT-WEB TRACK-2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female</v>
      </c>
    </row>
    <row r="8" spans="1:34" ht="15.75" x14ac:dyDescent="0.2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2A</v>
      </c>
      <c r="C11" s="385" t="str">
        <f>'INITIAL INPUT'!G12</f>
        <v>ITE15</v>
      </c>
      <c r="D11" s="386"/>
      <c r="E11" s="386"/>
      <c r="F11" s="163"/>
      <c r="G11" s="387" t="str">
        <f>CRS!A4</f>
        <v xml:space="preserve">MWF 3:00PM-4:15PM  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2017-2018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17-4164-621</v>
      </c>
      <c r="C15" s="139" t="str">
        <f>IF(NAMES!B2="","",NAMES!B2)</f>
        <v xml:space="preserve">ALQUIZAR, DREMS B.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TRACK-1</v>
      </c>
      <c r="H15" s="133"/>
      <c r="I15" s="144">
        <f>IF(CRS!I9="","",CRS!I9)</f>
        <v>93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12008304</v>
      </c>
      <c r="C16" s="139" t="str">
        <f>IF(NAMES!B3="","",NAMES!B3)</f>
        <v xml:space="preserve">ATABAY, MANUEL JR E.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88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16-5450-909</v>
      </c>
      <c r="C17" s="139" t="str">
        <f>IF(NAMES!B4="","",NAMES!B4)</f>
        <v xml:space="preserve">BACAGAN, DANNAH ANGIELLE B. </v>
      </c>
      <c r="D17" s="140"/>
      <c r="E17" s="141" t="str">
        <f>IF(NAMES!C4="","",NAMES!C4)</f>
        <v>F</v>
      </c>
      <c r="F17" s="142"/>
      <c r="G17" s="143" t="str">
        <f>IF(NAMES!D4="","",NAMES!D4)</f>
        <v>BSIT-WEB TRACK-2</v>
      </c>
      <c r="H17" s="133"/>
      <c r="I17" s="144">
        <f>IF(CRS!I11="","",CRS!I11)</f>
        <v>94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15-3210-970</v>
      </c>
      <c r="C18" s="139" t="str">
        <f>IF(NAMES!B5="","",NAMES!B5)</f>
        <v xml:space="preserve">BANNAWOL, GEOFFERSON K.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TRACK-1</v>
      </c>
      <c r="H18" s="133"/>
      <c r="I18" s="144">
        <f>IF(CRS!I12="","",CRS!I12)</f>
        <v>85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17-4166-473</v>
      </c>
      <c r="C19" s="139" t="str">
        <f>IF(NAMES!B6="","",NAMES!B6)</f>
        <v xml:space="preserve">BAOANAN, YVONNE GRAIL A.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85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16-5054-980</v>
      </c>
      <c r="C20" s="139" t="str">
        <f>IF(NAMES!B7="","",NAMES!B7)</f>
        <v xml:space="preserve">BARTOLOME, JOHN JOHN B.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>
        <f>IF(CRS!I14="","",CRS!I14)</f>
        <v>87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16-3914-537</v>
      </c>
      <c r="C21" s="139" t="str">
        <f>IF(NAMES!B8="","",NAMES!B8)</f>
        <v xml:space="preserve">BAYONGASAN, GUILLER FRANZ G.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85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16-5294-301</v>
      </c>
      <c r="C22" s="139" t="str">
        <f>IF(NAMES!B9="","",NAMES!B9)</f>
        <v xml:space="preserve">BERGANIO, CRAIG MATTHEW P.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91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16-5826-141</v>
      </c>
      <c r="C23" s="139" t="str">
        <f>IF(NAMES!B10="","",NAMES!B10)</f>
        <v xml:space="preserve">CABEL, ALBERT ANSON I.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89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16-3829-351</v>
      </c>
      <c r="C24" s="139" t="str">
        <f>IF(NAMES!B11="","",NAMES!B11)</f>
        <v xml:space="preserve">CALAWA, ROJAN KRISTOFFER N.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82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16-4566-100</v>
      </c>
      <c r="C25" s="139" t="str">
        <f>IF(NAMES!B12="","",NAMES!B12)</f>
        <v xml:space="preserve">CAMPOS, ALLYZA G.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>
        <f>IF(CRS!I19="","",CRS!I19)</f>
        <v>88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16-3874-649</v>
      </c>
      <c r="C26" s="139" t="str">
        <f>IF(NAMES!B13="","",NAMES!B13)</f>
        <v xml:space="preserve">CAWIL, JUJI T.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89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14-4526-346</v>
      </c>
      <c r="C27" s="139" t="str">
        <f>IF(NAMES!B14="","",NAMES!B14)</f>
        <v xml:space="preserve">COPERO, IRIS B.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TRACK-2</v>
      </c>
      <c r="H27" s="133"/>
      <c r="I27" s="144">
        <f>IF(CRS!I21="","",CRS!I21)</f>
        <v>88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17-5465-824</v>
      </c>
      <c r="C28" s="139" t="str">
        <f>IF(NAMES!B15="","",NAMES!B15)</f>
        <v xml:space="preserve">CORNEL, CHRISTIAN B.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84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16-3875-283</v>
      </c>
      <c r="C29" s="139" t="str">
        <f>IF(NAMES!B16="","",NAMES!B16)</f>
        <v xml:space="preserve">CORTEZ, WENDELL R.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16-4794-874</v>
      </c>
      <c r="C30" s="139" t="str">
        <f>IF(NAMES!B17="","",NAMES!B17)</f>
        <v xml:space="preserve">DELA CRUZ, AARON KEITH N.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84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14-0828-403</v>
      </c>
      <c r="C31" s="139" t="str">
        <f>IF(NAMES!B18="","",NAMES!B18)</f>
        <v xml:space="preserve">DOMINGO, JOHN CARLO R.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>
        <f>IF(CRS!I25="","",CRS!I25)</f>
        <v>91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17-5532-643</v>
      </c>
      <c r="C32" s="139" t="str">
        <f>IF(NAMES!B19="","",NAMES!B19)</f>
        <v xml:space="preserve">EPLER, KYZHER SHAWN B.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80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17-4118-909</v>
      </c>
      <c r="C33" s="139" t="str">
        <f>IF(NAMES!B20="","",NAMES!B20)</f>
        <v xml:space="preserve">EROT, OLLINGER SYAN M.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84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17-5462-749</v>
      </c>
      <c r="C34" s="139" t="str">
        <f>IF(NAMES!B21="","",NAMES!B21)</f>
        <v xml:space="preserve">EUGENIO, ROGIN V.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85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17-4204-793</v>
      </c>
      <c r="C35" s="139" t="str">
        <f>IF(NAMES!B22="","",NAMES!B22)</f>
        <v xml:space="preserve">FERNANDEZ, ELIAS III D.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TRACK-1</v>
      </c>
      <c r="H35" s="133"/>
      <c r="I35" s="144">
        <f>IF(CRS!I29="","",CRS!I29)</f>
        <v>78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13-1951-557</v>
      </c>
      <c r="C36" s="139" t="str">
        <f>IF(NAMES!B23="","",NAMES!B23)</f>
        <v xml:space="preserve">FERRER, JERICHO D.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73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15-2491-393</v>
      </c>
      <c r="C37" s="139" t="str">
        <f>IF(NAMES!B24="","",NAMES!B24)</f>
        <v xml:space="preserve">GALANG, NARMEL KEITH C.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85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12-1688-705</v>
      </c>
      <c r="C38" s="139" t="str">
        <f>IF(NAMES!B25="","",NAMES!B25)</f>
        <v xml:space="preserve">GARCIA, JARED KARL L.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TRACK-2</v>
      </c>
      <c r="H38" s="133"/>
      <c r="I38" s="144">
        <f>IF(CRS!I32="","",CRS!I32)</f>
        <v>93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16-5145-532</v>
      </c>
      <c r="C39" s="139" t="str">
        <f>IF(NAMES!B26="","",NAMES!B26)</f>
        <v xml:space="preserve">GOMEZ, JOHN PAUL D.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77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15-2175-915</v>
      </c>
      <c r="C40" s="139" t="str">
        <f>IF(NAMES!B27="","",NAMES!B27)</f>
        <v xml:space="preserve">GUDIO, FERNANDO J.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TRACK-3</v>
      </c>
      <c r="H40" s="133"/>
      <c r="I40" s="144">
        <f>IF(CRS!I34="","",CRS!I34)</f>
        <v>81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15-2467-988</v>
      </c>
      <c r="C41" s="139" t="str">
        <f>IF(NAMES!B28="","",NAMES!B28)</f>
        <v xml:space="preserve">LAWEK, ANABELLE S. </v>
      </c>
      <c r="D41" s="140"/>
      <c r="E41" s="141" t="str">
        <f>IF(NAMES!C28="","",NAMES!C28)</f>
        <v>F</v>
      </c>
      <c r="F41" s="142"/>
      <c r="G41" s="143" t="str">
        <f>IF(NAMES!D28="","",NAMES!D28)</f>
        <v>BSIT-WEB TRACK-2</v>
      </c>
      <c r="H41" s="133"/>
      <c r="I41" s="144">
        <f>IF(CRS!I35="","",CRS!I35)</f>
        <v>73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15-1856-542</v>
      </c>
      <c r="C42" s="139" t="str">
        <f>IF(NAMES!B29="","",NAMES!B29)</f>
        <v xml:space="preserve">LOGHA, MICHELLE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TRACK-1</v>
      </c>
      <c r="H42" s="133"/>
      <c r="I42" s="144">
        <f>IF(CRS!I36="","",CRS!I36)</f>
        <v>84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16-4904-114</v>
      </c>
      <c r="C43" s="139" t="str">
        <f>IF(NAMES!B30="","",NAMES!B30)</f>
        <v xml:space="preserve">MACARAEG, JOSEPH PAUL D.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TRACK-1</v>
      </c>
      <c r="H43" s="133"/>
      <c r="I43" s="144">
        <f>IF(CRS!I37="","",CRS!I37)</f>
        <v>79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16-5412-889</v>
      </c>
      <c r="C44" s="139" t="str">
        <f>IF(NAMES!B31="","",NAMES!B31)</f>
        <v xml:space="preserve">MALIONES, KAILE ZANRYANA A.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TRACK-2</v>
      </c>
      <c r="H44" s="133"/>
      <c r="I44" s="144">
        <f>IF(CRS!I38="","",CRS!I38)</f>
        <v>94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13-2749-862</v>
      </c>
      <c r="C45" s="139" t="str">
        <f>IF(NAMES!B32="","",NAMES!B32)</f>
        <v xml:space="preserve">MAMARIL, KEN PATRICK P.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TRACK-3</v>
      </c>
      <c r="H45" s="133"/>
      <c r="I45" s="144">
        <f>IF(CRS!I39="","",CRS!I39)</f>
        <v>95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17-4876-834</v>
      </c>
      <c r="C46" s="139" t="str">
        <f>IF(NAMES!B33="","",NAMES!B33)</f>
        <v xml:space="preserve">MANUYAG, ELMERNEL D.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83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TECHNOLOGIES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2A</v>
      </c>
      <c r="C72" s="385" t="str">
        <f>C11</f>
        <v>ITE15</v>
      </c>
      <c r="D72" s="386"/>
      <c r="E72" s="386"/>
      <c r="F72" s="163"/>
      <c r="G72" s="387" t="str">
        <f>G11</f>
        <v xml:space="preserve">MWF 3:00PM-4:15PM  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2017-2018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17-4049-767</v>
      </c>
      <c r="C76" s="139" t="str">
        <f>IF(NAMES!B34="","",NAMES!B34)</f>
        <v xml:space="preserve">MAPILI, LURIEL D.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TRACK-2</v>
      </c>
      <c r="H76" s="133"/>
      <c r="I76" s="144">
        <f>IF(CRS!I50="","",CRS!I50)</f>
        <v>89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16-5865-479</v>
      </c>
      <c r="C77" s="139" t="str">
        <f>IF(NAMES!B35="","",NAMES!B35)</f>
        <v xml:space="preserve">MARONILLA, JEFF B.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84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17-4343-975</v>
      </c>
      <c r="C78" s="139" t="str">
        <f>IF(NAMES!B36="","",NAMES!B36)</f>
        <v xml:space="preserve">MELENDREZ, LEXUS RENZ G.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TRACK-1</v>
      </c>
      <c r="H78" s="133"/>
      <c r="I78" s="144">
        <f>IF(CRS!I52="","",CRS!I52)</f>
        <v>86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17-4165-537</v>
      </c>
      <c r="C79" s="139" t="str">
        <f>IF(NAMES!B37="","",NAMES!B37)</f>
        <v xml:space="preserve">NAIR, BENEETH RAJAN Y.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79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14-5040-682</v>
      </c>
      <c r="C80" s="139" t="str">
        <f>IF(NAMES!B38="","",NAMES!B38)</f>
        <v xml:space="preserve">ORPILLA, JOVENIX L.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TRACK-1</v>
      </c>
      <c r="H80" s="133"/>
      <c r="I80" s="144">
        <f>IF(CRS!I54="","",CRS!I54)</f>
        <v>73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16-4014-698</v>
      </c>
      <c r="C81" s="139" t="str">
        <f>IF(NAMES!B39="","",NAMES!B39)</f>
        <v xml:space="preserve">QUIBAN, JUDY ANN L. </v>
      </c>
      <c r="D81" s="140"/>
      <c r="E81" s="141" t="str">
        <f>IF(NAMES!C39="","",NAMES!C39)</f>
        <v>F</v>
      </c>
      <c r="F81" s="142"/>
      <c r="G81" s="143" t="str">
        <f>IF(NAMES!D39="","",NAMES!D39)</f>
        <v>BSIT-WEB TRACK-2</v>
      </c>
      <c r="H81" s="133"/>
      <c r="I81" s="144">
        <f>IF(CRS!I55="","",CRS!I55)</f>
        <v>86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13-0152-982</v>
      </c>
      <c r="C82" s="139" t="str">
        <f>IF(NAMES!B40="","",NAMES!B40)</f>
        <v xml:space="preserve">RIVERA, PATRICK JACE L.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88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>16-5156-297</v>
      </c>
      <c r="C83" s="139" t="str">
        <f>IF(NAMES!B41="","",NAMES!B41)</f>
        <v xml:space="preserve">SALVADOR, SAMANTHA ANGELA </v>
      </c>
      <c r="D83" s="140"/>
      <c r="E83" s="141" t="str">
        <f>IF(NAMES!C41="","",NAMES!C41)</f>
        <v>F</v>
      </c>
      <c r="F83" s="142"/>
      <c r="G83" s="143" t="str">
        <f>IF(NAMES!D41="","",NAMES!D41)</f>
        <v>BSIT-WEB TRACK-2</v>
      </c>
      <c r="H83" s="133"/>
      <c r="I83" s="144">
        <f>IF(CRS!I57="","",CRS!I57)</f>
        <v>95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>14-3991-375</v>
      </c>
      <c r="C84" s="139" t="str">
        <f>IF(NAMES!B42="","",NAMES!B42)</f>
        <v xml:space="preserve">SANTOS, JETHRO NATHANIEL D. </v>
      </c>
      <c r="D84" s="140"/>
      <c r="E84" s="141" t="str">
        <f>IF(NAMES!C42="","",NAMES!C42)</f>
        <v>M</v>
      </c>
      <c r="F84" s="142"/>
      <c r="G84" s="143" t="str">
        <f>IF(NAMES!D42="","",NAMES!D42)</f>
        <v>BSIT-WEB TRACK-2</v>
      </c>
      <c r="H84" s="133"/>
      <c r="I84" s="144">
        <f>IF(CRS!I58="","",CRS!I58)</f>
        <v>86</v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>12024008</v>
      </c>
      <c r="C85" s="139" t="str">
        <f>IF(NAMES!B43="","",NAMES!B43)</f>
        <v xml:space="preserve">TELIAKEN, EDWARD CLARK P. </v>
      </c>
      <c r="D85" s="140"/>
      <c r="E85" s="141" t="str">
        <f>IF(NAMES!C43="","",NAMES!C43)</f>
        <v>M</v>
      </c>
      <c r="F85" s="142"/>
      <c r="G85" s="143" t="str">
        <f>IF(NAMES!D43="","",NAMES!D43)</f>
        <v>BSIT-WEB TRACK-2</v>
      </c>
      <c r="H85" s="133"/>
      <c r="I85" s="144">
        <f>IF(CRS!I59="","",CRS!I59)</f>
        <v>88</v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>16-5711-598</v>
      </c>
      <c r="C86" s="139" t="str">
        <f>IF(NAMES!B44="","",NAMES!B44)</f>
        <v xml:space="preserve">TULLAO, RAYMOND T. </v>
      </c>
      <c r="D86" s="140"/>
      <c r="E86" s="141" t="str">
        <f>IF(NAMES!C44="","",NAMES!C44)</f>
        <v>M</v>
      </c>
      <c r="F86" s="142"/>
      <c r="G86" s="143" t="str">
        <f>IF(NAMES!D44="","",NAMES!D44)</f>
        <v>BSIT-BA TRACK-1</v>
      </c>
      <c r="H86" s="133"/>
      <c r="I86" s="144">
        <f>IF(CRS!I60="","",CRS!I60)</f>
        <v>80</v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>15-4601-375</v>
      </c>
      <c r="C87" s="139" t="str">
        <f>IF(NAMES!B45="","",NAMES!B45)</f>
        <v xml:space="preserve">UMALI, BRIAN MAC C. </v>
      </c>
      <c r="D87" s="140"/>
      <c r="E87" s="141" t="str">
        <f>IF(NAMES!C45="","",NAMES!C45)</f>
        <v>M</v>
      </c>
      <c r="F87" s="142"/>
      <c r="G87" s="143" t="str">
        <f>IF(NAMES!D45="","",NAMES!D45)</f>
        <v>BSIT-WEB TRACK-1</v>
      </c>
      <c r="H87" s="133"/>
      <c r="I87" s="144">
        <f>IF(CRS!I61="","",CRS!I61)</f>
        <v>80</v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>16-3917-226</v>
      </c>
      <c r="C88" s="139" t="str">
        <f>IF(NAMES!B46="","",NAMES!B46)</f>
        <v xml:space="preserve">UMANDAM, JOSEPH D. </v>
      </c>
      <c r="D88" s="140"/>
      <c r="E88" s="141" t="str">
        <f>IF(NAMES!C46="","",NAMES!C46)</f>
        <v>M</v>
      </c>
      <c r="F88" s="142"/>
      <c r="G88" s="143" t="str">
        <f>IF(NAMES!D46="","",NAMES!D46)</f>
        <v>BSIT-WEB TRACK-2</v>
      </c>
      <c r="H88" s="133"/>
      <c r="I88" s="144">
        <f>IF(CRS!I62="","",CRS!I62)</f>
        <v>83</v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TECHNOLOGIES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2018-02-23T02:44:48Z</dcterms:modified>
</cp:coreProperties>
</file>