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52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<sst xmlns="http://schemas.openxmlformats.org/spreadsheetml/2006/main" count="287">
  <si>
    <t>Transmutation Table</t>
  </si>
  <si>
    <t>Lower Limit</t>
  </si>
  <si>
    <t>Upper Limit</t>
  </si>
  <si>
    <t>Equivalent Grade</t>
  </si>
  <si>
    <t>I N I T I A L   I N P U T</t>
  </si>
  <si>
    <t>CITCS 2B</t>
  </si>
  <si>
    <t>ITE3</t>
  </si>
  <si>
    <t>WEB APPLICATION DEVELOPMENT</t>
  </si>
  <si>
    <t>Code</t>
  </si>
  <si>
    <t>Subject</t>
  </si>
  <si>
    <t>Description</t>
  </si>
  <si>
    <t>TTH 1:45PM-3:00PM</t>
  </si>
  <si>
    <t>TTHSAT 3:00PM-4:15PM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</si>
  <si>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</si>
  <si>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</si>
  <si>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</si>
  <si>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</si>
  <si>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</si>
  <si>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</si>
  <si>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</si>
  <si>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</si>
  <si>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</si>
  <si>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</si>
  <si>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</si>
  <si>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</si>
  <si>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</si>
  <si>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</si>
  <si>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</si>
  <si>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</si>
  <si>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</si>
  <si>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</si>
  <si>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</si>
  <si>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</si>
  <si>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</si>
  <si>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</si>
  <si>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</si>
  <si>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</si>
  <si>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</si>
  <si>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</si>
  <si>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</si>
  <si>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</si>
  <si>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</si>
  <si>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</si>
  <si>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</si>
  <si>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</si>
  <si>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ABAKAR, ALI A. </t>
  </si>
  <si>
    <t>M</t>
  </si>
  <si>
    <t>BSIT-NET SEC TRACK-1</t>
  </si>
  <si>
    <t>16-4967-669</t>
  </si>
  <si>
    <t>2</t>
  </si>
  <si>
    <t xml:space="preserve">ALIM, DANICA LOUISE Y. </t>
  </si>
  <si>
    <t>F</t>
  </si>
  <si>
    <t>BSIT-WEB TRACK-1</t>
  </si>
  <si>
    <t>16-3721-995</t>
  </si>
  <si>
    <t>3</t>
  </si>
  <si>
    <t xml:space="preserve">ASONG, JONATHAN M. </t>
  </si>
  <si>
    <t>BSIT-ERP TRACK-2</t>
  </si>
  <si>
    <t>14-0254-927</t>
  </si>
  <si>
    <t>4</t>
  </si>
  <si>
    <t xml:space="preserve">ASSIS, ELMER RENATO C. </t>
  </si>
  <si>
    <t>17-4144-146</t>
  </si>
  <si>
    <t>5</t>
  </si>
  <si>
    <t xml:space="preserve">ATABAY, MANUEL JR E. </t>
  </si>
  <si>
    <t>BSIT-WEB TRACK-2</t>
  </si>
  <si>
    <t>12008304</t>
  </si>
  <si>
    <t>6</t>
  </si>
  <si>
    <t xml:space="preserve">AVELINO, GAUDENCIO M. </t>
  </si>
  <si>
    <t>17-4155-851</t>
  </si>
  <si>
    <t>7</t>
  </si>
  <si>
    <t xml:space="preserve">BERGANIO, CRAIG MATTHEW P. </t>
  </si>
  <si>
    <t>16-5294-301</t>
  </si>
  <si>
    <t>8</t>
  </si>
  <si>
    <t xml:space="preserve">BULATAO, DONNA ROSE M. </t>
  </si>
  <si>
    <t>17-4078-534</t>
  </si>
  <si>
    <t>9</t>
  </si>
  <si>
    <t xml:space="preserve">CABEL, ALBERT ANSON I. </t>
  </si>
  <si>
    <t>16-5826-141</t>
  </si>
  <si>
    <t>10</t>
  </si>
  <si>
    <t xml:space="preserve">COLOMA, MERVIL J. </t>
  </si>
  <si>
    <t>BSIT-NET SEC TRACK-2</t>
  </si>
  <si>
    <t>16-5089-447</t>
  </si>
  <si>
    <t>11</t>
  </si>
  <si>
    <t xml:space="preserve">COSME II, JEFFERSON J. </t>
  </si>
  <si>
    <t>15-4587-797</t>
  </si>
  <si>
    <t>12</t>
  </si>
  <si>
    <t xml:space="preserve">DAYOS, CARL MARTIN P. </t>
  </si>
  <si>
    <t>16-5067-321</t>
  </si>
  <si>
    <t>13</t>
  </si>
  <si>
    <t xml:space="preserve">DEFEO, STEPHANY HAN O. </t>
  </si>
  <si>
    <t>16-5733-108</t>
  </si>
  <si>
    <t>14</t>
  </si>
  <si>
    <t xml:space="preserve">DIMASANGCA, FAJAD C. </t>
  </si>
  <si>
    <t>BSIT-ERP TRACK-1</t>
  </si>
  <si>
    <t>16-5560-902</t>
  </si>
  <si>
    <t>15</t>
  </si>
  <si>
    <t xml:space="preserve">DUEÑAS, ZAIRA MAE A. </t>
  </si>
  <si>
    <t>16-4816-591</t>
  </si>
  <si>
    <t>16</t>
  </si>
  <si>
    <t xml:space="preserve">EDEJER, ZANDRO VINCE E. </t>
  </si>
  <si>
    <t>15-2917-163</t>
  </si>
  <si>
    <t>17</t>
  </si>
  <si>
    <t xml:space="preserve">ESQUIJO, JOHNREY M. </t>
  </si>
  <si>
    <t>15-2257-394</t>
  </si>
  <si>
    <t>18</t>
  </si>
  <si>
    <t xml:space="preserve">GARCIA, JARED KARL L. </t>
  </si>
  <si>
    <t>12-1688-705</t>
  </si>
  <si>
    <t>19</t>
  </si>
  <si>
    <t xml:space="preserve">HALUPE, YOON SAMI C. </t>
  </si>
  <si>
    <t>16-3815-818</t>
  </si>
  <si>
    <t>20</t>
  </si>
  <si>
    <t xml:space="preserve">HASSEN, AHMED M. </t>
  </si>
  <si>
    <t>16-4450-292</t>
  </si>
  <si>
    <t>21</t>
  </si>
  <si>
    <t xml:space="preserve">KUSIMO, OLUWAFEMI A. </t>
  </si>
  <si>
    <t>15-3839-979</t>
  </si>
  <si>
    <t>22</t>
  </si>
  <si>
    <t xml:space="preserve">LAVARIAS, MARK IAN D. </t>
  </si>
  <si>
    <t>13-1890-855</t>
  </si>
  <si>
    <t>23</t>
  </si>
  <si>
    <t xml:space="preserve">LAZARO, KEANU C. </t>
  </si>
  <si>
    <t>16-3632-373</t>
  </si>
  <si>
    <t>24</t>
  </si>
  <si>
    <t xml:space="preserve">LOGHA, MICHELLE M. </t>
  </si>
  <si>
    <t>15-1856-542</t>
  </si>
  <si>
    <t>25</t>
  </si>
  <si>
    <t xml:space="preserve">MACARANAS, LAURENCE P. </t>
  </si>
  <si>
    <t>16-4786-149</t>
  </si>
  <si>
    <t>26</t>
  </si>
  <si>
    <t xml:space="preserve">MAGNO, JASON G. </t>
  </si>
  <si>
    <t>17-4555-149</t>
  </si>
  <si>
    <t>27</t>
  </si>
  <si>
    <t xml:space="preserve">MAMARIL, ERICA VANESA L. </t>
  </si>
  <si>
    <t>BSCS-DIGITAL ARTS TRACK-3</t>
  </si>
  <si>
    <t>16-3678-692</t>
  </si>
  <si>
    <t>28</t>
  </si>
  <si>
    <t xml:space="preserve">MANUYAG, ARNEL D. </t>
  </si>
  <si>
    <t>17-4875-815</t>
  </si>
  <si>
    <t>29</t>
  </si>
  <si>
    <t xml:space="preserve">MANZANO, ALEJANDRO III G. </t>
  </si>
  <si>
    <t>12004012</t>
  </si>
  <si>
    <t>30</t>
  </si>
  <si>
    <t xml:space="preserve">MAPILI, LURIEL D. </t>
  </si>
  <si>
    <t>17-4049-767</t>
  </si>
  <si>
    <t>31</t>
  </si>
  <si>
    <t xml:space="preserve">MARONILLA, JEFF B. </t>
  </si>
  <si>
    <t>16-5865-479</t>
  </si>
  <si>
    <t>32</t>
  </si>
  <si>
    <t xml:space="preserve">NIYODUSENGA, ESTHER </t>
  </si>
  <si>
    <t>16-4038-649</t>
  </si>
  <si>
    <t>33</t>
  </si>
  <si>
    <t xml:space="preserve">OCAMPO, JESIE CHRIS D. </t>
  </si>
  <si>
    <t>BSCS-DIGITAL ARTS TRACK-2</t>
  </si>
  <si>
    <t>16-4319-184</t>
  </si>
  <si>
    <t>34</t>
  </si>
  <si>
    <t xml:space="preserve">PANOY, ANDREI J. </t>
  </si>
  <si>
    <t>16-3430-265</t>
  </si>
  <si>
    <t>35</t>
  </si>
  <si>
    <t xml:space="preserve">PARAN, KARL IVAN L. </t>
  </si>
  <si>
    <t>14-1746-328</t>
  </si>
  <si>
    <t>36</t>
  </si>
  <si>
    <t xml:space="preserve">QUESADA, JANRICK ARDEN M. </t>
  </si>
  <si>
    <t>16-3737-862</t>
  </si>
  <si>
    <t>37</t>
  </si>
  <si>
    <t xml:space="preserve">RODELAS, EARL ROSHAN B. </t>
  </si>
  <si>
    <t>16-5453-762</t>
  </si>
  <si>
    <t>38</t>
  </si>
  <si>
    <t xml:space="preserve">TALOBAN, AURONY JOHN M. </t>
  </si>
  <si>
    <t>16-3752-873</t>
  </si>
  <si>
    <t>39</t>
  </si>
  <si>
    <t xml:space="preserve">TELIAKEN, EDWARD CLARK P. </t>
  </si>
  <si>
    <t>12024008</t>
  </si>
  <si>
    <t>40</t>
  </si>
  <si>
    <t xml:space="preserve">TIPACTIPAC, GABRIEL N. </t>
  </si>
  <si>
    <t>16-5579-108</t>
  </si>
  <si>
    <t>41</t>
  </si>
  <si>
    <t xml:space="preserve">TULLAO, RAYMOND T. </t>
  </si>
  <si>
    <t>BSIT-BA TRACK-1</t>
  </si>
  <si>
    <t>16-5711-598</t>
  </si>
  <si>
    <t>42</t>
  </si>
  <si>
    <t xml:space="preserve">VALDEZ, ADRIENNE VALERIE M. </t>
  </si>
  <si>
    <t>16-3675-967</t>
  </si>
  <si>
    <t>43</t>
  </si>
  <si>
    <t xml:space="preserve">VALDEZ, REIGN MARK B. </t>
  </si>
  <si>
    <t>15-4100-743</t>
  </si>
  <si>
    <t>44</t>
  </si>
  <si>
    <t xml:space="preserve">YOUSIF, AHMED M. </t>
  </si>
  <si>
    <t>16-5540-406</t>
  </si>
  <si>
    <t>45</t>
  </si>
  <si>
    <t xml:space="preserve">ZARENO, PATRICK EZRA F. </t>
  </si>
  <si>
    <t>15-3451-381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</si>
  <si>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</si>
  <si>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</si>
  <si>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</si>
  <si>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</si>
  <si>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</si>
  <si>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</si>
  <si>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</si>
  <si>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</si>
  <si>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</si>
  <si>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</si>
  <si>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</si>
  <si>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</si>
  <si>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</si>
  <si>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</si>
  <si>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</si>
  <si>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</si>
  <si>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</si>
  <si>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</si>
  <si>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</si>
  <si>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</si>
  <si>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</si>
  <si>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</si>
  <si>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</si>
  <si>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</si>
  <si>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</si>
  <si>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</si>
  <si>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</si>
  <si>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</si>
  <si>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UD</t>
  </si>
  <si>
    <t>INC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</si>
  <si>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</si>
  <si>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</si>
  <si>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</si>
  <si>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</si>
  <si>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</si>
  <si>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</si>
  <si>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</si>
  <si>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</si>
  <si>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</si>
  <si>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</si>
  <si>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</si>
  <si>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</si>
  <si>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</si>
  <si>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</si>
  <si>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</si>
  <si>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</si>
  <si>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</si>
  <si>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</si>
  <si>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</si>
  <si>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</si>
  <si>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</si>
  <si>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</si>
  <si>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</si>
  <si>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</si>
  <si>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</si>
  <si>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</si>
  <si>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</si>
  <si>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</si>
  <si>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</si>
  <si>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</si>
  <si>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</si>
  <si>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</si>
  <si>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</si>
  <si>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</si>
  <si>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</si>
  <si>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</si>
  <si>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QZ CH03</t>
  </si>
  <si>
    <t>QZ BOOTSTRAP</t>
  </si>
  <si>
    <t>PROJ01</t>
  </si>
  <si>
    <t>PROJ02</t>
  </si>
  <si>
    <t>PROJ03</t>
  </si>
  <si>
    <t>-</t>
  </si>
  <si>
    <t>F I N A L</t>
  </si>
  <si>
    <t>PHP QUIZ</t>
  </si>
  <si>
    <t>PHP EXERCISES</t>
  </si>
  <si>
    <t>SB DBase</t>
  </si>
  <si>
    <t>SB IO</t>
  </si>
  <si>
    <t>SB Design</t>
  </si>
  <si>
    <t>Forum DB</t>
  </si>
  <si>
    <t>Forum IO</t>
  </si>
  <si>
    <t>Forum Design</t>
  </si>
  <si>
    <t>CC PHP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</si>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</sst>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8">
    <numFmt numFmtId="176" formatCode="###\-###0"/>
    <numFmt numFmtId="177" formatCode="mm/dd/yy;@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  <numFmt numFmtId="180" formatCode="mmmm\ d\,\ yyyy"/>
    <numFmt numFmtId="181" formatCode="d\-mmm\-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68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12" borderId="79" applyNumberFormat="0" applyAlignment="0" applyProtection="0">
      <alignment vertical="center"/>
    </xf>
    <xf numFmtId="0" fontId="69" fillId="0" borderId="78" applyNumberFormat="0" applyFill="0" applyAlignment="0" applyProtection="0">
      <alignment vertical="center"/>
    </xf>
    <xf numFmtId="0" fontId="0" fillId="16" borderId="80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1" fillId="0" borderId="78" applyNumberFormat="0" applyFill="0" applyAlignment="0" applyProtection="0">
      <alignment vertical="center"/>
    </xf>
    <xf numFmtId="0" fontId="73" fillId="0" borderId="84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2" fillId="26" borderId="83" applyNumberFormat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9" fillId="25" borderId="81" applyNumberFormat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84" fillId="25" borderId="83" applyNumberFormat="0" applyAlignment="0" applyProtection="0">
      <alignment vertical="center"/>
    </xf>
    <xf numFmtId="0" fontId="67" fillId="0" borderId="77" applyNumberFormat="0" applyFill="0" applyAlignment="0" applyProtection="0">
      <alignment vertical="center"/>
    </xf>
    <xf numFmtId="0" fontId="81" fillId="0" borderId="82" applyNumberFormat="0" applyFill="0" applyAlignment="0" applyProtection="0">
      <alignment vertical="center"/>
    </xf>
    <xf numFmtId="0" fontId="83" fillId="31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3" fillId="0" borderId="0"/>
    <xf numFmtId="0" fontId="68" fillId="17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3" fillId="0" borderId="0"/>
    <xf numFmtId="0" fontId="68" fillId="37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6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7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7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7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58" fontId="24" fillId="0" borderId="16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7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5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5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0" fontId="22" fillId="6" borderId="50" xfId="37" applyNumberFormat="1" applyFont="1" applyFill="1" applyBorder="1" applyAlignment="1" applyProtection="1">
      <alignment horizontal="center"/>
      <protection locked="0"/>
    </xf>
    <xf numFmtId="180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0" fontId="22" fillId="5" borderId="0" xfId="37" applyNumberFormat="1" applyFont="1" applyFill="1" applyBorder="1" applyAlignment="1" applyProtection="1">
      <alignment horizontal="center" vertical="center"/>
      <protection hidden="1"/>
    </xf>
    <xf numFmtId="180" fontId="22" fillId="6" borderId="54" xfId="37" applyNumberFormat="1" applyFont="1" applyFill="1" applyBorder="1" applyAlignment="1" applyProtection="1">
      <alignment horizontal="center"/>
      <protection locked="0"/>
    </xf>
    <xf numFmtId="180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0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1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1" fontId="64" fillId="2" borderId="49" xfId="37" applyNumberFormat="1" applyFont="1" applyFill="1" applyBorder="1" applyAlignment="1" applyProtection="1">
      <alignment horizontal="center"/>
      <protection hidden="1"/>
    </xf>
    <xf numFmtId="181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1" fontId="29" fillId="5" borderId="59" xfId="37" applyNumberFormat="1" applyFont="1" applyFill="1" applyBorder="1" applyAlignment="1" applyProtection="1">
      <alignment horizontal="center"/>
      <protection hidden="1"/>
    </xf>
    <xf numFmtId="181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workbookViewId="0">
      <selection activeCell="J16" sqref="J16:L16"/>
    </sheetView>
  </sheetViews>
  <sheetFormatPr defaultColWidth="9.14285714285714" defaultRowHeight="15"/>
  <cols>
    <col min="1" max="1" width="1.71428571428571" style="287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7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7"/>
    <col min="74" max="16384" width="9.14285714285714" style="69"/>
  </cols>
  <sheetData>
    <row r="1" s="286" customFormat="1" ht="13.35" customHeight="1"/>
    <row r="2" ht="13.35" customHeight="1" spans="2:18"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341"/>
      <c r="P2" s="342" t="s">
        <v>0</v>
      </c>
      <c r="Q2" s="342"/>
      <c r="R2" s="342"/>
    </row>
    <row r="3" ht="13.35" customHeight="1" spans="2:18">
      <c r="B3" s="290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343"/>
      <c r="P3" s="344" t="s">
        <v>1</v>
      </c>
      <c r="Q3" s="344" t="s">
        <v>2</v>
      </c>
      <c r="R3" s="344" t="s">
        <v>3</v>
      </c>
    </row>
    <row r="4" ht="13.35" customHeight="1" spans="2:18">
      <c r="B4" s="290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343"/>
      <c r="P4" s="344">
        <v>0</v>
      </c>
      <c r="Q4" s="344">
        <v>6.9999</v>
      </c>
      <c r="R4" s="342">
        <v>70</v>
      </c>
    </row>
    <row r="5" ht="13.35" customHeight="1" spans="2:18"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343"/>
      <c r="P5" s="344">
        <v>7</v>
      </c>
      <c r="Q5" s="344">
        <v>18.9999</v>
      </c>
      <c r="R5" s="342">
        <v>71</v>
      </c>
    </row>
    <row r="6" ht="13.35" customHeight="1" spans="2:18">
      <c r="B6" s="290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343"/>
      <c r="P6" s="344">
        <v>19</v>
      </c>
      <c r="Q6" s="344">
        <v>30.9999</v>
      </c>
      <c r="R6" s="342">
        <v>72</v>
      </c>
    </row>
    <row r="7" ht="13.35" customHeight="1" spans="2:18">
      <c r="B7" s="290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343"/>
      <c r="P7" s="344">
        <v>31</v>
      </c>
      <c r="Q7" s="344">
        <v>42.9999</v>
      </c>
      <c r="R7" s="342">
        <v>73</v>
      </c>
    </row>
    <row r="8" ht="13.35" customHeight="1" spans="2:18">
      <c r="B8" s="290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343"/>
      <c r="P8" s="344">
        <v>43</v>
      </c>
      <c r="Q8" s="344">
        <v>49.9999</v>
      </c>
      <c r="R8" s="342">
        <v>74</v>
      </c>
    </row>
    <row r="9" ht="13.35" customHeight="1" spans="2:18">
      <c r="B9" s="292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345"/>
      <c r="P9" s="344">
        <v>50</v>
      </c>
      <c r="Q9" s="344">
        <v>51.4999</v>
      </c>
      <c r="R9" s="342">
        <v>75</v>
      </c>
    </row>
    <row r="10" ht="13.35" customHeight="1" spans="2:18">
      <c r="B10" s="294"/>
      <c r="C10" s="295" t="s">
        <v>4</v>
      </c>
      <c r="D10" s="296"/>
      <c r="E10" s="296"/>
      <c r="F10" s="296"/>
      <c r="G10" s="296"/>
      <c r="H10" s="296"/>
      <c r="I10" s="296"/>
      <c r="J10" s="296"/>
      <c r="K10" s="296"/>
      <c r="L10" s="296"/>
      <c r="M10" s="346"/>
      <c r="N10" s="347"/>
      <c r="P10" s="344">
        <v>51.5</v>
      </c>
      <c r="Q10" s="344">
        <v>52.9999</v>
      </c>
      <c r="R10" s="342">
        <v>76</v>
      </c>
    </row>
    <row r="11" ht="13.35" customHeight="1" spans="2:18">
      <c r="B11" s="297"/>
      <c r="C11" s="298"/>
      <c r="D11" s="65"/>
      <c r="E11" s="65"/>
      <c r="F11" s="65"/>
      <c r="G11" s="65"/>
      <c r="H11" s="65"/>
      <c r="I11" s="65"/>
      <c r="J11" s="65"/>
      <c r="K11" s="65"/>
      <c r="L11" s="65"/>
      <c r="M11" s="348"/>
      <c r="N11" s="349"/>
      <c r="P11" s="344">
        <v>53</v>
      </c>
      <c r="Q11" s="344">
        <v>54.9999</v>
      </c>
      <c r="R11" s="342">
        <v>77</v>
      </c>
    </row>
    <row r="12" ht="13.35" customHeight="1" spans="2:18">
      <c r="B12" s="297"/>
      <c r="C12" s="299"/>
      <c r="D12" s="300" t="s">
        <v>5</v>
      </c>
      <c r="E12" s="301"/>
      <c r="F12" s="302"/>
      <c r="G12" s="303" t="s">
        <v>6</v>
      </c>
      <c r="H12" s="304"/>
      <c r="I12" s="350"/>
      <c r="J12" s="303" t="s">
        <v>7</v>
      </c>
      <c r="K12" s="351"/>
      <c r="L12" s="352"/>
      <c r="M12" s="353"/>
      <c r="N12" s="349"/>
      <c r="P12" s="344">
        <v>55</v>
      </c>
      <c r="Q12" s="344">
        <v>56.9999</v>
      </c>
      <c r="R12" s="342">
        <v>78</v>
      </c>
    </row>
    <row r="13" ht="13.35" customHeight="1" spans="2:18">
      <c r="B13" s="297"/>
      <c r="C13" s="299"/>
      <c r="D13" s="305" t="s">
        <v>8</v>
      </c>
      <c r="E13" s="306"/>
      <c r="F13" s="302"/>
      <c r="G13" s="305" t="s">
        <v>9</v>
      </c>
      <c r="H13" s="305"/>
      <c r="I13" s="350"/>
      <c r="J13" s="305" t="s">
        <v>10</v>
      </c>
      <c r="K13" s="65"/>
      <c r="L13" s="65"/>
      <c r="M13" s="353"/>
      <c r="N13" s="349"/>
      <c r="P13" s="344">
        <v>57</v>
      </c>
      <c r="Q13" s="344">
        <v>58.9999</v>
      </c>
      <c r="R13" s="342">
        <v>79</v>
      </c>
    </row>
    <row r="14" ht="13.35" customHeight="1" spans="2:18">
      <c r="B14" s="297"/>
      <c r="C14" s="299"/>
      <c r="D14" s="303" t="s">
        <v>11</v>
      </c>
      <c r="E14" s="304"/>
      <c r="F14" s="307"/>
      <c r="G14" s="303" t="s">
        <v>12</v>
      </c>
      <c r="H14" s="304"/>
      <c r="I14" s="354"/>
      <c r="J14" s="355" t="s">
        <v>13</v>
      </c>
      <c r="K14" s="311"/>
      <c r="L14" s="350"/>
      <c r="M14" s="353" t="s">
        <v>14</v>
      </c>
      <c r="N14" s="349"/>
      <c r="P14" s="344">
        <v>59</v>
      </c>
      <c r="Q14" s="344">
        <v>60.9999</v>
      </c>
      <c r="R14" s="342">
        <v>80</v>
      </c>
    </row>
    <row r="15" ht="13.35" customHeight="1" spans="2:18">
      <c r="B15" s="297"/>
      <c r="C15" s="299"/>
      <c r="D15" s="305" t="s">
        <v>15</v>
      </c>
      <c r="E15" s="308"/>
      <c r="F15" s="307"/>
      <c r="G15" s="305" t="s">
        <v>16</v>
      </c>
      <c r="H15" s="308"/>
      <c r="I15" s="354"/>
      <c r="J15" s="305" t="s">
        <v>17</v>
      </c>
      <c r="K15" s="356"/>
      <c r="L15" s="65"/>
      <c r="M15" s="353"/>
      <c r="N15" s="349"/>
      <c r="P15" s="344">
        <v>61</v>
      </c>
      <c r="Q15" s="344">
        <v>62.9999</v>
      </c>
      <c r="R15" s="342">
        <v>81</v>
      </c>
    </row>
    <row r="16" ht="13.35" customHeight="1" spans="2:18">
      <c r="B16" s="297"/>
      <c r="C16" s="299"/>
      <c r="D16" s="300" t="s">
        <v>18</v>
      </c>
      <c r="E16" s="309"/>
      <c r="F16" s="307"/>
      <c r="G16" s="310" t="s">
        <v>19</v>
      </c>
      <c r="H16" s="311"/>
      <c r="I16" s="311"/>
      <c r="J16" s="357" t="s">
        <v>20</v>
      </c>
      <c r="K16" s="358"/>
      <c r="L16" s="359"/>
      <c r="M16" s="353"/>
      <c r="N16" s="349"/>
      <c r="P16" s="344">
        <v>63</v>
      </c>
      <c r="Q16" s="344">
        <v>64.9999</v>
      </c>
      <c r="R16" s="342">
        <v>82</v>
      </c>
    </row>
    <row r="17" ht="13.35" customHeight="1" spans="2:18">
      <c r="B17" s="297"/>
      <c r="C17" s="299"/>
      <c r="D17" s="305" t="s">
        <v>21</v>
      </c>
      <c r="E17" s="312"/>
      <c r="F17" s="307"/>
      <c r="G17" s="305" t="s">
        <v>22</v>
      </c>
      <c r="H17" s="313"/>
      <c r="I17" s="354"/>
      <c r="J17" s="305" t="s">
        <v>23</v>
      </c>
      <c r="K17" s="65"/>
      <c r="L17" s="65"/>
      <c r="M17" s="353"/>
      <c r="N17" s="349"/>
      <c r="P17" s="344">
        <v>65</v>
      </c>
      <c r="Q17" s="344">
        <v>66.9999</v>
      </c>
      <c r="R17" s="342">
        <v>83</v>
      </c>
    </row>
    <row r="18" ht="13.35" customHeight="1" spans="2:18">
      <c r="B18" s="297"/>
      <c r="C18" s="298"/>
      <c r="D18" s="313"/>
      <c r="E18" s="313"/>
      <c r="F18" s="313"/>
      <c r="G18" s="314"/>
      <c r="H18" s="314"/>
      <c r="I18" s="314"/>
      <c r="J18" s="313"/>
      <c r="K18" s="313"/>
      <c r="L18" s="313"/>
      <c r="M18" s="360"/>
      <c r="N18" s="349"/>
      <c r="P18" s="344">
        <v>67</v>
      </c>
      <c r="Q18" s="344">
        <v>68.9999</v>
      </c>
      <c r="R18" s="342">
        <v>84</v>
      </c>
    </row>
    <row r="19" ht="13.35" customHeight="1" spans="2:18">
      <c r="B19" s="297"/>
      <c r="C19" s="315"/>
      <c r="D19" s="316" t="s">
        <v>24</v>
      </c>
      <c r="E19" s="317"/>
      <c r="F19" s="318"/>
      <c r="G19" s="316" t="s">
        <v>25</v>
      </c>
      <c r="H19" s="319"/>
      <c r="I19" s="319"/>
      <c r="J19" s="361" t="str">
        <f>IF(J23="","Prelim","ERROR")</f>
        <v>Prelim</v>
      </c>
      <c r="K19" s="361" t="str">
        <f>IF(K23="","Midterm","ERROR")</f>
        <v>Midterm</v>
      </c>
      <c r="L19" s="361" t="str">
        <f>IF(L23="","Final","ERROR")</f>
        <v>Final</v>
      </c>
      <c r="M19" s="362"/>
      <c r="N19" s="349"/>
      <c r="P19" s="344">
        <v>69</v>
      </c>
      <c r="Q19" s="344">
        <v>70.9999</v>
      </c>
      <c r="R19" s="342">
        <v>85</v>
      </c>
    </row>
    <row r="20" ht="13.35" customHeight="1" spans="2:18">
      <c r="B20" s="297"/>
      <c r="C20" s="320"/>
      <c r="D20" s="321"/>
      <c r="E20" s="322"/>
      <c r="F20" s="323"/>
      <c r="G20" s="324" t="s">
        <v>26</v>
      </c>
      <c r="H20" s="325"/>
      <c r="I20" s="363"/>
      <c r="J20" s="364">
        <v>0.33</v>
      </c>
      <c r="K20" s="364">
        <v>0.33</v>
      </c>
      <c r="L20" s="365">
        <v>0.33</v>
      </c>
      <c r="M20" s="360"/>
      <c r="N20" s="349"/>
      <c r="P20" s="344">
        <v>71</v>
      </c>
      <c r="Q20" s="344">
        <v>72.9999</v>
      </c>
      <c r="R20" s="342">
        <v>86</v>
      </c>
    </row>
    <row r="21" ht="13.35" customHeight="1" spans="2:18">
      <c r="B21" s="297"/>
      <c r="C21" s="320"/>
      <c r="D21" s="305" t="s">
        <v>27</v>
      </c>
      <c r="E21" s="306"/>
      <c r="F21" s="326"/>
      <c r="G21" s="324" t="s">
        <v>28</v>
      </c>
      <c r="H21" s="325"/>
      <c r="I21" s="363"/>
      <c r="J21" s="364">
        <v>0.33</v>
      </c>
      <c r="K21" s="364">
        <v>0.33</v>
      </c>
      <c r="L21" s="365">
        <v>0.33</v>
      </c>
      <c r="M21" s="360"/>
      <c r="N21" s="349"/>
      <c r="P21" s="344">
        <v>73</v>
      </c>
      <c r="Q21" s="344">
        <v>74.9999</v>
      </c>
      <c r="R21" s="342">
        <v>87</v>
      </c>
    </row>
    <row r="22" ht="13.35" customHeight="1" spans="2:18">
      <c r="B22" s="297"/>
      <c r="C22" s="320"/>
      <c r="D22" s="327"/>
      <c r="E22" s="328"/>
      <c r="F22" s="323"/>
      <c r="G22" s="329" t="s">
        <v>29</v>
      </c>
      <c r="H22" s="330"/>
      <c r="I22" s="330"/>
      <c r="J22" s="366">
        <v>0.34</v>
      </c>
      <c r="K22" s="366">
        <v>0.34</v>
      </c>
      <c r="L22" s="367">
        <v>0.34</v>
      </c>
      <c r="M22" s="368"/>
      <c r="N22" s="349"/>
      <c r="P22" s="344">
        <v>75</v>
      </c>
      <c r="Q22" s="344">
        <v>76.9999</v>
      </c>
      <c r="R22" s="342">
        <v>88</v>
      </c>
    </row>
    <row r="23" ht="13.35" customHeight="1" spans="2:18">
      <c r="B23" s="297"/>
      <c r="C23" s="320"/>
      <c r="D23" s="305" t="s">
        <v>30</v>
      </c>
      <c r="E23" s="306"/>
      <c r="F23" s="326"/>
      <c r="G23" s="323"/>
      <c r="H23" s="323"/>
      <c r="I23" s="323"/>
      <c r="J23" s="369" t="str">
        <f>IF((SUM(J20:J22))=1,"",(SUM(J20:J22))-1)</f>
        <v/>
      </c>
      <c r="K23" s="369" t="str">
        <f>IF((SUM(K20:K22))=1,"",(SUM(K20:K22))-1)</f>
        <v/>
      </c>
      <c r="L23" s="369" t="str">
        <f>IF((SUM(L20:L22))=1,"",(SUM(L20:L22))-1)</f>
        <v/>
      </c>
      <c r="M23" s="368"/>
      <c r="N23" s="349"/>
      <c r="P23" s="344">
        <v>77</v>
      </c>
      <c r="Q23" s="344">
        <v>78.9999</v>
      </c>
      <c r="R23" s="342">
        <v>89</v>
      </c>
    </row>
    <row r="24" ht="13.35" customHeight="1" spans="2:18">
      <c r="B24" s="297"/>
      <c r="C24" s="320"/>
      <c r="D24" s="327"/>
      <c r="E24" s="331"/>
      <c r="F24" s="326"/>
      <c r="G24" s="316" t="s">
        <v>31</v>
      </c>
      <c r="H24" s="319"/>
      <c r="I24" s="319"/>
      <c r="J24" s="370" t="s">
        <v>32</v>
      </c>
      <c r="K24" s="370" t="s">
        <v>33</v>
      </c>
      <c r="L24" s="371" t="s">
        <v>34</v>
      </c>
      <c r="M24" s="368"/>
      <c r="N24" s="349"/>
      <c r="P24" s="344">
        <v>79</v>
      </c>
      <c r="Q24" s="344">
        <v>80.9999</v>
      </c>
      <c r="R24" s="342">
        <v>90</v>
      </c>
    </row>
    <row r="25" ht="13.35" customHeight="1" spans="2:18">
      <c r="B25" s="297"/>
      <c r="C25" s="320"/>
      <c r="D25" s="305" t="s">
        <v>35</v>
      </c>
      <c r="E25" s="306"/>
      <c r="F25" s="323"/>
      <c r="G25" s="332" t="s">
        <v>36</v>
      </c>
      <c r="H25" s="333"/>
      <c r="I25" s="333"/>
      <c r="J25" s="372">
        <v>0.5</v>
      </c>
      <c r="K25" s="372">
        <v>0.5</v>
      </c>
      <c r="L25" s="373"/>
      <c r="M25" s="368"/>
      <c r="N25" s="349"/>
      <c r="P25" s="344">
        <v>81</v>
      </c>
      <c r="Q25" s="344">
        <v>82.9999</v>
      </c>
      <c r="R25" s="342">
        <v>91</v>
      </c>
    </row>
    <row r="26" ht="13.35" customHeight="1" spans="2:18">
      <c r="B26" s="297"/>
      <c r="C26" s="320"/>
      <c r="D26" s="305"/>
      <c r="E26" s="65"/>
      <c r="F26" s="323"/>
      <c r="G26" s="334" t="s">
        <v>37</v>
      </c>
      <c r="H26" s="335"/>
      <c r="I26" s="374"/>
      <c r="J26" s="375">
        <v>0.25</v>
      </c>
      <c r="K26" s="375">
        <v>0.25</v>
      </c>
      <c r="L26" s="376">
        <v>0.5</v>
      </c>
      <c r="M26" s="368"/>
      <c r="N26" s="349"/>
      <c r="P26" s="344">
        <v>83</v>
      </c>
      <c r="Q26" s="344">
        <v>84.9999</v>
      </c>
      <c r="R26" s="342">
        <v>92</v>
      </c>
    </row>
    <row r="27" ht="13.35" customHeight="1" spans="2:18">
      <c r="B27" s="297"/>
      <c r="C27" s="336" t="s">
        <v>38</v>
      </c>
      <c r="D27" s="337"/>
      <c r="E27" s="337"/>
      <c r="F27" s="338"/>
      <c r="G27" s="338"/>
      <c r="H27" s="338"/>
      <c r="I27" s="338"/>
      <c r="J27" s="377"/>
      <c r="K27" s="377"/>
      <c r="L27" s="377"/>
      <c r="M27" s="378"/>
      <c r="N27" s="349"/>
      <c r="P27" s="344">
        <v>85</v>
      </c>
      <c r="Q27" s="344">
        <v>86.9999</v>
      </c>
      <c r="R27" s="342">
        <v>93</v>
      </c>
    </row>
    <row r="28" ht="15.75" spans="2:18">
      <c r="B28" s="339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79"/>
      <c r="P28" s="344">
        <v>87</v>
      </c>
      <c r="Q28" s="344">
        <v>88.9999</v>
      </c>
      <c r="R28" s="342">
        <v>94</v>
      </c>
    </row>
    <row r="29" ht="15.75" spans="2:18"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P29" s="344">
        <v>89</v>
      </c>
      <c r="Q29" s="344">
        <v>90.9999</v>
      </c>
      <c r="R29" s="342">
        <v>95</v>
      </c>
    </row>
    <row r="30" spans="2:18"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P30" s="344">
        <v>91</v>
      </c>
      <c r="Q30" s="344">
        <v>92.9999</v>
      </c>
      <c r="R30" s="342">
        <v>96</v>
      </c>
    </row>
    <row r="31" spans="2:18"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P31" s="344">
        <v>93</v>
      </c>
      <c r="Q31" s="344">
        <v>94.9999</v>
      </c>
      <c r="R31" s="342">
        <v>97</v>
      </c>
    </row>
    <row r="32" spans="2:18"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P32" s="344">
        <v>95</v>
      </c>
      <c r="Q32" s="344">
        <v>96.9999</v>
      </c>
      <c r="R32" s="342">
        <v>98</v>
      </c>
    </row>
    <row r="33" spans="2:18"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P33" s="344">
        <v>97</v>
      </c>
      <c r="Q33" s="344">
        <v>98.9999</v>
      </c>
      <c r="R33" s="342">
        <v>99</v>
      </c>
    </row>
    <row r="34" spans="2:18"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P34" s="344">
        <v>99</v>
      </c>
      <c r="Q34" s="344">
        <v>100</v>
      </c>
      <c r="R34" s="342">
        <v>99</v>
      </c>
    </row>
    <row r="35" s="287" customFormat="1" ht="14.25" customHeight="1"/>
    <row r="36" s="287" customFormat="1"/>
    <row r="37" s="287" customFormat="1"/>
    <row r="38" s="287" customFormat="1"/>
    <row r="39" s="287" customFormat="1"/>
    <row r="40" s="287" customFormat="1"/>
    <row r="41" s="287" customFormat="1"/>
    <row r="42" s="287" customFormat="1"/>
    <row r="43" s="287" customFormat="1"/>
    <row r="44" s="287" customFormat="1"/>
    <row r="45" s="287" customFormat="1"/>
    <row r="46" s="287" customFormat="1"/>
    <row r="47" s="287" customFormat="1"/>
    <row r="48" s="287" customFormat="1"/>
    <row r="49" s="287" customFormat="1"/>
    <row r="50" s="287" customFormat="1"/>
    <row r="51" s="287" customFormat="1"/>
    <row r="52" s="287" customFormat="1"/>
    <row r="53" s="287" customFormat="1"/>
    <row r="54" s="287" customFormat="1"/>
    <row r="55" s="287" customFormat="1"/>
    <row r="56" s="287" customFormat="1"/>
    <row r="57" s="287" customFormat="1"/>
    <row r="58" s="287" customFormat="1"/>
    <row r="59" s="287" customFormat="1"/>
    <row r="60" s="287" customFormat="1"/>
    <row r="61" s="287" customFormat="1"/>
    <row r="62" s="287" customFormat="1"/>
    <row r="63" s="287" customFormat="1"/>
    <row r="64" s="287" customFormat="1"/>
    <row r="65" s="287" customFormat="1"/>
    <row r="66" s="287" customFormat="1"/>
    <row r="67" s="287" customFormat="1"/>
    <row r="68" s="287" customFormat="1"/>
    <row r="69" s="287" customFormat="1"/>
    <row r="70" s="287" customFormat="1"/>
    <row r="71" s="287" customFormat="1"/>
    <row r="72" s="287" customFormat="1"/>
    <row r="73" s="287" customFormat="1"/>
    <row r="74" s="287" customFormat="1"/>
    <row r="75" s="287" customFormat="1"/>
    <row r="76" s="287" customFormat="1"/>
    <row r="77" s="287" customFormat="1"/>
    <row r="78" s="287" customFormat="1"/>
    <row r="79" s="287" customFormat="1"/>
    <row r="80" s="287" customFormat="1"/>
    <row r="81" s="287" customFormat="1"/>
    <row r="82" s="287" customFormat="1"/>
    <row r="83" s="287" customFormat="1"/>
    <row r="84" s="287" customFormat="1"/>
    <row r="85" s="287" customFormat="1"/>
    <row r="86" s="287" customFormat="1"/>
    <row r="87" s="287" customFormat="1"/>
    <row r="88" s="287" customFormat="1"/>
    <row r="89" s="287" customFormat="1"/>
    <row r="90" s="287" customFormat="1"/>
    <row r="91" s="287" customFormat="1"/>
    <row r="92" s="287" customFormat="1"/>
    <row r="93" s="287" customFormat="1"/>
    <row r="94" s="287" customFormat="1"/>
    <row r="95" s="287" customFormat="1"/>
    <row r="96" s="287" customFormat="1"/>
    <row r="97" s="287" customFormat="1"/>
    <row r="98" s="287" customFormat="1"/>
    <row r="99" s="287" customFormat="1"/>
    <row r="100" s="287" customFormat="1"/>
    <row r="101" s="287" customFormat="1"/>
    <row r="102" s="287" customFormat="1"/>
    <row r="103" s="287" customFormat="1"/>
    <row r="104" s="287" customFormat="1"/>
    <row r="105" s="287" customFormat="1"/>
    <row r="106" s="287" customFormat="1"/>
    <row r="107" s="287" customFormat="1"/>
    <row r="108" s="287" customFormat="1"/>
    <row r="109" s="287" customFormat="1"/>
    <row r="110" s="287" customFormat="1"/>
    <row r="111" s="287" customFormat="1"/>
    <row r="112" s="287" customFormat="1"/>
    <row r="113" s="287" customFormat="1"/>
    <row r="114" s="287" customFormat="1"/>
    <row r="115" s="287" customFormat="1"/>
    <row r="116" s="287" customFormat="1"/>
    <row r="117" s="287" customFormat="1"/>
    <row r="118" s="287" customFormat="1"/>
    <row r="119" s="287" customFormat="1"/>
    <row r="120" s="287" customFormat="1"/>
    <row r="121" s="287" customFormat="1"/>
    <row r="122" s="287" customFormat="1"/>
    <row r="123" s="287" customFormat="1"/>
    <row r="124" s="287" customFormat="1"/>
    <row r="125" s="287" customFormat="1"/>
    <row r="126" s="287" customFormat="1"/>
    <row r="127" s="287" customFormat="1"/>
    <row r="128" s="287" customFormat="1"/>
    <row r="129" s="287" customFormat="1"/>
    <row r="130" s="287" customFormat="1"/>
    <row r="131" s="287" customFormat="1"/>
    <row r="132" s="287" customFormat="1"/>
    <row r="133" s="287" customFormat="1"/>
    <row r="134" s="287" customFormat="1"/>
    <row r="135" s="287" customFormat="1"/>
    <row r="136" s="287" customFormat="1"/>
    <row r="137" s="287" customFormat="1"/>
    <row r="138" s="287" customFormat="1"/>
    <row r="139" s="287" customFormat="1"/>
    <row r="140" s="287" customFormat="1"/>
    <row r="141" s="287" customFormat="1"/>
    <row r="142" s="287" customFormat="1"/>
    <row r="143" s="287" customFormat="1"/>
    <row r="144" s="287" customFormat="1"/>
    <row r="145" s="287" customFormat="1"/>
    <row r="146" s="287" customFormat="1"/>
    <row r="147" s="287" customFormat="1"/>
    <row r="148" s="287" customFormat="1"/>
    <row r="149" s="287" customFormat="1"/>
    <row r="150" s="287" customFormat="1"/>
    <row r="151" s="287" customFormat="1"/>
    <row r="152" s="287" customFormat="1"/>
    <row r="153" s="287" customFormat="1"/>
    <row r="154" s="287" customFormat="1"/>
    <row r="155" s="287" customFormat="1"/>
    <row r="156" s="287" customFormat="1"/>
    <row r="157" s="287" customFormat="1"/>
    <row r="158" s="287" customFormat="1"/>
    <row r="159" s="287" customFormat="1"/>
    <row r="160" s="287" customFormat="1"/>
    <row r="161" s="287" customFormat="1"/>
    <row r="162" s="287" customFormat="1"/>
    <row r="163" s="287" customFormat="1"/>
    <row r="164" s="287" customFormat="1"/>
    <row r="165" s="287" customFormat="1"/>
    <row r="166" s="287" customFormat="1"/>
    <row r="167" s="287" customFormat="1"/>
    <row r="168" s="287" customFormat="1"/>
    <row r="169" s="287" customFormat="1"/>
    <row r="170" s="287" customFormat="1"/>
    <row r="171" s="287" customFormat="1"/>
    <row r="172" s="287" customFormat="1"/>
    <row r="173" s="287" customFormat="1"/>
    <row r="174" s="287" customFormat="1"/>
    <row r="175" s="287" customFormat="1"/>
    <row r="176" s="287" customFormat="1"/>
    <row r="177" s="287" customFormat="1"/>
    <row r="178" s="287" customFormat="1"/>
    <row r="179" s="287" customFormat="1"/>
    <row r="180" s="287" customFormat="1"/>
    <row r="181" s="287" customFormat="1"/>
    <row r="182" s="287" customFormat="1"/>
    <row r="183" s="287" customFormat="1"/>
    <row r="184" s="287" customFormat="1"/>
    <row r="185" s="287" customFormat="1"/>
    <row r="186" s="287" customFormat="1"/>
    <row r="187" s="287" customFormat="1"/>
    <row r="188" s="287" customFormat="1"/>
    <row r="189" s="287" customFormat="1"/>
    <row r="190" s="287" customFormat="1"/>
    <row r="191" s="287" customFormat="1"/>
    <row r="192" s="287" customFormat="1"/>
    <row r="193" s="287" customFormat="1"/>
    <row r="194" s="287" customFormat="1"/>
    <row r="195" s="287" customFormat="1"/>
    <row r="196" s="287" customFormat="1"/>
    <row r="197" s="287" customFormat="1"/>
    <row r="198" s="287" customFormat="1"/>
    <row r="199" s="287" customFormat="1"/>
    <row r="200" s="287" customFormat="1"/>
    <row r="201" s="287" customFormat="1"/>
    <row r="202" s="287" customFormat="1"/>
    <row r="203" s="287" customFormat="1"/>
    <row r="204" s="287" customFormat="1"/>
    <row r="205" s="287" customFormat="1"/>
    <row r="206" s="287" customFormat="1"/>
    <row r="207" s="287" customFormat="1"/>
    <row r="208" s="287" customFormat="1"/>
    <row r="209" s="287" customFormat="1"/>
    <row r="210" s="287" customFormat="1"/>
    <row r="211" s="287" customFormat="1"/>
    <row r="212" s="287" customFormat="1"/>
    <row r="213" s="287" customFormat="1"/>
    <row r="214" s="287" customFormat="1"/>
    <row r="215" s="287" customFormat="1"/>
    <row r="216" s="287" customFormat="1"/>
    <row r="217" s="287" customFormat="1"/>
    <row r="218" s="287" customFormat="1"/>
    <row r="219" s="287" customFormat="1"/>
    <row r="220" s="287" customFormat="1"/>
    <row r="221" s="287" customFormat="1"/>
    <row r="222" s="287" customFormat="1"/>
    <row r="223" s="287" customFormat="1"/>
    <row r="224" s="287" customFormat="1"/>
    <row r="225" s="287" customFormat="1"/>
    <row r="226" s="287" customFormat="1"/>
    <row r="227" s="287" customFormat="1"/>
    <row r="228" s="287" customFormat="1"/>
    <row r="229" s="287" customFormat="1"/>
    <row r="230" s="287" customFormat="1"/>
    <row r="231" s="287" customFormat="1"/>
    <row r="232" s="287" customFormat="1"/>
    <row r="233" s="287" customFormat="1"/>
    <row r="234" s="287" customFormat="1"/>
    <row r="235" s="287" customFormat="1"/>
    <row r="236" s="287" customFormat="1"/>
    <row r="237" s="287" customFormat="1"/>
    <row r="238" s="287" customFormat="1"/>
    <row r="239" s="287" customFormat="1"/>
    <row r="240" s="287" customFormat="1"/>
    <row r="241" s="287" customFormat="1"/>
    <row r="242" s="287" customFormat="1"/>
    <row r="243" s="287" customFormat="1"/>
    <row r="244" s="287" customFormat="1"/>
    <row r="245" s="287" customFormat="1"/>
    <row r="246" s="287" customFormat="1"/>
    <row r="247" s="287" customFormat="1"/>
    <row r="248" s="287" customFormat="1"/>
    <row r="249" s="287" customFormat="1"/>
    <row r="250" s="287" customFormat="1"/>
    <row r="251" s="287" customFormat="1"/>
    <row r="252" s="287" customFormat="1"/>
    <row r="253" s="287" customFormat="1"/>
    <row r="254" s="287" customFormat="1"/>
    <row r="255" s="287" customFormat="1"/>
    <row r="256" s="287" customFormat="1"/>
    <row r="257" s="287" customFormat="1"/>
    <row r="258" s="287" customFormat="1"/>
    <row r="259" s="287" customFormat="1"/>
    <row r="260" s="287" customFormat="1"/>
    <row r="261" s="287" customFormat="1"/>
    <row r="262" s="287" customFormat="1"/>
    <row r="263" s="287" customFormat="1"/>
    <row r="264" s="287" customFormat="1"/>
    <row r="265" s="287" customFormat="1"/>
    <row r="266" s="287" customFormat="1"/>
    <row r="267" s="287" customFormat="1"/>
    <row r="268" s="287" customFormat="1"/>
    <row r="269" s="287" customFormat="1"/>
    <row r="270" s="287" customFormat="1"/>
    <row r="271" s="287" customFormat="1"/>
    <row r="272" s="287" customFormat="1"/>
    <row r="273" s="287" customFormat="1"/>
    <row r="274" s="287" customFormat="1"/>
    <row r="275" s="287" customFormat="1"/>
    <row r="276" s="287" customFormat="1"/>
    <row r="277" s="287" customFormat="1"/>
    <row r="278" s="287" customFormat="1"/>
    <row r="279" s="287" customFormat="1"/>
    <row r="280" s="287" customFormat="1"/>
    <row r="281" s="287" customFormat="1"/>
    <row r="282" s="287" customFormat="1"/>
    <row r="283" s="287" customFormat="1"/>
    <row r="284" s="287" customFormat="1"/>
    <row r="285" s="287" customFormat="1"/>
    <row r="286" s="287" customFormat="1"/>
    <row r="287" s="287" customFormat="1"/>
    <row r="288" s="287" customFormat="1"/>
    <row r="289" s="287" customFormat="1"/>
    <row r="290" s="287" customFormat="1"/>
    <row r="291" s="287" customFormat="1"/>
    <row r="292" s="287" customFormat="1"/>
    <row r="293" s="287" customFormat="1"/>
    <row r="294" s="287" customFormat="1"/>
    <row r="295" s="287" customFormat="1"/>
    <row r="296" s="287" customFormat="1"/>
    <row r="297" s="287" customFormat="1"/>
    <row r="298" s="287" customFormat="1"/>
    <row r="299" s="287" customFormat="1"/>
    <row r="300" s="287" customFormat="1"/>
    <row r="301" s="287" customFormat="1"/>
    <row r="302" s="287" customFormat="1"/>
    <row r="303" s="287" customFormat="1"/>
    <row r="304" s="287" customFormat="1"/>
    <row r="305" s="287" customFormat="1"/>
    <row r="306" s="287" customFormat="1"/>
    <row r="307" s="287" customFormat="1"/>
    <row r="308" s="287" customFormat="1"/>
    <row r="309" s="287" customFormat="1"/>
    <row r="310" s="287" customFormat="1"/>
    <row r="311" s="287" customFormat="1"/>
    <row r="312" s="287" customFormat="1"/>
    <row r="313" s="287" customFormat="1"/>
    <row r="314" s="287" customFormat="1"/>
    <row r="315" s="287" customFormat="1"/>
    <row r="316" s="287" customFormat="1"/>
    <row r="317" s="287" customFormat="1"/>
    <row r="318" s="287" customFormat="1"/>
    <row r="319" s="287" customFormat="1"/>
    <row r="320" s="287" customFormat="1"/>
    <row r="321" s="287" customFormat="1"/>
    <row r="322" s="287" customFormat="1"/>
    <row r="323" s="287" customFormat="1"/>
    <row r="324" s="287" customFormat="1"/>
    <row r="325" s="287" customFormat="1"/>
    <row r="326" s="287" customFormat="1"/>
    <row r="327" s="287" customFormat="1"/>
    <row r="328" s="287" customFormat="1"/>
    <row r="329" s="287" customFormat="1"/>
    <row r="330" s="287" customFormat="1"/>
    <row r="331" s="287" customFormat="1"/>
    <row r="332" s="287" customFormat="1"/>
    <row r="333" s="287" customFormat="1"/>
    <row r="334" s="287" customFormat="1"/>
    <row r="335" s="287" customFormat="1"/>
    <row r="336" s="287" customFormat="1"/>
    <row r="337" s="287" customFormat="1"/>
    <row r="338" s="287" customFormat="1"/>
    <row r="339" s="287" customFormat="1"/>
    <row r="340" s="287" customFormat="1"/>
    <row r="341" s="287" customFormat="1"/>
    <row r="342" s="287" customFormat="1"/>
    <row r="343" s="287" customFormat="1"/>
    <row r="344" s="287" customFormat="1"/>
    <row r="345" s="287" customFormat="1"/>
    <row r="346" s="287" customFormat="1"/>
    <row r="347" s="287" customFormat="1"/>
    <row r="348" s="287" customFormat="1"/>
    <row r="349" s="287" customFormat="1"/>
    <row r="350" s="287" customFormat="1"/>
    <row r="351" s="287" customFormat="1"/>
    <row r="352" s="287" customFormat="1"/>
    <row r="353" s="287" customFormat="1"/>
    <row r="354" s="287" customFormat="1"/>
    <row r="355" s="287" customFormat="1"/>
    <row r="356" s="287" customFormat="1"/>
    <row r="357" s="287" customFormat="1"/>
    <row r="358" s="287" customFormat="1"/>
    <row r="359" s="287" customFormat="1"/>
    <row r="360" s="287" customFormat="1"/>
    <row r="361" s="287" customFormat="1"/>
    <row r="362" s="287" customFormat="1"/>
    <row r="363" s="287" customFormat="1"/>
    <row r="364" s="287" customFormat="1"/>
    <row r="365" s="287" customFormat="1"/>
    <row r="366" s="287" customFormat="1"/>
    <row r="367" s="287" customFormat="1"/>
    <row r="368" s="287" customFormat="1"/>
    <row r="369" s="287" customFormat="1"/>
    <row r="370" s="287" customFormat="1"/>
    <row r="371" s="287" customFormat="1"/>
    <row r="372" s="287" customFormat="1"/>
    <row r="373" s="287" customFormat="1"/>
    <row r="374" s="287" customFormat="1"/>
    <row r="375" s="287" customFormat="1"/>
    <row r="376" s="287" customFormat="1"/>
    <row r="377" s="287" customFormat="1"/>
    <row r="378" s="287" customFormat="1"/>
    <row r="379" s="287" customFormat="1"/>
    <row r="380" s="287" customFormat="1"/>
    <row r="381" s="287" customFormat="1"/>
    <row r="382" s="287" customFormat="1"/>
    <row r="383" s="287" customFormat="1"/>
    <row r="384" s="287" customFormat="1"/>
    <row r="385" s="287" customFormat="1"/>
    <row r="386" s="287" customFormat="1"/>
    <row r="387" s="287" customFormat="1"/>
    <row r="388" s="287" customFormat="1"/>
    <row r="389" s="287" customFormat="1"/>
    <row r="390" s="287" customFormat="1"/>
    <row r="391" s="287" customFormat="1"/>
    <row r="392" s="287" customFormat="1"/>
    <row r="393" s="287" customFormat="1"/>
    <row r="394" s="287" customFormat="1"/>
    <row r="395" s="287" customFormat="1"/>
    <row r="396" s="287" customFormat="1"/>
    <row r="397" s="287" customFormat="1"/>
    <row r="398" s="287" customFormat="1"/>
    <row r="399" s="287" customFormat="1"/>
    <row r="400" s="287" customFormat="1"/>
    <row r="401" s="287" customFormat="1"/>
    <row r="402" s="287" customFormat="1"/>
    <row r="403" s="287" customFormat="1"/>
    <row r="404" s="287" customFormat="1"/>
    <row r="405" s="287" customFormat="1"/>
    <row r="406" s="287" customFormat="1"/>
    <row r="407" s="287" customFormat="1"/>
    <row r="408" s="287" customFormat="1"/>
    <row r="409" s="287" customFormat="1"/>
    <row r="410" s="287" customFormat="1"/>
    <row r="411" s="287" customFormat="1"/>
    <row r="412" s="287" customFormat="1"/>
    <row r="413" s="287" customFormat="1"/>
    <row r="414" s="287" customFormat="1"/>
    <row r="415" s="287" customFormat="1"/>
    <row r="416" s="287" customFormat="1"/>
    <row r="417" s="287" customFormat="1"/>
    <row r="418" s="287" customFormat="1"/>
    <row r="419" s="287" customFormat="1"/>
    <row r="420" s="287" customFormat="1"/>
    <row r="421" s="287" customFormat="1"/>
    <row r="422" s="287" customFormat="1"/>
    <row r="423" s="287" customFormat="1"/>
    <row r="424" s="287" customFormat="1"/>
    <row r="425" s="287" customFormat="1"/>
    <row r="426" s="287" customFormat="1"/>
    <row r="427" s="287" customFormat="1"/>
    <row r="428" s="287" customFormat="1"/>
    <row r="429" s="287" customFormat="1"/>
    <row r="430" s="287" customFormat="1"/>
    <row r="431" s="287" customFormat="1"/>
    <row r="432" s="287" customFormat="1"/>
    <row r="433" s="287" customFormat="1"/>
    <row r="434" s="287" customFormat="1"/>
    <row r="435" s="287" customFormat="1"/>
    <row r="436" s="287" customFormat="1"/>
    <row r="437" s="287" customFormat="1"/>
    <row r="438" s="287" customFormat="1"/>
    <row r="439" s="287" customFormat="1"/>
    <row r="440" s="287" customFormat="1"/>
    <row r="441" s="287" customFormat="1"/>
    <row r="442" s="287" customFormat="1"/>
    <row r="443" s="287" customFormat="1"/>
    <row r="444" s="287" customFormat="1"/>
    <row r="445" s="287" customFormat="1"/>
    <row r="446" s="287" customFormat="1"/>
    <row r="447" s="287" customFormat="1"/>
    <row r="448" s="287" customFormat="1"/>
    <row r="449" s="287" customFormat="1"/>
    <row r="450" s="287" customFormat="1"/>
    <row r="451" s="287" customFormat="1"/>
    <row r="452" s="287" customFormat="1"/>
    <row r="453" s="287" customFormat="1"/>
    <row r="454" s="287" customFormat="1"/>
    <row r="455" s="287" customFormat="1"/>
    <row r="456" s="287" customFormat="1"/>
    <row r="457" s="287" customFormat="1"/>
    <row r="458" s="287" customFormat="1"/>
    <row r="459" s="287" customFormat="1"/>
    <row r="460" s="287" customFormat="1"/>
    <row r="461" s="287" customFormat="1"/>
    <row r="462" s="287" customFormat="1"/>
    <row r="463" s="287" customFormat="1"/>
    <row r="464" s="287" customFormat="1"/>
    <row r="465" s="287" customFormat="1"/>
    <row r="466" s="287" customFormat="1"/>
    <row r="467" s="287" customFormat="1"/>
    <row r="468" s="287" customFormat="1"/>
    <row r="469" s="287" customFormat="1"/>
    <row r="470" s="287" customFormat="1"/>
    <row r="471" s="287" customFormat="1"/>
    <row r="472" s="287" customFormat="1"/>
    <row r="473" s="287" customFormat="1"/>
    <row r="474" s="287" customFormat="1"/>
    <row r="475" s="287" customFormat="1"/>
    <row r="476" s="287" customFormat="1"/>
    <row r="477" s="287" customFormat="1"/>
    <row r="478" s="287" customFormat="1"/>
    <row r="479" s="287" customFormat="1"/>
    <row r="480" s="287" customFormat="1"/>
    <row r="481" s="287" customFormat="1"/>
    <row r="482" s="287" customFormat="1"/>
    <row r="483" s="287" customFormat="1"/>
    <row r="484" s="287" customFormat="1"/>
    <row r="485" s="287" customFormat="1"/>
    <row r="486" s="287" customFormat="1"/>
    <row r="487" s="287" customFormat="1"/>
    <row r="488" s="287" customFormat="1"/>
    <row r="489" s="287" customFormat="1"/>
    <row r="490" s="287" customFormat="1"/>
    <row r="491" s="287" customFormat="1"/>
    <row r="492" s="287" customFormat="1"/>
    <row r="493" s="287" customFormat="1"/>
    <row r="494" s="287" customFormat="1"/>
    <row r="495" s="287" customFormat="1"/>
    <row r="496" s="287" customFormat="1"/>
    <row r="497" s="287" customFormat="1"/>
    <row r="498" s="287" customFormat="1"/>
    <row r="499" s="287" customFormat="1"/>
    <row r="500" s="287" customFormat="1"/>
    <row r="501" s="287" customFormat="1"/>
    <row r="502" s="287" customFormat="1"/>
    <row r="503" s="287" customFormat="1"/>
    <row r="504" s="287" customFormat="1"/>
    <row r="505" s="287" customFormat="1"/>
    <row r="506" s="287" customFormat="1"/>
    <row r="507" s="287" customFormat="1"/>
    <row r="508" s="287" customFormat="1"/>
    <row r="509" s="287" customFormat="1"/>
    <row r="510" s="287" customFormat="1"/>
    <row r="511" s="287" customFormat="1"/>
    <row r="512" s="287" customFormat="1"/>
    <row r="513" s="287" customFormat="1"/>
    <row r="514" s="287" customFormat="1"/>
    <row r="515" s="287" customFormat="1"/>
    <row r="516" s="287" customFormat="1"/>
    <row r="517" s="287" customFormat="1"/>
    <row r="518" s="287" customFormat="1"/>
    <row r="519" s="287" customFormat="1"/>
    <row r="520" s="287" customFormat="1"/>
    <row r="521" s="287" customFormat="1"/>
    <row r="522" s="287" customFormat="1"/>
    <row r="523" s="287" customFormat="1"/>
    <row r="524" s="287" customFormat="1"/>
    <row r="525" s="287" customFormat="1"/>
    <row r="526" s="287" customFormat="1"/>
    <row r="527" s="287" customFormat="1"/>
    <row r="528" s="287" customFormat="1"/>
    <row r="529" s="287" customFormat="1"/>
    <row r="530" s="287" customFormat="1"/>
    <row r="531" s="287" customFormat="1"/>
    <row r="532" s="287" customFormat="1"/>
    <row r="533" s="287" customFormat="1"/>
    <row r="534" s="287" customFormat="1"/>
    <row r="535" s="287" customFormat="1"/>
    <row r="536" s="287" customFormat="1"/>
    <row r="537" s="287" customFormat="1"/>
    <row r="538" s="287" customFormat="1"/>
    <row r="539" s="287" customFormat="1"/>
    <row r="540" s="287" customFormat="1"/>
    <row r="541" s="287" customFormat="1"/>
    <row r="542" s="287" customFormat="1"/>
    <row r="543" s="287" customFormat="1"/>
    <row r="544" s="287" customFormat="1"/>
    <row r="545" s="287" customFormat="1"/>
    <row r="546" s="287" customFormat="1"/>
    <row r="547" s="287" customFormat="1"/>
    <row r="548" s="287" customFormat="1"/>
    <row r="549" s="287" customFormat="1"/>
    <row r="550" s="287" customFormat="1"/>
    <row r="551" s="287" customFormat="1"/>
    <row r="552" s="287" customFormat="1"/>
    <row r="553" s="287" customFormat="1"/>
    <row r="554" s="287" customFormat="1"/>
    <row r="555" s="287" customFormat="1"/>
    <row r="556" s="287" customFormat="1"/>
    <row r="557" s="287" customFormat="1"/>
    <row r="558" s="287" customFormat="1"/>
    <row r="559" s="287" customFormat="1"/>
    <row r="560" s="287" customFormat="1"/>
    <row r="561" s="287" customFormat="1"/>
    <row r="562" s="287" customFormat="1"/>
    <row r="563" s="287" customFormat="1"/>
    <row r="564" s="287" customFormat="1"/>
    <row r="565" s="287" customFormat="1"/>
    <row r="566" s="287" customFormat="1"/>
    <row r="567" s="287" customFormat="1"/>
    <row r="568" s="287" customFormat="1"/>
    <row r="569" s="287" customFormat="1"/>
    <row r="570" s="287" customFormat="1"/>
    <row r="571" s="287" customFormat="1"/>
    <row r="572" s="287" customFormat="1"/>
    <row r="573" s="287" customFormat="1"/>
    <row r="574" s="287" customFormat="1"/>
    <row r="575" s="287" customFormat="1"/>
    <row r="576" s="287" customFormat="1"/>
    <row r="577" s="287" customFormat="1"/>
    <row r="578" s="287" customFormat="1"/>
    <row r="579" s="287" customFormat="1"/>
    <row r="580" s="287" customFormat="1"/>
    <row r="581" s="287" customFormat="1"/>
    <row r="582" s="287" customFormat="1"/>
    <row r="583" s="287" customFormat="1"/>
    <row r="584" s="287" customFormat="1"/>
    <row r="585" s="287" customFormat="1"/>
    <row r="586" s="287" customFormat="1"/>
    <row r="587" s="287" customFormat="1"/>
    <row r="588" s="287" customFormat="1"/>
    <row r="589" s="287" customFormat="1"/>
    <row r="590" s="287" customFormat="1"/>
    <row r="591" s="287" customFormat="1"/>
    <row r="592" s="287" customFormat="1"/>
    <row r="593" s="287" customFormat="1"/>
    <row r="594" s="287" customFormat="1"/>
    <row r="595" s="287" customFormat="1"/>
    <row r="596" s="287" customFormat="1"/>
    <row r="597" s="287" customFormat="1"/>
    <row r="598" s="287" customFormat="1"/>
    <row r="599" s="287" customFormat="1"/>
    <row r="600" s="287" customFormat="1"/>
    <row r="601" s="287" customFormat="1"/>
    <row r="602" s="287" customFormat="1"/>
    <row r="603" s="287" customFormat="1"/>
    <row r="604" s="287" customFormat="1"/>
    <row r="605" s="287" customFormat="1"/>
    <row r="606" s="287" customFormat="1"/>
    <row r="607" s="287" customFormat="1"/>
    <row r="608" s="287" customFormat="1"/>
    <row r="609" s="287" customFormat="1"/>
    <row r="610" s="287" customFormat="1"/>
    <row r="611" s="287" customFormat="1"/>
    <row r="612" s="287" customFormat="1"/>
    <row r="613" s="287" customFormat="1"/>
    <row r="614" s="287" customFormat="1"/>
    <row r="615" s="287" customFormat="1"/>
    <row r="616" s="287" customFormat="1"/>
    <row r="617" s="287" customFormat="1"/>
    <row r="618" s="287" customFormat="1"/>
    <row r="619" s="287" customFormat="1"/>
    <row r="620" s="287" customFormat="1"/>
    <row r="621" s="287" customFormat="1"/>
    <row r="622" s="287" customFormat="1"/>
    <row r="623" s="287" customFormat="1"/>
    <row r="624" s="287" customFormat="1"/>
    <row r="625" s="287" customFormat="1"/>
    <row r="626" s="287" customFormat="1"/>
    <row r="627" s="287" customFormat="1"/>
    <row r="628" s="287" customFormat="1"/>
    <row r="629" s="287" customFormat="1"/>
    <row r="630" s="287" customFormat="1"/>
    <row r="631" s="287" customFormat="1"/>
    <row r="632" s="287" customFormat="1"/>
    <row r="633" s="287" customFormat="1"/>
    <row r="634" s="287" customFormat="1"/>
    <row r="635" s="287" customFormat="1"/>
    <row r="636" s="287" customFormat="1"/>
    <row r="637" s="287" customFormat="1"/>
    <row r="638" s="287" customFormat="1"/>
    <row r="639" s="287" customFormat="1"/>
    <row r="640" s="287" customFormat="1"/>
    <row r="641" s="287" customFormat="1"/>
    <row r="642" s="287" customFormat="1"/>
    <row r="643" s="287" customFormat="1"/>
    <row r="644" s="287" customFormat="1"/>
    <row r="645" s="287" customFormat="1"/>
    <row r="646" s="287" customFormat="1"/>
    <row r="647" s="287" customFormat="1"/>
    <row r="648" s="287" customFormat="1"/>
    <row r="649" s="287" customFormat="1"/>
    <row r="650" s="287" customFormat="1"/>
    <row r="651" s="287" customFormat="1"/>
    <row r="652" s="287" customFormat="1"/>
    <row r="653" s="287" customFormat="1"/>
    <row r="654" s="287" customFormat="1"/>
    <row r="655" s="287" customFormat="1"/>
    <row r="656" s="287" customFormat="1"/>
    <row r="657" s="287" customFormat="1"/>
    <row r="658" s="287" customFormat="1"/>
    <row r="659" s="287" customFormat="1"/>
    <row r="660" s="287" customFormat="1"/>
    <row r="661" s="287" customFormat="1"/>
    <row r="662" s="287" customFormat="1"/>
    <row r="663" s="287" customFormat="1"/>
    <row r="664" s="287" customFormat="1"/>
    <row r="665" s="287" customFormat="1"/>
    <row r="666" s="287" customFormat="1"/>
    <row r="667" s="287" customFormat="1"/>
    <row r="668" s="287" customFormat="1"/>
    <row r="669" s="287" customFormat="1"/>
    <row r="670" s="287" customFormat="1"/>
    <row r="671" s="287" customFormat="1"/>
    <row r="672" s="287" customFormat="1"/>
    <row r="673" s="287" customFormat="1"/>
    <row r="674" s="287" customFormat="1"/>
    <row r="675" s="287" customFormat="1"/>
    <row r="676" s="287" customFormat="1"/>
    <row r="677" s="287" customFormat="1"/>
    <row r="678" s="287" customFormat="1"/>
    <row r="679" s="287" customFormat="1"/>
    <row r="680" s="287" customFormat="1"/>
    <row r="681" s="287" customFormat="1"/>
    <row r="682" s="287" customFormat="1"/>
    <row r="683" s="287" customFormat="1"/>
    <row r="684" s="287" customFormat="1"/>
    <row r="685" s="287" customFormat="1"/>
    <row r="686" s="287" customFormat="1"/>
    <row r="687" s="287" customFormat="1"/>
    <row r="688" s="287" customFormat="1"/>
    <row r="689" s="287" customFormat="1"/>
    <row r="690" s="287" customFormat="1"/>
    <row r="691" s="287" customFormat="1"/>
    <row r="692" s="287" customFormat="1"/>
    <row r="693" s="287" customFormat="1"/>
    <row r="694" s="287" customFormat="1"/>
    <row r="695" s="287" customFormat="1"/>
    <row r="696" s="287" customFormat="1"/>
    <row r="697" s="287" customFormat="1"/>
    <row r="698" s="287" customFormat="1"/>
    <row r="699" s="287" customFormat="1"/>
    <row r="700" s="287" customFormat="1"/>
    <row r="701" s="287" customFormat="1"/>
    <row r="702" s="287" customFormat="1"/>
    <row r="703" s="287" customFormat="1"/>
    <row r="704" s="287" customFormat="1"/>
    <row r="705" s="287" customFormat="1"/>
    <row r="706" s="287" customFormat="1"/>
    <row r="707" s="287" customFormat="1"/>
    <row r="708" s="287" customFormat="1"/>
    <row r="709" s="287" customFormat="1"/>
    <row r="710" s="287" customFormat="1"/>
    <row r="711" s="287" customFormat="1"/>
    <row r="712" s="287" customFormat="1"/>
    <row r="713" s="287" customFormat="1"/>
    <row r="714" s="287" customFormat="1"/>
    <row r="715" s="287" customFormat="1"/>
    <row r="716" s="287" customFormat="1"/>
    <row r="717" s="287" customFormat="1"/>
    <row r="718" s="287" customFormat="1"/>
    <row r="719" s="287" customFormat="1"/>
    <row r="720" s="287" customFormat="1"/>
    <row r="721" s="287" customFormat="1"/>
    <row r="722" s="287" customFormat="1"/>
    <row r="723" s="287" customFormat="1"/>
    <row r="724" s="287" customFormat="1"/>
    <row r="725" s="287" customFormat="1"/>
    <row r="726" s="287" customFormat="1"/>
    <row r="727" s="287" customFormat="1"/>
    <row r="728" s="287" customFormat="1"/>
    <row r="729" s="287" customFormat="1"/>
    <row r="730" s="287" customFormat="1"/>
    <row r="731" s="287" customFormat="1"/>
    <row r="732" s="287" customFormat="1"/>
    <row r="733" s="287" customFormat="1"/>
    <row r="734" s="287" customFormat="1"/>
    <row r="735" s="287" customFormat="1"/>
    <row r="736" s="287" customFormat="1"/>
    <row r="737" s="287" customFormat="1"/>
    <row r="738" s="287" customFormat="1"/>
    <row r="739" s="287" customFormat="1"/>
    <row r="740" s="287" customFormat="1"/>
    <row r="741" s="287" customFormat="1"/>
    <row r="742" s="287" customFormat="1"/>
    <row r="743" s="287" customFormat="1"/>
    <row r="744" s="287" customFormat="1"/>
    <row r="745" s="287" customFormat="1"/>
    <row r="746" s="287" customFormat="1"/>
    <row r="747" s="287" customFormat="1"/>
    <row r="748" s="287" customFormat="1"/>
    <row r="749" s="287" customFormat="1"/>
    <row r="750" s="287" customFormat="1"/>
    <row r="751" s="287" customFormat="1"/>
    <row r="752" s="287" customFormat="1"/>
    <row r="753" s="287" customFormat="1"/>
    <row r="754" s="287" customFormat="1"/>
    <row r="755" s="287" customFormat="1"/>
    <row r="756" s="287" customFormat="1"/>
    <row r="757" s="287" customFormat="1"/>
    <row r="758" s="287" customFormat="1"/>
    <row r="759" s="287" customFormat="1"/>
    <row r="760" s="287" customFormat="1"/>
    <row r="761" s="287" customFormat="1"/>
    <row r="762" s="287" customFormat="1"/>
    <row r="763" s="287" customFormat="1"/>
    <row r="764" s="287" customFormat="1"/>
    <row r="765" s="287" customFormat="1"/>
    <row r="766" s="287" customFormat="1"/>
    <row r="767" s="287" customFormat="1"/>
    <row r="768" s="287" customFormat="1"/>
    <row r="769" s="287" customFormat="1"/>
    <row r="770" s="287" customFormat="1"/>
    <row r="771" s="287" customFormat="1"/>
    <row r="772" s="287" customFormat="1"/>
    <row r="773" s="287" customFormat="1"/>
    <row r="774" s="287" customFormat="1"/>
    <row r="775" s="287" customFormat="1"/>
    <row r="776" s="287" customFormat="1"/>
    <row r="777" s="287" customFormat="1"/>
    <row r="778" s="287" customFormat="1"/>
    <row r="779" s="287" customFormat="1"/>
    <row r="780" s="287" customFormat="1"/>
    <row r="781" s="287" customFormat="1"/>
    <row r="782" s="287" customFormat="1"/>
    <row r="783" s="287" customFormat="1"/>
    <row r="784" s="287" customFormat="1"/>
    <row r="785" s="287" customFormat="1"/>
    <row r="786" s="287" customFormat="1"/>
    <row r="787" s="287" customFormat="1"/>
    <row r="788" s="287" customFormat="1"/>
    <row r="789" s="287" customFormat="1"/>
    <row r="790" s="287" customFormat="1"/>
    <row r="791" s="287" customFormat="1"/>
    <row r="792" s="287" customFormat="1"/>
    <row r="793" s="287" customFormat="1"/>
    <row r="794" s="287" customFormat="1"/>
    <row r="795" s="287" customFormat="1"/>
    <row r="796" s="287" customFormat="1"/>
    <row r="797" s="287" customFormat="1"/>
    <row r="798" s="287" customFormat="1"/>
    <row r="799" s="287" customFormat="1"/>
    <row r="800" s="287" customFormat="1"/>
    <row r="801" s="287" customFormat="1"/>
    <row r="802" s="287" customFormat="1"/>
    <row r="803" s="287" customFormat="1"/>
    <row r="804" s="287" customFormat="1"/>
    <row r="805" s="287" customFormat="1"/>
    <row r="806" s="287" customFormat="1"/>
    <row r="807" s="287" customFormat="1"/>
    <row r="808" s="287" customFormat="1"/>
    <row r="809" s="287" customFormat="1"/>
    <row r="810" s="287" customFormat="1"/>
    <row r="811" s="287" customFormat="1"/>
    <row r="812" s="287" customFormat="1"/>
    <row r="813" s="287" customFormat="1"/>
    <row r="814" s="287" customFormat="1"/>
    <row r="815" s="287" customFormat="1"/>
    <row r="816" s="287" customFormat="1"/>
    <row r="817" s="287" customFormat="1"/>
    <row r="818" s="287" customFormat="1"/>
    <row r="819" s="287" customFormat="1"/>
    <row r="820" s="287" customFormat="1"/>
    <row r="821" s="287" customFormat="1"/>
    <row r="822" s="287" customFormat="1"/>
    <row r="823" s="287" customFormat="1"/>
    <row r="824" s="287" customFormat="1"/>
    <row r="825" s="287" customFormat="1"/>
    <row r="826" s="287" customFormat="1"/>
    <row r="827" s="287" customFormat="1"/>
    <row r="828" s="287" customFormat="1"/>
    <row r="829" s="287" customFormat="1"/>
    <row r="830" s="287" customFormat="1"/>
    <row r="831" s="287" customFormat="1"/>
    <row r="832" s="287" customFormat="1"/>
    <row r="833" s="287" customFormat="1"/>
    <row r="834" s="287" customFormat="1"/>
    <row r="835" s="287" customFormat="1"/>
    <row r="836" s="287" customFormat="1"/>
    <row r="837" s="287" customFormat="1"/>
    <row r="838" s="287" customFormat="1"/>
    <row r="839" s="287" customFormat="1"/>
    <row r="840" s="287" customFormat="1"/>
    <row r="841" s="287" customFormat="1"/>
    <row r="842" s="287" customFormat="1"/>
    <row r="843" s="287" customFormat="1"/>
    <row r="844" s="287" customFormat="1"/>
    <row r="845" s="287" customFormat="1"/>
    <row r="846" s="287" customFormat="1"/>
    <row r="847" s="287" customFormat="1"/>
    <row r="848" s="287" customFormat="1"/>
    <row r="849" s="287" customFormat="1"/>
    <row r="850" s="287" customFormat="1"/>
    <row r="851" s="287" customFormat="1"/>
    <row r="852" s="287" customFormat="1"/>
    <row r="853" s="287" customFormat="1"/>
    <row r="854" s="287" customFormat="1"/>
    <row r="855" s="287" customFormat="1"/>
    <row r="856" s="287" customFormat="1"/>
    <row r="857" s="287" customFormat="1"/>
    <row r="858" s="287" customFormat="1"/>
    <row r="859" s="287" customFormat="1"/>
    <row r="860" s="287" customFormat="1"/>
    <row r="861" s="287" customFormat="1"/>
    <row r="862" s="287" customFormat="1"/>
    <row r="863" s="287" customFormat="1"/>
    <row r="864" s="287" customFormat="1"/>
    <row r="865" s="287" customFormat="1"/>
    <row r="866" s="287" customFormat="1"/>
    <row r="867" s="287" customFormat="1"/>
    <row r="868" s="287" customFormat="1"/>
    <row r="869" s="287" customFormat="1"/>
    <row r="870" s="287" customFormat="1"/>
    <row r="871" s="287" customFormat="1"/>
    <row r="872" s="287" customFormat="1"/>
    <row r="873" s="287" customFormat="1"/>
    <row r="874" s="287" customFormat="1"/>
    <row r="875" s="287" customFormat="1"/>
    <row r="876" s="287" customFormat="1"/>
    <row r="877" s="287" customFormat="1"/>
    <row r="878" s="287" customFormat="1"/>
    <row r="879" s="287" customFormat="1"/>
    <row r="880" s="287" customFormat="1"/>
    <row r="881" s="287" customFormat="1"/>
    <row r="882" s="287" customFormat="1"/>
    <row r="883" s="287" customFormat="1"/>
    <row r="884" s="287" customFormat="1"/>
    <row r="885" s="287" customFormat="1"/>
    <row r="886" s="287" customFormat="1"/>
    <row r="887" s="287" customFormat="1"/>
    <row r="888" s="287" customFormat="1"/>
    <row r="889" s="287" customFormat="1"/>
    <row r="890" s="287" customFormat="1"/>
    <row r="891" s="287" customFormat="1"/>
    <row r="892" s="287" customFormat="1"/>
    <row r="893" s="287" customFormat="1"/>
    <row r="894" s="287" customFormat="1"/>
    <row r="895" s="287" customFormat="1"/>
    <row r="896" s="287" customFormat="1"/>
    <row r="897" s="287" customFormat="1"/>
    <row r="898" s="287" customFormat="1"/>
    <row r="899" s="287" customFormat="1"/>
    <row r="900" s="287" customFormat="1"/>
    <row r="901" s="287" customFormat="1"/>
    <row r="902" s="287" customFormat="1"/>
    <row r="903" s="287" customFormat="1"/>
    <row r="904" s="287" customFormat="1"/>
    <row r="905" s="287" customFormat="1"/>
    <row r="906" s="287" customFormat="1"/>
    <row r="907" s="287" customFormat="1"/>
    <row r="908" s="287" customFormat="1"/>
    <row r="909" s="287" customFormat="1"/>
    <row r="910" s="287" customFormat="1"/>
    <row r="911" s="287" customFormat="1"/>
    <row r="912" s="287" customFormat="1"/>
    <row r="913" s="287" customFormat="1"/>
    <row r="914" s="287" customFormat="1"/>
    <row r="915" s="287" customFormat="1"/>
    <row r="916" s="287" customFormat="1"/>
    <row r="917" s="287" customFormat="1"/>
    <row r="918" s="287" customFormat="1"/>
    <row r="919" s="287" customFormat="1"/>
    <row r="920" s="287" customFormat="1"/>
    <row r="921" s="287" customFormat="1"/>
    <row r="922" s="287" customFormat="1"/>
    <row r="923" s="287" customFormat="1"/>
    <row r="924" s="287" customFormat="1"/>
    <row r="925" s="287" customFormat="1"/>
    <row r="926" s="287" customFormat="1"/>
    <row r="927" s="287" customFormat="1"/>
    <row r="928" s="287" customFormat="1"/>
    <row r="929" s="287" customFormat="1"/>
    <row r="930" s="287" customFormat="1"/>
    <row r="931" s="287" customFormat="1"/>
    <row r="932" s="287" customFormat="1"/>
    <row r="933" s="287" customFormat="1"/>
    <row r="934" s="287" customFormat="1"/>
    <row r="935" s="287" customFormat="1"/>
    <row r="936" s="287" customFormat="1"/>
    <row r="937" s="287" customFormat="1"/>
    <row r="938" s="287" customFormat="1"/>
    <row r="939" s="287" customFormat="1"/>
    <row r="940" s="287" customFormat="1"/>
    <row r="941" s="287" customFormat="1"/>
    <row r="942" s="287" customFormat="1"/>
    <row r="943" s="287" customFormat="1"/>
    <row r="944" s="287" customFormat="1"/>
    <row r="945" s="287" customFormat="1"/>
    <row r="946" s="287" customFormat="1"/>
    <row r="947" s="287" customFormat="1"/>
    <row r="948" s="287" customFormat="1"/>
    <row r="949" s="287" customFormat="1"/>
    <row r="950" s="287" customFormat="1"/>
    <row r="951" s="287" customFormat="1"/>
    <row r="952" s="287" customFormat="1"/>
    <row r="953" s="287" customFormat="1"/>
    <row r="954" s="287" customFormat="1"/>
    <row r="955" s="287" customFormat="1"/>
    <row r="956" s="287" customFormat="1"/>
    <row r="957" s="287" customFormat="1"/>
    <row r="958" s="287" customFormat="1"/>
    <row r="959" s="287" customFormat="1"/>
    <row r="960" s="287" customFormat="1"/>
    <row r="961" s="287" customFormat="1"/>
    <row r="962" s="287" customFormat="1"/>
    <row r="963" s="287" customFormat="1"/>
    <row r="964" s="287" customFormat="1"/>
    <row r="965" s="287" customFormat="1"/>
    <row r="966" s="287" customFormat="1"/>
    <row r="967" s="287" customFormat="1"/>
    <row r="968" s="287" customFormat="1"/>
    <row r="969" s="287" customFormat="1"/>
    <row r="970" s="287" customFormat="1"/>
    <row r="971" s="287" customFormat="1"/>
    <row r="972" s="287" customFormat="1"/>
    <row r="973" s="287" customFormat="1"/>
    <row r="974" s="287" customFormat="1"/>
    <row r="975" s="287" customFormat="1"/>
    <row r="976" s="287" customFormat="1"/>
    <row r="977" s="287" customFormat="1"/>
    <row r="978" s="287" customFormat="1"/>
    <row r="979" s="287" customFormat="1"/>
    <row r="980" s="287" customFormat="1"/>
    <row r="981" s="287" customFormat="1"/>
    <row r="982" s="287" customFormat="1"/>
    <row r="983" s="287" customFormat="1"/>
    <row r="984" s="287" customFormat="1"/>
    <row r="985" s="287" customFormat="1"/>
    <row r="986" s="287" customFormat="1"/>
    <row r="987" s="287" customFormat="1"/>
    <row r="988" s="287" customFormat="1"/>
    <row r="989" s="287" customFormat="1"/>
    <row r="990" s="287" customFormat="1"/>
    <row r="991" s="287" customFormat="1"/>
    <row r="992" s="287" customFormat="1"/>
    <row r="993" s="287" customFormat="1"/>
    <row r="994" s="287" customFormat="1"/>
    <row r="995" s="287" customFormat="1"/>
    <row r="996" s="287" customFormat="1"/>
    <row r="997" s="287" customFormat="1"/>
    <row r="998" s="287" customFormat="1"/>
    <row r="999" s="287" customFormat="1"/>
    <row r="1000" s="287" customFormat="1"/>
    <row r="1001" s="287" customFormat="1"/>
    <row r="1002" s="287" customFormat="1"/>
    <row r="1003" s="287" customFormat="1"/>
    <row r="1004" s="287" customFormat="1"/>
    <row r="1005" s="287" customFormat="1"/>
    <row r="1006" s="287" customFormat="1"/>
    <row r="1007" s="287" customFormat="1"/>
    <row r="1008" s="287" customFormat="1"/>
    <row r="1009" s="287" customFormat="1"/>
    <row r="1010" s="287" customFormat="1"/>
    <row r="1011" s="287" customFormat="1"/>
    <row r="1012" s="287" customFormat="1"/>
    <row r="1013" s="287" customFormat="1"/>
    <row r="1014" s="287" customFormat="1"/>
    <row r="1015" s="287" customFormat="1"/>
    <row r="1016" s="287" customFormat="1"/>
    <row r="1017" s="287" customFormat="1"/>
    <row r="1018" s="287" customFormat="1"/>
    <row r="1019" s="287" customFormat="1"/>
    <row r="1020" s="287" customFormat="1"/>
    <row r="1021" s="287" customFormat="1"/>
    <row r="1022" s="287" customFormat="1"/>
    <row r="1023" s="287" customFormat="1"/>
    <row r="1024" s="287" customFormat="1"/>
    <row r="1025" s="287" customFormat="1"/>
    <row r="1026" s="287" customFormat="1"/>
    <row r="1027" s="287" customFormat="1"/>
    <row r="1028" s="287" customFormat="1"/>
    <row r="1029" s="287" customFormat="1"/>
    <row r="1030" s="287" customFormat="1"/>
    <row r="1031" s="287" customFormat="1"/>
    <row r="1032" s="287" customFormat="1"/>
    <row r="1033" s="287" customFormat="1"/>
    <row r="1034" s="287" customFormat="1"/>
    <row r="1035" s="287" customFormat="1"/>
    <row r="1036" s="287" customFormat="1"/>
    <row r="1037" s="287" customFormat="1"/>
    <row r="1038" s="287" customFormat="1"/>
    <row r="1039" s="287" customFormat="1"/>
    <row r="1040" s="287" customFormat="1"/>
    <row r="1041" s="287" customFormat="1"/>
    <row r="1042" s="287" customFormat="1"/>
    <row r="1043" s="287" customFormat="1"/>
    <row r="1044" s="287" customFormat="1"/>
    <row r="1045" s="287" customFormat="1"/>
    <row r="1046" s="287" customFormat="1"/>
    <row r="1047" s="287" customFormat="1"/>
    <row r="1048" s="287" customFormat="1"/>
    <row r="1049" s="287" customFormat="1"/>
    <row r="1050" s="287" customFormat="1"/>
    <row r="1051" s="287" customFormat="1"/>
    <row r="1052" s="287" customFormat="1"/>
    <row r="1053" s="287" customFormat="1"/>
    <row r="1054" s="287" customFormat="1"/>
    <row r="1055" s="287" customFormat="1"/>
    <row r="1056" s="287" customFormat="1"/>
    <row r="1057" s="287" customFormat="1"/>
    <row r="1058" s="287" customFormat="1"/>
    <row r="1059" s="287" customFormat="1"/>
    <row r="1060" s="287" customFormat="1"/>
    <row r="1061" s="287" customFormat="1"/>
    <row r="1062" s="287" customFormat="1"/>
    <row r="1063" s="287" customFormat="1"/>
    <row r="1064" s="287" customFormat="1"/>
    <row r="1065" s="287" customFormat="1"/>
    <row r="1066" s="287" customFormat="1"/>
    <row r="1067" s="287" customFormat="1"/>
    <row r="1068" s="287" customFormat="1"/>
    <row r="1069" s="287" customFormat="1"/>
    <row r="1070" s="287" customFormat="1"/>
    <row r="1071" s="287" customFormat="1"/>
    <row r="1072" s="287" customFormat="1"/>
    <row r="1073" s="287" customFormat="1"/>
    <row r="1074" s="287" customFormat="1"/>
    <row r="1075" s="287" customFormat="1"/>
    <row r="1076" s="287" customFormat="1"/>
    <row r="1077" s="287" customFormat="1"/>
    <row r="1078" s="287" customFormat="1"/>
    <row r="1079" s="287" customFormat="1"/>
    <row r="1080" s="287" customFormat="1"/>
    <row r="1081" s="287" customFormat="1"/>
    <row r="1082" s="287" customFormat="1"/>
    <row r="1083" s="287" customFormat="1"/>
    <row r="1084" s="287" customFormat="1"/>
    <row r="1085" s="287" customFormat="1"/>
    <row r="1086" s="287" customFormat="1"/>
    <row r="1087" s="287" customFormat="1"/>
    <row r="1088" s="287" customFormat="1"/>
    <row r="1089" s="287" customFormat="1"/>
    <row r="1090" s="287" customFormat="1"/>
    <row r="1091" s="287" customFormat="1"/>
    <row r="1092" s="287" customFormat="1"/>
    <row r="1093" s="287" customFormat="1"/>
    <row r="1094" s="287" customFormat="1"/>
    <row r="1095" s="287" customFormat="1"/>
    <row r="1096" s="287" customFormat="1"/>
    <row r="1097" s="287" customFormat="1"/>
    <row r="1098" s="287" customFormat="1"/>
    <row r="1099" s="287" customFormat="1"/>
    <row r="1100" s="287" customFormat="1"/>
    <row r="1101" s="287" customFormat="1"/>
    <row r="1102" s="287" customFormat="1"/>
    <row r="1103" s="287" customFormat="1"/>
    <row r="1104" s="287" customFormat="1"/>
    <row r="1105" s="287" customFormat="1"/>
    <row r="1106" s="287" customFormat="1"/>
    <row r="1107" s="287" customFormat="1"/>
    <row r="1108" s="287" customFormat="1"/>
    <row r="1109" s="287" customFormat="1"/>
    <row r="1110" s="287" customFormat="1"/>
    <row r="1111" s="287" customFormat="1"/>
    <row r="1112" s="287" customFormat="1"/>
    <row r="1113" s="287" customFormat="1"/>
    <row r="1114" s="287" customFormat="1"/>
    <row r="1115" s="287" customFormat="1"/>
    <row r="1116" s="287" customFormat="1"/>
    <row r="1117" s="287" customFormat="1"/>
    <row r="1118" s="287" customFormat="1"/>
    <row r="1119" s="287" customFormat="1"/>
    <row r="1120" s="287" customFormat="1"/>
    <row r="1121" s="287" customFormat="1"/>
    <row r="1122" s="287" customFormat="1"/>
    <row r="1123" s="287" customFormat="1"/>
    <row r="1124" s="287" customFormat="1"/>
    <row r="1125" s="287" customFormat="1"/>
    <row r="1126" s="287" customFormat="1"/>
    <row r="1127" s="287" customFormat="1"/>
    <row r="1128" s="287" customFormat="1"/>
    <row r="1129" s="287" customFormat="1"/>
    <row r="1130" s="287" customFormat="1"/>
    <row r="1131" s="287" customFormat="1"/>
    <row r="1132" s="287" customFormat="1"/>
    <row r="1133" s="287" customFormat="1"/>
    <row r="1134" s="287" customFormat="1"/>
    <row r="1135" s="287" customFormat="1"/>
    <row r="1136" s="287" customFormat="1"/>
    <row r="1137" s="287" customFormat="1"/>
    <row r="1138" s="287" customFormat="1"/>
    <row r="1139" s="287" customFormat="1"/>
    <row r="1140" s="287" customFormat="1"/>
    <row r="1141" s="287" customFormat="1"/>
    <row r="1142" s="287" customFormat="1"/>
    <row r="1143" s="287" customFormat="1"/>
    <row r="1144" s="287" customFormat="1"/>
    <row r="1145" s="287" customFormat="1"/>
    <row r="1146" s="287" customFormat="1"/>
    <row r="1147" s="287" customFormat="1"/>
    <row r="1148" s="287" customFormat="1"/>
    <row r="1149" s="287" customFormat="1"/>
    <row r="1150" s="287" customFormat="1"/>
    <row r="1151" s="287" customFormat="1"/>
    <row r="1152" s="287" customFormat="1"/>
    <row r="1153" s="287" customFormat="1"/>
    <row r="1154" s="287" customFormat="1"/>
    <row r="1155" s="287" customFormat="1"/>
    <row r="1156" s="287" customFormat="1"/>
    <row r="1157" s="287" customFormat="1"/>
    <row r="1158" s="287" customFormat="1"/>
    <row r="1159" s="287" customFormat="1"/>
    <row r="1160" s="287" customFormat="1"/>
    <row r="1161" s="287" customFormat="1"/>
    <row r="1162" s="287" customFormat="1"/>
    <row r="1163" s="287" customFormat="1"/>
    <row r="1164" s="287" customFormat="1"/>
    <row r="1165" s="287" customFormat="1"/>
    <row r="1166" s="287" customFormat="1"/>
    <row r="1167" s="287" customFormat="1"/>
    <row r="1168" s="287" customFormat="1"/>
    <row r="1169" s="287" customFormat="1"/>
    <row r="1170" s="287" customFormat="1"/>
    <row r="1171" s="287" customFormat="1"/>
    <row r="1172" s="287" customFormat="1"/>
    <row r="1173" s="287" customFormat="1"/>
    <row r="1174" s="287" customFormat="1"/>
    <row r="1175" s="287" customFormat="1"/>
    <row r="1176" s="287" customFormat="1"/>
    <row r="1177" s="287" customFormat="1"/>
    <row r="1178" s="287" customFormat="1"/>
    <row r="1179" s="287" customFormat="1"/>
    <row r="1180" s="287" customFormat="1"/>
    <row r="1181" s="287" customFormat="1"/>
    <row r="1182" s="287" customFormat="1"/>
    <row r="1183" s="287" customFormat="1"/>
    <row r="1184" s="287" customFormat="1"/>
    <row r="1185" s="287" customFormat="1"/>
    <row r="1186" s="287" customFormat="1"/>
    <row r="1187" s="287" customFormat="1"/>
    <row r="1188" s="287" customFormat="1"/>
    <row r="1189" s="287" customFormat="1"/>
    <row r="1190" s="287" customFormat="1"/>
    <row r="1191" s="287" customFormat="1"/>
    <row r="1192" s="287" customFormat="1"/>
    <row r="1193" s="287" customFormat="1"/>
    <row r="1194" s="287" customFormat="1"/>
    <row r="1195" s="287" customFormat="1"/>
    <row r="1196" s="287" customFormat="1"/>
    <row r="1197" s="287" customFormat="1"/>
    <row r="1198" s="287" customFormat="1"/>
    <row r="1199" s="287" customFormat="1"/>
    <row r="1200" s="287" customFormat="1"/>
    <row r="1201" s="287" customFormat="1"/>
    <row r="1202" s="287" customFormat="1"/>
    <row r="1203" s="287" customFormat="1"/>
    <row r="1204" s="287" customFormat="1"/>
    <row r="1205" s="287" customFormat="1"/>
    <row r="1206" s="287" customFormat="1"/>
    <row r="1207" s="287" customFormat="1"/>
    <row r="1208" s="287" customFormat="1"/>
    <row r="1209" s="287" customFormat="1"/>
    <row r="1210" s="287" customFormat="1"/>
    <row r="1211" s="287" customFormat="1"/>
    <row r="1212" s="287" customFormat="1"/>
    <row r="1213" s="287" customFormat="1"/>
    <row r="1214" s="287" customFormat="1"/>
    <row r="1215" s="287" customFormat="1"/>
    <row r="1216" s="287" customFormat="1"/>
    <row r="1217" s="287" customFormat="1"/>
    <row r="1218" s="287" customFormat="1"/>
    <row r="1219" s="287" customFormat="1"/>
    <row r="1220" s="287" customFormat="1"/>
    <row r="1221" s="287" customFormat="1"/>
    <row r="1222" s="287" customFormat="1"/>
    <row r="1223" s="287" customFormat="1"/>
    <row r="1224" s="287" customFormat="1"/>
    <row r="1225" s="287" customFormat="1"/>
    <row r="1226" s="287" customFormat="1"/>
    <row r="1227" s="287" customFormat="1"/>
    <row r="1228" s="287" customFormat="1"/>
    <row r="1229" s="287" customFormat="1"/>
    <row r="1230" s="287" customFormat="1"/>
    <row r="1231" s="287" customFormat="1"/>
    <row r="1232" s="287" customFormat="1"/>
    <row r="1233" s="287" customFormat="1"/>
    <row r="1234" s="287" customFormat="1"/>
    <row r="1235" s="287" customFormat="1"/>
    <row r="1236" s="287" customFormat="1"/>
    <row r="1237" s="287" customFormat="1"/>
    <row r="1238" s="287" customFormat="1"/>
    <row r="1239" s="287" customFormat="1"/>
    <row r="1240" s="287" customFormat="1"/>
    <row r="1241" s="287" customFormat="1"/>
    <row r="1242" s="287" customFormat="1"/>
    <row r="1243" s="287" customFormat="1"/>
    <row r="1244" s="287" customFormat="1"/>
    <row r="1245" s="287" customFormat="1"/>
    <row r="1246" s="287" customFormat="1"/>
    <row r="1247" s="287" customFormat="1"/>
    <row r="1248" s="287" customFormat="1"/>
    <row r="1249" s="287" customFormat="1"/>
    <row r="1250" s="287" customFormat="1"/>
    <row r="1251" s="287" customFormat="1"/>
    <row r="1252" s="287" customFormat="1"/>
    <row r="1253" s="287" customFormat="1"/>
    <row r="1254" s="287" customFormat="1"/>
    <row r="1255" s="287" customFormat="1"/>
    <row r="1256" s="287" customFormat="1"/>
    <row r="1257" s="287" customFormat="1"/>
    <row r="1258" s="287" customFormat="1"/>
    <row r="1259" s="287" customFormat="1"/>
    <row r="1260" s="287" customFormat="1"/>
    <row r="1261" s="287" customFormat="1"/>
    <row r="1262" s="287" customFormat="1"/>
    <row r="1263" s="287" customFormat="1"/>
    <row r="1264" s="287" customFormat="1"/>
    <row r="1265" s="287" customFormat="1"/>
    <row r="1266" s="287" customFormat="1"/>
    <row r="1267" s="287" customFormat="1"/>
    <row r="1268" s="287" customFormat="1"/>
    <row r="1269" s="287" customFormat="1"/>
    <row r="1270" s="287" customFormat="1"/>
    <row r="1271" s="287" customFormat="1"/>
    <row r="1272" s="287" customFormat="1"/>
    <row r="1273" s="287" customFormat="1"/>
    <row r="1274" s="287" customFormat="1"/>
    <row r="1275" s="287" customFormat="1"/>
    <row r="1276" s="287" customFormat="1"/>
    <row r="1277" s="287" customFormat="1"/>
    <row r="1278" s="287" customFormat="1"/>
    <row r="1279" s="287" customFormat="1"/>
    <row r="1280" s="287" customFormat="1"/>
    <row r="1281" s="287" customFormat="1"/>
    <row r="1282" s="287" customFormat="1"/>
    <row r="1283" s="287" customFormat="1"/>
    <row r="1284" s="287" customFormat="1"/>
    <row r="1285" s="287" customFormat="1"/>
    <row r="1286" s="287" customFormat="1"/>
    <row r="1287" s="287" customFormat="1"/>
    <row r="1288" s="287" customFormat="1"/>
    <row r="1289" s="287" customFormat="1"/>
    <row r="1290" s="287" customFormat="1"/>
    <row r="1291" s="287" customFormat="1"/>
    <row r="1292" s="287" customFormat="1"/>
    <row r="1293" s="287" customFormat="1"/>
    <row r="1294" s="287" customFormat="1"/>
    <row r="1295" s="287" customFormat="1"/>
    <row r="1296" s="287" customFormat="1"/>
    <row r="1297" s="287" customFormat="1"/>
    <row r="1298" s="287" customFormat="1"/>
    <row r="1299" s="287" customFormat="1"/>
    <row r="1300" s="287" customFormat="1"/>
    <row r="1301" s="287" customFormat="1"/>
    <row r="1302" s="287" customFormat="1"/>
    <row r="1303" s="287" customFormat="1"/>
    <row r="1304" s="287" customFormat="1"/>
    <row r="1305" s="287" customFormat="1"/>
    <row r="1306" s="287" customFormat="1"/>
    <row r="1307" s="287" customFormat="1"/>
    <row r="1308" s="287" customFormat="1"/>
    <row r="1309" s="287" customFormat="1"/>
    <row r="1310" s="287" customFormat="1"/>
    <row r="1311" s="287" customFormat="1"/>
    <row r="1312" s="287" customFormat="1"/>
    <row r="1313" s="287" customFormat="1"/>
    <row r="1314" s="287" customFormat="1"/>
    <row r="1315" s="287" customFormat="1"/>
    <row r="1316" s="287" customFormat="1"/>
    <row r="1317" s="287" customFormat="1"/>
    <row r="1318" s="287" customFormat="1"/>
    <row r="1319" s="287" customFormat="1"/>
    <row r="1320" s="287" customFormat="1"/>
    <row r="1321" s="287" customFormat="1"/>
    <row r="1322" s="287" customFormat="1"/>
    <row r="1323" s="287" customFormat="1"/>
    <row r="1324" s="287" customFormat="1"/>
    <row r="1325" s="287" customFormat="1"/>
    <row r="1326" s="287" customFormat="1"/>
    <row r="1327" s="287" customFormat="1"/>
    <row r="1328" s="287" customFormat="1"/>
    <row r="1329" s="287" customFormat="1"/>
    <row r="1330" s="287" customFormat="1"/>
    <row r="1331" s="287" customFormat="1"/>
    <row r="1332" s="287" customFormat="1"/>
    <row r="1333" s="287" customFormat="1"/>
    <row r="1334" s="287" customFormat="1"/>
    <row r="1335" s="287" customFormat="1"/>
    <row r="1336" s="287" customFormat="1"/>
    <row r="1337" s="287" customFormat="1"/>
    <row r="1338" s="287" customFormat="1"/>
    <row r="1339" s="287" customFormat="1"/>
    <row r="1340" s="287" customFormat="1"/>
    <row r="1341" s="287" customFormat="1"/>
    <row r="1342" s="287" customFormat="1"/>
    <row r="1343" s="287" customFormat="1"/>
    <row r="1344" s="287" customFormat="1"/>
    <row r="1345" s="287" customFormat="1"/>
    <row r="1346" s="287" customFormat="1"/>
    <row r="1347" s="287" customFormat="1"/>
    <row r="1348" s="287" customFormat="1"/>
    <row r="1349" s="287" customFormat="1"/>
    <row r="1350" s="287" customFormat="1"/>
    <row r="1351" s="287" customFormat="1"/>
    <row r="1352" s="287" customFormat="1"/>
    <row r="1353" s="287" customFormat="1"/>
    <row r="1354" s="287" customFormat="1"/>
    <row r="1355" s="287" customFormat="1"/>
    <row r="1356" s="287" customFormat="1"/>
    <row r="1357" s="287" customFormat="1"/>
    <row r="1358" s="287" customFormat="1"/>
    <row r="1359" s="287" customFormat="1"/>
    <row r="1360" s="287" customFormat="1"/>
    <row r="1361" s="287" customFormat="1"/>
    <row r="1362" s="287" customFormat="1"/>
    <row r="1363" s="287" customFormat="1"/>
    <row r="1364" s="287" customFormat="1"/>
    <row r="1365" s="287" customFormat="1"/>
    <row r="1366" s="287" customFormat="1"/>
    <row r="1367" s="287" customFormat="1"/>
    <row r="1368" s="287" customFormat="1"/>
    <row r="1369" s="287" customFormat="1"/>
    <row r="1370" s="287" customFormat="1"/>
    <row r="1371" s="287" customFormat="1"/>
    <row r="1372" s="287" customFormat="1"/>
    <row r="1373" s="287" customFormat="1"/>
    <row r="1374" s="287" customFormat="1"/>
    <row r="1375" s="287" customFormat="1"/>
    <row r="1376" s="287" customFormat="1"/>
    <row r="1377" s="287" customFormat="1"/>
    <row r="1378" s="287" customFormat="1"/>
    <row r="1379" s="287" customFormat="1"/>
    <row r="1380" s="287" customFormat="1"/>
    <row r="1381" s="287" customFormat="1"/>
    <row r="1382" s="287" customFormat="1"/>
    <row r="1383" s="287" customFormat="1"/>
    <row r="1384" s="287" customFormat="1"/>
    <row r="1385" s="287" customFormat="1"/>
    <row r="1386" s="287" customFormat="1"/>
    <row r="1387" s="287" customFormat="1"/>
    <row r="1388" s="287" customFormat="1"/>
    <row r="1389" s="287" customFormat="1"/>
    <row r="1390" s="287" customFormat="1"/>
    <row r="1391" s="287" customFormat="1"/>
    <row r="1392" s="287" customFormat="1"/>
    <row r="1393" s="287" customFormat="1"/>
    <row r="1394" s="287" customFormat="1"/>
    <row r="1395" s="287" customFormat="1"/>
    <row r="1396" s="287" customFormat="1"/>
    <row r="1397" s="287" customFormat="1"/>
    <row r="1398" s="287" customFormat="1"/>
    <row r="1399" s="287" customFormat="1"/>
    <row r="1400" s="287" customFormat="1"/>
    <row r="1401" s="287" customFormat="1"/>
    <row r="1402" s="287" customFormat="1"/>
    <row r="1403" s="287" customFormat="1"/>
    <row r="1404" s="287" customFormat="1"/>
    <row r="1405" s="287" customFormat="1"/>
    <row r="1406" s="287" customFormat="1"/>
    <row r="1407" s="287" customFormat="1"/>
    <row r="1408" s="287" customFormat="1"/>
    <row r="1409" s="287" customFormat="1"/>
    <row r="1410" s="287" customFormat="1"/>
    <row r="1411" s="287" customFormat="1"/>
    <row r="1412" s="287" customFormat="1"/>
    <row r="1413" s="287" customFormat="1"/>
    <row r="1414" s="287" customFormat="1"/>
    <row r="1415" s="287" customFormat="1"/>
    <row r="1416" s="287" customFormat="1"/>
    <row r="1417" s="287" customFormat="1"/>
    <row r="1418" s="287" customFormat="1"/>
    <row r="1419" s="287" customFormat="1"/>
    <row r="1420" s="287" customFormat="1"/>
    <row r="1421" s="287" customFormat="1"/>
    <row r="1422" s="287" customFormat="1"/>
    <row r="1423" s="287" customFormat="1"/>
    <row r="1424" s="287" customFormat="1"/>
    <row r="1425" s="287" customFormat="1"/>
    <row r="1426" s="287" customFormat="1"/>
    <row r="1427" s="287" customFormat="1"/>
    <row r="1428" s="287" customFormat="1"/>
    <row r="1429" s="287" customFormat="1"/>
    <row r="1430" s="287" customFormat="1"/>
    <row r="1431" s="287" customFormat="1"/>
    <row r="1432" s="287" customFormat="1"/>
    <row r="1433" s="287" customFormat="1"/>
    <row r="1434" s="287" customFormat="1"/>
    <row r="1435" s="287" customFormat="1"/>
    <row r="1436" s="287" customFormat="1"/>
    <row r="1437" s="287" customFormat="1"/>
    <row r="1438" s="287" customFormat="1"/>
    <row r="1439" s="287" customFormat="1"/>
    <row r="1440" s="287" customFormat="1"/>
    <row r="1441" s="287" customFormat="1"/>
    <row r="1442" s="287" customFormat="1"/>
    <row r="1443" s="287" customFormat="1"/>
    <row r="1444" s="287" customFormat="1"/>
    <row r="1445" s="287" customFormat="1"/>
    <row r="1446" s="287" customFormat="1"/>
    <row r="1447" s="287" customFormat="1"/>
    <row r="1448" s="287" customFormat="1"/>
    <row r="1449" s="287" customFormat="1"/>
    <row r="1450" s="287" customFormat="1"/>
    <row r="1451" s="287" customFormat="1"/>
    <row r="1452" s="287" customFormat="1"/>
    <row r="1453" s="287" customFormat="1"/>
    <row r="1454" s="287" customFormat="1"/>
    <row r="1455" s="287" customFormat="1"/>
    <row r="1456" s="287" customFormat="1"/>
    <row r="1457" s="287" customFormat="1"/>
    <row r="1458" s="287" customFormat="1"/>
    <row r="1459" s="287" customFormat="1"/>
    <row r="1460" s="287" customFormat="1"/>
    <row r="1461" s="287" customFormat="1"/>
    <row r="1462" s="287" customFormat="1"/>
    <row r="1463" s="287" customFormat="1"/>
    <row r="1464" s="287" customFormat="1"/>
    <row r="1465" s="287" customFormat="1"/>
    <row r="1466" s="287" customFormat="1"/>
    <row r="1467" s="287" customFormat="1"/>
    <row r="1468" s="287" customFormat="1"/>
    <row r="1469" s="287" customFormat="1"/>
    <row r="1470" s="287" customFormat="1"/>
    <row r="1471" s="287" customFormat="1"/>
    <row r="1472" s="287" customFormat="1"/>
    <row r="1473" s="287" customFormat="1"/>
    <row r="1474" s="287" customFormat="1"/>
    <row r="1475" s="287" customFormat="1"/>
    <row r="1476" s="287" customFormat="1"/>
    <row r="1477" s="287" customFormat="1"/>
    <row r="1478" s="287" customFormat="1"/>
    <row r="1479" s="287" customFormat="1"/>
    <row r="1480" s="287" customFormat="1"/>
    <row r="1481" s="287" customFormat="1"/>
    <row r="1482" s="287" customFormat="1"/>
    <row r="1483" s="287" customFormat="1"/>
    <row r="1484" s="287" customFormat="1"/>
    <row r="1485" s="287" customFormat="1"/>
    <row r="1486" s="287" customFormat="1"/>
    <row r="1487" s="287" customFormat="1"/>
    <row r="1488" s="287" customFormat="1"/>
    <row r="1489" s="287" customFormat="1"/>
    <row r="1490" s="287" customFormat="1"/>
    <row r="1491" s="287" customFormat="1"/>
    <row r="1492" s="287" customFormat="1"/>
    <row r="1493" s="287" customFormat="1"/>
    <row r="1494" s="287" customFormat="1"/>
    <row r="1495" s="287" customFormat="1"/>
    <row r="1496" s="287" customFormat="1"/>
    <row r="1497" s="287" customFormat="1"/>
    <row r="1498" s="287" customFormat="1"/>
    <row r="1499" s="287" customFormat="1"/>
    <row r="1500" s="287" customFormat="1"/>
    <row r="1501" s="287" customFormat="1"/>
    <row r="1502" s="287" customFormat="1"/>
    <row r="1503" s="287" customFormat="1"/>
    <row r="1504" s="287" customFormat="1"/>
    <row r="1505" s="287" customFormat="1"/>
    <row r="1506" s="287" customFormat="1"/>
    <row r="1507" s="287" customFormat="1"/>
    <row r="1508" s="287" customFormat="1"/>
    <row r="1509" s="287" customFormat="1"/>
    <row r="1510" s="287" customFormat="1"/>
    <row r="1511" s="287" customFormat="1"/>
    <row r="1512" s="287" customFormat="1"/>
    <row r="1513" s="287" customFormat="1"/>
    <row r="1514" s="287" customFormat="1"/>
    <row r="1515" s="287" customFormat="1"/>
    <row r="1516" s="287" customFormat="1"/>
    <row r="1517" s="287" customFormat="1"/>
    <row r="1518" s="287" customFormat="1"/>
    <row r="1519" s="287" customFormat="1"/>
    <row r="1520" s="287" customFormat="1"/>
    <row r="1521" s="287" customFormat="1"/>
    <row r="1522" s="287" customFormat="1"/>
    <row r="1523" s="287" customFormat="1"/>
    <row r="1524" s="287" customFormat="1"/>
    <row r="1525" s="287" customFormat="1"/>
    <row r="1526" s="287" customFormat="1"/>
    <row r="1527" s="287" customFormat="1"/>
    <row r="1528" s="287" customFormat="1"/>
    <row r="1529" s="287" customFormat="1"/>
    <row r="1530" s="287" customFormat="1"/>
    <row r="1531" s="287" customFormat="1"/>
    <row r="1532" s="287" customFormat="1"/>
    <row r="1533" s="287" customFormat="1"/>
    <row r="1534" s="287" customFormat="1"/>
    <row r="1535" s="287" customFormat="1"/>
    <row r="1536" s="287" customFormat="1"/>
    <row r="1537" s="287" customFormat="1"/>
    <row r="1538" s="287" customFormat="1"/>
    <row r="1539" s="287" customFormat="1"/>
    <row r="1540" s="287" customFormat="1"/>
    <row r="1541" s="287" customFormat="1"/>
    <row r="1542" s="287" customFormat="1"/>
    <row r="1543" s="287" customFormat="1"/>
    <row r="1544" s="287" customFormat="1"/>
    <row r="1545" s="287" customFormat="1"/>
    <row r="1546" s="287" customFormat="1"/>
    <row r="1547" s="287" customFormat="1"/>
    <row r="1548" s="287" customFormat="1"/>
    <row r="1549" s="287" customFormat="1"/>
    <row r="1550" s="287" customFormat="1"/>
    <row r="1551" s="287" customFormat="1"/>
    <row r="1552" s="287" customFormat="1"/>
    <row r="1553" s="287" customFormat="1"/>
    <row r="1554" s="287" customFormat="1"/>
    <row r="1555" s="287" customFormat="1"/>
    <row r="1556" s="287" customFormat="1"/>
    <row r="1557" s="287" customFormat="1"/>
    <row r="1558" s="287" customFormat="1"/>
    <row r="1559" s="287" customFormat="1"/>
    <row r="1560" s="287" customFormat="1"/>
    <row r="1561" s="287" customFormat="1"/>
    <row r="1562" s="287" customFormat="1"/>
    <row r="1563" s="287" customFormat="1"/>
    <row r="1564" s="287" customFormat="1"/>
    <row r="1565" s="287" customFormat="1"/>
    <row r="1566" s="287" customFormat="1"/>
    <row r="1567" s="287" customFormat="1"/>
    <row r="1568" s="287" customFormat="1"/>
    <row r="1569" s="287" customFormat="1"/>
    <row r="1570" s="287" customFormat="1"/>
    <row r="1571" s="287" customFormat="1"/>
    <row r="1572" s="287" customFormat="1"/>
    <row r="1573" s="287" customFormat="1"/>
    <row r="1574" s="287" customFormat="1"/>
    <row r="1575" s="287" customFormat="1"/>
    <row r="1576" s="287" customFormat="1"/>
    <row r="1577" s="287" customFormat="1"/>
    <row r="1578" s="287" customFormat="1"/>
    <row r="1579" s="287" customFormat="1"/>
    <row r="1580" s="287" customFormat="1"/>
    <row r="1581" s="287" customFormat="1"/>
    <row r="1582" s="287" customFormat="1"/>
    <row r="1583" s="287" customFormat="1"/>
    <row r="1584" s="287" customFormat="1"/>
    <row r="1585" s="287" customFormat="1"/>
    <row r="1586" s="287" customFormat="1"/>
    <row r="1587" s="287" customFormat="1"/>
    <row r="1588" s="287" customFormat="1"/>
    <row r="1589" s="287" customFormat="1"/>
    <row r="1590" s="287" customFormat="1"/>
    <row r="1591" s="287" customFormat="1"/>
    <row r="1592" s="287" customFormat="1"/>
    <row r="1593" s="287" customFormat="1"/>
    <row r="1594" s="287" customFormat="1"/>
    <row r="1595" s="287" customFormat="1"/>
    <row r="1596" s="287" customFormat="1"/>
    <row r="1597" s="287" customFormat="1"/>
    <row r="1598" s="287" customFormat="1"/>
    <row r="1599" s="287" customFormat="1"/>
    <row r="1600" s="287" customFormat="1"/>
    <row r="1601" s="287" customFormat="1"/>
    <row r="1602" s="287" customFormat="1"/>
    <row r="1603" s="287" customFormat="1"/>
    <row r="1604" s="287" customFormat="1"/>
    <row r="1605" s="287" customFormat="1"/>
    <row r="1606" s="287" customFormat="1"/>
    <row r="1607" s="287" customFormat="1"/>
    <row r="1608" s="287" customFormat="1"/>
    <row r="1609" s="287" customFormat="1"/>
    <row r="1610" s="287" customFormat="1"/>
    <row r="1611" s="287" customFormat="1"/>
    <row r="1612" s="287" customFormat="1"/>
    <row r="1613" s="287" customFormat="1"/>
    <row r="1614" s="287" customFormat="1"/>
    <row r="1615" s="287" customFormat="1"/>
    <row r="1616" s="287" customFormat="1"/>
    <row r="1617" s="287" customFormat="1"/>
    <row r="1618" s="287" customFormat="1"/>
    <row r="1619" s="287" customFormat="1"/>
    <row r="1620" s="287" customFormat="1"/>
    <row r="1621" s="287" customFormat="1"/>
    <row r="1622" s="287" customFormat="1"/>
    <row r="1623" s="287" customFormat="1"/>
    <row r="1624" s="287" customFormat="1"/>
    <row r="1625" s="287" customFormat="1"/>
    <row r="1626" s="287" customFormat="1"/>
    <row r="1627" s="287" customFormat="1"/>
    <row r="1628" s="287" customFormat="1"/>
    <row r="1629" s="287" customFormat="1"/>
    <row r="1630" s="287" customFormat="1"/>
    <row r="1631" s="287" customFormat="1"/>
    <row r="1632" s="287" customFormat="1"/>
    <row r="1633" s="287" customFormat="1"/>
    <row r="1634" s="287" customFormat="1"/>
    <row r="1635" s="287" customFormat="1"/>
    <row r="1636" s="287" customFormat="1"/>
    <row r="1637" s="287" customFormat="1"/>
    <row r="1638" s="287" customFormat="1"/>
    <row r="1639" s="287" customFormat="1"/>
    <row r="1640" s="287" customFormat="1"/>
    <row r="1641" s="287" customFormat="1"/>
    <row r="1642" s="287" customFormat="1"/>
    <row r="1643" s="287" customFormat="1"/>
    <row r="1644" s="287" customFormat="1"/>
    <row r="1645" s="287" customFormat="1"/>
    <row r="1646" s="287" customFormat="1"/>
    <row r="1647" s="287" customFormat="1"/>
    <row r="1648" s="287" customFormat="1"/>
    <row r="1649" s="287" customFormat="1"/>
    <row r="1650" s="287" customFormat="1"/>
    <row r="1651" s="287" customFormat="1"/>
    <row r="1652" s="287" customFormat="1"/>
    <row r="1653" s="287" customFormat="1"/>
    <row r="1654" s="287" customFormat="1"/>
    <row r="1655" s="287" customFormat="1"/>
    <row r="1656" s="287" customFormat="1"/>
    <row r="1657" s="287" customFormat="1"/>
    <row r="1658" s="287" customFormat="1"/>
    <row r="1659" s="287" customFormat="1"/>
    <row r="1660" s="287" customFormat="1"/>
    <row r="1661" s="287" customFormat="1"/>
    <row r="1662" s="287" customFormat="1"/>
    <row r="1663" s="287" customFormat="1"/>
    <row r="1664" s="287" customFormat="1"/>
    <row r="1665" s="287" customFormat="1"/>
    <row r="1666" s="287" customFormat="1"/>
    <row r="1667" s="287" customFormat="1"/>
    <row r="1668" s="287" customFormat="1"/>
    <row r="1669" s="287" customFormat="1"/>
    <row r="1670" s="287" customFormat="1"/>
    <row r="1671" s="287" customFormat="1"/>
    <row r="1672" s="287" customFormat="1"/>
    <row r="1673" s="287" customFormat="1"/>
    <row r="1674" s="287" customFormat="1"/>
    <row r="1675" s="287" customFormat="1"/>
    <row r="1676" s="287" customFormat="1"/>
    <row r="1677" s="287" customFormat="1"/>
    <row r="1678" s="287" customFormat="1"/>
    <row r="1679" s="287" customFormat="1"/>
    <row r="1680" s="287" customFormat="1"/>
    <row r="1681" s="287" customFormat="1"/>
    <row r="1682" s="287" customFormat="1"/>
    <row r="1683" s="287" customFormat="1"/>
    <row r="1684" s="287" customFormat="1"/>
    <row r="1685" s="287" customFormat="1"/>
    <row r="1686" s="287" customFormat="1"/>
    <row r="1687" s="287" customFormat="1"/>
    <row r="1688" s="287" customFormat="1"/>
    <row r="1689" s="287" customFormat="1"/>
    <row r="1690" s="287" customFormat="1"/>
    <row r="1691" s="287" customFormat="1"/>
    <row r="1692" s="287" customFormat="1"/>
    <row r="1693" s="287" customFormat="1"/>
    <row r="1694" s="287" customFormat="1"/>
    <row r="1695" s="287" customFormat="1"/>
    <row r="1696" s="287" customFormat="1"/>
    <row r="1697" s="287" customFormat="1"/>
    <row r="1698" s="287" customFormat="1"/>
    <row r="1699" s="287" customFormat="1"/>
    <row r="1700" s="287" customFormat="1"/>
    <row r="1701" s="287" customFormat="1"/>
    <row r="1702" s="287" customFormat="1"/>
    <row r="1703" s="287" customFormat="1"/>
    <row r="1704" s="287" customFormat="1"/>
    <row r="1705" s="287" customFormat="1"/>
    <row r="1706" s="287" customFormat="1"/>
    <row r="1707" s="287" customFormat="1"/>
    <row r="1708" s="287" customFormat="1"/>
    <row r="1709" s="287" customFormat="1"/>
    <row r="1710" s="287" customFormat="1"/>
    <row r="1711" s="287" customFormat="1"/>
    <row r="1712" s="287" customFormat="1"/>
    <row r="1713" s="287" customFormat="1"/>
    <row r="1714" s="287" customFormat="1"/>
    <row r="1715" s="287" customFormat="1"/>
    <row r="1716" s="287" customFormat="1"/>
    <row r="1717" s="287" customFormat="1"/>
    <row r="1718" s="287" customFormat="1"/>
    <row r="1719" s="287" customFormat="1"/>
    <row r="1720" s="287" customFormat="1"/>
    <row r="1721" s="287" customFormat="1"/>
    <row r="1722" s="287" customFormat="1"/>
    <row r="1723" s="287" customFormat="1"/>
    <row r="1724" s="287" customFormat="1"/>
    <row r="1725" s="287" customFormat="1"/>
    <row r="1726" s="287" customFormat="1"/>
    <row r="1727" s="287" customFormat="1"/>
    <row r="1728" s="287" customFormat="1"/>
    <row r="1729" s="287" customFormat="1"/>
    <row r="1730" s="287" customFormat="1"/>
    <row r="1731" s="287" customFormat="1"/>
    <row r="1732" s="287" customFormat="1"/>
    <row r="1733" s="287" customFormat="1"/>
    <row r="1734" s="287" customFormat="1"/>
    <row r="1735" s="287" customFormat="1"/>
    <row r="1736" s="287" customFormat="1"/>
    <row r="1737" s="287" customFormat="1"/>
    <row r="1738" s="287" customFormat="1"/>
    <row r="1739" s="287" customFormat="1"/>
    <row r="1740" s="287" customFormat="1"/>
    <row r="1741" s="287" customFormat="1"/>
    <row r="1742" s="287" customFormat="1"/>
    <row r="1743" s="287" customFormat="1"/>
    <row r="1744" s="287" customFormat="1"/>
    <row r="1745" s="287" customFormat="1"/>
    <row r="1746" s="287" customFormat="1"/>
    <row r="1747" s="287" customFormat="1"/>
    <row r="1748" s="287" customFormat="1"/>
    <row r="1749" s="287" customFormat="1"/>
    <row r="1750" s="287" customFormat="1"/>
    <row r="1751" s="287" customFormat="1"/>
    <row r="1752" s="287" customFormat="1"/>
    <row r="1753" s="287" customFormat="1"/>
    <row r="1754" s="287" customFormat="1"/>
    <row r="1755" s="287" customFormat="1"/>
    <row r="1756" s="287" customFormat="1"/>
    <row r="1757" s="287" customFormat="1"/>
    <row r="1758" s="287" customFormat="1"/>
    <row r="1759" s="287" customFormat="1"/>
    <row r="1760" s="287" customFormat="1"/>
    <row r="1761" s="287" customFormat="1"/>
    <row r="1762" s="287" customFormat="1"/>
    <row r="1763" s="287" customFormat="1"/>
    <row r="1764" s="287" customFormat="1"/>
    <row r="1765" s="287" customFormat="1"/>
    <row r="1766" s="287" customFormat="1"/>
    <row r="1767" s="287" customFormat="1"/>
    <row r="1768" s="287" customFormat="1"/>
    <row r="1769" s="287" customFormat="1"/>
    <row r="1770" s="287" customFormat="1"/>
    <row r="1771" s="287" customFormat="1"/>
    <row r="1772" s="287" customFormat="1"/>
    <row r="1773" s="287" customFormat="1"/>
    <row r="1774" s="287" customFormat="1"/>
    <row r="1775" s="287" customFormat="1"/>
    <row r="1776" s="287" customFormat="1"/>
    <row r="1777" s="287" customFormat="1"/>
    <row r="1778" s="287" customFormat="1"/>
    <row r="1779" s="287" customFormat="1"/>
    <row r="1780" s="287" customFormat="1"/>
    <row r="1781" s="287" customFormat="1"/>
    <row r="1782" s="287" customFormat="1"/>
    <row r="1783" s="287" customFormat="1"/>
    <row r="1784" s="287" customFormat="1"/>
    <row r="1785" s="287" customFormat="1"/>
    <row r="1786" s="287" customFormat="1"/>
    <row r="1787" s="287" customFormat="1"/>
    <row r="1788" s="287" customFormat="1"/>
    <row r="1789" s="287" customFormat="1"/>
    <row r="1790" s="287" customFormat="1"/>
    <row r="1791" s="287" customFormat="1"/>
    <row r="1792" s="287" customFormat="1"/>
    <row r="1793" s="287" customFormat="1"/>
    <row r="1794" s="287" customFormat="1"/>
    <row r="1795" s="287" customFormat="1"/>
    <row r="1796" s="287" customFormat="1"/>
    <row r="1797" s="287" customFormat="1"/>
    <row r="1798" s="287" customFormat="1"/>
    <row r="1799" s="287" customFormat="1"/>
    <row r="1800" s="287" customFormat="1"/>
    <row r="1801" s="287" customFormat="1"/>
    <row r="1802" s="287" customFormat="1"/>
    <row r="1803" s="287" customFormat="1"/>
    <row r="1804" s="287" customFormat="1"/>
    <row r="1805" s="287" customFormat="1"/>
    <row r="1806" s="287" customFormat="1"/>
    <row r="1807" s="287" customFormat="1"/>
    <row r="1808" s="287" customFormat="1"/>
    <row r="1809" s="287" customFormat="1"/>
    <row r="1810" s="287" customFormat="1"/>
    <row r="1811" s="287" customFormat="1"/>
    <row r="1812" s="287" customFormat="1"/>
    <row r="1813" s="287" customFormat="1"/>
    <row r="1814" s="287" customFormat="1"/>
    <row r="1815" s="287" customFormat="1"/>
    <row r="1816" s="287" customFormat="1"/>
    <row r="1817" s="287" customFormat="1"/>
    <row r="1818" s="287" customFormat="1"/>
    <row r="1819" s="287" customFormat="1"/>
    <row r="1820" s="287" customFormat="1"/>
    <row r="1821" s="287" customFormat="1"/>
    <row r="1822" s="287" customFormat="1"/>
    <row r="1823" s="287" customFormat="1"/>
    <row r="1824" s="287" customFormat="1"/>
    <row r="1825" s="287" customFormat="1"/>
    <row r="1826" s="287" customFormat="1"/>
    <row r="1827" s="287" customFormat="1"/>
    <row r="1828" s="287" customFormat="1"/>
    <row r="1829" s="287" customFormat="1"/>
    <row r="1830" s="287" customFormat="1"/>
    <row r="1831" s="287" customFormat="1"/>
    <row r="1832" s="287" customFormat="1"/>
    <row r="1833" s="287" customFormat="1"/>
    <row r="1834" s="287" customFormat="1"/>
    <row r="1835" s="287" customFormat="1"/>
    <row r="1836" s="287" customFormat="1"/>
    <row r="1837" s="287" customFormat="1"/>
    <row r="1838" s="287" customFormat="1"/>
    <row r="1839" s="287" customFormat="1"/>
    <row r="1840" s="287" customFormat="1"/>
    <row r="1841" s="287" customFormat="1"/>
    <row r="1842" s="287" customFormat="1"/>
    <row r="1843" s="287" customFormat="1"/>
    <row r="1844" s="287" customFormat="1"/>
    <row r="1845" s="287" customFormat="1"/>
    <row r="1846" s="287" customFormat="1"/>
    <row r="1847" s="287" customFormat="1"/>
    <row r="1848" s="287" customFormat="1"/>
    <row r="1849" s="287" customFormat="1"/>
    <row r="1850" s="287" customFormat="1"/>
    <row r="1851" s="287" customFormat="1"/>
    <row r="1852" s="287" customFormat="1"/>
    <row r="1853" s="287" customFormat="1"/>
    <row r="1854" s="287" customFormat="1"/>
    <row r="1855" s="287" customFormat="1"/>
    <row r="1856" s="287" customFormat="1"/>
    <row r="1857" s="287" customFormat="1"/>
    <row r="1858" s="287" customFormat="1"/>
    <row r="1859" s="287" customFormat="1"/>
    <row r="1860" s="287" customFormat="1"/>
    <row r="1861" s="287" customFormat="1"/>
    <row r="1862" s="287" customFormat="1"/>
    <row r="1863" s="287" customFormat="1"/>
    <row r="1864" s="287" customFormat="1"/>
    <row r="1865" s="287" customFormat="1"/>
    <row r="1866" s="287" customFormat="1"/>
    <row r="1867" s="287" customFormat="1"/>
    <row r="1868" s="287" customFormat="1"/>
    <row r="1869" s="287" customFormat="1"/>
    <row r="1870" s="287" customFormat="1"/>
    <row r="1871" s="287" customFormat="1"/>
    <row r="1872" s="287" customFormat="1"/>
    <row r="1873" s="287" customFormat="1"/>
    <row r="1874" s="287" customFormat="1"/>
    <row r="1875" s="287" customFormat="1"/>
    <row r="1876" s="287" customFormat="1"/>
    <row r="1877" s="287" customFormat="1"/>
    <row r="1878" s="287" customFormat="1"/>
    <row r="1879" s="287" customFormat="1"/>
    <row r="1880" s="287" customFormat="1"/>
    <row r="1881" s="287" customFormat="1"/>
    <row r="1882" s="287" customFormat="1"/>
    <row r="1883" s="287" customFormat="1"/>
    <row r="1884" s="287" customFormat="1"/>
    <row r="1885" s="287" customFormat="1"/>
    <row r="1886" s="287" customFormat="1"/>
    <row r="1887" s="287" customFormat="1"/>
    <row r="1888" s="287" customFormat="1"/>
    <row r="1889" s="287" customFormat="1"/>
    <row r="1890" s="287" customFormat="1"/>
    <row r="1891" s="287" customFormat="1"/>
    <row r="1892" s="287" customFormat="1"/>
    <row r="1893" s="287" customFormat="1"/>
    <row r="1894" s="287" customFormat="1"/>
    <row r="1895" s="287" customFormat="1"/>
    <row r="1896" s="287" customFormat="1"/>
    <row r="1897" s="287" customFormat="1"/>
    <row r="1898" s="287" customFormat="1"/>
    <row r="1899" s="287" customFormat="1"/>
    <row r="1900" s="287" customFormat="1"/>
    <row r="1901" s="287" customFormat="1"/>
    <row r="1902" s="287" customFormat="1"/>
    <row r="1903" s="287" customFormat="1"/>
    <row r="1904" s="287" customFormat="1"/>
    <row r="1905" s="287" customFormat="1"/>
    <row r="1906" s="287" customFormat="1"/>
    <row r="1907" s="287" customFormat="1"/>
    <row r="1908" s="287" customFormat="1"/>
    <row r="1909" s="287" customFormat="1"/>
    <row r="1910" s="287" customFormat="1"/>
    <row r="1911" s="287" customFormat="1"/>
    <row r="1912" s="287" customFormat="1"/>
    <row r="1913" s="287" customFormat="1"/>
    <row r="1914" s="287" customFormat="1"/>
    <row r="1915" s="287" customFormat="1"/>
    <row r="1916" s="287" customFormat="1"/>
    <row r="1917" s="287" customFormat="1"/>
    <row r="1918" s="287" customFormat="1"/>
    <row r="1919" s="287" customFormat="1"/>
    <row r="1920" s="287" customFormat="1"/>
    <row r="1921" s="287" customFormat="1"/>
    <row r="1922" s="287" customFormat="1"/>
    <row r="1923" s="287" customFormat="1"/>
    <row r="1924" s="287" customFormat="1"/>
    <row r="1925" s="287" customFormat="1"/>
    <row r="1926" s="287" customFormat="1"/>
    <row r="1927" s="287" customFormat="1"/>
    <row r="1928" s="287" customFormat="1"/>
    <row r="1929" s="287" customFormat="1"/>
    <row r="1930" s="287" customFormat="1"/>
    <row r="1931" s="287" customFormat="1"/>
    <row r="1932" s="287" customFormat="1"/>
    <row r="1933" s="287" customFormat="1"/>
    <row r="1934" s="287" customFormat="1"/>
    <row r="1935" s="287" customFormat="1"/>
    <row r="1936" s="287" customFormat="1"/>
    <row r="1937" s="287" customFormat="1"/>
    <row r="1938" s="287" customFormat="1"/>
    <row r="1939" s="287" customFormat="1"/>
    <row r="1940" s="287" customFormat="1"/>
    <row r="1941" s="287" customFormat="1"/>
    <row r="1942" s="287" customFormat="1"/>
    <row r="1943" s="287" customFormat="1"/>
    <row r="1944" s="287" customFormat="1"/>
    <row r="1945" s="287" customFormat="1"/>
    <row r="1946" s="287" customFormat="1"/>
    <row r="1947" s="287" customFormat="1"/>
    <row r="1948" s="287" customFormat="1"/>
    <row r="1949" s="287" customFormat="1"/>
    <row r="1950" s="287" customFormat="1"/>
    <row r="1951" s="287" customFormat="1"/>
    <row r="1952" s="287" customFormat="1"/>
    <row r="1953" s="287" customFormat="1"/>
    <row r="1954" s="287" customFormat="1"/>
    <row r="1955" s="287" customFormat="1"/>
    <row r="1956" s="287" customFormat="1"/>
    <row r="1957" s="287" customFormat="1"/>
    <row r="1958" s="287" customFormat="1"/>
    <row r="1959" s="287" customFormat="1"/>
    <row r="1960" s="287" customFormat="1"/>
    <row r="1961" s="287" customFormat="1"/>
    <row r="1962" s="287" customFormat="1"/>
    <row r="1963" s="287" customFormat="1"/>
    <row r="1964" s="287" customFormat="1"/>
    <row r="1965" s="287" customFormat="1"/>
    <row r="1966" s="287" customFormat="1"/>
    <row r="1967" s="287" customFormat="1"/>
    <row r="1968" s="287" customFormat="1"/>
    <row r="1969" s="287" customFormat="1"/>
    <row r="1970" s="287" customFormat="1"/>
    <row r="1971" s="287" customFormat="1"/>
    <row r="1972" s="287" customFormat="1"/>
    <row r="1973" s="287" customFormat="1"/>
    <row r="1974" s="287" customFormat="1"/>
    <row r="1975" s="287" customFormat="1"/>
    <row r="1976" s="287" customFormat="1"/>
    <row r="1977" s="287" customFormat="1"/>
    <row r="1978" s="287" customFormat="1"/>
    <row r="1979" s="287" customFormat="1"/>
    <row r="1980" s="287" customFormat="1"/>
    <row r="1981" s="287" customFormat="1"/>
    <row r="1982" s="287" customFormat="1"/>
    <row r="1983" s="287" customFormat="1"/>
    <row r="1984" s="287" customFormat="1"/>
    <row r="1985" s="287" customFormat="1"/>
    <row r="1986" s="287" customFormat="1"/>
    <row r="1987" s="287" customFormat="1"/>
    <row r="1988" s="287" customFormat="1"/>
    <row r="1989" s="287" customFormat="1"/>
    <row r="1990" s="287" customFormat="1"/>
    <row r="1991" s="287" customFormat="1"/>
    <row r="1992" s="287" customFormat="1"/>
    <row r="1993" s="287" customFormat="1"/>
    <row r="1994" s="287" customFormat="1"/>
    <row r="1995" s="287" customFormat="1"/>
    <row r="1996" s="287" customFormat="1"/>
    <row r="1997" s="287" customFormat="1"/>
    <row r="1998" s="287" customFormat="1"/>
    <row r="1999" s="287" customFormat="1"/>
    <row r="2000" s="287" customFormat="1"/>
    <row r="2001" s="287" customFormat="1"/>
    <row r="2002" s="287" customFormat="1"/>
    <row r="2003" s="287" customFormat="1"/>
    <row r="2004" s="287" customFormat="1"/>
    <row r="2005" s="287" customFormat="1"/>
    <row r="2006" s="287" customFormat="1"/>
    <row r="2007" s="287" customFormat="1"/>
    <row r="2008" s="287" customFormat="1"/>
    <row r="2009" s="287" customFormat="1"/>
    <row r="2010" s="287" customFormat="1"/>
    <row r="2011" s="287" customFormat="1"/>
    <row r="2012" s="287" customFormat="1"/>
    <row r="2013" s="287" customFormat="1"/>
    <row r="2014" s="287" customFormat="1"/>
    <row r="2015" s="287" customFormat="1"/>
    <row r="2016" s="287" customFormat="1"/>
    <row r="2017" s="287" customFormat="1"/>
    <row r="2018" s="287" customFormat="1"/>
    <row r="2019" s="287" customFormat="1"/>
    <row r="2020" s="287" customFormat="1"/>
    <row r="2021" s="287" customFormat="1"/>
    <row r="2022" s="287" customFormat="1"/>
    <row r="2023" s="287" customFormat="1"/>
    <row r="2024" s="287" customFormat="1"/>
    <row r="2025" s="287" customFormat="1"/>
    <row r="2026" s="287" customFormat="1"/>
    <row r="2027" s="287" customFormat="1"/>
    <row r="2028" s="287" customFormat="1"/>
    <row r="2029" s="287" customFormat="1"/>
    <row r="2030" s="287" customFormat="1"/>
    <row r="2031" s="287" customFormat="1"/>
    <row r="2032" s="287" customFormat="1"/>
    <row r="2033" s="287" customFormat="1"/>
    <row r="2034" s="287" customFormat="1"/>
    <row r="2035" s="287" customFormat="1"/>
    <row r="2036" s="287" customFormat="1"/>
    <row r="2037" s="287" customFormat="1"/>
    <row r="2038" s="287" customFormat="1"/>
    <row r="2039" s="287" customFormat="1"/>
    <row r="2040" s="287" customFormat="1"/>
    <row r="2041" s="287" customFormat="1"/>
    <row r="2042" s="287" customFormat="1"/>
    <row r="2043" s="287" customFormat="1"/>
    <row r="2044" s="287" customFormat="1"/>
    <row r="2045" s="287" customFormat="1"/>
    <row r="2046" s="287" customFormat="1"/>
    <row r="2047" s="287" customFormat="1"/>
    <row r="2048" s="287" customFormat="1"/>
    <row r="2049" s="287" customFormat="1"/>
    <row r="2050" s="287" customFormat="1"/>
    <row r="2051" s="287" customFormat="1"/>
    <row r="2052" s="287" customFormat="1"/>
    <row r="2053" s="287" customFormat="1"/>
    <row r="2054" s="287" customFormat="1"/>
    <row r="2055" s="287" customFormat="1"/>
    <row r="2056" s="287" customFormat="1"/>
    <row r="2057" s="287" customFormat="1"/>
    <row r="2058" s="287" customFormat="1"/>
    <row r="2059" s="287" customFormat="1"/>
    <row r="2060" s="287" customFormat="1"/>
    <row r="2061" s="287" customFormat="1"/>
    <row r="2062" s="287" customFormat="1"/>
    <row r="2063" s="287" customFormat="1"/>
    <row r="2064" s="287" customFormat="1"/>
    <row r="2065" s="287" customFormat="1"/>
    <row r="2066" s="287" customFormat="1"/>
    <row r="2067" s="287" customFormat="1"/>
    <row r="2068" s="287" customFormat="1"/>
    <row r="2069" s="287" customFormat="1"/>
    <row r="2070" s="287" customFormat="1"/>
    <row r="2071" s="287" customFormat="1"/>
    <row r="2072" s="287" customFormat="1"/>
    <row r="2073" s="287" customFormat="1"/>
    <row r="2074" s="287" customFormat="1"/>
    <row r="2075" s="287" customFormat="1"/>
    <row r="2076" s="287" customFormat="1"/>
    <row r="2077" s="287" customFormat="1"/>
    <row r="2078" s="287" customFormat="1"/>
    <row r="2079" s="287" customFormat="1"/>
    <row r="2080" s="287" customFormat="1"/>
    <row r="2081" s="287" customFormat="1"/>
    <row r="2082" s="287" customFormat="1"/>
    <row r="2083" s="287" customFormat="1"/>
    <row r="2084" s="287" customFormat="1"/>
    <row r="2085" s="287" customFormat="1"/>
    <row r="2086" s="287" customFormat="1"/>
    <row r="2087" s="287" customFormat="1"/>
    <row r="2088" s="287" customFormat="1"/>
    <row r="2089" s="287" customFormat="1"/>
    <row r="2090" s="287" customFormat="1"/>
    <row r="2091" s="287" customFormat="1"/>
    <row r="2092" s="287" customFormat="1"/>
    <row r="2093" s="287" customFormat="1"/>
    <row r="2094" s="287" customFormat="1"/>
    <row r="2095" s="287" customFormat="1"/>
    <row r="2096" s="287" customFormat="1"/>
    <row r="2097" s="287" customFormat="1"/>
    <row r="2098" s="287" customFormat="1"/>
    <row r="2099" s="287" customFormat="1"/>
    <row r="2100" s="287" customFormat="1"/>
    <row r="2101" s="287" customFormat="1"/>
    <row r="2102" s="287" customFormat="1"/>
    <row r="2103" s="287" customFormat="1"/>
    <row r="2104" s="287" customFormat="1"/>
    <row r="2105" s="287" customFormat="1"/>
    <row r="2106" s="287" customFormat="1"/>
    <row r="2107" s="287" customFormat="1"/>
    <row r="2108" s="287" customFormat="1"/>
    <row r="2109" s="287" customFormat="1"/>
    <row r="2110" s="287" customFormat="1"/>
    <row r="2111" s="287" customFormat="1"/>
    <row r="2112" s="287" customFormat="1"/>
    <row r="2113" s="287" customFormat="1"/>
    <row r="2114" s="287" customFormat="1"/>
    <row r="2115" s="287" customFormat="1"/>
    <row r="2116" s="287" customFormat="1"/>
    <row r="2117" s="287" customFormat="1"/>
    <row r="2118" s="287" customFormat="1"/>
    <row r="2119" s="287" customFormat="1"/>
    <row r="2120" s="287" customFormat="1"/>
    <row r="2121" s="287" customFormat="1"/>
    <row r="2122" s="287" customFormat="1"/>
    <row r="2123" s="287" customFormat="1"/>
    <row r="2124" s="287" customFormat="1"/>
    <row r="2125" s="287" customFormat="1"/>
    <row r="2126" s="287" customFormat="1"/>
    <row r="2127" s="287" customFormat="1"/>
    <row r="2128" s="287" customFormat="1"/>
    <row r="2129" s="287" customFormat="1"/>
    <row r="2130" s="287" customFormat="1"/>
    <row r="2131" s="287" customFormat="1"/>
    <row r="2132" s="287" customFormat="1"/>
    <row r="2133" s="287" customFormat="1"/>
    <row r="2134" s="287" customFormat="1"/>
    <row r="2135" s="287" customFormat="1"/>
    <row r="2136" s="287" customFormat="1"/>
    <row r="2137" s="287" customFormat="1"/>
    <row r="2138" s="287" customFormat="1"/>
    <row r="2139" s="287" customFormat="1"/>
    <row r="2140" s="287" customFormat="1"/>
    <row r="2141" s="287" customFormat="1"/>
    <row r="2142" s="287" customFormat="1"/>
    <row r="2143" s="287" customFormat="1"/>
    <row r="2144" s="287" customFormat="1"/>
    <row r="2145" s="287" customFormat="1"/>
    <row r="2146" s="287" customFormat="1"/>
    <row r="2147" s="287" customFormat="1"/>
    <row r="2148" s="287" customFormat="1"/>
    <row r="2149" s="287" customFormat="1"/>
    <row r="2150" s="287" customFormat="1"/>
    <row r="2151" s="287" customFormat="1"/>
    <row r="2152" s="287" customFormat="1"/>
    <row r="2153" s="287" customFormat="1"/>
    <row r="2154" s="287" customFormat="1"/>
    <row r="2155" s="287" customFormat="1"/>
    <row r="2156" s="287" customFormat="1"/>
    <row r="2157" s="287" customFormat="1"/>
    <row r="2158" s="287" customFormat="1"/>
    <row r="2159" s="287" customFormat="1"/>
    <row r="2160" s="287" customFormat="1"/>
    <row r="2161" s="287" customFormat="1"/>
    <row r="2162" s="287" customFormat="1"/>
    <row r="2163" s="287" customFormat="1"/>
    <row r="2164" s="287" customFormat="1"/>
    <row r="2165" s="287" customFormat="1"/>
    <row r="2166" s="287" customFormat="1"/>
    <row r="2167" s="287" customFormat="1"/>
    <row r="2168" s="287" customFormat="1"/>
    <row r="2169" s="287" customFormat="1"/>
    <row r="2170" s="287" customFormat="1"/>
    <row r="2171" s="287" customFormat="1"/>
    <row r="2172" s="287" customFormat="1"/>
    <row r="2173" s="287" customFormat="1"/>
    <row r="2174" s="287" customFormat="1"/>
    <row r="2175" s="287" customFormat="1"/>
    <row r="2176" s="287" customFormat="1"/>
    <row r="2177" s="287" customFormat="1"/>
    <row r="2178" s="287" customFormat="1"/>
    <row r="2179" s="287" customFormat="1"/>
    <row r="2180" s="287" customFormat="1"/>
    <row r="2181" s="287" customFormat="1"/>
    <row r="2182" s="287" customFormat="1"/>
    <row r="2183" s="287" customFormat="1"/>
    <row r="2184" s="287" customFormat="1"/>
    <row r="2185" s="287" customFormat="1"/>
    <row r="2186" s="287" customFormat="1"/>
    <row r="2187" s="287" customFormat="1"/>
    <row r="2188" s="287" customFormat="1"/>
    <row r="2189" s="287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23" workbookViewId="0">
      <selection activeCell="B2" sqref="B2:B46"/>
    </sheetView>
  </sheetViews>
  <sheetFormatPr defaultColWidth="9.14285714285714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80" t="s">
        <v>39</v>
      </c>
      <c r="B1" s="280" t="s">
        <v>40</v>
      </c>
      <c r="C1" s="280" t="s">
        <v>41</v>
      </c>
      <c r="D1" s="280" t="s">
        <v>42</v>
      </c>
      <c r="E1" s="280" t="s">
        <v>43</v>
      </c>
    </row>
    <row r="2" ht="12.75" customHeight="1" spans="1:5">
      <c r="A2" s="380" t="s">
        <v>44</v>
      </c>
      <c r="B2" s="282" t="s">
        <v>45</v>
      </c>
      <c r="C2" s="283" t="s">
        <v>46</v>
      </c>
      <c r="D2" s="284" t="s">
        <v>47</v>
      </c>
      <c r="E2" s="283" t="s">
        <v>48</v>
      </c>
    </row>
    <row r="3" ht="12.75" customHeight="1" spans="1:5">
      <c r="A3" s="380" t="s">
        <v>49</v>
      </c>
      <c r="B3" s="282" t="s">
        <v>50</v>
      </c>
      <c r="C3" s="283" t="s">
        <v>51</v>
      </c>
      <c r="D3" s="284" t="s">
        <v>52</v>
      </c>
      <c r="E3" s="283" t="s">
        <v>53</v>
      </c>
    </row>
    <row r="4" ht="12.75" customHeight="1" spans="1:5">
      <c r="A4" s="380" t="s">
        <v>54</v>
      </c>
      <c r="B4" s="282" t="s">
        <v>55</v>
      </c>
      <c r="C4" s="283" t="s">
        <v>46</v>
      </c>
      <c r="D4" s="284" t="s">
        <v>56</v>
      </c>
      <c r="E4" s="283" t="s">
        <v>57</v>
      </c>
    </row>
    <row r="5" ht="12.75" customHeight="1" spans="1:5">
      <c r="A5" s="380" t="s">
        <v>58</v>
      </c>
      <c r="B5" s="282" t="s">
        <v>59</v>
      </c>
      <c r="C5" s="283" t="s">
        <v>46</v>
      </c>
      <c r="D5" s="284" t="s">
        <v>47</v>
      </c>
      <c r="E5" s="283" t="s">
        <v>60</v>
      </c>
    </row>
    <row r="6" ht="12.75" customHeight="1" spans="1:5">
      <c r="A6" s="380" t="s">
        <v>61</v>
      </c>
      <c r="B6" s="282" t="s">
        <v>62</v>
      </c>
      <c r="C6" s="283" t="s">
        <v>46</v>
      </c>
      <c r="D6" s="284" t="s">
        <v>63</v>
      </c>
      <c r="E6" s="283" t="s">
        <v>64</v>
      </c>
    </row>
    <row r="7" ht="12.75" customHeight="1" spans="1:5">
      <c r="A7" s="380" t="s">
        <v>65</v>
      </c>
      <c r="B7" s="282" t="s">
        <v>66</v>
      </c>
      <c r="C7" s="283" t="s">
        <v>46</v>
      </c>
      <c r="D7" s="284" t="s">
        <v>47</v>
      </c>
      <c r="E7" s="283" t="s">
        <v>67</v>
      </c>
    </row>
    <row r="8" ht="12.75" customHeight="1" spans="1:5">
      <c r="A8" s="380" t="s">
        <v>68</v>
      </c>
      <c r="B8" s="282" t="s">
        <v>69</v>
      </c>
      <c r="C8" s="283" t="s">
        <v>46</v>
      </c>
      <c r="D8" s="284" t="s">
        <v>63</v>
      </c>
      <c r="E8" s="283" t="s">
        <v>70</v>
      </c>
    </row>
    <row r="9" ht="12.75" customHeight="1" spans="1:5">
      <c r="A9" s="380" t="s">
        <v>71</v>
      </c>
      <c r="B9" s="282" t="s">
        <v>72</v>
      </c>
      <c r="C9" s="283" t="s">
        <v>51</v>
      </c>
      <c r="D9" s="284" t="s">
        <v>52</v>
      </c>
      <c r="E9" s="283" t="s">
        <v>73</v>
      </c>
    </row>
    <row r="10" ht="12.75" customHeight="1" spans="1:5">
      <c r="A10" s="380" t="s">
        <v>74</v>
      </c>
      <c r="B10" s="282" t="s">
        <v>75</v>
      </c>
      <c r="C10" s="283" t="s">
        <v>46</v>
      </c>
      <c r="D10" s="284" t="s">
        <v>52</v>
      </c>
      <c r="E10" s="283" t="s">
        <v>76</v>
      </c>
    </row>
    <row r="11" ht="12.75" customHeight="1" spans="1:5">
      <c r="A11" s="380" t="s">
        <v>77</v>
      </c>
      <c r="B11" s="285" t="s">
        <v>78</v>
      </c>
      <c r="C11" s="283" t="s">
        <v>46</v>
      </c>
      <c r="D11" s="284" t="s">
        <v>79</v>
      </c>
      <c r="E11" s="283" t="s">
        <v>80</v>
      </c>
    </row>
    <row r="12" ht="12.75" customHeight="1" spans="1:5">
      <c r="A12" s="380" t="s">
        <v>81</v>
      </c>
      <c r="B12" s="282" t="s">
        <v>82</v>
      </c>
      <c r="C12" s="283" t="s">
        <v>46</v>
      </c>
      <c r="D12" s="284" t="s">
        <v>63</v>
      </c>
      <c r="E12" s="283" t="s">
        <v>83</v>
      </c>
    </row>
    <row r="13" ht="12.75" customHeight="1" spans="1:5">
      <c r="A13" s="380" t="s">
        <v>84</v>
      </c>
      <c r="B13" s="282" t="s">
        <v>85</v>
      </c>
      <c r="C13" s="283" t="s">
        <v>46</v>
      </c>
      <c r="D13" s="284" t="s">
        <v>79</v>
      </c>
      <c r="E13" s="283" t="s">
        <v>86</v>
      </c>
    </row>
    <row r="14" ht="12.75" customHeight="1" spans="1:5">
      <c r="A14" s="380" t="s">
        <v>87</v>
      </c>
      <c r="B14" s="282" t="s">
        <v>88</v>
      </c>
      <c r="C14" s="283" t="s">
        <v>51</v>
      </c>
      <c r="D14" s="284" t="s">
        <v>63</v>
      </c>
      <c r="E14" s="283" t="s">
        <v>89</v>
      </c>
    </row>
    <row r="15" ht="12.75" customHeight="1" spans="1:5">
      <c r="A15" s="380" t="s">
        <v>90</v>
      </c>
      <c r="B15" s="282" t="s">
        <v>91</v>
      </c>
      <c r="C15" s="283" t="s">
        <v>46</v>
      </c>
      <c r="D15" s="284" t="s">
        <v>92</v>
      </c>
      <c r="E15" s="283" t="s">
        <v>93</v>
      </c>
    </row>
    <row r="16" ht="12.75" customHeight="1" spans="1:5">
      <c r="A16" s="380" t="s">
        <v>94</v>
      </c>
      <c r="B16" s="282" t="s">
        <v>95</v>
      </c>
      <c r="C16" s="283" t="s">
        <v>51</v>
      </c>
      <c r="D16" s="284" t="s">
        <v>52</v>
      </c>
      <c r="E16" s="283" t="s">
        <v>96</v>
      </c>
    </row>
    <row r="17" ht="12.75" customHeight="1" spans="1:5">
      <c r="A17" s="380" t="s">
        <v>97</v>
      </c>
      <c r="B17" s="282" t="s">
        <v>98</v>
      </c>
      <c r="C17" s="283" t="s">
        <v>46</v>
      </c>
      <c r="D17" s="284" t="s">
        <v>47</v>
      </c>
      <c r="E17" s="283" t="s">
        <v>99</v>
      </c>
    </row>
    <row r="18" ht="12.75" customHeight="1" spans="1:5">
      <c r="A18" s="380" t="s">
        <v>100</v>
      </c>
      <c r="B18" s="282" t="s">
        <v>101</v>
      </c>
      <c r="C18" s="283" t="s">
        <v>46</v>
      </c>
      <c r="D18" s="284" t="s">
        <v>52</v>
      </c>
      <c r="E18" s="283" t="s">
        <v>102</v>
      </c>
    </row>
    <row r="19" ht="12.75" customHeight="1" spans="1:5">
      <c r="A19" s="380" t="s">
        <v>103</v>
      </c>
      <c r="B19" s="282" t="s">
        <v>104</v>
      </c>
      <c r="C19" s="283" t="s">
        <v>46</v>
      </c>
      <c r="D19" s="284" t="s">
        <v>63</v>
      </c>
      <c r="E19" s="283" t="s">
        <v>105</v>
      </c>
    </row>
    <row r="20" ht="12.75" customHeight="1" spans="1:5">
      <c r="A20" s="380" t="s">
        <v>106</v>
      </c>
      <c r="B20" s="282" t="s">
        <v>107</v>
      </c>
      <c r="C20" s="283" t="s">
        <v>46</v>
      </c>
      <c r="D20" s="284" t="s">
        <v>63</v>
      </c>
      <c r="E20" s="283" t="s">
        <v>108</v>
      </c>
    </row>
    <row r="21" ht="12.75" customHeight="1" spans="1:5">
      <c r="A21" s="380" t="s">
        <v>109</v>
      </c>
      <c r="B21" s="282" t="s">
        <v>110</v>
      </c>
      <c r="C21" s="283" t="s">
        <v>46</v>
      </c>
      <c r="D21" s="284" t="s">
        <v>47</v>
      </c>
      <c r="E21" s="283" t="s">
        <v>111</v>
      </c>
    </row>
    <row r="22" ht="12.75" customHeight="1" spans="1:5">
      <c r="A22" s="380" t="s">
        <v>112</v>
      </c>
      <c r="B22" s="282" t="s">
        <v>113</v>
      </c>
      <c r="C22" s="283" t="s">
        <v>46</v>
      </c>
      <c r="D22" s="284" t="s">
        <v>79</v>
      </c>
      <c r="E22" s="283" t="s">
        <v>114</v>
      </c>
    </row>
    <row r="23" ht="12.75" customHeight="1" spans="1:5">
      <c r="A23" s="380" t="s">
        <v>115</v>
      </c>
      <c r="B23" s="282" t="s">
        <v>116</v>
      </c>
      <c r="C23" s="283" t="s">
        <v>46</v>
      </c>
      <c r="D23" s="284" t="s">
        <v>79</v>
      </c>
      <c r="E23" s="283" t="s">
        <v>117</v>
      </c>
    </row>
    <row r="24" ht="12.75" customHeight="1" spans="1:5">
      <c r="A24" s="380" t="s">
        <v>118</v>
      </c>
      <c r="B24" s="282" t="s">
        <v>119</v>
      </c>
      <c r="C24" s="283" t="s">
        <v>46</v>
      </c>
      <c r="D24" s="284" t="s">
        <v>52</v>
      </c>
      <c r="E24" s="283" t="s">
        <v>120</v>
      </c>
    </row>
    <row r="25" ht="12.75" customHeight="1" spans="1:5">
      <c r="A25" s="380" t="s">
        <v>121</v>
      </c>
      <c r="B25" s="282" t="s">
        <v>122</v>
      </c>
      <c r="C25" s="283" t="s">
        <v>51</v>
      </c>
      <c r="D25" s="284" t="s">
        <v>52</v>
      </c>
      <c r="E25" s="283" t="s">
        <v>123</v>
      </c>
    </row>
    <row r="26" ht="12.75" customHeight="1" spans="1:5">
      <c r="A26" s="380" t="s">
        <v>124</v>
      </c>
      <c r="B26" s="282" t="s">
        <v>125</v>
      </c>
      <c r="C26" s="283" t="s">
        <v>46</v>
      </c>
      <c r="D26" s="284" t="s">
        <v>47</v>
      </c>
      <c r="E26" s="283" t="s">
        <v>126</v>
      </c>
    </row>
    <row r="27" ht="12.75" customHeight="1" spans="1:5">
      <c r="A27" s="380" t="s">
        <v>127</v>
      </c>
      <c r="B27" s="282" t="s">
        <v>128</v>
      </c>
      <c r="C27" s="283" t="s">
        <v>46</v>
      </c>
      <c r="D27" s="284" t="s">
        <v>47</v>
      </c>
      <c r="E27" s="283" t="s">
        <v>129</v>
      </c>
    </row>
    <row r="28" ht="12.75" customHeight="1" spans="1:5">
      <c r="A28" s="380" t="s">
        <v>130</v>
      </c>
      <c r="B28" s="282" t="s">
        <v>131</v>
      </c>
      <c r="C28" s="283" t="s">
        <v>51</v>
      </c>
      <c r="D28" s="284" t="s">
        <v>132</v>
      </c>
      <c r="E28" s="283" t="s">
        <v>133</v>
      </c>
    </row>
    <row r="29" ht="12.75" customHeight="1" spans="1:5">
      <c r="A29" s="380" t="s">
        <v>134</v>
      </c>
      <c r="B29" s="282" t="s">
        <v>135</v>
      </c>
      <c r="C29" s="283" t="s">
        <v>46</v>
      </c>
      <c r="D29" s="284" t="s">
        <v>92</v>
      </c>
      <c r="E29" s="283" t="s">
        <v>136</v>
      </c>
    </row>
    <row r="30" ht="12.75" customHeight="1" spans="1:5">
      <c r="A30" s="380" t="s">
        <v>137</v>
      </c>
      <c r="B30" s="282" t="s">
        <v>138</v>
      </c>
      <c r="C30" s="283" t="s">
        <v>46</v>
      </c>
      <c r="D30" s="284" t="s">
        <v>47</v>
      </c>
      <c r="E30" s="283" t="s">
        <v>139</v>
      </c>
    </row>
    <row r="31" ht="12.75" customHeight="1" spans="1:5">
      <c r="A31" s="380" t="s">
        <v>140</v>
      </c>
      <c r="B31" s="282" t="s">
        <v>141</v>
      </c>
      <c r="C31" s="283" t="s">
        <v>46</v>
      </c>
      <c r="D31" s="284" t="s">
        <v>63</v>
      </c>
      <c r="E31" s="283" t="s">
        <v>142</v>
      </c>
    </row>
    <row r="32" ht="12.75" customHeight="1" spans="1:5">
      <c r="A32" s="380" t="s">
        <v>143</v>
      </c>
      <c r="B32" s="282" t="s">
        <v>144</v>
      </c>
      <c r="C32" s="283" t="s">
        <v>46</v>
      </c>
      <c r="D32" s="284" t="s">
        <v>63</v>
      </c>
      <c r="E32" s="283" t="s">
        <v>145</v>
      </c>
    </row>
    <row r="33" ht="12.75" customHeight="1" spans="1:5">
      <c r="A33" s="380" t="s">
        <v>146</v>
      </c>
      <c r="B33" s="282" t="s">
        <v>147</v>
      </c>
      <c r="C33" s="283" t="s">
        <v>51</v>
      </c>
      <c r="D33" s="284" t="s">
        <v>47</v>
      </c>
      <c r="E33" s="283" t="s">
        <v>148</v>
      </c>
    </row>
    <row r="34" ht="12.75" customHeight="1" spans="1:5">
      <c r="A34" s="380" t="s">
        <v>149</v>
      </c>
      <c r="B34" s="282" t="s">
        <v>150</v>
      </c>
      <c r="C34" s="283" t="s">
        <v>46</v>
      </c>
      <c r="D34" s="284" t="s">
        <v>151</v>
      </c>
      <c r="E34" s="283" t="s">
        <v>152</v>
      </c>
    </row>
    <row r="35" ht="12.75" customHeight="1" spans="1:5">
      <c r="A35" s="380" t="s">
        <v>153</v>
      </c>
      <c r="B35" s="282" t="s">
        <v>154</v>
      </c>
      <c r="C35" s="283" t="s">
        <v>51</v>
      </c>
      <c r="D35" s="284" t="s">
        <v>79</v>
      </c>
      <c r="E35" s="283" t="s">
        <v>155</v>
      </c>
    </row>
    <row r="36" ht="12.75" customHeight="1" spans="1:5">
      <c r="A36" s="380" t="s">
        <v>156</v>
      </c>
      <c r="B36" s="282" t="s">
        <v>157</v>
      </c>
      <c r="C36" s="283" t="s">
        <v>46</v>
      </c>
      <c r="D36" s="284" t="s">
        <v>63</v>
      </c>
      <c r="E36" s="283" t="s">
        <v>158</v>
      </c>
    </row>
    <row r="37" ht="12.75" customHeight="1" spans="1:5">
      <c r="A37" s="380" t="s">
        <v>159</v>
      </c>
      <c r="B37" s="282" t="s">
        <v>160</v>
      </c>
      <c r="C37" s="283" t="s">
        <v>46</v>
      </c>
      <c r="D37" s="284" t="s">
        <v>47</v>
      </c>
      <c r="E37" s="283" t="s">
        <v>161</v>
      </c>
    </row>
    <row r="38" ht="12.75" customHeight="1" spans="1:5">
      <c r="A38" s="380" t="s">
        <v>162</v>
      </c>
      <c r="B38" s="282" t="s">
        <v>163</v>
      </c>
      <c r="C38" s="283" t="s">
        <v>46</v>
      </c>
      <c r="D38" s="284" t="s">
        <v>47</v>
      </c>
      <c r="E38" s="283" t="s">
        <v>164</v>
      </c>
    </row>
    <row r="39" ht="12.75" customHeight="1" spans="1:5">
      <c r="A39" s="380" t="s">
        <v>165</v>
      </c>
      <c r="B39" s="282" t="s">
        <v>166</v>
      </c>
      <c r="C39" s="283" t="s">
        <v>46</v>
      </c>
      <c r="D39" s="284" t="s">
        <v>92</v>
      </c>
      <c r="E39" s="283" t="s">
        <v>167</v>
      </c>
    </row>
    <row r="40" ht="12.75" customHeight="1" spans="1:5">
      <c r="A40" s="380" t="s">
        <v>168</v>
      </c>
      <c r="B40" s="282" t="s">
        <v>169</v>
      </c>
      <c r="C40" s="283" t="s">
        <v>46</v>
      </c>
      <c r="D40" s="284" t="s">
        <v>63</v>
      </c>
      <c r="E40" s="283" t="s">
        <v>170</v>
      </c>
    </row>
    <row r="41" ht="12.75" customHeight="1" spans="1:5">
      <c r="A41" s="380" t="s">
        <v>171</v>
      </c>
      <c r="B41" s="282" t="s">
        <v>172</v>
      </c>
      <c r="C41" s="283" t="s">
        <v>46</v>
      </c>
      <c r="D41" s="284" t="s">
        <v>92</v>
      </c>
      <c r="E41" s="283" t="s">
        <v>173</v>
      </c>
    </row>
    <row r="42" ht="12.75" customHeight="1" spans="1:5">
      <c r="A42" s="380" t="s">
        <v>174</v>
      </c>
      <c r="B42" s="282" t="s">
        <v>175</v>
      </c>
      <c r="C42" s="283" t="s">
        <v>46</v>
      </c>
      <c r="D42" s="284" t="s">
        <v>176</v>
      </c>
      <c r="E42" s="283" t="s">
        <v>177</v>
      </c>
    </row>
    <row r="43" ht="12.75" customHeight="1" spans="1:5">
      <c r="A43" s="380" t="s">
        <v>178</v>
      </c>
      <c r="B43" s="282" t="s">
        <v>179</v>
      </c>
      <c r="C43" s="283" t="s">
        <v>51</v>
      </c>
      <c r="D43" s="284" t="s">
        <v>151</v>
      </c>
      <c r="E43" s="283" t="s">
        <v>180</v>
      </c>
    </row>
    <row r="44" ht="12.75" customHeight="1" spans="1:5">
      <c r="A44" s="380" t="s">
        <v>181</v>
      </c>
      <c r="B44" s="282" t="s">
        <v>182</v>
      </c>
      <c r="C44" s="283" t="s">
        <v>46</v>
      </c>
      <c r="D44" s="284" t="s">
        <v>63</v>
      </c>
      <c r="E44" s="283" t="s">
        <v>183</v>
      </c>
    </row>
    <row r="45" ht="12.75" customHeight="1" spans="1:5">
      <c r="A45" s="380" t="s">
        <v>184</v>
      </c>
      <c r="B45" s="282" t="s">
        <v>185</v>
      </c>
      <c r="C45" s="283" t="s">
        <v>46</v>
      </c>
      <c r="D45" s="284" t="s">
        <v>47</v>
      </c>
      <c r="E45" s="283" t="s">
        <v>186</v>
      </c>
    </row>
    <row r="46" ht="12.75" customHeight="1" spans="1:5">
      <c r="A46" s="380" t="s">
        <v>187</v>
      </c>
      <c r="B46" s="282" t="s">
        <v>188</v>
      </c>
      <c r="C46" s="283" t="s">
        <v>46</v>
      </c>
      <c r="D46" s="284" t="s">
        <v>47</v>
      </c>
      <c r="E46" s="283" t="s">
        <v>189</v>
      </c>
    </row>
    <row r="47" ht="12.75" customHeight="1" spans="1:5">
      <c r="A47" s="380" t="s">
        <v>190</v>
      </c>
      <c r="B47" s="282"/>
      <c r="C47" s="283"/>
      <c r="D47" s="284"/>
      <c r="E47" s="283"/>
    </row>
    <row r="48" ht="12.75" customHeight="1" spans="1:5">
      <c r="A48" s="380" t="s">
        <v>191</v>
      </c>
      <c r="B48" s="282"/>
      <c r="C48" s="283"/>
      <c r="D48" s="284"/>
      <c r="E48" s="283"/>
    </row>
    <row r="49" ht="12.75" customHeight="1" spans="1:5">
      <c r="A49" s="380" t="s">
        <v>192</v>
      </c>
      <c r="B49" s="282"/>
      <c r="C49" s="283"/>
      <c r="D49" s="284"/>
      <c r="E49" s="283"/>
    </row>
    <row r="50" ht="12.75" customHeight="1" spans="1:5">
      <c r="A50" s="380" t="s">
        <v>193</v>
      </c>
      <c r="B50" s="282"/>
      <c r="C50" s="283"/>
      <c r="D50" s="284"/>
      <c r="E50" s="283"/>
    </row>
    <row r="51" ht="12.75" customHeight="1" spans="1:5">
      <c r="A51" s="380" t="s">
        <v>194</v>
      </c>
      <c r="B51" s="282"/>
      <c r="C51" s="283"/>
      <c r="D51" s="284"/>
      <c r="E51" s="283"/>
    </row>
    <row r="52" ht="12.75" customHeight="1" spans="1:5">
      <c r="A52" s="380" t="s">
        <v>195</v>
      </c>
      <c r="B52" s="282"/>
      <c r="C52" s="283"/>
      <c r="D52" s="284"/>
      <c r="E52" s="283"/>
    </row>
    <row r="53" ht="12.75" customHeight="1" spans="1:5">
      <c r="A53" s="380" t="s">
        <v>196</v>
      </c>
      <c r="B53" s="282"/>
      <c r="C53" s="283"/>
      <c r="D53" s="284"/>
      <c r="E53" s="283"/>
    </row>
    <row r="54" ht="12.75" customHeight="1" spans="1:5">
      <c r="A54" s="380" t="s">
        <v>197</v>
      </c>
      <c r="B54" s="282"/>
      <c r="C54" s="283"/>
      <c r="D54" s="284"/>
      <c r="E54" s="283"/>
    </row>
    <row r="55" ht="12.75" customHeight="1" spans="1:5">
      <c r="A55" s="380" t="s">
        <v>198</v>
      </c>
      <c r="B55" s="282"/>
      <c r="C55" s="283"/>
      <c r="D55" s="284"/>
      <c r="E55" s="283"/>
    </row>
    <row r="56" ht="12.75" customHeight="1" spans="1:5">
      <c r="A56" s="380" t="s">
        <v>199</v>
      </c>
      <c r="B56" s="282"/>
      <c r="C56" s="283"/>
      <c r="D56" s="284"/>
      <c r="E56" s="283"/>
    </row>
    <row r="57" ht="12.75" customHeight="1" spans="1:5">
      <c r="A57" s="380" t="s">
        <v>200</v>
      </c>
      <c r="B57" s="282"/>
      <c r="C57" s="283"/>
      <c r="D57" s="284"/>
      <c r="E57" s="283"/>
    </row>
    <row r="58" ht="12.75" customHeight="1" spans="1:5">
      <c r="A58" s="380" t="s">
        <v>201</v>
      </c>
      <c r="B58" s="282"/>
      <c r="C58" s="283"/>
      <c r="D58" s="284"/>
      <c r="E58" s="283"/>
    </row>
    <row r="59" ht="12.75" customHeight="1" spans="1:5">
      <c r="A59" s="380" t="s">
        <v>202</v>
      </c>
      <c r="B59" s="282"/>
      <c r="C59" s="283"/>
      <c r="D59" s="284"/>
      <c r="E59" s="283"/>
    </row>
    <row r="60" ht="12.75" customHeight="1" spans="1:5">
      <c r="A60" s="380" t="s">
        <v>203</v>
      </c>
      <c r="B60" s="282"/>
      <c r="C60" s="283"/>
      <c r="D60" s="284"/>
      <c r="E60" s="283"/>
    </row>
    <row r="61" ht="12.75" customHeight="1" spans="1:5">
      <c r="A61" s="380" t="s">
        <v>204</v>
      </c>
      <c r="B61" s="282"/>
      <c r="C61" s="283"/>
      <c r="D61" s="284"/>
      <c r="E61" s="283"/>
    </row>
    <row r="62" ht="12.75" customHeight="1" spans="1:5">
      <c r="A62" s="380" t="s">
        <v>205</v>
      </c>
      <c r="B62" s="282"/>
      <c r="C62" s="283"/>
      <c r="D62" s="284"/>
      <c r="E62" s="283"/>
    </row>
    <row r="63" ht="12.75" customHeight="1" spans="1:5">
      <c r="A63" s="380" t="s">
        <v>206</v>
      </c>
      <c r="B63" s="282"/>
      <c r="C63" s="283"/>
      <c r="D63" s="284"/>
      <c r="E63" s="283"/>
    </row>
    <row r="64" ht="12.75" customHeight="1" spans="1:5">
      <c r="A64" s="380" t="s">
        <v>207</v>
      </c>
      <c r="B64" s="282"/>
      <c r="C64" s="283"/>
      <c r="D64" s="284"/>
      <c r="E64" s="283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topLeftCell="A13" workbookViewId="0">
      <selection activeCell="V54" sqref="V54"/>
    </sheetView>
  </sheetViews>
  <sheetFormatPr defaultColWidth="8.85714285714286" defaultRowHeight="12.75"/>
  <cols>
    <col min="1" max="1" width="2.42857142857143" style="177" customWidth="1"/>
    <col min="2" max="2" width="28.7142857142857" style="177" customWidth="1"/>
    <col min="3" max="3" width="2.71428571428571" style="177" customWidth="1"/>
    <col min="4" max="4" width="6.71428571428571" style="178" customWidth="1"/>
    <col min="5" max="5" width="5.28571428571429" style="179" customWidth="1"/>
    <col min="6" max="7" width="5.28571428571429" style="180" customWidth="1"/>
    <col min="8" max="8" width="5.71428571428571" style="181" customWidth="1"/>
    <col min="9" max="9" width="4.71428571428571" style="182" customWidth="1"/>
    <col min="10" max="11" width="5.28571428571429" style="177" customWidth="1"/>
    <col min="12" max="12" width="5.28571428571429" style="183" customWidth="1"/>
    <col min="13" max="14" width="5.71428571428571" style="181" customWidth="1"/>
    <col min="15" max="15" width="4.71428571428571" style="182" customWidth="1"/>
    <col min="16" max="17" width="5.28571428571429" style="177" customWidth="1"/>
    <col min="18" max="18" width="5.28571428571429" style="183" customWidth="1"/>
    <col min="19" max="20" width="5.71428571428571" style="181" customWidth="1"/>
    <col min="21" max="21" width="4.71428571428571" style="182" customWidth="1"/>
    <col min="22" max="22" width="5.28571428571429" style="182" customWidth="1"/>
    <col min="23" max="23" width="13.7142857142857" style="180" customWidth="1"/>
    <col min="24" max="24" width="6.42857142857143" style="177" customWidth="1"/>
    <col min="25" max="25" width="2.28571428571429" style="177" customWidth="1"/>
    <col min="26" max="16384" width="8.85714285714286" style="177"/>
  </cols>
  <sheetData>
    <row r="1" ht="15" customHeight="1" spans="1:23">
      <c r="A1" s="184" t="str">
        <f>CONCATENATE('INITIAL INPUT'!D12,"  ",'INITIAL INPUT'!G12)</f>
        <v>CITCS 2B  ITE3</v>
      </c>
      <c r="B1" s="185"/>
      <c r="C1" s="185"/>
      <c r="D1" s="186"/>
      <c r="E1" s="187" t="s">
        <v>208</v>
      </c>
      <c r="F1" s="188"/>
      <c r="G1" s="188"/>
      <c r="H1" s="188"/>
      <c r="I1" s="247"/>
      <c r="J1" s="187" t="s">
        <v>209</v>
      </c>
      <c r="K1" s="188"/>
      <c r="L1" s="188"/>
      <c r="M1" s="188"/>
      <c r="N1" s="188"/>
      <c r="O1" s="247"/>
      <c r="P1" s="187" t="s">
        <v>210</v>
      </c>
      <c r="Q1" s="188"/>
      <c r="R1" s="188"/>
      <c r="S1" s="188"/>
      <c r="T1" s="188"/>
      <c r="U1" s="188"/>
      <c r="V1" s="247"/>
      <c r="W1" s="261"/>
    </row>
    <row r="2" s="175" customFormat="1" ht="15" customHeight="1" spans="1:23">
      <c r="A2" s="189"/>
      <c r="B2" s="190"/>
      <c r="C2" s="190"/>
      <c r="D2" s="191"/>
      <c r="E2" s="192" t="str">
        <f>IF('INITIAL INPUT'!G20="","",'INITIAL INPUT'!G20)</f>
        <v>Class Standing</v>
      </c>
      <c r="F2" s="193" t="str">
        <f>IF('INITIAL INPUT'!G21="","",'INITIAL INPUT'!G21)</f>
        <v>Laboratory</v>
      </c>
      <c r="G2" s="194" t="s">
        <v>211</v>
      </c>
      <c r="H2" s="195" t="s">
        <v>212</v>
      </c>
      <c r="I2" s="248" t="str">
        <f>IF('INITIAL INPUT'!J23="","GRADE (%)","INVALID GRADE")</f>
        <v>GRADE (%)</v>
      </c>
      <c r="J2" s="192" t="str">
        <f>E2</f>
        <v>Class Standing</v>
      </c>
      <c r="K2" s="193" t="str">
        <f>F2</f>
        <v>Laboratory</v>
      </c>
      <c r="L2" s="194" t="str">
        <f>G2</f>
        <v>EXAM</v>
      </c>
      <c r="M2" s="249" t="s">
        <v>213</v>
      </c>
      <c r="N2" s="195" t="s">
        <v>212</v>
      </c>
      <c r="O2" s="248" t="str">
        <f>IF('INITIAL INPUT'!K23="","GRADE (%)","INVALID GRADE")</f>
        <v>GRADE (%)</v>
      </c>
      <c r="P2" s="192" t="str">
        <f>E2</f>
        <v>Class Standing</v>
      </c>
      <c r="Q2" s="193" t="str">
        <f>F2</f>
        <v>Laboratory</v>
      </c>
      <c r="R2" s="194" t="s">
        <v>211</v>
      </c>
      <c r="S2" s="249" t="s">
        <v>213</v>
      </c>
      <c r="T2" s="195" t="s">
        <v>212</v>
      </c>
      <c r="U2" s="248" t="str">
        <f>IF('INITIAL INPUT'!L23="","GRADE (%)","INVALID GRADE")</f>
        <v>GRADE (%)</v>
      </c>
      <c r="V2" s="262" t="str">
        <f>IF(U2="INVALID GRADE","INVALID FINAL GRADE","FINAL GRADE (%)")</f>
        <v>FINAL GRADE (%)</v>
      </c>
      <c r="W2" s="263" t="s">
        <v>214</v>
      </c>
    </row>
    <row r="3" s="175" customFormat="1" customHeight="1" spans="1:23">
      <c r="A3" s="196" t="str">
        <f>'INITIAL INPUT'!J12</f>
        <v>WEB APPLICATION DEVELOPMENT</v>
      </c>
      <c r="B3" s="197"/>
      <c r="C3" s="197"/>
      <c r="D3" s="198"/>
      <c r="E3" s="199"/>
      <c r="F3" s="200"/>
      <c r="G3" s="201"/>
      <c r="H3" s="202"/>
      <c r="I3" s="250"/>
      <c r="J3" s="199"/>
      <c r="K3" s="200"/>
      <c r="L3" s="201"/>
      <c r="M3" s="249"/>
      <c r="N3" s="202"/>
      <c r="O3" s="250"/>
      <c r="P3" s="199"/>
      <c r="Q3" s="200"/>
      <c r="R3" s="201"/>
      <c r="S3" s="249"/>
      <c r="T3" s="202"/>
      <c r="U3" s="250"/>
      <c r="V3" s="264"/>
      <c r="W3" s="265"/>
    </row>
    <row r="4" s="175" customFormat="1" customHeight="1" spans="1:23">
      <c r="A4" s="203" t="str">
        <f>CONCATENATE('INITIAL INPUT'!D14,"  ",'INITIAL INPUT'!G14)</f>
        <v>TTH 1:45PM-3:00PM  TTHSAT 3:00PM-4:15PM</v>
      </c>
      <c r="B4" s="204"/>
      <c r="C4" s="205"/>
      <c r="D4" s="206" t="str">
        <f>'INITIAL INPUT'!J14</f>
        <v>M307</v>
      </c>
      <c r="E4" s="199"/>
      <c r="F4" s="200"/>
      <c r="G4" s="201"/>
      <c r="H4" s="202"/>
      <c r="I4" s="250"/>
      <c r="J4" s="199"/>
      <c r="K4" s="200"/>
      <c r="L4" s="201"/>
      <c r="M4" s="249"/>
      <c r="N4" s="202"/>
      <c r="O4" s="250"/>
      <c r="P4" s="199"/>
      <c r="Q4" s="200"/>
      <c r="R4" s="201"/>
      <c r="S4" s="249"/>
      <c r="T4" s="202"/>
      <c r="U4" s="250"/>
      <c r="V4" s="264"/>
      <c r="W4" s="265"/>
    </row>
    <row r="5" s="175" customFormat="1" ht="12.6" customHeight="1" spans="1:23">
      <c r="A5" s="203" t="str">
        <f>CONCATENATE('INITIAL INPUT'!G16," Trimester ","SY ",'INITIAL INPUT'!D16)</f>
        <v>2nd Trimester SY 2017-2018</v>
      </c>
      <c r="B5" s="204"/>
      <c r="C5" s="205"/>
      <c r="D5" s="207"/>
      <c r="E5" s="199"/>
      <c r="F5" s="200"/>
      <c r="G5" s="208">
        <f>'INITIAL INPUT'!D20</f>
        <v>0</v>
      </c>
      <c r="H5" s="202"/>
      <c r="I5" s="250"/>
      <c r="J5" s="199"/>
      <c r="K5" s="200"/>
      <c r="L5" s="208">
        <f>'INITIAL INPUT'!D22</f>
        <v>0</v>
      </c>
      <c r="M5" s="249"/>
      <c r="N5" s="202"/>
      <c r="O5" s="250"/>
      <c r="P5" s="199"/>
      <c r="Q5" s="200"/>
      <c r="R5" s="208">
        <f>'INITIAL INPUT'!D24</f>
        <v>0</v>
      </c>
      <c r="S5" s="249"/>
      <c r="T5" s="202"/>
      <c r="U5" s="250"/>
      <c r="V5" s="264"/>
      <c r="W5" s="265"/>
    </row>
    <row r="6" s="175" customFormat="1" customHeight="1" spans="1:23">
      <c r="A6" s="209" t="str">
        <f>CONCATENATE("Inst/Prof:",'INITIAL INPUT'!J16)</f>
        <v>Inst/Prof:Leonard Prim Francis G. Reyes</v>
      </c>
      <c r="B6" s="210"/>
      <c r="C6" s="210"/>
      <c r="D6" s="211"/>
      <c r="E6" s="199"/>
      <c r="F6" s="200"/>
      <c r="G6" s="200"/>
      <c r="H6" s="202"/>
      <c r="I6" s="250"/>
      <c r="J6" s="199"/>
      <c r="K6" s="200"/>
      <c r="L6" s="200"/>
      <c r="M6" s="249"/>
      <c r="N6" s="202"/>
      <c r="O6" s="250"/>
      <c r="P6" s="199"/>
      <c r="Q6" s="200"/>
      <c r="R6" s="200"/>
      <c r="S6" s="249"/>
      <c r="T6" s="202"/>
      <c r="U6" s="250"/>
      <c r="V6" s="264"/>
      <c r="W6" s="265"/>
    </row>
    <row r="7" ht="13.15" customHeight="1" spans="1:23">
      <c r="A7" s="212" t="s">
        <v>215</v>
      </c>
      <c r="B7" s="213"/>
      <c r="C7" s="214" t="s">
        <v>216</v>
      </c>
      <c r="D7" s="215" t="s">
        <v>217</v>
      </c>
      <c r="E7" s="216"/>
      <c r="F7" s="217"/>
      <c r="G7" s="217"/>
      <c r="H7" s="202"/>
      <c r="I7" s="250"/>
      <c r="J7" s="216"/>
      <c r="K7" s="217"/>
      <c r="L7" s="217"/>
      <c r="M7" s="251"/>
      <c r="N7" s="202"/>
      <c r="O7" s="250"/>
      <c r="P7" s="216"/>
      <c r="Q7" s="217"/>
      <c r="R7" s="217"/>
      <c r="S7" s="251"/>
      <c r="T7" s="202"/>
      <c r="U7" s="250"/>
      <c r="V7" s="264"/>
      <c r="W7" s="265"/>
    </row>
    <row r="8" customHeight="1" spans="1:23">
      <c r="A8" s="218"/>
      <c r="B8" s="219"/>
      <c r="C8" s="220"/>
      <c r="D8" s="221"/>
      <c r="E8" s="222">
        <f>'INITIAL INPUT'!J20</f>
        <v>0.33</v>
      </c>
      <c r="F8" s="223">
        <f>'INITIAL INPUT'!J21</f>
        <v>0.33</v>
      </c>
      <c r="G8" s="223">
        <f>'INITIAL INPUT'!J22</f>
        <v>0.34</v>
      </c>
      <c r="H8" s="224"/>
      <c r="I8" s="252"/>
      <c r="J8" s="222">
        <f>'INITIAL INPUT'!K20</f>
        <v>0.33</v>
      </c>
      <c r="K8" s="223">
        <f>'INITIAL INPUT'!K21</f>
        <v>0.33</v>
      </c>
      <c r="L8" s="223">
        <f>'INITIAL INPUT'!K22</f>
        <v>0.34</v>
      </c>
      <c r="M8" s="253"/>
      <c r="N8" s="224"/>
      <c r="O8" s="252"/>
      <c r="P8" s="222">
        <f>'INITIAL INPUT'!L20</f>
        <v>0.33</v>
      </c>
      <c r="Q8" s="223">
        <f>'INITIAL INPUT'!L21</f>
        <v>0.33</v>
      </c>
      <c r="R8" s="223">
        <f>'INITIAL INPUT'!L22</f>
        <v>0.34</v>
      </c>
      <c r="S8" s="253"/>
      <c r="T8" s="224"/>
      <c r="U8" s="252"/>
      <c r="V8" s="266"/>
      <c r="W8" s="267"/>
    </row>
    <row r="9" s="176" customFormat="1" ht="12" customHeight="1" spans="1:24">
      <c r="A9" s="381" t="s">
        <v>44</v>
      </c>
      <c r="B9" s="226" t="str">
        <f>IF(NAMES!B2="","",NAMES!B2)</f>
        <v>ABAKAR, ALI A. </v>
      </c>
      <c r="C9" s="227" t="str">
        <f>IF(NAMES!C2="","",NAMES!C2)</f>
        <v>M</v>
      </c>
      <c r="D9" s="228" t="str">
        <f>IF(NAMES!D2="","",NAMES!D2)</f>
        <v>BSIT-NET SEC TRACK-1</v>
      </c>
      <c r="E9" s="229">
        <f>IF(PRELIM!P9="","",$E$8*PRELIM!P9)</f>
        <v>16.9125</v>
      </c>
      <c r="F9" s="230">
        <f>IF(PRELIM!AB9="","",$F$8*PRELIM!AB9)</f>
        <v>23.6210526315789</v>
      </c>
      <c r="G9" s="230">
        <f>IF(PRELIM!AD9="","",$G$8*PRELIM!AD9)</f>
        <v>9.27272727272727</v>
      </c>
      <c r="H9" s="231">
        <f t="shared" ref="H9:H40" si="0">IF(SUM(E9:G9)=0,"",SUM(E9:G9))</f>
        <v>49.8062799043062</v>
      </c>
      <c r="I9" s="254">
        <f>IF(H9="","",VLOOKUP(H9,'INITIAL INPUT'!$P$4:$R$34,3))</f>
        <v>74</v>
      </c>
      <c r="J9" s="230">
        <f>IF(MIDTERM!P9="","",$J$8*MIDTERM!P9)</f>
        <v>23.5714285714286</v>
      </c>
      <c r="K9" s="230">
        <f>IF(MIDTERM!AB9="","",$K$8*MIDTERM!AB9)</f>
        <v>19.8</v>
      </c>
      <c r="L9" s="230">
        <f>IF(MIDTERM!AD9="","",$L$8*MIDTERM!AD9)</f>
        <v>16.5142857142857</v>
      </c>
      <c r="M9" s="255">
        <f>IF(SUM(J9:L9)=0,"",SUM(J9:L9))</f>
        <v>59.8857142857143</v>
      </c>
      <c r="N9" s="256">
        <f>IF(M9="","",('INITIAL INPUT'!$J$25*CRS!H9+'INITIAL INPUT'!$K$25*CRS!M9))</f>
        <v>54.8459970950102</v>
      </c>
      <c r="O9" s="254">
        <f>IF(N9="","",VLOOKUP(N9,'INITIAL INPUT'!$P$4:$R$34,3))</f>
        <v>77</v>
      </c>
      <c r="P9" s="230">
        <f>IF(FINAL!P9="","",CRS!$P$8*FINAL!P9)</f>
        <v>30.9692307692308</v>
      </c>
      <c r="Q9" s="230">
        <f>IF(FINAL!AB9="","",CRS!$Q$8*FINAL!AB9)</f>
        <v>9</v>
      </c>
      <c r="R9" s="230">
        <f>IF(FINAL!AD9="","",CRS!$R$8*FINAL!AD9)</f>
        <v>20.8533333333333</v>
      </c>
      <c r="S9" s="255">
        <f t="shared" ref="S9:S15" si="1">IF(R9="","",SUM(P9:R9))</f>
        <v>60.8225641025641</v>
      </c>
      <c r="T9" s="256">
        <f>IF(S9="","",'INITIAL INPUT'!$J$26*CRS!H9+'INITIAL INPUT'!$K$26*CRS!M9+'INITIAL INPUT'!$L$26*CRS!S9)</f>
        <v>57.8342805987872</v>
      </c>
      <c r="U9" s="254">
        <f>IF(T9="","",VLOOKUP(T9,'INITIAL INPUT'!$P$4:$R$34,3))</f>
        <v>79</v>
      </c>
      <c r="V9" s="268">
        <v>79</v>
      </c>
      <c r="W9" s="269" t="str">
        <f>IF(V9="","",IF(V9="OD","OD",IF(V9="UD","UD",IF(V9="INC","NFE",IF(V9&gt;74,"PASSED","FAILED")))))</f>
        <v>PASSED</v>
      </c>
      <c r="X9" s="235"/>
    </row>
    <row r="10" s="176" customFormat="1" ht="12" customHeight="1" spans="1:24">
      <c r="A10" s="382" t="s">
        <v>49</v>
      </c>
      <c r="B10" s="226" t="str">
        <f>IF(NAMES!B3="","",NAMES!B3)</f>
        <v>ALIM, DANICA LOUISE Y. </v>
      </c>
      <c r="C10" s="227" t="str">
        <f>IF(NAMES!C3="","",NAMES!C3)</f>
        <v>F</v>
      </c>
      <c r="D10" s="228" t="str">
        <f>IF(NAMES!D3="","",NAMES!D3)</f>
        <v>BSIT-WEB TRACK-1</v>
      </c>
      <c r="E10" s="229">
        <f>IF(PRELIM!P10="","",$E$8*PRELIM!P10)</f>
        <v>12.375</v>
      </c>
      <c r="F10" s="230">
        <f>IF(PRELIM!AB10="","",$F$8*PRELIM!AB10)</f>
        <v>27.7894736842105</v>
      </c>
      <c r="G10" s="230">
        <f>IF(PRELIM!AD10="","",$G$8*PRELIM!AD10)</f>
        <v>20.4</v>
      </c>
      <c r="H10" s="231">
        <f t="shared" si="0"/>
        <v>60.5644736842105</v>
      </c>
      <c r="I10" s="254">
        <f>IF(H10="","",VLOOKUP(H10,'INITIAL INPUT'!$P$4:$R$34,3))</f>
        <v>80</v>
      </c>
      <c r="J10" s="230">
        <f>IF(MIDTERM!P10="","",$J$8*MIDTERM!P10)</f>
        <v>18.8571428571429</v>
      </c>
      <c r="K10" s="230">
        <f>IF(MIDTERM!AB10="","",$K$8*MIDTERM!AB10)</f>
        <v>19.8</v>
      </c>
      <c r="L10" s="230" t="str">
        <f>IF(MIDTERM!AD10="","",$L$8*MIDTERM!AD10)</f>
        <v/>
      </c>
      <c r="M10" s="255">
        <f t="shared" ref="M10:M40" si="2">IF(SUM(J10:L10)=0,"",SUM(J10:L10))</f>
        <v>38.6571428571429</v>
      </c>
      <c r="N10" s="256">
        <f>IF(M10="","",('INITIAL INPUT'!$J$25*CRS!H10+'INITIAL INPUT'!$K$25*CRS!M10))</f>
        <v>49.6108082706767</v>
      </c>
      <c r="O10" s="254">
        <f>IF(N10="","",VLOOKUP(N10,'INITIAL INPUT'!$P$4:$R$34,3))</f>
        <v>74</v>
      </c>
      <c r="P10" s="230" t="str">
        <f>IF(FINAL!P10="","",CRS!$P$8*FINAL!P10)</f>
        <v/>
      </c>
      <c r="Q10" s="230" t="str">
        <f>IF(FINAL!AB10="","",CRS!$Q$8*FINAL!AB10)</f>
        <v/>
      </c>
      <c r="R10" s="230" t="str">
        <f>IF(FINAL!AD10="","",CRS!$R$8*FINAL!AD10)</f>
        <v/>
      </c>
      <c r="S10" s="255" t="str">
        <f t="shared" si="1"/>
        <v/>
      </c>
      <c r="T10" s="256" t="str">
        <f>IF(S10="","",'INITIAL INPUT'!$J$26*CRS!H10+'INITIAL INPUT'!$K$26*CRS!M10+'INITIAL INPUT'!$L$26*CRS!S10)</f>
        <v/>
      </c>
      <c r="U10" s="254" t="str">
        <f>IF(T10="","",VLOOKUP(T10,'INITIAL INPUT'!$P$4:$R$34,3))</f>
        <v/>
      </c>
      <c r="V10" s="268" t="s">
        <v>218</v>
      </c>
      <c r="W10" s="269" t="str">
        <f t="shared" ref="W10:W40" si="3">IF(V10="","",IF(V10="OD","OD",IF(V10="UD","UD",IF(V10="INC","NFE",IF(V10&gt;74,"PASSED","FAILED")))))</f>
        <v>UD</v>
      </c>
      <c r="X10" s="235"/>
    </row>
    <row r="11" spans="1:24">
      <c r="A11" s="382" t="s">
        <v>54</v>
      </c>
      <c r="B11" s="226" t="str">
        <f>IF(NAMES!B4="","",NAMES!B4)</f>
        <v>ASONG, JONATHAN M. </v>
      </c>
      <c r="C11" s="227" t="str">
        <f>IF(NAMES!C4="","",NAMES!C4)</f>
        <v>M</v>
      </c>
      <c r="D11" s="228" t="str">
        <f>IF(NAMES!D4="","",NAMES!D4)</f>
        <v>BSIT-ERP TRACK-2</v>
      </c>
      <c r="E11" s="229">
        <f>IF(PRELIM!P11="","",$E$8*PRELIM!P11)</f>
        <v>18.975</v>
      </c>
      <c r="F11" s="230">
        <f>IF(PRELIM!AB11="","",$F$8*PRELIM!AB11)</f>
        <v>33</v>
      </c>
      <c r="G11" s="230">
        <f>IF(PRELIM!AD11="","",$G$8*PRELIM!AD11)</f>
        <v>15.4545454545455</v>
      </c>
      <c r="H11" s="231">
        <f t="shared" si="0"/>
        <v>67.4295454545454</v>
      </c>
      <c r="I11" s="254">
        <f>IF(H11="","",VLOOKUP(H11,'INITIAL INPUT'!$P$4:$R$34,3))</f>
        <v>84</v>
      </c>
      <c r="J11" s="230">
        <f>IF(MIDTERM!P11="","",$J$8*MIDTERM!P11)</f>
        <v>17.6</v>
      </c>
      <c r="K11" s="230">
        <f>IF(MIDTERM!AB11="","",$K$8*MIDTERM!AB11)</f>
        <v>13.2</v>
      </c>
      <c r="L11" s="230">
        <f>IF(MIDTERM!AD11="","",$L$8*MIDTERM!AD11)</f>
        <v>20.4</v>
      </c>
      <c r="M11" s="255">
        <f t="shared" si="2"/>
        <v>51.2</v>
      </c>
      <c r="N11" s="256">
        <f>IF(M11="","",('INITIAL INPUT'!$J$25*CRS!H11+'INITIAL INPUT'!$K$25*CRS!M11))</f>
        <v>59.3147727272727</v>
      </c>
      <c r="O11" s="254">
        <f>IF(N11="","",VLOOKUP(N11,'INITIAL INPUT'!$P$4:$R$34,3))</f>
        <v>80</v>
      </c>
      <c r="P11" s="230">
        <f>IF(FINAL!P11="","",CRS!$P$8*FINAL!P11)</f>
        <v>18.7846153846154</v>
      </c>
      <c r="Q11" s="230">
        <f>IF(FINAL!AB11="","",CRS!$Q$8*FINAL!AB11)</f>
        <v>9</v>
      </c>
      <c r="R11" s="230">
        <f>IF(FINAL!AD11="","",CRS!$R$8*FINAL!AD11)</f>
        <v>20.4</v>
      </c>
      <c r="S11" s="255">
        <f t="shared" si="1"/>
        <v>48.1846153846154</v>
      </c>
      <c r="T11" s="256">
        <f>IF(S11="","",'INITIAL INPUT'!$J$26*CRS!H11+'INITIAL INPUT'!$K$26*CRS!M11+'INITIAL INPUT'!$L$26*CRS!S11)</f>
        <v>53.749694055944</v>
      </c>
      <c r="U11" s="254">
        <f>IF(T11="","",VLOOKUP(T11,'INITIAL INPUT'!$P$4:$R$34,3))</f>
        <v>77</v>
      </c>
      <c r="V11" s="268">
        <f t="shared" ref="V10:V40" si="4">U11</f>
        <v>77</v>
      </c>
      <c r="W11" s="269" t="str">
        <f t="shared" si="3"/>
        <v>PASSED</v>
      </c>
      <c r="X11" s="180"/>
    </row>
    <row r="12" spans="1:24">
      <c r="A12" s="382" t="s">
        <v>58</v>
      </c>
      <c r="B12" s="226" t="str">
        <f>IF(NAMES!B5="","",NAMES!B5)</f>
        <v>ASSIS, ELMER RENATO C. </v>
      </c>
      <c r="C12" s="227" t="str">
        <f>IF(NAMES!C5="","",NAMES!C5)</f>
        <v>M</v>
      </c>
      <c r="D12" s="228" t="str">
        <f>IF(NAMES!D5="","",NAMES!D5)</f>
        <v>BSIT-NET SEC TRACK-1</v>
      </c>
      <c r="E12" s="229">
        <f>IF(PRELIM!P12="","",$E$8*PRELIM!P12)</f>
        <v>14.85</v>
      </c>
      <c r="F12" s="230">
        <f>IF(PRELIM!AB12="","",$F$8*PRELIM!AB12)</f>
        <v>24.4894736842105</v>
      </c>
      <c r="G12" s="230">
        <f>IF(PRELIM!AD12="","",$G$8*PRELIM!AD12)</f>
        <v>12.3636363636364</v>
      </c>
      <c r="H12" s="231">
        <f t="shared" si="0"/>
        <v>51.7031100478469</v>
      </c>
      <c r="I12" s="254">
        <f>IF(H12="","",VLOOKUP(H12,'INITIAL INPUT'!$P$4:$R$34,3))</f>
        <v>76</v>
      </c>
      <c r="J12" s="230">
        <f>IF(MIDTERM!P12="","",$J$8*MIDTERM!P12)</f>
        <v>19.8</v>
      </c>
      <c r="K12" s="230">
        <f>IF(MIDTERM!AB12="","",$K$8*MIDTERM!AB12)</f>
        <v>13.2</v>
      </c>
      <c r="L12" s="230">
        <f>IF(MIDTERM!AD12="","",$L$8*MIDTERM!AD12)</f>
        <v>18.4571428571429</v>
      </c>
      <c r="M12" s="255">
        <f t="shared" si="2"/>
        <v>51.4571428571429</v>
      </c>
      <c r="N12" s="256">
        <f>IF(M12="","",('INITIAL INPUT'!$J$25*CRS!H12+'INITIAL INPUT'!$K$25*CRS!M12))</f>
        <v>51.5801264524949</v>
      </c>
      <c r="O12" s="254">
        <f>IF(N12="","",VLOOKUP(N12,'INITIAL INPUT'!$P$4:$R$34,3))</f>
        <v>76</v>
      </c>
      <c r="P12" s="230">
        <f>IF(FINAL!P12="","",CRS!$P$8*FINAL!P12)</f>
        <v>27.4153846153846</v>
      </c>
      <c r="Q12" s="230">
        <f>IF(FINAL!AB12="","",CRS!$Q$8*FINAL!AB12)</f>
        <v>3</v>
      </c>
      <c r="R12" s="230">
        <f>IF(FINAL!AD12="","",CRS!$R$8*FINAL!AD12)</f>
        <v>16.32</v>
      </c>
      <c r="S12" s="255">
        <f t="shared" si="1"/>
        <v>46.7353846153846</v>
      </c>
      <c r="T12" s="256">
        <f>IF(S12="","",'INITIAL INPUT'!$J$26*CRS!H12+'INITIAL INPUT'!$K$26*CRS!M12+'INITIAL INPUT'!$L$26*CRS!S12)</f>
        <v>49.1577555339397</v>
      </c>
      <c r="U12" s="254">
        <f>IF(T12="","",VLOOKUP(T12,'INITIAL INPUT'!$P$4:$R$34,3))</f>
        <v>74</v>
      </c>
      <c r="V12" s="268">
        <v>75</v>
      </c>
      <c r="W12" s="269" t="str">
        <f t="shared" si="3"/>
        <v>PASSED</v>
      </c>
      <c r="X12" s="180"/>
    </row>
    <row r="13" spans="1:24">
      <c r="A13" s="382" t="s">
        <v>61</v>
      </c>
      <c r="B13" s="226" t="str">
        <f>IF(NAMES!B6="","",NAMES!B6)</f>
        <v>ATABAY, MANUEL JR E. </v>
      </c>
      <c r="C13" s="227" t="str">
        <f>IF(NAMES!C6="","",NAMES!C6)</f>
        <v>M</v>
      </c>
      <c r="D13" s="228" t="str">
        <f>IF(NAMES!D6="","",NAMES!D6)</f>
        <v>BSIT-WEB TRACK-2</v>
      </c>
      <c r="E13" s="229">
        <f>IF(PRELIM!P13="","",$E$8*PRELIM!P13)</f>
        <v>14.4375</v>
      </c>
      <c r="F13" s="230">
        <f>IF(PRELIM!AB13="","",$F$8*PRELIM!AB13)</f>
        <v>23.6210526315789</v>
      </c>
      <c r="G13" s="230">
        <f>IF(PRELIM!AD13="","",$G$8*PRELIM!AD13)</f>
        <v>17.3090909090909</v>
      </c>
      <c r="H13" s="231">
        <f t="shared" si="0"/>
        <v>55.3676435406699</v>
      </c>
      <c r="I13" s="254">
        <f>IF(H13="","",VLOOKUP(H13,'INITIAL INPUT'!$P$4:$R$34,3))</f>
        <v>78</v>
      </c>
      <c r="J13" s="230">
        <f>IF(MIDTERM!P13="","",$J$8*MIDTERM!P13)</f>
        <v>11</v>
      </c>
      <c r="K13" s="230">
        <f>IF(MIDTERM!AB13="","",$K$8*MIDTERM!AB13)</f>
        <v>6.6</v>
      </c>
      <c r="L13" s="230">
        <f>IF(MIDTERM!AD13="","",$L$8*MIDTERM!AD13)</f>
        <v>26.2285714285714</v>
      </c>
      <c r="M13" s="255">
        <f t="shared" si="2"/>
        <v>43.8285714285714</v>
      </c>
      <c r="N13" s="256">
        <f>IF(M13="","",('INITIAL INPUT'!$J$25*CRS!H13+'INITIAL INPUT'!$K$25*CRS!M13))</f>
        <v>49.5981074846207</v>
      </c>
      <c r="O13" s="254">
        <f>IF(N13="","",VLOOKUP(N13,'INITIAL INPUT'!$P$4:$R$34,3))</f>
        <v>74</v>
      </c>
      <c r="P13" s="230">
        <f>IF(FINAL!P13="","",CRS!$P$8*FINAL!P13)</f>
        <v>16.7538461538462</v>
      </c>
      <c r="Q13" s="230">
        <f>IF(FINAL!AB13="","",CRS!$Q$8*FINAL!AB13)</f>
        <v>9</v>
      </c>
      <c r="R13" s="230">
        <f>IF(FINAL!AD13="","",CRS!$R$8*FINAL!AD13)</f>
        <v>24.9333333333333</v>
      </c>
      <c r="S13" s="255">
        <f t="shared" si="1"/>
        <v>50.6871794871795</v>
      </c>
      <c r="T13" s="256">
        <f>IF(S13="","",'INITIAL INPUT'!$J$26*CRS!H13+'INITIAL INPUT'!$K$26*CRS!M13+'INITIAL INPUT'!$L$26*CRS!S13)</f>
        <v>50.1426434859001</v>
      </c>
      <c r="U13" s="254">
        <f>IF(T13="","",VLOOKUP(T13,'INITIAL INPUT'!$P$4:$R$34,3))</f>
        <v>75</v>
      </c>
      <c r="V13" s="268">
        <f t="shared" si="4"/>
        <v>75</v>
      </c>
      <c r="W13" s="269" t="str">
        <f t="shared" si="3"/>
        <v>PASSED</v>
      </c>
      <c r="X13" s="180"/>
    </row>
    <row r="14" spans="1:24">
      <c r="A14" s="382" t="s">
        <v>65</v>
      </c>
      <c r="B14" s="226" t="str">
        <f>IF(NAMES!B7="","",NAMES!B7)</f>
        <v>AVELINO, GAUDENCIO M. </v>
      </c>
      <c r="C14" s="227" t="str">
        <f>IF(NAMES!C7="","",NAMES!C7)</f>
        <v>M</v>
      </c>
      <c r="D14" s="228" t="str">
        <f>IF(NAMES!D7="","",NAMES!D7)</f>
        <v>BSIT-NET SEC TRACK-1</v>
      </c>
      <c r="E14" s="229" t="str">
        <f>IF(PRELIM!P14="","",$E$8*PRELIM!P14)</f>
        <v/>
      </c>
      <c r="F14" s="230">
        <f>IF(PRELIM!AB14="","",$F$8*PRELIM!AB14)</f>
        <v>11.4631578947368</v>
      </c>
      <c r="G14" s="230" t="str">
        <f>IF(PRELIM!AD14="","",$G$8*PRELIM!AD14)</f>
        <v/>
      </c>
      <c r="H14" s="231">
        <f t="shared" si="0"/>
        <v>11.4631578947368</v>
      </c>
      <c r="I14" s="254">
        <f>IF(H14="","",VLOOKUP(H14,'INITIAL INPUT'!$P$4:$R$34,3))</f>
        <v>71</v>
      </c>
      <c r="J14" s="230" t="str">
        <f>IF(MIDTERM!P14="","",$J$8*MIDTERM!P14)</f>
        <v/>
      </c>
      <c r="K14" s="230" t="str">
        <f>IF(MIDTERM!AB14="","",$K$8*MIDTERM!AB14)</f>
        <v/>
      </c>
      <c r="L14" s="230" t="str">
        <f>IF(MIDTERM!AD14="","",$L$8*MIDTERM!AD14)</f>
        <v/>
      </c>
      <c r="M14" s="255" t="str">
        <f t="shared" si="2"/>
        <v/>
      </c>
      <c r="N14" s="256" t="str">
        <f>IF(M14="","",('INITIAL INPUT'!$J$25*CRS!H14+'INITIAL INPUT'!$K$25*CRS!M14))</f>
        <v/>
      </c>
      <c r="O14" s="254" t="str">
        <f>IF(N14="","",VLOOKUP(N14,'INITIAL INPUT'!$P$4:$R$34,3))</f>
        <v/>
      </c>
      <c r="P14" s="230" t="str">
        <f>IF(FINAL!P14="","",CRS!$P$8*FINAL!P14)</f>
        <v/>
      </c>
      <c r="Q14" s="230" t="str">
        <f>IF(FINAL!AB14="","",CRS!$Q$8*FINAL!AB14)</f>
        <v/>
      </c>
      <c r="R14" s="230" t="str">
        <f>IF(FINAL!AD14="","",CRS!$R$8*FINAL!AD14)</f>
        <v/>
      </c>
      <c r="S14" s="255" t="str">
        <f t="shared" si="1"/>
        <v/>
      </c>
      <c r="T14" s="256" t="str">
        <f>IF(S14="","",'INITIAL INPUT'!$J$26*CRS!H14+'INITIAL INPUT'!$K$26*CRS!M14+'INITIAL INPUT'!$L$26*CRS!S14)</f>
        <v/>
      </c>
      <c r="U14" s="254" t="str">
        <f>IF(T14="","",VLOOKUP(T14,'INITIAL INPUT'!$P$4:$R$34,3))</f>
        <v/>
      </c>
      <c r="V14" s="268" t="s">
        <v>218</v>
      </c>
      <c r="W14" s="269" t="str">
        <f t="shared" si="3"/>
        <v>UD</v>
      </c>
      <c r="X14" s="180"/>
    </row>
    <row r="15" spans="1:24">
      <c r="A15" s="382" t="s">
        <v>68</v>
      </c>
      <c r="B15" s="226" t="str">
        <f>IF(NAMES!B8="","",NAMES!B8)</f>
        <v>BERGANIO, CRAIG MATTHEW P. </v>
      </c>
      <c r="C15" s="227" t="str">
        <f>IF(NAMES!C8="","",NAMES!C8)</f>
        <v>M</v>
      </c>
      <c r="D15" s="228" t="str">
        <f>IF(NAMES!D8="","",NAMES!D8)</f>
        <v>BSIT-WEB TRACK-2</v>
      </c>
      <c r="E15" s="229">
        <f>IF(PRELIM!P15="","",$E$8*PRELIM!P15)</f>
        <v>18.5625</v>
      </c>
      <c r="F15" s="230">
        <f>IF(PRELIM!AB15="","",$F$8*PRELIM!AB15)</f>
        <v>29.5263157894737</v>
      </c>
      <c r="G15" s="230">
        <f>IF(PRELIM!AD15="","",$G$8*PRELIM!AD15)</f>
        <v>17.9272727272727</v>
      </c>
      <c r="H15" s="231">
        <f t="shared" si="0"/>
        <v>66.0160885167464</v>
      </c>
      <c r="I15" s="254">
        <f>IF(H15="","",VLOOKUP(H15,'INITIAL INPUT'!$P$4:$R$34,3))</f>
        <v>83</v>
      </c>
      <c r="J15" s="230">
        <f>IF(MIDTERM!P15="","",$J$8*MIDTERM!P15)</f>
        <v>15.7142857142857</v>
      </c>
      <c r="K15" s="230">
        <f>IF(MIDTERM!AB15="","",$K$8*MIDTERM!AB15)</f>
        <v>13.2</v>
      </c>
      <c r="L15" s="230">
        <f>IF(MIDTERM!AD15="","",$L$8*MIDTERM!AD15)</f>
        <v>17.9714285714286</v>
      </c>
      <c r="M15" s="255">
        <f t="shared" si="2"/>
        <v>46.8857142857143</v>
      </c>
      <c r="N15" s="256">
        <f>IF(M15="","",('INITIAL INPUT'!$J$25*CRS!H15+'INITIAL INPUT'!$K$25*CRS!M15))</f>
        <v>56.4509014012303</v>
      </c>
      <c r="O15" s="254">
        <f>IF(N15="","",VLOOKUP(N15,'INITIAL INPUT'!$P$4:$R$34,3))</f>
        <v>78</v>
      </c>
      <c r="P15" s="230">
        <f>IF(FINAL!P15="","",CRS!$P$8*FINAL!P15)</f>
        <v>18.7846153846154</v>
      </c>
      <c r="Q15" s="230">
        <f>IF(FINAL!AB15="","",CRS!$Q$8*FINAL!AB15)</f>
        <v>10.5</v>
      </c>
      <c r="R15" s="230">
        <f>IF(FINAL!AD15="","",CRS!$R$8*FINAL!AD15)</f>
        <v>20.4</v>
      </c>
      <c r="S15" s="255">
        <f t="shared" si="1"/>
        <v>49.6846153846154</v>
      </c>
      <c r="T15" s="256">
        <f>IF(S15="","",'INITIAL INPUT'!$J$26*CRS!H15+'INITIAL INPUT'!$K$26*CRS!M15+'INITIAL INPUT'!$L$26*CRS!S15)</f>
        <v>53.0677583929229</v>
      </c>
      <c r="U15" s="254">
        <f>IF(T15="","",VLOOKUP(T15,'INITIAL INPUT'!$P$4:$R$34,3))</f>
        <v>77</v>
      </c>
      <c r="V15" s="268">
        <f t="shared" si="4"/>
        <v>77</v>
      </c>
      <c r="W15" s="269" t="str">
        <f t="shared" si="3"/>
        <v>PASSED</v>
      </c>
      <c r="X15" s="180"/>
    </row>
    <row r="16" spans="1:24">
      <c r="A16" s="382" t="s">
        <v>71</v>
      </c>
      <c r="B16" s="226" t="str">
        <f>IF(NAMES!B9="","",NAMES!B9)</f>
        <v>BULATAO, DONNA ROSE M. </v>
      </c>
      <c r="C16" s="227" t="str">
        <f>IF(NAMES!C9="","",NAMES!C9)</f>
        <v>F</v>
      </c>
      <c r="D16" s="228" t="str">
        <f>IF(NAMES!D9="","",NAMES!D9)</f>
        <v>BSIT-WEB TRACK-1</v>
      </c>
      <c r="E16" s="229">
        <f>IF(PRELIM!P16="","",$E$8*PRELIM!P16)</f>
        <v>24.75</v>
      </c>
      <c r="F16" s="230">
        <f>IF(PRELIM!AB16="","",$F$8*PRELIM!AB16)</f>
        <v>33</v>
      </c>
      <c r="G16" s="230">
        <f>IF(PRELIM!AD16="","",$G$8*PRELIM!AD16)</f>
        <v>16.6909090909091</v>
      </c>
      <c r="H16" s="231">
        <f t="shared" si="0"/>
        <v>74.4409090909091</v>
      </c>
      <c r="I16" s="254">
        <f>IF(H16="","",VLOOKUP(H16,'INITIAL INPUT'!$P$4:$R$34,3))</f>
        <v>87</v>
      </c>
      <c r="J16" s="230">
        <f>IF(MIDTERM!P16="","",$J$8*MIDTERM!P16)</f>
        <v>27.6571428571429</v>
      </c>
      <c r="K16" s="230">
        <f>IF(MIDTERM!AB16="","",$K$8*MIDTERM!AB16)</f>
        <v>19.8</v>
      </c>
      <c r="L16" s="230">
        <f>IF(MIDTERM!AD16="","",$L$8*MIDTERM!AD16)</f>
        <v>25.7428571428571</v>
      </c>
      <c r="M16" s="255">
        <f t="shared" si="2"/>
        <v>73.2</v>
      </c>
      <c r="N16" s="256">
        <f>IF(M16="","",('INITIAL INPUT'!$J$25*CRS!H16+'INITIAL INPUT'!$K$25*CRS!M16))</f>
        <v>73.8204545454546</v>
      </c>
      <c r="O16" s="254">
        <f>IF(N16="","",VLOOKUP(N16,'INITIAL INPUT'!$P$4:$R$34,3))</f>
        <v>87</v>
      </c>
      <c r="P16" s="230">
        <f>IF(FINAL!P16="","",CRS!$P$8*FINAL!P16)</f>
        <v>29.4461538461539</v>
      </c>
      <c r="Q16" s="230">
        <f>IF(FINAL!AB16="","",CRS!$Q$8*FINAL!AB16)</f>
        <v>7.5</v>
      </c>
      <c r="R16" s="230">
        <f>IF(FINAL!AD16="","",CRS!$R$8*FINAL!AD16)</f>
        <v>18.5866666666667</v>
      </c>
      <c r="S16" s="255">
        <f t="shared" ref="S16:S40" si="5">IF(R16="","",SUM(P16:R16))</f>
        <v>55.5328205128205</v>
      </c>
      <c r="T16" s="256">
        <f>IF(S16="","",'INITIAL INPUT'!$J$26*CRS!H16+'INITIAL INPUT'!$K$26*CRS!M16+'INITIAL INPUT'!$L$26*CRS!S16)</f>
        <v>64.6766375291375</v>
      </c>
      <c r="U16" s="254">
        <f>IF(T16="","",VLOOKUP(T16,'INITIAL INPUT'!$P$4:$R$34,3))</f>
        <v>82</v>
      </c>
      <c r="V16" s="268">
        <f t="shared" si="4"/>
        <v>82</v>
      </c>
      <c r="W16" s="269" t="str">
        <f t="shared" si="3"/>
        <v>PASSED</v>
      </c>
      <c r="X16" s="180"/>
    </row>
    <row r="17" spans="1:24">
      <c r="A17" s="382" t="s">
        <v>74</v>
      </c>
      <c r="B17" s="226" t="str">
        <f>IF(NAMES!B10="","",NAMES!B10)</f>
        <v>CABEL, ALBERT ANSON I. </v>
      </c>
      <c r="C17" s="227" t="str">
        <f>IF(NAMES!C10="","",NAMES!C10)</f>
        <v>M</v>
      </c>
      <c r="D17" s="228" t="str">
        <f>IF(NAMES!D10="","",NAMES!D10)</f>
        <v>BSIT-WEB TRACK-1</v>
      </c>
      <c r="E17" s="229">
        <f>IF(PRELIM!P17="","",$E$8*PRELIM!P17)</f>
        <v>19.8</v>
      </c>
      <c r="F17" s="230">
        <f>IF(PRELIM!AB17="","",$F$8*PRELIM!AB17)</f>
        <v>33</v>
      </c>
      <c r="G17" s="230">
        <f>IF(PRELIM!AD17="","",$G$8*PRELIM!AD17)</f>
        <v>22.8727272727273</v>
      </c>
      <c r="H17" s="231">
        <f t="shared" si="0"/>
        <v>75.6727272727273</v>
      </c>
      <c r="I17" s="254">
        <f>IF(H17="","",VLOOKUP(H17,'INITIAL INPUT'!$P$4:$R$34,3))</f>
        <v>88</v>
      </c>
      <c r="J17" s="230">
        <f>IF(MIDTERM!P17="","",$J$8*MIDTERM!P17)</f>
        <v>25.4571428571429</v>
      </c>
      <c r="K17" s="230">
        <f>IF(MIDTERM!AB17="","",$K$8*MIDTERM!AB17)</f>
        <v>26.4</v>
      </c>
      <c r="L17" s="230">
        <f>IF(MIDTERM!AD17="","",$L$8*MIDTERM!AD17)</f>
        <v>26.7142857142857</v>
      </c>
      <c r="M17" s="255">
        <f t="shared" si="2"/>
        <v>78.5714285714286</v>
      </c>
      <c r="N17" s="256">
        <f>IF(M17="","",('INITIAL INPUT'!$J$25*CRS!H17+'INITIAL INPUT'!$K$25*CRS!M17))</f>
        <v>77.1220779220779</v>
      </c>
      <c r="O17" s="254">
        <f>IF(N17="","",VLOOKUP(N17,'INITIAL INPUT'!$P$4:$R$34,3))</f>
        <v>89</v>
      </c>
      <c r="P17" s="230">
        <f>IF(FINAL!P17="","",CRS!$P$8*FINAL!P17)</f>
        <v>31.4769230769231</v>
      </c>
      <c r="Q17" s="230">
        <f>IF(FINAL!AB17="","",CRS!$Q$8*FINAL!AB17)</f>
        <v>13.5</v>
      </c>
      <c r="R17" s="230">
        <f>IF(FINAL!AD17="","",CRS!$R$8*FINAL!AD17)</f>
        <v>25.84</v>
      </c>
      <c r="S17" s="255">
        <f t="shared" si="5"/>
        <v>70.8169230769231</v>
      </c>
      <c r="T17" s="256">
        <f>IF(S17="","",'INITIAL INPUT'!$J$26*CRS!H17+'INITIAL INPUT'!$K$26*CRS!M17+'INITIAL INPUT'!$L$26*CRS!S17)</f>
        <v>73.9695004995005</v>
      </c>
      <c r="U17" s="254">
        <f>IF(T17="","",VLOOKUP(T17,'INITIAL INPUT'!$P$4:$R$34,3))</f>
        <v>87</v>
      </c>
      <c r="V17" s="268">
        <f t="shared" si="4"/>
        <v>87</v>
      </c>
      <c r="W17" s="269" t="str">
        <f t="shared" si="3"/>
        <v>PASSED</v>
      </c>
      <c r="X17" s="180"/>
    </row>
    <row r="18" spans="1:24">
      <c r="A18" s="382" t="s">
        <v>77</v>
      </c>
      <c r="B18" s="226" t="str">
        <f>IF(NAMES!B11="","",NAMES!B11)</f>
        <v>COLOMA, MERVIL J. </v>
      </c>
      <c r="C18" s="227" t="str">
        <f>IF(NAMES!C11="","",NAMES!C11)</f>
        <v>M</v>
      </c>
      <c r="D18" s="228" t="str">
        <f>IF(NAMES!D11="","",NAMES!D11)</f>
        <v>BSIT-NET SEC TRACK-2</v>
      </c>
      <c r="E18" s="229">
        <f>IF(PRELIM!P18="","",$E$8*PRELIM!P18)</f>
        <v>20.2125</v>
      </c>
      <c r="F18" s="230">
        <f>IF(PRELIM!AB18="","",$F$8*PRELIM!AB18)</f>
        <v>33</v>
      </c>
      <c r="G18" s="230">
        <f>IF(PRELIM!AD18="","",$G$8*PRELIM!AD18)</f>
        <v>20.4</v>
      </c>
      <c r="H18" s="231">
        <f t="shared" si="0"/>
        <v>73.6125</v>
      </c>
      <c r="I18" s="254">
        <f>IF(H18="","",VLOOKUP(H18,'INITIAL INPUT'!$P$4:$R$34,3))</f>
        <v>87</v>
      </c>
      <c r="J18" s="230">
        <f>IF(MIDTERM!P18="","",$J$8*MIDTERM!P18)</f>
        <v>12.5714285714286</v>
      </c>
      <c r="K18" s="230">
        <f>IF(MIDTERM!AB18="","",$K$8*MIDTERM!AB18)</f>
        <v>13.2</v>
      </c>
      <c r="L18" s="230">
        <f>IF(MIDTERM!AD18="","",$L$8*MIDTERM!AD18)</f>
        <v>23.3142857142857</v>
      </c>
      <c r="M18" s="255">
        <f t="shared" si="2"/>
        <v>49.0857142857143</v>
      </c>
      <c r="N18" s="256">
        <f>IF(M18="","",('INITIAL INPUT'!$J$25*CRS!H18+'INITIAL INPUT'!$K$25*CRS!M18))</f>
        <v>61.3491071428571</v>
      </c>
      <c r="O18" s="254">
        <f>IF(N18="","",VLOOKUP(N18,'INITIAL INPUT'!$P$4:$R$34,3))</f>
        <v>81</v>
      </c>
      <c r="P18" s="230">
        <f>IF(FINAL!P18="","",CRS!$P$8*FINAL!P18)</f>
        <v>15.7384615384615</v>
      </c>
      <c r="Q18" s="230">
        <f>IF(FINAL!AB18="","",CRS!$Q$8*FINAL!AB18)</f>
        <v>9</v>
      </c>
      <c r="R18" s="230">
        <f>IF(FINAL!AD18="","",CRS!$R$8*FINAL!AD18)</f>
        <v>19.04</v>
      </c>
      <c r="S18" s="255">
        <f t="shared" si="5"/>
        <v>43.7784615384615</v>
      </c>
      <c r="T18" s="256">
        <f>IF(S18="","",'INITIAL INPUT'!$J$26*CRS!H18+'INITIAL INPUT'!$K$26*CRS!M18+'INITIAL INPUT'!$L$26*CRS!S18)</f>
        <v>52.5637843406593</v>
      </c>
      <c r="U18" s="254">
        <f>IF(T18="","",VLOOKUP(T18,'INITIAL INPUT'!$P$4:$R$34,3))</f>
        <v>76</v>
      </c>
      <c r="V18" s="268">
        <f t="shared" si="4"/>
        <v>76</v>
      </c>
      <c r="W18" s="269" t="str">
        <f t="shared" si="3"/>
        <v>PASSED</v>
      </c>
      <c r="X18" s="180"/>
    </row>
    <row r="19" spans="1:24">
      <c r="A19" s="382" t="s">
        <v>81</v>
      </c>
      <c r="B19" s="226" t="str">
        <f>IF(NAMES!B12="","",NAMES!B12)</f>
        <v>COSME II, JEFFERSON J. </v>
      </c>
      <c r="C19" s="227" t="str">
        <f>IF(NAMES!C12="","",NAMES!C12)</f>
        <v>M</v>
      </c>
      <c r="D19" s="228" t="str">
        <f>IF(NAMES!D12="","",NAMES!D12)</f>
        <v>BSIT-WEB TRACK-2</v>
      </c>
      <c r="E19" s="229">
        <f>IF(PRELIM!P19="","",$E$8*PRELIM!P19)</f>
        <v>15.675</v>
      </c>
      <c r="F19" s="230">
        <f>IF(PRELIM!AB19="","",$F$8*PRELIM!AB19)</f>
        <v>17.3684210526316</v>
      </c>
      <c r="G19" s="230">
        <f>IF(PRELIM!AD19="","",$G$8*PRELIM!AD19)</f>
        <v>25.3454545454545</v>
      </c>
      <c r="H19" s="231">
        <f t="shared" si="0"/>
        <v>58.3888755980861</v>
      </c>
      <c r="I19" s="254">
        <f>IF(H19="","",VLOOKUP(H19,'INITIAL INPUT'!$P$4:$R$34,3))</f>
        <v>79</v>
      </c>
      <c r="J19" s="230">
        <f>IF(MIDTERM!P19="","",$J$8*MIDTERM!P19)</f>
        <v>12.2571428571429</v>
      </c>
      <c r="K19" s="230">
        <f>IF(MIDTERM!AB19="","",$K$8*MIDTERM!AB19)</f>
        <v>6.6</v>
      </c>
      <c r="L19" s="230">
        <f>IF(MIDTERM!AD19="","",$L$8*MIDTERM!AD19)</f>
        <v>25.7428571428571</v>
      </c>
      <c r="M19" s="255">
        <f t="shared" si="2"/>
        <v>44.6</v>
      </c>
      <c r="N19" s="256">
        <f>IF(M19="","",('INITIAL INPUT'!$J$25*CRS!H19+'INITIAL INPUT'!$K$25*CRS!M19))</f>
        <v>51.4944377990431</v>
      </c>
      <c r="O19" s="254">
        <f>IF(N19="","",VLOOKUP(N19,'INITIAL INPUT'!$P$4:$R$34,3))</f>
        <v>75</v>
      </c>
      <c r="P19" s="230">
        <f>IF(FINAL!P19="","",CRS!$P$8*FINAL!P19)</f>
        <v>17.7692307692308</v>
      </c>
      <c r="Q19" s="230">
        <f>IF(FINAL!AB19="","",CRS!$Q$8*FINAL!AB19)</f>
        <v>9</v>
      </c>
      <c r="R19" s="230">
        <f>IF(FINAL!AD19="","",CRS!$R$8*FINAL!AD19)</f>
        <v>22.6666666666667</v>
      </c>
      <c r="S19" s="255">
        <f t="shared" si="5"/>
        <v>49.4358974358974</v>
      </c>
      <c r="T19" s="256">
        <f>IF(S19="","",'INITIAL INPUT'!$J$26*CRS!H19+'INITIAL INPUT'!$K$26*CRS!M19+'INITIAL INPUT'!$L$26*CRS!S19)</f>
        <v>50.4651676174702</v>
      </c>
      <c r="U19" s="254">
        <f>IF(T19="","",VLOOKUP(T19,'INITIAL INPUT'!$P$4:$R$34,3))</f>
        <v>75</v>
      </c>
      <c r="V19" s="268">
        <f t="shared" si="4"/>
        <v>75</v>
      </c>
      <c r="W19" s="269" t="str">
        <f t="shared" si="3"/>
        <v>PASSED</v>
      </c>
      <c r="X19" s="180"/>
    </row>
    <row r="20" spans="1:24">
      <c r="A20" s="382" t="s">
        <v>84</v>
      </c>
      <c r="B20" s="226" t="str">
        <f>IF(NAMES!B13="","",NAMES!B13)</f>
        <v>DAYOS, CARL MARTIN P. </v>
      </c>
      <c r="C20" s="227" t="str">
        <f>IF(NAMES!C13="","",NAMES!C13)</f>
        <v>M</v>
      </c>
      <c r="D20" s="228" t="str">
        <f>IF(NAMES!D13="","",NAMES!D13)</f>
        <v>BSIT-NET SEC TRACK-2</v>
      </c>
      <c r="E20" s="229">
        <f>IF(PRELIM!P20="","",$E$8*PRELIM!P20)</f>
        <v>25.9875</v>
      </c>
      <c r="F20" s="230">
        <f>IF(PRELIM!AB20="","",$F$8*PRELIM!AB20)</f>
        <v>33</v>
      </c>
      <c r="G20" s="230">
        <f>IF(PRELIM!AD20="","",$G$8*PRELIM!AD20)</f>
        <v>21.6363636363636</v>
      </c>
      <c r="H20" s="231">
        <f t="shared" si="0"/>
        <v>80.6238636363636</v>
      </c>
      <c r="I20" s="254">
        <f>IF(H20="","",VLOOKUP(H20,'INITIAL INPUT'!$P$4:$R$34,3))</f>
        <v>90</v>
      </c>
      <c r="J20" s="230">
        <f>IF(MIDTERM!P20="","",$J$8*MIDTERM!P20)</f>
        <v>28.9142857142857</v>
      </c>
      <c r="K20" s="230">
        <f>IF(MIDTERM!AB20="","",$K$8*MIDTERM!AB20)</f>
        <v>19.8</v>
      </c>
      <c r="L20" s="230">
        <f>IF(MIDTERM!AD20="","",$L$8*MIDTERM!AD20)</f>
        <v>25.7428571428571</v>
      </c>
      <c r="M20" s="255">
        <f t="shared" si="2"/>
        <v>74.4571428571429</v>
      </c>
      <c r="N20" s="256">
        <f>IF(M20="","",('INITIAL INPUT'!$J$25*CRS!H20+'INITIAL INPUT'!$K$25*CRS!M20))</f>
        <v>77.5405032467532</v>
      </c>
      <c r="O20" s="254">
        <f>IF(N20="","",VLOOKUP(N20,'INITIAL INPUT'!$P$4:$R$34,3))</f>
        <v>89</v>
      </c>
      <c r="P20" s="230">
        <f>IF(FINAL!P20="","",CRS!$P$8*FINAL!P20)</f>
        <v>27.4153846153846</v>
      </c>
      <c r="Q20" s="230">
        <f>IF(FINAL!AB20="","",CRS!$Q$8*FINAL!AB20)</f>
        <v>9</v>
      </c>
      <c r="R20" s="230">
        <f>IF(FINAL!AD20="","",CRS!$R$8*FINAL!AD20)</f>
        <v>21.76</v>
      </c>
      <c r="S20" s="255">
        <f t="shared" si="5"/>
        <v>58.1753846153846</v>
      </c>
      <c r="T20" s="256">
        <f>IF(S20="","",'INITIAL INPUT'!$J$26*CRS!H20+'INITIAL INPUT'!$K$26*CRS!M20+'INITIAL INPUT'!$L$26*CRS!S20)</f>
        <v>67.8579439310689</v>
      </c>
      <c r="U20" s="254">
        <f>IF(T20="","",VLOOKUP(T20,'INITIAL INPUT'!$P$4:$R$34,3))</f>
        <v>84</v>
      </c>
      <c r="V20" s="268">
        <f t="shared" si="4"/>
        <v>84</v>
      </c>
      <c r="W20" s="269" t="str">
        <f t="shared" si="3"/>
        <v>PASSED</v>
      </c>
      <c r="X20" s="180"/>
    </row>
    <row r="21" spans="1:24">
      <c r="A21" s="382" t="s">
        <v>87</v>
      </c>
      <c r="B21" s="226" t="str">
        <f>IF(NAMES!B14="","",NAMES!B14)</f>
        <v>DEFEO, STEPHANY HAN O. </v>
      </c>
      <c r="C21" s="227" t="str">
        <f>IF(NAMES!C14="","",NAMES!C14)</f>
        <v>F</v>
      </c>
      <c r="D21" s="228" t="str">
        <f>IF(NAMES!D14="","",NAMES!D14)</f>
        <v>BSIT-WEB TRACK-2</v>
      </c>
      <c r="E21" s="229">
        <f>IF(PRELIM!P21="","",$E$8*PRELIM!P21)</f>
        <v>18.5625</v>
      </c>
      <c r="F21" s="230">
        <f>IF(PRELIM!AB21="","",$F$8*PRELIM!AB21)</f>
        <v>33</v>
      </c>
      <c r="G21" s="230">
        <f>IF(PRELIM!AD21="","",$G$8*PRELIM!AD21)</f>
        <v>27.8181818181818</v>
      </c>
      <c r="H21" s="231">
        <f t="shared" si="0"/>
        <v>79.3806818181818</v>
      </c>
      <c r="I21" s="254">
        <f>IF(H21="","",VLOOKUP(H21,'INITIAL INPUT'!$P$4:$R$34,3))</f>
        <v>90</v>
      </c>
      <c r="J21" s="230">
        <f>IF(MIDTERM!P21="","",$J$8*MIDTERM!P21)</f>
        <v>24.2</v>
      </c>
      <c r="K21" s="230">
        <f>IF(MIDTERM!AB21="","",$K$8*MIDTERM!AB21)</f>
        <v>19.8</v>
      </c>
      <c r="L21" s="230">
        <f>IF(MIDTERM!AD21="","",$L$8*MIDTERM!AD21)</f>
        <v>25.7428571428571</v>
      </c>
      <c r="M21" s="255">
        <f t="shared" si="2"/>
        <v>69.7428571428571</v>
      </c>
      <c r="N21" s="256">
        <f>IF(M21="","",('INITIAL INPUT'!$J$25*CRS!H21+'INITIAL INPUT'!$K$25*CRS!M21))</f>
        <v>74.5617694805195</v>
      </c>
      <c r="O21" s="254">
        <f>IF(N21="","",VLOOKUP(N21,'INITIAL INPUT'!$P$4:$R$34,3))</f>
        <v>87</v>
      </c>
      <c r="P21" s="230">
        <f>IF(FINAL!P21="","",CRS!$P$8*FINAL!P21)</f>
        <v>7.61538461538462</v>
      </c>
      <c r="Q21" s="230">
        <f>IF(FINAL!AB21="","",CRS!$Q$8*FINAL!AB21)</f>
        <v>7.5</v>
      </c>
      <c r="R21" s="230">
        <f>IF(FINAL!AD21="","",CRS!$R$8*FINAL!AD21)</f>
        <v>24.0266666666667</v>
      </c>
      <c r="S21" s="255">
        <f t="shared" si="5"/>
        <v>39.1420512820513</v>
      </c>
      <c r="T21" s="256">
        <f>IF(S21="","",'INITIAL INPUT'!$J$26*CRS!H21+'INITIAL INPUT'!$K$26*CRS!M21+'INITIAL INPUT'!$L$26*CRS!S21)</f>
        <v>56.8519103812854</v>
      </c>
      <c r="U21" s="254">
        <f>IF(T21="","",VLOOKUP(T21,'INITIAL INPUT'!$P$4:$R$34,3))</f>
        <v>78</v>
      </c>
      <c r="V21" s="268">
        <f t="shared" si="4"/>
        <v>78</v>
      </c>
      <c r="W21" s="269" t="str">
        <f t="shared" si="3"/>
        <v>PASSED</v>
      </c>
      <c r="X21" s="180"/>
    </row>
    <row r="22" spans="1:24">
      <c r="A22" s="382" t="s">
        <v>90</v>
      </c>
      <c r="B22" s="226" t="str">
        <f>IF(NAMES!B15="","",NAMES!B15)</f>
        <v>DIMASANGCA, FAJAD C. </v>
      </c>
      <c r="C22" s="227" t="str">
        <f>IF(NAMES!C15="","",NAMES!C15)</f>
        <v>M</v>
      </c>
      <c r="D22" s="228" t="str">
        <f>IF(NAMES!D15="","",NAMES!D15)</f>
        <v>BSIT-ERP TRACK-1</v>
      </c>
      <c r="E22" s="229">
        <f>IF(PRELIM!P22="","",$E$8*PRELIM!P22)</f>
        <v>23.5125</v>
      </c>
      <c r="F22" s="230">
        <f>IF(PRELIM!AB22="","",$F$8*PRELIM!AB22)</f>
        <v>33</v>
      </c>
      <c r="G22" s="230">
        <f>IF(PRELIM!AD22="","",$G$8*PRELIM!AD22)</f>
        <v>19.7818181818182</v>
      </c>
      <c r="H22" s="231">
        <f t="shared" si="0"/>
        <v>76.2943181818182</v>
      </c>
      <c r="I22" s="254">
        <f>IF(H22="","",VLOOKUP(H22,'INITIAL INPUT'!$P$4:$R$34,3))</f>
        <v>88</v>
      </c>
      <c r="J22" s="230">
        <f>IF(MIDTERM!P22="","",$J$8*MIDTERM!P22)</f>
        <v>30.4857142857143</v>
      </c>
      <c r="K22" s="230">
        <f>IF(MIDTERM!AB22="","",$K$8*MIDTERM!AB22)</f>
        <v>19.8</v>
      </c>
      <c r="L22" s="230">
        <f>IF(MIDTERM!AD22="","",$L$8*MIDTERM!AD22)</f>
        <v>25.7428571428571</v>
      </c>
      <c r="M22" s="255">
        <f t="shared" si="2"/>
        <v>76.0285714285714</v>
      </c>
      <c r="N22" s="256">
        <f>IF(M22="","",('INITIAL INPUT'!$J$25*CRS!H22+'INITIAL INPUT'!$K$25*CRS!M22))</f>
        <v>76.1614448051948</v>
      </c>
      <c r="O22" s="254">
        <f>IF(N22="","",VLOOKUP(N22,'INITIAL INPUT'!$P$4:$R$34,3))</f>
        <v>88</v>
      </c>
      <c r="P22" s="230">
        <f>IF(FINAL!P22="","",CRS!$P$8*FINAL!P22)</f>
        <v>28.4307692307692</v>
      </c>
      <c r="Q22" s="230">
        <f>IF(FINAL!AB22="","",CRS!$Q$8*FINAL!AB22)</f>
        <v>13.5</v>
      </c>
      <c r="R22" s="230">
        <f>IF(FINAL!AD22="","",CRS!$R$8*FINAL!AD22)</f>
        <v>23.12</v>
      </c>
      <c r="S22" s="255">
        <f t="shared" si="5"/>
        <v>65.0507692307692</v>
      </c>
      <c r="T22" s="256">
        <f>IF(S22="","",'INITIAL INPUT'!$J$26*CRS!H22+'INITIAL INPUT'!$K$26*CRS!M22+'INITIAL INPUT'!$L$26*CRS!S22)</f>
        <v>70.606107017982</v>
      </c>
      <c r="U22" s="254">
        <f>IF(T22="","",VLOOKUP(T22,'INITIAL INPUT'!$P$4:$R$34,3))</f>
        <v>85</v>
      </c>
      <c r="V22" s="268">
        <f t="shared" si="4"/>
        <v>85</v>
      </c>
      <c r="W22" s="269" t="str">
        <f t="shared" si="3"/>
        <v>PASSED</v>
      </c>
      <c r="X22" s="180"/>
    </row>
    <row r="23" spans="1:24">
      <c r="A23" s="382" t="s">
        <v>94</v>
      </c>
      <c r="B23" s="226" t="str">
        <f>IF(NAMES!B16="","",NAMES!B16)</f>
        <v>DUEÑAS, ZAIRA MAE A. </v>
      </c>
      <c r="C23" s="227" t="str">
        <f>IF(NAMES!C16="","",NAMES!C16)</f>
        <v>F</v>
      </c>
      <c r="D23" s="228" t="str">
        <f>IF(NAMES!D16="","",NAMES!D16)</f>
        <v>BSIT-WEB TRACK-1</v>
      </c>
      <c r="E23" s="229">
        <f>IF(PRELIM!P23="","",$E$8*PRELIM!P23)</f>
        <v>16.5</v>
      </c>
      <c r="F23" s="230">
        <f>IF(PRELIM!AB23="","",$F$8*PRELIM!AB23)</f>
        <v>20.8421052631579</v>
      </c>
      <c r="G23" s="230">
        <f>IF(PRELIM!AD23="","",$G$8*PRELIM!AD23)</f>
        <v>23.1818181818182</v>
      </c>
      <c r="H23" s="231">
        <f t="shared" si="0"/>
        <v>60.5239234449761</v>
      </c>
      <c r="I23" s="254">
        <f>IF(H23="","",VLOOKUP(H23,'INITIAL INPUT'!$P$4:$R$34,3))</f>
        <v>80</v>
      </c>
      <c r="J23" s="230">
        <f>IF(MIDTERM!P23="","",$J$8*MIDTERM!P23)</f>
        <v>18.8571428571429</v>
      </c>
      <c r="K23" s="230">
        <f>IF(MIDTERM!AB23="","",$K$8*MIDTERM!AB23)</f>
        <v>19.8</v>
      </c>
      <c r="L23" s="230">
        <f>IF(MIDTERM!AD23="","",$L$8*MIDTERM!AD23)</f>
        <v>24.2857142857143</v>
      </c>
      <c r="M23" s="255">
        <f t="shared" si="2"/>
        <v>62.9428571428572</v>
      </c>
      <c r="N23" s="256">
        <f>IF(M23="","",('INITIAL INPUT'!$J$25*CRS!H23+'INITIAL INPUT'!$K$25*CRS!M23))</f>
        <v>61.7333902939166</v>
      </c>
      <c r="O23" s="254">
        <f>IF(N23="","",VLOOKUP(N23,'INITIAL INPUT'!$P$4:$R$34,3))</f>
        <v>81</v>
      </c>
      <c r="P23" s="230">
        <f>IF(FINAL!P23="","",CRS!$P$8*FINAL!P23)</f>
        <v>27.9230769230769</v>
      </c>
      <c r="Q23" s="230">
        <f>IF(FINAL!AB23="","",CRS!$Q$8*FINAL!AB23)</f>
        <v>24</v>
      </c>
      <c r="R23" s="230">
        <f>IF(FINAL!AD23="","",CRS!$R$8*FINAL!AD23)</f>
        <v>4.53333333333333</v>
      </c>
      <c r="S23" s="255">
        <f t="shared" si="5"/>
        <v>56.4564102564103</v>
      </c>
      <c r="T23" s="256">
        <f>IF(S23="","",'INITIAL INPUT'!$J$26*CRS!H23+'INITIAL INPUT'!$K$26*CRS!M23+'INITIAL INPUT'!$L$26*CRS!S23)</f>
        <v>59.0949002751634</v>
      </c>
      <c r="U23" s="254">
        <f>IF(T23="","",VLOOKUP(T23,'INITIAL INPUT'!$P$4:$R$34,3))</f>
        <v>80</v>
      </c>
      <c r="V23" s="268">
        <v>80</v>
      </c>
      <c r="W23" s="269" t="str">
        <f t="shared" si="3"/>
        <v>PASSED</v>
      </c>
      <c r="X23" s="180"/>
    </row>
    <row r="24" spans="1:24">
      <c r="A24" s="382" t="s">
        <v>97</v>
      </c>
      <c r="B24" s="226" t="str">
        <f>IF(NAMES!B17="","",NAMES!B17)</f>
        <v>EDEJER, ZANDRO VINCE E. </v>
      </c>
      <c r="C24" s="227" t="str">
        <f>IF(NAMES!C17="","",NAMES!C17)</f>
        <v>M</v>
      </c>
      <c r="D24" s="228" t="str">
        <f>IF(NAMES!D17="","",NAMES!D17)</f>
        <v>BSIT-NET SEC TRACK-1</v>
      </c>
      <c r="E24" s="229">
        <f>IF(PRELIM!P24="","",$E$8*PRELIM!P24)</f>
        <v>15.675</v>
      </c>
      <c r="F24" s="230">
        <f>IF(PRELIM!AB24="","",$F$8*PRELIM!AB24)</f>
        <v>33</v>
      </c>
      <c r="G24" s="230">
        <f>IF(PRELIM!AD24="","",$G$8*PRELIM!AD24)</f>
        <v>12.9818181818182</v>
      </c>
      <c r="H24" s="231">
        <f t="shared" si="0"/>
        <v>61.6568181818182</v>
      </c>
      <c r="I24" s="254">
        <f>IF(H24="","",VLOOKUP(H24,'INITIAL INPUT'!$P$4:$R$34,3))</f>
        <v>81</v>
      </c>
      <c r="J24" s="230">
        <f>IF(MIDTERM!P24="","",$J$8*MIDTERM!P24)</f>
        <v>21.0571428571429</v>
      </c>
      <c r="K24" s="230">
        <f>IF(MIDTERM!AB24="","",$K$8*MIDTERM!AB24)</f>
        <v>13.2</v>
      </c>
      <c r="L24" s="230">
        <f>IF(MIDTERM!AD24="","",$L$8*MIDTERM!AD24)</f>
        <v>23.8</v>
      </c>
      <c r="M24" s="255">
        <f t="shared" si="2"/>
        <v>58.0571428571429</v>
      </c>
      <c r="N24" s="256">
        <f>IF(M24="","",('INITIAL INPUT'!$J$25*CRS!H24+'INITIAL INPUT'!$K$25*CRS!M24))</f>
        <v>59.8569805194805</v>
      </c>
      <c r="O24" s="254">
        <f>IF(N24="","",VLOOKUP(N24,'INITIAL INPUT'!$P$4:$R$34,3))</f>
        <v>80</v>
      </c>
      <c r="P24" s="230">
        <f>IF(FINAL!P24="","",CRS!$P$8*FINAL!P24)</f>
        <v>26.9076923076923</v>
      </c>
      <c r="Q24" s="230">
        <f>IF(FINAL!AB24="","",CRS!$Q$8*FINAL!AB24)</f>
        <v>10.5</v>
      </c>
      <c r="R24" s="230">
        <f>IF(FINAL!AD24="","",CRS!$R$8*FINAL!AD24)</f>
        <v>19.4933333333333</v>
      </c>
      <c r="S24" s="255">
        <f t="shared" si="5"/>
        <v>56.9010256410256</v>
      </c>
      <c r="T24" s="256">
        <f>IF(S24="","",'INITIAL INPUT'!$J$26*CRS!H24+'INITIAL INPUT'!$K$26*CRS!M24+'INITIAL INPUT'!$L$26*CRS!S24)</f>
        <v>58.3790030802531</v>
      </c>
      <c r="U24" s="254">
        <f>IF(T24="","",VLOOKUP(T24,'INITIAL INPUT'!$P$4:$R$34,3))</f>
        <v>79</v>
      </c>
      <c r="V24" s="268">
        <f t="shared" si="4"/>
        <v>79</v>
      </c>
      <c r="W24" s="269" t="str">
        <f t="shared" si="3"/>
        <v>PASSED</v>
      </c>
      <c r="X24" s="180"/>
    </row>
    <row r="25" spans="1:24">
      <c r="A25" s="382" t="s">
        <v>100</v>
      </c>
      <c r="B25" s="226" t="str">
        <f>IF(NAMES!B18="","",NAMES!B18)</f>
        <v>ESQUIJO, JOHNREY M. </v>
      </c>
      <c r="C25" s="227" t="str">
        <f>IF(NAMES!C18="","",NAMES!C18)</f>
        <v>M</v>
      </c>
      <c r="D25" s="228" t="str">
        <f>IF(NAMES!D18="","",NAMES!D18)</f>
        <v>BSIT-WEB TRACK-1</v>
      </c>
      <c r="E25" s="229" t="str">
        <f>IF(PRELIM!P25="","",$E$8*PRELIM!P25)</f>
        <v/>
      </c>
      <c r="F25" s="230" t="str">
        <f>IF(PRELIM!AB25="","",$F$8*PRELIM!AB25)</f>
        <v/>
      </c>
      <c r="G25" s="230" t="str">
        <f>IF(PRELIM!AD25="","",$G$8*PRELIM!AD25)</f>
        <v/>
      </c>
      <c r="H25" s="231" t="str">
        <f t="shared" si="0"/>
        <v/>
      </c>
      <c r="I25" s="254" t="str">
        <f>IF(H25="","",VLOOKUP(H25,'INITIAL INPUT'!$P$4:$R$34,3))</f>
        <v/>
      </c>
      <c r="J25" s="230" t="str">
        <f>IF(MIDTERM!P25="","",$J$8*MIDTERM!P25)</f>
        <v/>
      </c>
      <c r="K25" s="230" t="str">
        <f>IF(MIDTERM!AB25="","",$K$8*MIDTERM!AB25)</f>
        <v/>
      </c>
      <c r="L25" s="230" t="str">
        <f>IF(MIDTERM!AD25="","",$L$8*MIDTERM!AD25)</f>
        <v/>
      </c>
      <c r="M25" s="255" t="str">
        <f t="shared" si="2"/>
        <v/>
      </c>
      <c r="N25" s="256" t="str">
        <f>IF(M25="","",('INITIAL INPUT'!$J$25*CRS!H25+'INITIAL INPUT'!$K$25*CRS!M25))</f>
        <v/>
      </c>
      <c r="O25" s="254" t="str">
        <f>IF(N25="","",VLOOKUP(N25,'INITIAL INPUT'!$P$4:$R$34,3))</f>
        <v/>
      </c>
      <c r="P25" s="230" t="str">
        <f>IF(FINAL!P25="","",CRS!$P$8*FINAL!P25)</f>
        <v/>
      </c>
      <c r="Q25" s="230" t="str">
        <f>IF(FINAL!AB25="","",CRS!$Q$8*FINAL!AB25)</f>
        <v/>
      </c>
      <c r="R25" s="230" t="str">
        <f>IF(FINAL!AD25="","",CRS!$R$8*FINAL!AD25)</f>
        <v/>
      </c>
      <c r="S25" s="255" t="str">
        <f t="shared" si="5"/>
        <v/>
      </c>
      <c r="T25" s="256" t="str">
        <f>IF(S25="","",'INITIAL INPUT'!$J$26*CRS!H25+'INITIAL INPUT'!$K$26*CRS!M25+'INITIAL INPUT'!$L$26*CRS!S25)</f>
        <v/>
      </c>
      <c r="U25" s="254" t="str">
        <f>IF(T25="","",VLOOKUP(T25,'INITIAL INPUT'!$P$4:$R$34,3))</f>
        <v/>
      </c>
      <c r="V25" s="268" t="s">
        <v>218</v>
      </c>
      <c r="W25" s="269" t="str">
        <f t="shared" si="3"/>
        <v>UD</v>
      </c>
      <c r="X25" s="180"/>
    </row>
    <row r="26" spans="1:25">
      <c r="A26" s="382" t="s">
        <v>103</v>
      </c>
      <c r="B26" s="226" t="str">
        <f>IF(NAMES!B19="","",NAMES!B19)</f>
        <v>GARCIA, JARED KARL L. </v>
      </c>
      <c r="C26" s="227" t="str">
        <f>IF(NAMES!C19="","",NAMES!C19)</f>
        <v>M</v>
      </c>
      <c r="D26" s="228" t="str">
        <f>IF(NAMES!D19="","",NAMES!D19)</f>
        <v>BSIT-WEB TRACK-2</v>
      </c>
      <c r="E26" s="229">
        <f>IF(PRELIM!P26="","",$E$8*PRELIM!P26)</f>
        <v>21.0375</v>
      </c>
      <c r="F26" s="230">
        <f>IF(PRELIM!AB26="","",$F$8*PRELIM!AB26)</f>
        <v>32.1315789473684</v>
      </c>
      <c r="G26" s="230">
        <f>IF(PRELIM!AD26="","",$G$8*PRELIM!AD26)</f>
        <v>25.9636363636364</v>
      </c>
      <c r="H26" s="231">
        <f t="shared" si="0"/>
        <v>79.1327153110048</v>
      </c>
      <c r="I26" s="254">
        <f>IF(H26="","",VLOOKUP(H26,'INITIAL INPUT'!$P$4:$R$34,3))</f>
        <v>90</v>
      </c>
      <c r="J26" s="230">
        <f>IF(MIDTERM!P26="","",$J$8*MIDTERM!P26)</f>
        <v>6.28571428571429</v>
      </c>
      <c r="K26" s="230">
        <f>IF(MIDTERM!AB26="","",$K$8*MIDTERM!AB26)</f>
        <v>6.6</v>
      </c>
      <c r="L26" s="230">
        <f>IF(MIDTERM!AD26="","",$L$8*MIDTERM!AD26)</f>
        <v>26.7142857142857</v>
      </c>
      <c r="M26" s="255">
        <f t="shared" si="2"/>
        <v>39.6</v>
      </c>
      <c r="N26" s="256">
        <f>IF(M26="","",('INITIAL INPUT'!$J$25*CRS!H26+'INITIAL INPUT'!$K$25*CRS!M26))</f>
        <v>59.3663576555024</v>
      </c>
      <c r="O26" s="254">
        <f>IF(N26="","",VLOOKUP(N26,'INITIAL INPUT'!$P$4:$R$34,3))</f>
        <v>80</v>
      </c>
      <c r="P26" s="230" t="str">
        <f>IF(FINAL!P26="","",CRS!$P$8*FINAL!P26)</f>
        <v/>
      </c>
      <c r="Q26" s="230" t="str">
        <f>IF(FINAL!AB26="","",CRS!$Q$8*FINAL!AB26)</f>
        <v/>
      </c>
      <c r="R26" s="230" t="str">
        <f>IF(FINAL!AD26="","",CRS!$R$8*FINAL!AD26)</f>
        <v/>
      </c>
      <c r="S26" s="255" t="str">
        <f t="shared" si="5"/>
        <v/>
      </c>
      <c r="T26" s="256" t="str">
        <f>IF(S26="","",'INITIAL INPUT'!$J$26*CRS!H26+'INITIAL INPUT'!$K$26*CRS!M26+'INITIAL INPUT'!$L$26*CRS!S26)</f>
        <v/>
      </c>
      <c r="U26" s="254" t="str">
        <f>IF(T26="","",VLOOKUP(T26,'INITIAL INPUT'!$P$4:$R$34,3))</f>
        <v/>
      </c>
      <c r="V26" s="268" t="s">
        <v>219</v>
      </c>
      <c r="W26" s="269" t="str">
        <f t="shared" si="3"/>
        <v>NFE</v>
      </c>
      <c r="X26" s="270"/>
      <c r="Y26" s="278" t="s">
        <v>220</v>
      </c>
    </row>
    <row r="27" spans="1:25">
      <c r="A27" s="382" t="s">
        <v>106</v>
      </c>
      <c r="B27" s="226" t="str">
        <f>IF(NAMES!B20="","",NAMES!B20)</f>
        <v>HALUPE, YOON SAMI C. </v>
      </c>
      <c r="C27" s="227" t="str">
        <f>IF(NAMES!C20="","",NAMES!C20)</f>
        <v>M</v>
      </c>
      <c r="D27" s="228" t="str">
        <f>IF(NAMES!D20="","",NAMES!D20)</f>
        <v>BSIT-WEB TRACK-2</v>
      </c>
      <c r="E27" s="229">
        <f>IF(PRELIM!P27="","",$E$8*PRELIM!P27)</f>
        <v>17.7375</v>
      </c>
      <c r="F27" s="230">
        <f>IF(PRELIM!AB27="","",$F$8*PRELIM!AB27)</f>
        <v>15.6315789473684</v>
      </c>
      <c r="G27" s="230">
        <f>IF(PRELIM!AD27="","",$G$8*PRELIM!AD27)</f>
        <v>17.9272727272727</v>
      </c>
      <c r="H27" s="231">
        <f t="shared" si="0"/>
        <v>51.2963516746411</v>
      </c>
      <c r="I27" s="254">
        <f>IF(H27="","",VLOOKUP(H27,'INITIAL INPUT'!$P$4:$R$34,3))</f>
        <v>75</v>
      </c>
      <c r="J27" s="230">
        <f>IF(MIDTERM!P27="","",$J$8*MIDTERM!P27)</f>
        <v>21.0571428571429</v>
      </c>
      <c r="K27" s="230">
        <f>IF(MIDTERM!AB27="","",$K$8*MIDTERM!AB27)</f>
        <v>13.2</v>
      </c>
      <c r="L27" s="230">
        <f>IF(MIDTERM!AD27="","",$L$8*MIDTERM!AD27)</f>
        <v>22.8285714285714</v>
      </c>
      <c r="M27" s="255">
        <f t="shared" si="2"/>
        <v>57.0857142857143</v>
      </c>
      <c r="N27" s="256">
        <f>IF(M27="","",('INITIAL INPUT'!$J$25*CRS!H27+'INITIAL INPUT'!$K$25*CRS!M27))</f>
        <v>54.1910329801777</v>
      </c>
      <c r="O27" s="254">
        <f>IF(N27="","",VLOOKUP(N27,'INITIAL INPUT'!$P$4:$R$34,3))</f>
        <v>77</v>
      </c>
      <c r="P27" s="230">
        <f>IF(FINAL!P27="","",CRS!$P$8*FINAL!P27)</f>
        <v>31.4769230769231</v>
      </c>
      <c r="Q27" s="230">
        <f>IF(FINAL!AB27="","",CRS!$Q$8*FINAL!AB27)</f>
        <v>9</v>
      </c>
      <c r="R27" s="230">
        <f>IF(FINAL!AD27="","",CRS!$R$8*FINAL!AD27)</f>
        <v>25.84</v>
      </c>
      <c r="S27" s="255">
        <f t="shared" si="5"/>
        <v>66.3169230769231</v>
      </c>
      <c r="T27" s="256">
        <f>IF(S27="","",'INITIAL INPUT'!$J$26*CRS!H27+'INITIAL INPUT'!$K$26*CRS!M27+'INITIAL INPUT'!$L$26*CRS!S27)</f>
        <v>60.2539780285504</v>
      </c>
      <c r="U27" s="254">
        <f>IF(T27="","",VLOOKUP(T27,'INITIAL INPUT'!$P$4:$R$34,3))</f>
        <v>80</v>
      </c>
      <c r="V27" s="268">
        <f t="shared" si="4"/>
        <v>80</v>
      </c>
      <c r="W27" s="269" t="str">
        <f t="shared" si="3"/>
        <v>PASSED</v>
      </c>
      <c r="X27" s="271"/>
      <c r="Y27" s="279"/>
    </row>
    <row r="28" spans="1:25">
      <c r="A28" s="382" t="s">
        <v>109</v>
      </c>
      <c r="B28" s="226" t="str">
        <f>IF(NAMES!B21="","",NAMES!B21)</f>
        <v>HASSEN, AHMED M. </v>
      </c>
      <c r="C28" s="227" t="str">
        <f>IF(NAMES!C21="","",NAMES!C21)</f>
        <v>M</v>
      </c>
      <c r="D28" s="228" t="str">
        <f>IF(NAMES!D21="","",NAMES!D21)</f>
        <v>BSIT-NET SEC TRACK-1</v>
      </c>
      <c r="E28" s="229">
        <f>IF(PRELIM!P28="","",$E$8*PRELIM!P28)</f>
        <v>14.85</v>
      </c>
      <c r="F28" s="230">
        <f>IF(PRELIM!AB28="","",$F$8*PRELIM!AB28)</f>
        <v>20.1473684210526</v>
      </c>
      <c r="G28" s="230">
        <f>IF(PRELIM!AD28="","",$G$8*PRELIM!AD28)</f>
        <v>11.1272727272727</v>
      </c>
      <c r="H28" s="231">
        <f t="shared" si="0"/>
        <v>46.1246411483254</v>
      </c>
      <c r="I28" s="254">
        <f>IF(H28="","",VLOOKUP(H28,'INITIAL INPUT'!$P$4:$R$34,3))</f>
        <v>74</v>
      </c>
      <c r="J28" s="230">
        <f>IF(MIDTERM!P28="","",$J$8*MIDTERM!P28)</f>
        <v>17.6</v>
      </c>
      <c r="K28" s="230">
        <f>IF(MIDTERM!AB28="","",$K$8*MIDTERM!AB28)</f>
        <v>13.2</v>
      </c>
      <c r="L28" s="230">
        <f>IF(MIDTERM!AD28="","",$L$8*MIDTERM!AD28)</f>
        <v>19.4285714285714</v>
      </c>
      <c r="M28" s="255">
        <f t="shared" si="2"/>
        <v>50.2285714285714</v>
      </c>
      <c r="N28" s="256">
        <f>IF(M28="","",('INITIAL INPUT'!$J$25*CRS!H28+'INITIAL INPUT'!$K$25*CRS!M28))</f>
        <v>48.1766062884484</v>
      </c>
      <c r="O28" s="254">
        <f>IF(N28="","",VLOOKUP(N28,'INITIAL INPUT'!$P$4:$R$34,3))</f>
        <v>74</v>
      </c>
      <c r="P28" s="230">
        <f>IF(FINAL!P28="","",CRS!$P$8*FINAL!P28)</f>
        <v>18.7846153846154</v>
      </c>
      <c r="Q28" s="230">
        <f>IF(FINAL!AB28="","",CRS!$Q$8*FINAL!AB28)</f>
        <v>10.5</v>
      </c>
      <c r="R28" s="230">
        <f>IF(FINAL!AD28="","",CRS!$R$8*FINAL!AD28)</f>
        <v>13.6</v>
      </c>
      <c r="S28" s="255">
        <f t="shared" si="5"/>
        <v>42.8846153846154</v>
      </c>
      <c r="T28" s="256">
        <f>IF(S28="","",'INITIAL INPUT'!$J$26*CRS!H28+'INITIAL INPUT'!$K$26*CRS!M28+'INITIAL INPUT'!$L$26*CRS!S28)</f>
        <v>45.5306108365319</v>
      </c>
      <c r="U28" s="254">
        <f>IF(T28="","",VLOOKUP(T28,'INITIAL INPUT'!$P$4:$R$34,3))</f>
        <v>74</v>
      </c>
      <c r="V28" s="268">
        <v>75</v>
      </c>
      <c r="W28" s="269" t="str">
        <f t="shared" si="3"/>
        <v>PASSED</v>
      </c>
      <c r="X28" s="271"/>
      <c r="Y28" s="279"/>
    </row>
    <row r="29" customHeight="1" spans="1:25">
      <c r="A29" s="382" t="s">
        <v>112</v>
      </c>
      <c r="B29" s="226" t="str">
        <f>IF(NAMES!B22="","",NAMES!B22)</f>
        <v>KUSIMO, OLUWAFEMI A. </v>
      </c>
      <c r="C29" s="227" t="str">
        <f>IF(NAMES!C22="","",NAMES!C22)</f>
        <v>M</v>
      </c>
      <c r="D29" s="228" t="str">
        <f>IF(NAMES!D22="","",NAMES!D22)</f>
        <v>BSIT-NET SEC TRACK-2</v>
      </c>
      <c r="E29" s="229">
        <f>IF(PRELIM!P29="","",$E$8*PRELIM!P29)</f>
        <v>17.325</v>
      </c>
      <c r="F29" s="230">
        <f>IF(PRELIM!AB29="","",$F$8*PRELIM!AB29)</f>
        <v>17.8894736842105</v>
      </c>
      <c r="G29" s="230">
        <f>IF(PRELIM!AD29="","",$G$8*PRELIM!AD29)</f>
        <v>17.9272727272727</v>
      </c>
      <c r="H29" s="231">
        <f t="shared" si="0"/>
        <v>53.1417464114833</v>
      </c>
      <c r="I29" s="254">
        <f>IF(H29="","",VLOOKUP(H29,'INITIAL INPUT'!$P$4:$R$34,3))</f>
        <v>77</v>
      </c>
      <c r="J29" s="230">
        <f>IF(MIDTERM!P29="","",$J$8*MIDTERM!P29)</f>
        <v>23.5714285714286</v>
      </c>
      <c r="K29" s="230">
        <f>IF(MIDTERM!AB29="","",$K$8*MIDTERM!AB29)</f>
        <v>13.2</v>
      </c>
      <c r="L29" s="230">
        <f>IF(MIDTERM!AD29="","",$L$8*MIDTERM!AD29)</f>
        <v>27.6857142857143</v>
      </c>
      <c r="M29" s="255">
        <f t="shared" si="2"/>
        <v>64.4571428571429</v>
      </c>
      <c r="N29" s="256">
        <f>IF(M29="","",('INITIAL INPUT'!$J$25*CRS!H29+'INITIAL INPUT'!$K$25*CRS!M29))</f>
        <v>58.7994446343131</v>
      </c>
      <c r="O29" s="254">
        <f>IF(N29="","",VLOOKUP(N29,'INITIAL INPUT'!$P$4:$R$34,3))</f>
        <v>79</v>
      </c>
      <c r="P29" s="230">
        <f>IF(FINAL!P29="","",CRS!$P$8*FINAL!P29)</f>
        <v>22.8461538461538</v>
      </c>
      <c r="Q29" s="230">
        <f>IF(FINAL!AB29="","",CRS!$Q$8*FINAL!AB29)</f>
        <v>3</v>
      </c>
      <c r="R29" s="230">
        <f>IF(FINAL!AD29="","",CRS!$R$8*FINAL!AD29)</f>
        <v>20.4</v>
      </c>
      <c r="S29" s="255">
        <f t="shared" si="5"/>
        <v>46.2461538461538</v>
      </c>
      <c r="T29" s="256">
        <f>IF(S29="","",'INITIAL INPUT'!$J$26*CRS!H29+'INITIAL INPUT'!$K$26*CRS!M29+'INITIAL INPUT'!$L$26*CRS!S29)</f>
        <v>52.5227992402335</v>
      </c>
      <c r="U29" s="254">
        <f>IF(T29="","",VLOOKUP(T29,'INITIAL INPUT'!$P$4:$R$34,3))</f>
        <v>76</v>
      </c>
      <c r="V29" s="268">
        <f t="shared" si="4"/>
        <v>76</v>
      </c>
      <c r="W29" s="269" t="str">
        <f t="shared" si="3"/>
        <v>PASSED</v>
      </c>
      <c r="X29" s="271"/>
      <c r="Y29" s="279"/>
    </row>
    <row r="30" spans="1:25">
      <c r="A30" s="382" t="s">
        <v>115</v>
      </c>
      <c r="B30" s="226" t="str">
        <f>IF(NAMES!B23="","",NAMES!B23)</f>
        <v>LAVARIAS, MARK IAN D. </v>
      </c>
      <c r="C30" s="227" t="str">
        <f>IF(NAMES!C23="","",NAMES!C23)</f>
        <v>M</v>
      </c>
      <c r="D30" s="228" t="str">
        <f>IF(NAMES!D23="","",NAMES!D23)</f>
        <v>BSIT-NET SEC TRACK-2</v>
      </c>
      <c r="E30" s="229">
        <f>IF(PRELIM!P30="","",$E$8*PRELIM!P30)</f>
        <v>15.675</v>
      </c>
      <c r="F30" s="230">
        <f>IF(PRELIM!AB30="","",$F$8*PRELIM!AB30)</f>
        <v>17.3684210526316</v>
      </c>
      <c r="G30" s="230">
        <f>IF(PRELIM!AD30="","",$G$8*PRELIM!AD30)</f>
        <v>14.2181818181818</v>
      </c>
      <c r="H30" s="231">
        <f t="shared" si="0"/>
        <v>47.2616028708134</v>
      </c>
      <c r="I30" s="254">
        <f>IF(H30="","",VLOOKUP(H30,'INITIAL INPUT'!$P$4:$R$34,3))</f>
        <v>74</v>
      </c>
      <c r="J30" s="230">
        <f>IF(MIDTERM!P30="","",$J$8*MIDTERM!P30)</f>
        <v>18.8571428571429</v>
      </c>
      <c r="K30" s="230">
        <f>IF(MIDTERM!AB30="","",$K$8*MIDTERM!AB30)</f>
        <v>19.8</v>
      </c>
      <c r="L30" s="230" t="str">
        <f>IF(MIDTERM!AD30="","",$L$8*MIDTERM!AD30)</f>
        <v/>
      </c>
      <c r="M30" s="255">
        <f t="shared" si="2"/>
        <v>38.6571428571429</v>
      </c>
      <c r="N30" s="256">
        <f>IF(M30="","",('INITIAL INPUT'!$J$25*CRS!H30+'INITIAL INPUT'!$K$25*CRS!M30))</f>
        <v>42.9593728639781</v>
      </c>
      <c r="O30" s="254">
        <f>IF(N30="","",VLOOKUP(N30,'INITIAL INPUT'!$P$4:$R$34,3))</f>
        <v>73</v>
      </c>
      <c r="P30" s="230" t="str">
        <f>IF(FINAL!P30="","",CRS!$P$8*FINAL!P30)</f>
        <v/>
      </c>
      <c r="Q30" s="230" t="str">
        <f>IF(FINAL!AB30="","",CRS!$Q$8*FINAL!AB30)</f>
        <v/>
      </c>
      <c r="R30" s="230" t="str">
        <f>IF(FINAL!AD30="","",CRS!$R$8*FINAL!AD30)</f>
        <v/>
      </c>
      <c r="S30" s="255" t="str">
        <f t="shared" si="5"/>
        <v/>
      </c>
      <c r="T30" s="256" t="str">
        <f>IF(S30="","",'INITIAL INPUT'!$J$26*CRS!H30+'INITIAL INPUT'!$K$26*CRS!M30+'INITIAL INPUT'!$L$26*CRS!S30)</f>
        <v/>
      </c>
      <c r="U30" s="254" t="str">
        <f>IF(T30="","",VLOOKUP(T30,'INITIAL INPUT'!$P$4:$R$34,3))</f>
        <v/>
      </c>
      <c r="V30" s="268" t="s">
        <v>218</v>
      </c>
      <c r="W30" s="269" t="str">
        <f t="shared" si="3"/>
        <v>UD</v>
      </c>
      <c r="X30" s="271"/>
      <c r="Y30" s="279"/>
    </row>
    <row r="31" spans="1:25">
      <c r="A31" s="382" t="s">
        <v>118</v>
      </c>
      <c r="B31" s="226" t="str">
        <f>IF(NAMES!B24="","",NAMES!B24)</f>
        <v>LAZARO, KEANU C. </v>
      </c>
      <c r="C31" s="227" t="str">
        <f>IF(NAMES!C24="","",NAMES!C24)</f>
        <v>M</v>
      </c>
      <c r="D31" s="228" t="str">
        <f>IF(NAMES!D24="","",NAMES!D24)</f>
        <v>BSIT-WEB TRACK-1</v>
      </c>
      <c r="E31" s="229">
        <f>IF(PRELIM!P31="","",$E$8*PRELIM!P31)</f>
        <v>16.5</v>
      </c>
      <c r="F31" s="230">
        <f>IF(PRELIM!AB31="","",$F$8*PRELIM!AB31)</f>
        <v>33</v>
      </c>
      <c r="G31" s="230">
        <f>IF(PRELIM!AD31="","",$G$8*PRELIM!AD31)</f>
        <v>22.8727272727273</v>
      </c>
      <c r="H31" s="231">
        <f t="shared" si="0"/>
        <v>72.3727272727273</v>
      </c>
      <c r="I31" s="254">
        <f>IF(H31="","",VLOOKUP(H31,'INITIAL INPUT'!$P$4:$R$34,3))</f>
        <v>86</v>
      </c>
      <c r="J31" s="230">
        <f>IF(MIDTERM!P31="","",$J$8*MIDTERM!P31)</f>
        <v>19.8</v>
      </c>
      <c r="K31" s="230">
        <f>IF(MIDTERM!AB31="","",$K$8*MIDTERM!AB31)</f>
        <v>19.8</v>
      </c>
      <c r="L31" s="230">
        <f>IF(MIDTERM!AD31="","",$L$8*MIDTERM!AD31)</f>
        <v>24.7714285714286</v>
      </c>
      <c r="M31" s="255">
        <f t="shared" si="2"/>
        <v>64.3714285714286</v>
      </c>
      <c r="N31" s="256">
        <f>IF(M31="","",('INITIAL INPUT'!$J$25*CRS!H31+'INITIAL INPUT'!$K$25*CRS!M31))</f>
        <v>68.3720779220779</v>
      </c>
      <c r="O31" s="254">
        <f>IF(N31="","",VLOOKUP(N31,'INITIAL INPUT'!$P$4:$R$34,3))</f>
        <v>84</v>
      </c>
      <c r="P31" s="230">
        <f>IF(FINAL!P31="","",CRS!$P$8*FINAL!P31)</f>
        <v>19.2923076923077</v>
      </c>
      <c r="Q31" s="230">
        <f>IF(FINAL!AB31="","",CRS!$Q$8*FINAL!AB31)</f>
        <v>6</v>
      </c>
      <c r="R31" s="230">
        <f>IF(FINAL!AD31="","",CRS!$R$8*FINAL!AD31)</f>
        <v>26.2933333333333</v>
      </c>
      <c r="S31" s="255">
        <f t="shared" si="5"/>
        <v>51.585641025641</v>
      </c>
      <c r="T31" s="256">
        <f>IF(S31="","",'INITIAL INPUT'!$J$26*CRS!H31+'INITIAL INPUT'!$K$26*CRS!M31+'INITIAL INPUT'!$L$26*CRS!S31)</f>
        <v>59.9788594738595</v>
      </c>
      <c r="U31" s="254">
        <f>IF(T31="","",VLOOKUP(T31,'INITIAL INPUT'!$P$4:$R$34,3))</f>
        <v>80</v>
      </c>
      <c r="V31" s="268">
        <f t="shared" si="4"/>
        <v>80</v>
      </c>
      <c r="W31" s="269" t="str">
        <f t="shared" si="3"/>
        <v>PASSED</v>
      </c>
      <c r="X31" s="271"/>
      <c r="Y31" s="279"/>
    </row>
    <row r="32" spans="1:25">
      <c r="A32" s="382" t="s">
        <v>121</v>
      </c>
      <c r="B32" s="226" t="str">
        <f>IF(NAMES!B25="","",NAMES!B25)</f>
        <v>LOGHA, MICHELLE M. </v>
      </c>
      <c r="C32" s="227" t="str">
        <f>IF(NAMES!C25="","",NAMES!C25)</f>
        <v>F</v>
      </c>
      <c r="D32" s="228" t="str">
        <f>IF(NAMES!D25="","",NAMES!D25)</f>
        <v>BSIT-WEB TRACK-1</v>
      </c>
      <c r="E32" s="229">
        <f>IF(PRELIM!P32="","",$E$8*PRELIM!P32)</f>
        <v>18.5625</v>
      </c>
      <c r="F32" s="230">
        <f>IF(PRELIM!AB32="","",$F$8*PRELIM!AB32)</f>
        <v>16.1526315789474</v>
      </c>
      <c r="G32" s="230">
        <f>IF(PRELIM!AD32="","",$G$8*PRELIM!AD32)</f>
        <v>14.8363636363636</v>
      </c>
      <c r="H32" s="231">
        <f t="shared" si="0"/>
        <v>49.551495215311</v>
      </c>
      <c r="I32" s="254">
        <f>IF(H32="","",VLOOKUP(H32,'INITIAL INPUT'!$P$4:$R$34,3))</f>
        <v>74</v>
      </c>
      <c r="J32" s="230">
        <f>IF(MIDTERM!P32="","",$J$8*MIDTERM!P32)</f>
        <v>22.6285714285714</v>
      </c>
      <c r="K32" s="230">
        <f>IF(MIDTERM!AB32="","",$K$8*MIDTERM!AB32)</f>
        <v>13.2</v>
      </c>
      <c r="L32" s="230">
        <f>IF(MIDTERM!AD32="","",$L$8*MIDTERM!AD32)</f>
        <v>23.3142857142857</v>
      </c>
      <c r="M32" s="255">
        <f t="shared" si="2"/>
        <v>59.1428571428571</v>
      </c>
      <c r="N32" s="256">
        <f>IF(M32="","",('INITIAL INPUT'!$J$25*CRS!H32+'INITIAL INPUT'!$K$25*CRS!M32))</f>
        <v>54.3471761790841</v>
      </c>
      <c r="O32" s="254">
        <f>IF(N32="","",VLOOKUP(N32,'INITIAL INPUT'!$P$4:$R$34,3))</f>
        <v>77</v>
      </c>
      <c r="P32" s="230">
        <f>IF(FINAL!P32="","",CRS!$P$8*FINAL!P32)</f>
        <v>27.9230769230769</v>
      </c>
      <c r="Q32" s="230">
        <f>IF(FINAL!AB32="","",CRS!$Q$8*FINAL!AB32)</f>
        <v>10.5</v>
      </c>
      <c r="R32" s="230">
        <f>IF(FINAL!AD32="","",CRS!$R$8*FINAL!AD32)</f>
        <v>19.4933333333333</v>
      </c>
      <c r="S32" s="255">
        <f t="shared" si="5"/>
        <v>57.9164102564103</v>
      </c>
      <c r="T32" s="256">
        <f>IF(S32="","",'INITIAL INPUT'!$J$26*CRS!H32+'INITIAL INPUT'!$K$26*CRS!M32+'INITIAL INPUT'!$L$26*CRS!S32)</f>
        <v>56.1317932177472</v>
      </c>
      <c r="U32" s="254">
        <f>IF(T32="","",VLOOKUP(T32,'INITIAL INPUT'!$P$4:$R$34,3))</f>
        <v>78</v>
      </c>
      <c r="V32" s="268">
        <f t="shared" si="4"/>
        <v>78</v>
      </c>
      <c r="W32" s="269" t="str">
        <f t="shared" si="3"/>
        <v>PASSED</v>
      </c>
      <c r="X32" s="271"/>
      <c r="Y32" s="279"/>
    </row>
    <row r="33" spans="1:25">
      <c r="A33" s="382" t="s">
        <v>124</v>
      </c>
      <c r="B33" s="226" t="str">
        <f>IF(NAMES!B26="","",NAMES!B26)</f>
        <v>MACARANAS, LAURENCE P. </v>
      </c>
      <c r="C33" s="227" t="str">
        <f>IF(NAMES!C26="","",NAMES!C26)</f>
        <v>M</v>
      </c>
      <c r="D33" s="228" t="str">
        <f>IF(NAMES!D26="","",NAMES!D26)</f>
        <v>BSIT-NET SEC TRACK-1</v>
      </c>
      <c r="E33" s="229">
        <f>IF(PRELIM!P33="","",$E$8*PRELIM!P33)</f>
        <v>20.2125</v>
      </c>
      <c r="F33" s="230">
        <f>IF(PRELIM!AB33="","",$F$8*PRELIM!AB33)</f>
        <v>29.5263157894737</v>
      </c>
      <c r="G33" s="230">
        <f>IF(PRELIM!AD33="","",$G$8*PRELIM!AD33)</f>
        <v>17.3090909090909</v>
      </c>
      <c r="H33" s="231">
        <f t="shared" si="0"/>
        <v>67.0479066985646</v>
      </c>
      <c r="I33" s="254">
        <f>IF(H33="","",VLOOKUP(H33,'INITIAL INPUT'!$P$4:$R$34,3))</f>
        <v>84</v>
      </c>
      <c r="J33" s="230">
        <f>IF(MIDTERM!P33="","",$J$8*MIDTERM!P33)</f>
        <v>28.6</v>
      </c>
      <c r="K33" s="230">
        <f>IF(MIDTERM!AB33="","",$K$8*MIDTERM!AB33)</f>
        <v>19.8</v>
      </c>
      <c r="L33" s="230">
        <f>IF(MIDTERM!AD33="","",$L$8*MIDTERM!AD33)</f>
        <v>23.8</v>
      </c>
      <c r="M33" s="255">
        <f t="shared" si="2"/>
        <v>72.2</v>
      </c>
      <c r="N33" s="256">
        <f>IF(M33="","",('INITIAL INPUT'!$J$25*CRS!H33+'INITIAL INPUT'!$K$25*CRS!M33))</f>
        <v>69.6239533492823</v>
      </c>
      <c r="O33" s="254">
        <f>IF(N33="","",VLOOKUP(N33,'INITIAL INPUT'!$P$4:$R$34,3))</f>
        <v>85</v>
      </c>
      <c r="P33" s="230">
        <f>IF(FINAL!P33="","",CRS!$P$8*FINAL!P33)</f>
        <v>30.4615384615385</v>
      </c>
      <c r="Q33" s="230">
        <f>IF(FINAL!AB33="","",CRS!$Q$8*FINAL!AB33)</f>
        <v>7.5</v>
      </c>
      <c r="R33" s="230">
        <f>IF(FINAL!AD33="","",CRS!$R$8*FINAL!AD33)</f>
        <v>17.2266666666667</v>
      </c>
      <c r="S33" s="255">
        <f t="shared" si="5"/>
        <v>55.1882051282051</v>
      </c>
      <c r="T33" s="256">
        <f>IF(S33="","",'INITIAL INPUT'!$J$26*CRS!H33+'INITIAL INPUT'!$K$26*CRS!M33+'INITIAL INPUT'!$L$26*CRS!S33)</f>
        <v>62.4060792387437</v>
      </c>
      <c r="U33" s="254">
        <f>IF(T33="","",VLOOKUP(T33,'INITIAL INPUT'!$P$4:$R$34,3))</f>
        <v>81</v>
      </c>
      <c r="V33" s="268">
        <f t="shared" si="4"/>
        <v>81</v>
      </c>
      <c r="W33" s="269" t="str">
        <f t="shared" si="3"/>
        <v>PASSED</v>
      </c>
      <c r="X33" s="271"/>
      <c r="Y33" s="279"/>
    </row>
    <row r="34" spans="1:25">
      <c r="A34" s="382" t="s">
        <v>127</v>
      </c>
      <c r="B34" s="226" t="str">
        <f>IF(NAMES!B27="","",NAMES!B27)</f>
        <v>MAGNO, JASON G. </v>
      </c>
      <c r="C34" s="227" t="str">
        <f>IF(NAMES!C27="","",NAMES!C27)</f>
        <v>M</v>
      </c>
      <c r="D34" s="228" t="str">
        <f>IF(NAMES!D27="","",NAMES!D27)</f>
        <v>BSIT-NET SEC TRACK-1</v>
      </c>
      <c r="E34" s="229">
        <f>IF(PRELIM!P34="","",$E$8*PRELIM!P34)</f>
        <v>17.325</v>
      </c>
      <c r="F34" s="230">
        <f>IF(PRELIM!AB34="","",$F$8*PRELIM!AB34)</f>
        <v>33</v>
      </c>
      <c r="G34" s="230">
        <f>IF(PRELIM!AD34="","",$G$8*PRELIM!AD34)</f>
        <v>25.3454545454545</v>
      </c>
      <c r="H34" s="231">
        <f t="shared" si="0"/>
        <v>75.6704545454545</v>
      </c>
      <c r="I34" s="254">
        <f>IF(H34="","",VLOOKUP(H34,'INITIAL INPUT'!$P$4:$R$34,3))</f>
        <v>88</v>
      </c>
      <c r="J34" s="230">
        <f>IF(MIDTERM!P34="","",$J$8*MIDTERM!P34)</f>
        <v>28.6</v>
      </c>
      <c r="K34" s="230">
        <f>IF(MIDTERM!AB34="","",$K$8*MIDTERM!AB34)</f>
        <v>26.4</v>
      </c>
      <c r="L34" s="230">
        <f>IF(MIDTERM!AD34="","",$L$8*MIDTERM!AD34)</f>
        <v>27.6857142857143</v>
      </c>
      <c r="M34" s="255">
        <f t="shared" si="2"/>
        <v>82.6857142857143</v>
      </c>
      <c r="N34" s="256">
        <f>IF(M34="","",('INITIAL INPUT'!$J$25*CRS!H34+'INITIAL INPUT'!$K$25*CRS!M34))</f>
        <v>79.1780844155844</v>
      </c>
      <c r="O34" s="254">
        <f>IF(N34="","",VLOOKUP(N34,'INITIAL INPUT'!$P$4:$R$34,3))</f>
        <v>90</v>
      </c>
      <c r="P34" s="230">
        <f>IF(FINAL!P34="","",CRS!$P$8*FINAL!P34)</f>
        <v>29.9538461538462</v>
      </c>
      <c r="Q34" s="230">
        <f>IF(FINAL!AB34="","",CRS!$Q$8*FINAL!AB34)</f>
        <v>15</v>
      </c>
      <c r="R34" s="230">
        <f>IF(FINAL!AD34="","",CRS!$R$8*FINAL!AD34)</f>
        <v>24.48</v>
      </c>
      <c r="S34" s="255">
        <f t="shared" si="5"/>
        <v>69.4338461538462</v>
      </c>
      <c r="T34" s="256">
        <f>IF(S34="","",'INITIAL INPUT'!$J$26*CRS!H34+'INITIAL INPUT'!$K$26*CRS!M34+'INITIAL INPUT'!$L$26*CRS!S34)</f>
        <v>74.3059652847153</v>
      </c>
      <c r="U34" s="254">
        <f>IF(T34="","",VLOOKUP(T34,'INITIAL INPUT'!$P$4:$R$34,3))</f>
        <v>87</v>
      </c>
      <c r="V34" s="268">
        <f t="shared" si="4"/>
        <v>87</v>
      </c>
      <c r="W34" s="269" t="str">
        <f t="shared" si="3"/>
        <v>PASSED</v>
      </c>
      <c r="X34" s="271"/>
      <c r="Y34" s="279"/>
    </row>
    <row r="35" spans="1:25">
      <c r="A35" s="382" t="s">
        <v>130</v>
      </c>
      <c r="B35" s="226" t="str">
        <f>IF(NAMES!B28="","",NAMES!B28)</f>
        <v>MAMARIL, ERICA VANESA L. </v>
      </c>
      <c r="C35" s="227" t="str">
        <f>IF(NAMES!C28="","",NAMES!C28)</f>
        <v>F</v>
      </c>
      <c r="D35" s="228" t="str">
        <f>IF(NAMES!D28="","",NAMES!D28)</f>
        <v>BSCS-DIGITAL ARTS TRACK-3</v>
      </c>
      <c r="E35" s="229">
        <f>IF(PRELIM!P35="","",$E$8*PRELIM!P35)</f>
        <v>18.5625</v>
      </c>
      <c r="F35" s="230">
        <f>IF(PRELIM!AB35="","",$F$8*PRELIM!AB35)</f>
        <v>33</v>
      </c>
      <c r="G35" s="230">
        <f>IF(PRELIM!AD35="","",$G$8*PRELIM!AD35)</f>
        <v>18.5454545454545</v>
      </c>
      <c r="H35" s="231">
        <f t="shared" si="0"/>
        <v>70.1079545454545</v>
      </c>
      <c r="I35" s="254">
        <f>IF(H35="","",VLOOKUP(H35,'INITIAL INPUT'!$P$4:$R$34,3))</f>
        <v>85</v>
      </c>
      <c r="J35" s="230">
        <f>IF(MIDTERM!P35="","",$J$8*MIDTERM!P35)</f>
        <v>29.8571428571429</v>
      </c>
      <c r="K35" s="230">
        <f>IF(MIDTERM!AB35="","",$K$8*MIDTERM!AB35)</f>
        <v>22</v>
      </c>
      <c r="L35" s="230">
        <f>IF(MIDTERM!AD35="","",$L$8*MIDTERM!AD35)</f>
        <v>26.7142857142857</v>
      </c>
      <c r="M35" s="255">
        <f t="shared" si="2"/>
        <v>78.5714285714286</v>
      </c>
      <c r="N35" s="256">
        <f>IF(M35="","",('INITIAL INPUT'!$J$25*CRS!H35+'INITIAL INPUT'!$K$25*CRS!M35))</f>
        <v>74.3396915584415</v>
      </c>
      <c r="O35" s="254">
        <f>IF(N35="","",VLOOKUP(N35,'INITIAL INPUT'!$P$4:$R$34,3))</f>
        <v>87</v>
      </c>
      <c r="P35" s="230">
        <f>IF(FINAL!P35="","",CRS!$P$8*FINAL!P35)</f>
        <v>20.8153846153846</v>
      </c>
      <c r="Q35" s="230">
        <f>IF(FINAL!AB35="","",CRS!$Q$8*FINAL!AB35)</f>
        <v>10.5</v>
      </c>
      <c r="R35" s="230">
        <f>IF(FINAL!AD35="","",CRS!$R$8*FINAL!AD35)</f>
        <v>22.6666666666667</v>
      </c>
      <c r="S35" s="255">
        <f t="shared" si="5"/>
        <v>53.9820512820513</v>
      </c>
      <c r="T35" s="256">
        <f>IF(S35="","",'INITIAL INPUT'!$J$26*CRS!H35+'INITIAL INPUT'!$K$26*CRS!M35+'INITIAL INPUT'!$L$26*CRS!S35)</f>
        <v>64.1608714202464</v>
      </c>
      <c r="U35" s="254">
        <f>IF(T35="","",VLOOKUP(T35,'INITIAL INPUT'!$P$4:$R$34,3))</f>
        <v>82</v>
      </c>
      <c r="V35" s="268">
        <f t="shared" si="4"/>
        <v>82</v>
      </c>
      <c r="W35" s="269" t="str">
        <f t="shared" si="3"/>
        <v>PASSED</v>
      </c>
      <c r="X35" s="271"/>
      <c r="Y35" s="279"/>
    </row>
    <row r="36" spans="1:25">
      <c r="A36" s="382" t="s">
        <v>134</v>
      </c>
      <c r="B36" s="226" t="str">
        <f>IF(NAMES!B29="","",NAMES!B29)</f>
        <v>MANUYAG, ARNEL D. </v>
      </c>
      <c r="C36" s="227" t="str">
        <f>IF(NAMES!C29="","",NAMES!C29)</f>
        <v>M</v>
      </c>
      <c r="D36" s="228" t="str">
        <f>IF(NAMES!D29="","",NAMES!D29)</f>
        <v>BSIT-ERP TRACK-1</v>
      </c>
      <c r="E36" s="229">
        <f>IF(PRELIM!P36="","",$E$8*PRELIM!P36)</f>
        <v>12.375</v>
      </c>
      <c r="F36" s="230">
        <f>IF(PRELIM!AB36="","",$F$8*PRELIM!AB36)</f>
        <v>28.6578947368421</v>
      </c>
      <c r="G36" s="230">
        <f>IF(PRELIM!AD36="","",$G$8*PRELIM!AD36)</f>
        <v>17.9272727272727</v>
      </c>
      <c r="H36" s="231">
        <f t="shared" si="0"/>
        <v>58.9601674641148</v>
      </c>
      <c r="I36" s="254">
        <f>IF(H36="","",VLOOKUP(H36,'INITIAL INPUT'!$P$4:$R$34,3))</f>
        <v>79</v>
      </c>
      <c r="J36" s="230">
        <f>IF(MIDTERM!P36="","",$J$8*MIDTERM!P36)</f>
        <v>24.5142857142857</v>
      </c>
      <c r="K36" s="230">
        <f>IF(MIDTERM!AB36="","",$K$8*MIDTERM!AB36)</f>
        <v>19.8</v>
      </c>
      <c r="L36" s="230">
        <f>IF(MIDTERM!AD36="","",$L$8*MIDTERM!AD36)</f>
        <v>24.2857142857143</v>
      </c>
      <c r="M36" s="255">
        <f t="shared" si="2"/>
        <v>68.6</v>
      </c>
      <c r="N36" s="256">
        <f>IF(M36="","",('INITIAL INPUT'!$J$25*CRS!H36+'INITIAL INPUT'!$K$25*CRS!M36))</f>
        <v>63.7800837320574</v>
      </c>
      <c r="O36" s="254">
        <f>IF(N36="","",VLOOKUP(N36,'INITIAL INPUT'!$P$4:$R$34,3))</f>
        <v>82</v>
      </c>
      <c r="P36" s="230">
        <f>IF(FINAL!P36="","",CRS!$P$8*FINAL!P36)</f>
        <v>28.4307692307692</v>
      </c>
      <c r="Q36" s="230">
        <f>IF(FINAL!AB36="","",CRS!$Q$8*FINAL!AB36)</f>
        <v>10.5</v>
      </c>
      <c r="R36" s="230">
        <f>IF(FINAL!AD36="","",CRS!$R$8*FINAL!AD36)</f>
        <v>17.2266666666667</v>
      </c>
      <c r="S36" s="255">
        <f t="shared" si="5"/>
        <v>56.1574358974359</v>
      </c>
      <c r="T36" s="256">
        <f>IF(S36="","",'INITIAL INPUT'!$J$26*CRS!H36+'INITIAL INPUT'!$K$26*CRS!M36+'INITIAL INPUT'!$L$26*CRS!S36)</f>
        <v>59.9687598147467</v>
      </c>
      <c r="U36" s="254">
        <f>IF(T36="","",VLOOKUP(T36,'INITIAL INPUT'!$P$4:$R$34,3))</f>
        <v>80</v>
      </c>
      <c r="V36" s="268">
        <f t="shared" si="4"/>
        <v>80</v>
      </c>
      <c r="W36" s="269" t="str">
        <f t="shared" si="3"/>
        <v>PASSED</v>
      </c>
      <c r="X36" s="271"/>
      <c r="Y36" s="279"/>
    </row>
    <row r="37" spans="1:25">
      <c r="A37" s="382" t="s">
        <v>137</v>
      </c>
      <c r="B37" s="226" t="str">
        <f>IF(NAMES!B30="","",NAMES!B30)</f>
        <v>MANZANO, ALEJANDRO III G. </v>
      </c>
      <c r="C37" s="227" t="str">
        <f>IF(NAMES!C30="","",NAMES!C30)</f>
        <v>M</v>
      </c>
      <c r="D37" s="228" t="str">
        <f>IF(NAMES!D30="","",NAMES!D30)</f>
        <v>BSIT-NET SEC TRACK-1</v>
      </c>
      <c r="E37" s="229">
        <f>IF(PRELIM!P37="","",$E$8*PRELIM!P37)</f>
        <v>18.15</v>
      </c>
      <c r="F37" s="230">
        <f>IF(PRELIM!AB37="","",$F$8*PRELIM!AB37)</f>
        <v>29.5263157894737</v>
      </c>
      <c r="G37" s="230">
        <f>IF(PRELIM!AD37="","",$G$8*PRELIM!AD37)</f>
        <v>25.9636363636364</v>
      </c>
      <c r="H37" s="231">
        <f t="shared" si="0"/>
        <v>73.6399521531101</v>
      </c>
      <c r="I37" s="254">
        <f>IF(H37="","",VLOOKUP(H37,'INITIAL INPUT'!$P$4:$R$34,3))</f>
        <v>87</v>
      </c>
      <c r="J37" s="230">
        <f>IF(MIDTERM!P37="","",$J$8*MIDTERM!P37)</f>
        <v>19.8</v>
      </c>
      <c r="K37" s="230">
        <f>IF(MIDTERM!AB37="","",$K$8*MIDTERM!AB37)</f>
        <v>13.2</v>
      </c>
      <c r="L37" s="230">
        <f>IF(MIDTERM!AD37="","",$L$8*MIDTERM!AD37)</f>
        <v>28.1714285714286</v>
      </c>
      <c r="M37" s="255">
        <f t="shared" si="2"/>
        <v>61.1714285714286</v>
      </c>
      <c r="N37" s="256">
        <f>IF(M37="","",('INITIAL INPUT'!$J$25*CRS!H37+'INITIAL INPUT'!$K$25*CRS!M37))</f>
        <v>67.4056903622693</v>
      </c>
      <c r="O37" s="254">
        <f>IF(N37="","",VLOOKUP(N37,'INITIAL INPUT'!$P$4:$R$34,3))</f>
        <v>84</v>
      </c>
      <c r="P37" s="230">
        <f>IF(FINAL!P37="","",CRS!$P$8*FINAL!P37)</f>
        <v>18.2769230769231</v>
      </c>
      <c r="Q37" s="230">
        <f>IF(FINAL!AB37="","",CRS!$Q$8*FINAL!AB37)</f>
        <v>10.5</v>
      </c>
      <c r="R37" s="230">
        <f>IF(FINAL!AD37="","",CRS!$R$8*FINAL!AD37)</f>
        <v>26.2933333333333</v>
      </c>
      <c r="S37" s="255">
        <f t="shared" si="5"/>
        <v>55.0702564102564</v>
      </c>
      <c r="T37" s="256">
        <f>IF(S37="","",'INITIAL INPUT'!$J$26*CRS!H37+'INITIAL INPUT'!$K$26*CRS!M37+'INITIAL INPUT'!$L$26*CRS!S37)</f>
        <v>61.2379733862629</v>
      </c>
      <c r="U37" s="254">
        <f>IF(T37="","",VLOOKUP(T37,'INITIAL INPUT'!$P$4:$R$34,3))</f>
        <v>81</v>
      </c>
      <c r="V37" s="268">
        <f t="shared" si="4"/>
        <v>81</v>
      </c>
      <c r="W37" s="269" t="str">
        <f t="shared" si="3"/>
        <v>PASSED</v>
      </c>
      <c r="X37" s="271"/>
      <c r="Y37" s="279"/>
    </row>
    <row r="38" spans="1:25">
      <c r="A38" s="382" t="s">
        <v>140</v>
      </c>
      <c r="B38" s="226" t="str">
        <f>IF(NAMES!B31="","",NAMES!B31)</f>
        <v>MAPILI, LURIEL D. </v>
      </c>
      <c r="C38" s="227" t="str">
        <f>IF(NAMES!C31="","",NAMES!C31)</f>
        <v>M</v>
      </c>
      <c r="D38" s="228" t="str">
        <f>IF(NAMES!D31="","",NAMES!D31)</f>
        <v>BSIT-WEB TRACK-2</v>
      </c>
      <c r="E38" s="229">
        <f>IF(PRELIM!P38="","",$E$8*PRELIM!P38)</f>
        <v>16.9125</v>
      </c>
      <c r="F38" s="230">
        <f>IF(PRELIM!AB38="","",$F$8*PRELIM!AB38)</f>
        <v>33</v>
      </c>
      <c r="G38" s="230">
        <f>IF(PRELIM!AD38="","",$G$8*PRELIM!AD38)</f>
        <v>28.4363636363636</v>
      </c>
      <c r="H38" s="231">
        <f t="shared" si="0"/>
        <v>78.3488636363636</v>
      </c>
      <c r="I38" s="254">
        <f>IF(H38="","",VLOOKUP(H38,'INITIAL INPUT'!$P$4:$R$34,3))</f>
        <v>89</v>
      </c>
      <c r="J38" s="230">
        <f>IF(MIDTERM!P38="","",$J$8*MIDTERM!P38)</f>
        <v>31.4285714285714</v>
      </c>
      <c r="K38" s="230">
        <f>IF(MIDTERM!AB38="","",$K$8*MIDTERM!AB38)</f>
        <v>19.8</v>
      </c>
      <c r="L38" s="230">
        <f>IF(MIDTERM!AD38="","",$L$8*MIDTERM!AD38)</f>
        <v>28.6571428571429</v>
      </c>
      <c r="M38" s="255">
        <f t="shared" si="2"/>
        <v>79.8857142857143</v>
      </c>
      <c r="N38" s="256">
        <f>IF(M38="","",('INITIAL INPUT'!$J$25*CRS!H38+'INITIAL INPUT'!$K$25*CRS!M38))</f>
        <v>79.117288961039</v>
      </c>
      <c r="O38" s="254">
        <f>IF(N38="","",VLOOKUP(N38,'INITIAL INPUT'!$P$4:$R$34,3))</f>
        <v>90</v>
      </c>
      <c r="P38" s="230">
        <f>IF(FINAL!P38="","",CRS!$P$8*FINAL!P38)</f>
        <v>31.4769230769231</v>
      </c>
      <c r="Q38" s="230">
        <f>IF(FINAL!AB38="","",CRS!$Q$8*FINAL!AB38)</f>
        <v>12</v>
      </c>
      <c r="R38" s="230">
        <f>IF(FINAL!AD38="","",CRS!$R$8*FINAL!AD38)</f>
        <v>28.56</v>
      </c>
      <c r="S38" s="255">
        <f t="shared" si="5"/>
        <v>72.0369230769231</v>
      </c>
      <c r="T38" s="256">
        <f>IF(S38="","",'INITIAL INPUT'!$J$26*CRS!H38+'INITIAL INPUT'!$K$26*CRS!M38+'INITIAL INPUT'!$L$26*CRS!S38)</f>
        <v>75.577106018981</v>
      </c>
      <c r="U38" s="254">
        <f>IF(T38="","",VLOOKUP(T38,'INITIAL INPUT'!$P$4:$R$34,3))</f>
        <v>88</v>
      </c>
      <c r="V38" s="268">
        <f t="shared" si="4"/>
        <v>88</v>
      </c>
      <c r="W38" s="269" t="str">
        <f t="shared" si="3"/>
        <v>PASSED</v>
      </c>
      <c r="X38" s="271"/>
      <c r="Y38" s="279"/>
    </row>
    <row r="39" spans="1:25">
      <c r="A39" s="382" t="s">
        <v>143</v>
      </c>
      <c r="B39" s="226" t="str">
        <f>IF(NAMES!B32="","",NAMES!B32)</f>
        <v>MARONILLA, JEFF B. </v>
      </c>
      <c r="C39" s="227" t="str">
        <f>IF(NAMES!C32="","",NAMES!C32)</f>
        <v>M</v>
      </c>
      <c r="D39" s="228" t="str">
        <f>IF(NAMES!D32="","",NAMES!D32)</f>
        <v>BSIT-WEB TRACK-2</v>
      </c>
      <c r="E39" s="229">
        <f>IF(PRELIM!P39="","",$E$8*PRELIM!P39)</f>
        <v>18.975</v>
      </c>
      <c r="F39" s="230">
        <f>IF(PRELIM!AB39="","",$F$8*PRELIM!AB39)</f>
        <v>33</v>
      </c>
      <c r="G39" s="230">
        <f>IF(PRELIM!AD39="","",$G$8*PRELIM!AD39)</f>
        <v>19.7818181818182</v>
      </c>
      <c r="H39" s="231">
        <f t="shared" si="0"/>
        <v>71.7568181818182</v>
      </c>
      <c r="I39" s="254">
        <f>IF(H39="","",VLOOKUP(H39,'INITIAL INPUT'!$P$4:$R$34,3))</f>
        <v>86</v>
      </c>
      <c r="J39" s="230">
        <f>IF(MIDTERM!P39="","",$J$8*MIDTERM!P39)</f>
        <v>31.1142857142857</v>
      </c>
      <c r="K39" s="230">
        <f>IF(MIDTERM!AB39="","",$K$8*MIDTERM!AB39)</f>
        <v>26.4</v>
      </c>
      <c r="L39" s="230">
        <f>IF(MIDTERM!AD39="","",$L$8*MIDTERM!AD39)</f>
        <v>29.6285714285714</v>
      </c>
      <c r="M39" s="255">
        <f t="shared" si="2"/>
        <v>87.1428571428572</v>
      </c>
      <c r="N39" s="256">
        <f>IF(M39="","",('INITIAL INPUT'!$J$25*CRS!H39+'INITIAL INPUT'!$K$25*CRS!M39))</f>
        <v>79.4498376623377</v>
      </c>
      <c r="O39" s="254">
        <f>IF(N39="","",VLOOKUP(N39,'INITIAL INPUT'!$P$4:$R$34,3))</f>
        <v>90</v>
      </c>
      <c r="P39" s="230">
        <f>IF(FINAL!P39="","",CRS!$P$8*FINAL!P39)</f>
        <v>28.4307692307692</v>
      </c>
      <c r="Q39" s="230">
        <f>IF(FINAL!AB39="","",CRS!$Q$8*FINAL!AB39)</f>
        <v>4.5</v>
      </c>
      <c r="R39" s="230">
        <f>IF(FINAL!AD39="","",CRS!$R$8*FINAL!AD39)</f>
        <v>24.9333333333333</v>
      </c>
      <c r="S39" s="255">
        <f t="shared" si="5"/>
        <v>57.8641025641026</v>
      </c>
      <c r="T39" s="256">
        <f>IF(S39="","",'INITIAL INPUT'!$J$26*CRS!H39+'INITIAL INPUT'!$K$26*CRS!M39+'INITIAL INPUT'!$L$26*CRS!S39)</f>
        <v>68.6569701132201</v>
      </c>
      <c r="U39" s="254">
        <f>IF(T39="","",VLOOKUP(T39,'INITIAL INPUT'!$P$4:$R$34,3))</f>
        <v>84</v>
      </c>
      <c r="V39" s="268">
        <f t="shared" si="4"/>
        <v>84</v>
      </c>
      <c r="W39" s="269" t="str">
        <f t="shared" si="3"/>
        <v>PASSED</v>
      </c>
      <c r="X39" s="271"/>
      <c r="Y39" s="279"/>
    </row>
    <row r="40" spans="1:25">
      <c r="A40" s="382" t="s">
        <v>146</v>
      </c>
      <c r="B40" s="226" t="str">
        <f>IF(NAMES!B33="","",NAMES!B33)</f>
        <v>NIYODUSENGA, ESTHER </v>
      </c>
      <c r="C40" s="227" t="str">
        <f>IF(NAMES!C33="","",NAMES!C33)</f>
        <v>F</v>
      </c>
      <c r="D40" s="228" t="str">
        <f>IF(NAMES!D33="","",NAMES!D33)</f>
        <v>BSIT-NET SEC TRACK-1</v>
      </c>
      <c r="E40" s="229">
        <f>IF(PRELIM!P40="","",$E$8*PRELIM!P40)</f>
        <v>18.975</v>
      </c>
      <c r="F40" s="230">
        <f>IF(PRELIM!AB40="","",$F$8*PRELIM!AB40)</f>
        <v>27.0947368421053</v>
      </c>
      <c r="G40" s="230">
        <f>IF(PRELIM!AD40="","",$G$8*PRELIM!AD40)</f>
        <v>14.2181818181818</v>
      </c>
      <c r="H40" s="231">
        <f t="shared" si="0"/>
        <v>60.2879186602871</v>
      </c>
      <c r="I40" s="254">
        <f>IF(H40="","",VLOOKUP(H40,'INITIAL INPUT'!$P$4:$R$34,3))</f>
        <v>80</v>
      </c>
      <c r="J40" s="230">
        <f>IF(MIDTERM!P40="","",$J$8*MIDTERM!P40)</f>
        <v>26.7142857142857</v>
      </c>
      <c r="K40" s="230">
        <f>IF(MIDTERM!AB40="","",$K$8*MIDTERM!AB40)</f>
        <v>19.8</v>
      </c>
      <c r="L40" s="230">
        <f>IF(MIDTERM!AD40="","",$L$8*MIDTERM!AD40)</f>
        <v>17</v>
      </c>
      <c r="M40" s="255">
        <f t="shared" si="2"/>
        <v>63.5142857142857</v>
      </c>
      <c r="N40" s="256">
        <f>IF(M40="","",('INITIAL INPUT'!$J$25*CRS!H40+'INITIAL INPUT'!$K$25*CRS!M40))</f>
        <v>61.9011021872864</v>
      </c>
      <c r="O40" s="254">
        <f>IF(N40="","",VLOOKUP(N40,'INITIAL INPUT'!$P$4:$R$34,3))</f>
        <v>81</v>
      </c>
      <c r="P40" s="230">
        <f>IF(FINAL!P40="","",CRS!$P$8*FINAL!P40)</f>
        <v>28.9384615384615</v>
      </c>
      <c r="Q40" s="230">
        <f>IF(FINAL!AB40="","",CRS!$Q$8*FINAL!AB40)</f>
        <v>12</v>
      </c>
      <c r="R40" s="230">
        <f>IF(FINAL!AD40="","",CRS!$R$8*FINAL!AD40)</f>
        <v>16.7733333333333</v>
      </c>
      <c r="S40" s="255">
        <f t="shared" si="5"/>
        <v>57.7117948717949</v>
      </c>
      <c r="T40" s="256">
        <f>IF(S40="","",'INITIAL INPUT'!$J$26*CRS!H40+'INITIAL INPUT'!$K$26*CRS!M40+'INITIAL INPUT'!$L$26*CRS!S40)</f>
        <v>59.8064485295406</v>
      </c>
      <c r="U40" s="254">
        <f>IF(T40="","",VLOOKUP(T40,'INITIAL INPUT'!$P$4:$R$34,3))</f>
        <v>80</v>
      </c>
      <c r="V40" s="268">
        <f t="shared" si="4"/>
        <v>80</v>
      </c>
      <c r="W40" s="269" t="str">
        <f t="shared" si="3"/>
        <v>PASSED</v>
      </c>
      <c r="X40" s="271"/>
      <c r="Y40" s="279"/>
    </row>
    <row r="41" spans="1:24">
      <c r="A41" s="233"/>
      <c r="B41" s="234"/>
      <c r="C41" s="235"/>
      <c r="J41" s="180"/>
      <c r="K41" s="180"/>
      <c r="L41" s="257"/>
      <c r="P41" s="180"/>
      <c r="Q41" s="180"/>
      <c r="R41" s="257"/>
      <c r="X41" s="180"/>
    </row>
    <row r="42" spans="1:24">
      <c r="A42" s="184" t="str">
        <f>A1</f>
        <v>CITCS 2B  ITE3</v>
      </c>
      <c r="B42" s="185"/>
      <c r="C42" s="185"/>
      <c r="D42" s="186"/>
      <c r="E42" s="187" t="s">
        <v>208</v>
      </c>
      <c r="F42" s="188"/>
      <c r="G42" s="188"/>
      <c r="H42" s="188"/>
      <c r="I42" s="247"/>
      <c r="J42" s="187" t="s">
        <v>209</v>
      </c>
      <c r="K42" s="188"/>
      <c r="L42" s="188"/>
      <c r="M42" s="188"/>
      <c r="N42" s="188"/>
      <c r="O42" s="247"/>
      <c r="P42" s="187" t="s">
        <v>210</v>
      </c>
      <c r="Q42" s="188"/>
      <c r="R42" s="188"/>
      <c r="S42" s="188"/>
      <c r="T42" s="188"/>
      <c r="U42" s="188"/>
      <c r="V42" s="272"/>
      <c r="W42" s="261"/>
      <c r="X42" s="180"/>
    </row>
    <row r="43" s="175" customFormat="1" ht="15" customHeight="1" spans="1:23">
      <c r="A43" s="189"/>
      <c r="B43" s="190"/>
      <c r="C43" s="190"/>
      <c r="D43" s="191"/>
      <c r="E43" s="236" t="str">
        <f>IF(PART1=0,"",PART1)</f>
        <v>Class Standing</v>
      </c>
      <c r="F43" s="237" t="str">
        <f>IF(PART2=0,"",PART2)</f>
        <v>Laboratory</v>
      </c>
      <c r="G43" s="194" t="s">
        <v>211</v>
      </c>
      <c r="H43" s="195" t="str">
        <f>H2</f>
        <v>SCORE</v>
      </c>
      <c r="I43" s="258" t="str">
        <f>I2</f>
        <v>GRADE (%)</v>
      </c>
      <c r="J43" s="236" t="str">
        <f>IF(PART1=0,"",PART1)</f>
        <v>Class Standing</v>
      </c>
      <c r="K43" s="237" t="str">
        <f>IF(PART2=0,"",PART2)</f>
        <v>Laboratory</v>
      </c>
      <c r="L43" s="194" t="s">
        <v>211</v>
      </c>
      <c r="M43" s="249" t="str">
        <f>M2</f>
        <v>RAW SCORE</v>
      </c>
      <c r="N43" s="195" t="str">
        <f>N2</f>
        <v>SCORE</v>
      </c>
      <c r="O43" s="258" t="str">
        <f>O2</f>
        <v>GRADE (%)</v>
      </c>
      <c r="P43" s="236" t="str">
        <f>IF(PART1=0,"",PART1)</f>
        <v>Class Standing</v>
      </c>
      <c r="Q43" s="237" t="str">
        <f>IF(PART2=0,"",PART2)</f>
        <v>Laboratory</v>
      </c>
      <c r="R43" s="194" t="s">
        <v>211</v>
      </c>
      <c r="S43" s="249" t="str">
        <f>S2</f>
        <v>RAW SCORE</v>
      </c>
      <c r="T43" s="195" t="str">
        <f>T2</f>
        <v>SCORE</v>
      </c>
      <c r="U43" s="273" t="str">
        <f>U2</f>
        <v>GRADE (%)</v>
      </c>
      <c r="V43" s="274" t="str">
        <f>V2</f>
        <v>FINAL GRADE (%)</v>
      </c>
      <c r="W43" s="263" t="s">
        <v>214</v>
      </c>
    </row>
    <row r="44" s="175" customFormat="1" ht="15" customHeight="1" spans="1:23">
      <c r="A44" s="196" t="str">
        <f>A3</f>
        <v>WEB APPLICATION DEVELOPMENT</v>
      </c>
      <c r="B44" s="197"/>
      <c r="C44" s="197"/>
      <c r="D44" s="198"/>
      <c r="E44" s="238"/>
      <c r="F44" s="239"/>
      <c r="G44" s="201"/>
      <c r="H44" s="240"/>
      <c r="I44" s="259"/>
      <c r="J44" s="238"/>
      <c r="K44" s="239"/>
      <c r="L44" s="201"/>
      <c r="M44" s="249"/>
      <c r="N44" s="240"/>
      <c r="O44" s="259"/>
      <c r="P44" s="238"/>
      <c r="Q44" s="239"/>
      <c r="R44" s="201"/>
      <c r="S44" s="249"/>
      <c r="T44" s="240"/>
      <c r="U44" s="275"/>
      <c r="V44" s="274"/>
      <c r="W44" s="265"/>
    </row>
    <row r="45" s="175" customFormat="1" customHeight="1" spans="1:23">
      <c r="A45" s="203" t="str">
        <f>A4</f>
        <v>TTH 1:45PM-3:00PM  TTHSAT 3:00PM-4:15PM</v>
      </c>
      <c r="B45" s="204"/>
      <c r="C45" s="205"/>
      <c r="D45" s="241" t="str">
        <f>D4</f>
        <v>M307</v>
      </c>
      <c r="E45" s="238"/>
      <c r="F45" s="239"/>
      <c r="G45" s="201"/>
      <c r="H45" s="240"/>
      <c r="I45" s="259"/>
      <c r="J45" s="238"/>
      <c r="K45" s="239"/>
      <c r="L45" s="201"/>
      <c r="M45" s="249"/>
      <c r="N45" s="240"/>
      <c r="O45" s="259"/>
      <c r="P45" s="238"/>
      <c r="Q45" s="239"/>
      <c r="R45" s="201"/>
      <c r="S45" s="249"/>
      <c r="T45" s="240"/>
      <c r="U45" s="275"/>
      <c r="V45" s="274"/>
      <c r="W45" s="265"/>
    </row>
    <row r="46" s="175" customFormat="1" ht="12.6" customHeight="1" spans="1:23">
      <c r="A46" s="203" t="str">
        <f>A5</f>
        <v>2nd Trimester SY 2017-2018</v>
      </c>
      <c r="B46" s="204"/>
      <c r="C46" s="205"/>
      <c r="D46" s="207"/>
      <c r="E46" s="238"/>
      <c r="F46" s="239"/>
      <c r="G46" s="242">
        <f>G5</f>
        <v>0</v>
      </c>
      <c r="H46" s="240"/>
      <c r="I46" s="259"/>
      <c r="J46" s="238"/>
      <c r="K46" s="239"/>
      <c r="L46" s="242">
        <f>L5</f>
        <v>0</v>
      </c>
      <c r="M46" s="249"/>
      <c r="N46" s="240"/>
      <c r="O46" s="259"/>
      <c r="P46" s="238"/>
      <c r="Q46" s="239"/>
      <c r="R46" s="242">
        <f>R5</f>
        <v>0</v>
      </c>
      <c r="S46" s="249"/>
      <c r="T46" s="240"/>
      <c r="U46" s="275"/>
      <c r="V46" s="274"/>
      <c r="W46" s="265"/>
    </row>
    <row r="47" s="175" customFormat="1" customHeight="1" spans="1:23">
      <c r="A47" s="209" t="str">
        <f>A6</f>
        <v>Inst/Prof:Leonard Prim Francis G. Reyes</v>
      </c>
      <c r="B47" s="210"/>
      <c r="C47" s="201"/>
      <c r="D47" s="243"/>
      <c r="E47" s="238"/>
      <c r="F47" s="239"/>
      <c r="G47" s="201"/>
      <c r="H47" s="240"/>
      <c r="I47" s="259"/>
      <c r="J47" s="238"/>
      <c r="K47" s="239"/>
      <c r="L47" s="201"/>
      <c r="M47" s="249"/>
      <c r="N47" s="240"/>
      <c r="O47" s="259"/>
      <c r="P47" s="238"/>
      <c r="Q47" s="239"/>
      <c r="R47" s="201"/>
      <c r="S47" s="249"/>
      <c r="T47" s="240"/>
      <c r="U47" s="275"/>
      <c r="V47" s="274"/>
      <c r="W47" s="265"/>
    </row>
    <row r="48" ht="13.15" customHeight="1" spans="1:24">
      <c r="A48" s="212" t="str">
        <f>A7</f>
        <v>CLASS LIST</v>
      </c>
      <c r="B48" s="213"/>
      <c r="C48" s="214" t="str">
        <f>C7</f>
        <v>SEX</v>
      </c>
      <c r="D48" s="215" t="str">
        <f>D7</f>
        <v>Course</v>
      </c>
      <c r="E48" s="238"/>
      <c r="F48" s="239"/>
      <c r="G48" s="201"/>
      <c r="H48" s="240"/>
      <c r="I48" s="259"/>
      <c r="J48" s="238"/>
      <c r="K48" s="239"/>
      <c r="L48" s="201"/>
      <c r="M48" s="251"/>
      <c r="N48" s="240"/>
      <c r="O48" s="259"/>
      <c r="P48" s="238"/>
      <c r="Q48" s="239"/>
      <c r="R48" s="201"/>
      <c r="S48" s="251"/>
      <c r="T48" s="240"/>
      <c r="U48" s="275"/>
      <c r="V48" s="274"/>
      <c r="W48" s="265"/>
      <c r="X48" s="180"/>
    </row>
    <row r="49" spans="1:24">
      <c r="A49" s="218"/>
      <c r="B49" s="219"/>
      <c r="C49" s="220"/>
      <c r="D49" s="221"/>
      <c r="E49" s="244"/>
      <c r="F49" s="245"/>
      <c r="G49" s="245"/>
      <c r="H49" s="224"/>
      <c r="I49" s="260"/>
      <c r="J49" s="244"/>
      <c r="K49" s="245"/>
      <c r="L49" s="245"/>
      <c r="M49" s="253"/>
      <c r="N49" s="224"/>
      <c r="O49" s="260"/>
      <c r="P49" s="244"/>
      <c r="Q49" s="245"/>
      <c r="R49" s="245"/>
      <c r="S49" s="253"/>
      <c r="T49" s="224"/>
      <c r="U49" s="276"/>
      <c r="V49" s="277"/>
      <c r="W49" s="267"/>
      <c r="X49" s="180"/>
    </row>
    <row r="50" spans="1:24">
      <c r="A50" s="381" t="s">
        <v>149</v>
      </c>
      <c r="B50" s="226" t="str">
        <f>IF(NAMES!B34="","",NAMES!B34)</f>
        <v>OCAMPO, JESIE CHRIS D. </v>
      </c>
      <c r="C50" s="246" t="str">
        <f>IF(NAMES!C34="","",NAMES!C34)</f>
        <v>M</v>
      </c>
      <c r="D50" s="228" t="str">
        <f>IF(NAMES!D34="","",NAMES!D34)</f>
        <v>BSCS-DIGITAL ARTS TRACK-2</v>
      </c>
      <c r="E50" s="229">
        <f>IF(PRELIM!P50="","",$E$8*PRELIM!P50)</f>
        <v>19.3875</v>
      </c>
      <c r="F50" s="230">
        <f>IF(PRELIM!AB50="","",$F$8*PRELIM!AB50)</f>
        <v>12.1578947368421</v>
      </c>
      <c r="G50" s="230">
        <f>IF(PRELIM!AD50="","",$G$8*PRELIM!AD50)</f>
        <v>24.1090909090909</v>
      </c>
      <c r="H50" s="231">
        <f t="shared" ref="H50:H80" si="6">IF(SUM(E50:G50)=0,"",SUM(E50:G50))</f>
        <v>55.654485645933</v>
      </c>
      <c r="I50" s="254">
        <f>IF(H50="","",VLOOKUP(H50,'INITIAL INPUT'!$P$4:$R$34,3))</f>
        <v>78</v>
      </c>
      <c r="J50" s="230">
        <f>IF(MIDTERM!P50="","",$J$8*MIDTERM!P50)</f>
        <v>31.1142857142857</v>
      </c>
      <c r="K50" s="230">
        <f>IF(MIDTERM!AB50="","",$K$8*MIDTERM!AB50)</f>
        <v>22</v>
      </c>
      <c r="L50" s="230">
        <f>IF(MIDTERM!AD50="","",$L$8*MIDTERM!AD50)</f>
        <v>26.2285714285714</v>
      </c>
      <c r="M50" s="255">
        <f t="shared" ref="M50:M80" si="7">IF(SUM(J50:L50)=0,"",SUM(J50:L50))</f>
        <v>79.3428571428572</v>
      </c>
      <c r="N50" s="256">
        <f>IF(M50="","",('INITIAL INPUT'!$J$25*CRS!H50+'INITIAL INPUT'!$K$25*CRS!M50))</f>
        <v>67.4986713943951</v>
      </c>
      <c r="O50" s="254">
        <f>IF(N50="","",VLOOKUP(N50,'INITIAL INPUT'!$P$4:$R$34,3))</f>
        <v>84</v>
      </c>
      <c r="P50" s="230">
        <f>IF(FINAL!P50="","",CRS!$P$8*FINAL!P50)</f>
        <v>27.9230769230769</v>
      </c>
      <c r="Q50" s="230">
        <f>IF(FINAL!AB50="","",CRS!$Q$8*FINAL!AB50)</f>
        <v>3.75</v>
      </c>
      <c r="R50" s="230">
        <f>IF(FINAL!AD50="","",CRS!$R$8*FINAL!AD50)</f>
        <v>24.48</v>
      </c>
      <c r="S50" s="255">
        <f t="shared" ref="S50:S80" si="8">IF(R50="","",SUM(P50:R50))</f>
        <v>56.1530769230769</v>
      </c>
      <c r="T50" s="256">
        <f>IF(S50="","",'INITIAL INPUT'!$J$26*CRS!H50+'INITIAL INPUT'!$K$26*CRS!M50+'INITIAL INPUT'!$L$26*CRS!S50)</f>
        <v>61.825874158736</v>
      </c>
      <c r="U50" s="254">
        <f>IF(T50="","",VLOOKUP(T50,'INITIAL INPUT'!$P$4:$R$34,3))</f>
        <v>81</v>
      </c>
      <c r="V50" s="268">
        <f>U50</f>
        <v>81</v>
      </c>
      <c r="W50" s="269" t="str">
        <f>IF(V50="","",IF(V50="OD","OD",IF(V50="UD","UD",IF(V50="INC","NFE",IF(V50&gt;74,"PASSED","FAILED")))))</f>
        <v>PASSED</v>
      </c>
      <c r="X50" s="180"/>
    </row>
    <row r="51" spans="1:24">
      <c r="A51" s="382" t="s">
        <v>153</v>
      </c>
      <c r="B51" s="226" t="str">
        <f>IF(NAMES!B35="","",NAMES!B35)</f>
        <v>PANOY, ANDREI J. </v>
      </c>
      <c r="C51" s="227" t="str">
        <f>IF(NAMES!C35="","",NAMES!C35)</f>
        <v>F</v>
      </c>
      <c r="D51" s="228" t="str">
        <f>IF(NAMES!D35="","",NAMES!D35)</f>
        <v>BSIT-NET SEC TRACK-2</v>
      </c>
      <c r="E51" s="229">
        <f>IF(PRELIM!P51="","",$E$8*PRELIM!P51)</f>
        <v>16.0875</v>
      </c>
      <c r="F51" s="230">
        <f>IF(PRELIM!AB51="","",$F$8*PRELIM!AB51)</f>
        <v>32.1315789473684</v>
      </c>
      <c r="G51" s="230">
        <f>IF(PRELIM!AD51="","",$G$8*PRELIM!AD51)</f>
        <v>16.6909090909091</v>
      </c>
      <c r="H51" s="231">
        <f t="shared" si="6"/>
        <v>64.9099880382775</v>
      </c>
      <c r="I51" s="254">
        <f>IF(H51="","",VLOOKUP(H51,'INITIAL INPUT'!$P$4:$R$34,3))</f>
        <v>82</v>
      </c>
      <c r="J51" s="230">
        <f>IF(MIDTERM!P51="","",$J$8*MIDTERM!P51)</f>
        <v>25.1428571428571</v>
      </c>
      <c r="K51" s="230">
        <f>IF(MIDTERM!AB51="","",$K$8*MIDTERM!AB51)</f>
        <v>19.8</v>
      </c>
      <c r="L51" s="230">
        <f>IF(MIDTERM!AD51="","",$L$8*MIDTERM!AD51)</f>
        <v>25.2571428571429</v>
      </c>
      <c r="M51" s="255">
        <f t="shared" si="7"/>
        <v>70.2</v>
      </c>
      <c r="N51" s="256">
        <f>IF(M51="","",('INITIAL INPUT'!$J$25*CRS!H51+'INITIAL INPUT'!$K$25*CRS!M51))</f>
        <v>67.5549940191387</v>
      </c>
      <c r="O51" s="254">
        <f>IF(N51="","",VLOOKUP(N51,'INITIAL INPUT'!$P$4:$R$34,3))</f>
        <v>84</v>
      </c>
      <c r="P51" s="230">
        <f>IF(FINAL!P51="","",CRS!$P$8*FINAL!P51)</f>
        <v>28.9384615384615</v>
      </c>
      <c r="Q51" s="230">
        <f>IF(FINAL!AB51="","",CRS!$Q$8*FINAL!AB51)</f>
        <v>10.5</v>
      </c>
      <c r="R51" s="230">
        <f>IF(FINAL!AD51="","",CRS!$R$8*FINAL!AD51)</f>
        <v>28.56</v>
      </c>
      <c r="S51" s="255">
        <f t="shared" si="8"/>
        <v>67.9984615384615</v>
      </c>
      <c r="T51" s="256">
        <f>IF(S51="","",'INITIAL INPUT'!$J$26*CRS!H51+'INITIAL INPUT'!$K$26*CRS!M51+'INITIAL INPUT'!$L$26*CRS!S51)</f>
        <v>67.7767277788001</v>
      </c>
      <c r="U51" s="254">
        <f>IF(T51="","",VLOOKUP(T51,'INITIAL INPUT'!$P$4:$R$34,3))</f>
        <v>84</v>
      </c>
      <c r="V51" s="268">
        <f t="shared" ref="V51:V80" si="9">U51</f>
        <v>84</v>
      </c>
      <c r="W51" s="269" t="str">
        <f t="shared" ref="W51:W80" si="10">IF(V51="","",IF(V51="OD","OD",IF(V51="UD","UD",IF(V51="INC","NFE",IF(V51&gt;74,"PASSED","FAILED")))))</f>
        <v>PASSED</v>
      </c>
      <c r="X51" s="180"/>
    </row>
    <row r="52" spans="1:24">
      <c r="A52" s="382" t="s">
        <v>156</v>
      </c>
      <c r="B52" s="226" t="str">
        <f>IF(NAMES!B36="","",NAMES!B36)</f>
        <v>PARAN, KARL IVAN L. </v>
      </c>
      <c r="C52" s="227" t="str">
        <f>IF(NAMES!C36="","",NAMES!C36)</f>
        <v>M</v>
      </c>
      <c r="D52" s="228" t="str">
        <f>IF(NAMES!D36="","",NAMES!D36)</f>
        <v>BSIT-WEB TRACK-2</v>
      </c>
      <c r="E52" s="229">
        <f>IF(PRELIM!P52="","",$E$8*PRELIM!P52)</f>
        <v>12.375</v>
      </c>
      <c r="F52" s="230">
        <f>IF(PRELIM!AB52="","",$F$8*PRELIM!AB52)</f>
        <v>22.5789473684211</v>
      </c>
      <c r="G52" s="230">
        <f>IF(PRELIM!AD52="","",$G$8*PRELIM!AD52)</f>
        <v>21.6363636363636</v>
      </c>
      <c r="H52" s="231">
        <f t="shared" si="6"/>
        <v>56.5903110047847</v>
      </c>
      <c r="I52" s="254">
        <f>IF(H52="","",VLOOKUP(H52,'INITIAL INPUT'!$P$4:$R$34,3))</f>
        <v>78</v>
      </c>
      <c r="J52" s="230">
        <f>IF(MIDTERM!P52="","",$J$8*MIDTERM!P52)</f>
        <v>18.5428571428571</v>
      </c>
      <c r="K52" s="230">
        <f>IF(MIDTERM!AB52="","",$K$8*MIDTERM!AB52)</f>
        <v>6.6</v>
      </c>
      <c r="L52" s="230">
        <f>IF(MIDTERM!AD52="","",$L$8*MIDTERM!AD52)</f>
        <v>30.6</v>
      </c>
      <c r="M52" s="255">
        <f t="shared" si="7"/>
        <v>55.7428571428571</v>
      </c>
      <c r="N52" s="256">
        <f>IF(M52="","",('INITIAL INPUT'!$J$25*CRS!H52+'INITIAL INPUT'!$K$25*CRS!M52))</f>
        <v>56.1665840738209</v>
      </c>
      <c r="O52" s="254">
        <f>IF(N52="","",VLOOKUP(N52,'INITIAL INPUT'!$P$4:$R$34,3))</f>
        <v>78</v>
      </c>
      <c r="P52" s="230">
        <f>IF(FINAL!P52="","",CRS!$P$8*FINAL!P52)</f>
        <v>8.12307692307692</v>
      </c>
      <c r="Q52" s="230">
        <f>IF(FINAL!AB52="","",CRS!$Q$8*FINAL!AB52)</f>
        <v>7.5</v>
      </c>
      <c r="R52" s="230">
        <f>IF(FINAL!AD52="","",CRS!$R$8*FINAL!AD52)</f>
        <v>27.2</v>
      </c>
      <c r="S52" s="255">
        <f t="shared" si="8"/>
        <v>42.8230769230769</v>
      </c>
      <c r="T52" s="256">
        <f>IF(S52="","",'INITIAL INPUT'!$J$26*CRS!H52+'INITIAL INPUT'!$K$26*CRS!M52+'INITIAL INPUT'!$L$26*CRS!S52)</f>
        <v>49.4948304984489</v>
      </c>
      <c r="U52" s="254">
        <f>IF(T52="","",VLOOKUP(T52,'INITIAL INPUT'!$P$4:$R$34,3))</f>
        <v>74</v>
      </c>
      <c r="V52" s="268">
        <v>75</v>
      </c>
      <c r="W52" s="269" t="str">
        <f t="shared" si="10"/>
        <v>PASSED</v>
      </c>
      <c r="X52" s="180"/>
    </row>
    <row r="53" spans="1:24">
      <c r="A53" s="382" t="s">
        <v>159</v>
      </c>
      <c r="B53" s="226" t="str">
        <f>IF(NAMES!B37="","",NAMES!B37)</f>
        <v>QUESADA, JANRICK ARDEN M. </v>
      </c>
      <c r="C53" s="227" t="str">
        <f>IF(NAMES!C37="","",NAMES!C37)</f>
        <v>M</v>
      </c>
      <c r="D53" s="228" t="str">
        <f>IF(NAMES!D37="","",NAMES!D37)</f>
        <v>BSIT-NET SEC TRACK-1</v>
      </c>
      <c r="E53" s="229" t="str">
        <f>IF(PRELIM!P53="","",$E$8*PRELIM!P53)</f>
        <v/>
      </c>
      <c r="F53" s="230">
        <f>IF(PRELIM!AB53="","",$F$8*PRELIM!AB53)</f>
        <v>22.5789473684211</v>
      </c>
      <c r="G53" s="230">
        <f>IF(PRELIM!AD53="","",$G$8*PRELIM!AD53)</f>
        <v>16.6909090909091</v>
      </c>
      <c r="H53" s="231">
        <f t="shared" si="6"/>
        <v>39.2698564593301</v>
      </c>
      <c r="I53" s="254">
        <f>IF(H53="","",VLOOKUP(H53,'INITIAL INPUT'!$P$4:$R$34,3))</f>
        <v>73</v>
      </c>
      <c r="J53" s="230">
        <f>IF(MIDTERM!P53="","",$J$8*MIDTERM!P53)</f>
        <v>18.8571428571429</v>
      </c>
      <c r="K53" s="230">
        <f>IF(MIDTERM!AB53="","",$K$8*MIDTERM!AB53)</f>
        <v>19.8</v>
      </c>
      <c r="L53" s="230" t="str">
        <f>IF(MIDTERM!AD53="","",$L$8*MIDTERM!AD53)</f>
        <v/>
      </c>
      <c r="M53" s="255">
        <f t="shared" si="7"/>
        <v>38.6571428571429</v>
      </c>
      <c r="N53" s="256">
        <f>IF(M53="","",('INITIAL INPUT'!$J$25*CRS!H53+'INITIAL INPUT'!$K$25*CRS!M53))</f>
        <v>38.9634996582365</v>
      </c>
      <c r="O53" s="254">
        <f>IF(N53="","",VLOOKUP(N53,'INITIAL INPUT'!$P$4:$R$34,3))</f>
        <v>73</v>
      </c>
      <c r="P53" s="230" t="str">
        <f>IF(FINAL!P53="","",CRS!$P$8*FINAL!P53)</f>
        <v/>
      </c>
      <c r="Q53" s="230" t="str">
        <f>IF(FINAL!AB53="","",CRS!$Q$8*FINAL!AB53)</f>
        <v/>
      </c>
      <c r="R53" s="230" t="str">
        <f>IF(FINAL!AD53="","",CRS!$R$8*FINAL!AD53)</f>
        <v/>
      </c>
      <c r="S53" s="255" t="str">
        <f t="shared" si="8"/>
        <v/>
      </c>
      <c r="T53" s="256" t="str">
        <f>IF(S53="","",'INITIAL INPUT'!$J$26*CRS!H53+'INITIAL INPUT'!$K$26*CRS!M53+'INITIAL INPUT'!$L$26*CRS!S53)</f>
        <v/>
      </c>
      <c r="U53" s="254" t="str">
        <f>IF(T53="","",VLOOKUP(T53,'INITIAL INPUT'!$P$4:$R$34,3))</f>
        <v/>
      </c>
      <c r="V53" s="268" t="s">
        <v>218</v>
      </c>
      <c r="W53" s="269" t="str">
        <f t="shared" si="10"/>
        <v>UD</v>
      </c>
      <c r="X53" s="180"/>
    </row>
    <row r="54" spans="1:24">
      <c r="A54" s="382" t="s">
        <v>162</v>
      </c>
      <c r="B54" s="226" t="str">
        <f>IF(NAMES!B38="","",NAMES!B38)</f>
        <v>RODELAS, EARL ROSHAN B. </v>
      </c>
      <c r="C54" s="227" t="str">
        <f>IF(NAMES!C38="","",NAMES!C38)</f>
        <v>M</v>
      </c>
      <c r="D54" s="228" t="str">
        <f>IF(NAMES!D38="","",NAMES!D38)</f>
        <v>BSIT-NET SEC TRACK-1</v>
      </c>
      <c r="E54" s="229">
        <f>IF(PRELIM!P54="","",$E$8*PRELIM!P54)</f>
        <v>16.9125</v>
      </c>
      <c r="F54" s="230">
        <f>IF(PRELIM!AB54="","",$F$8*PRELIM!AB54)</f>
        <v>33</v>
      </c>
      <c r="G54" s="230">
        <f>IF(PRELIM!AD54="","",$G$8*PRELIM!AD54)</f>
        <v>27.2</v>
      </c>
      <c r="H54" s="231">
        <f t="shared" si="6"/>
        <v>77.1125</v>
      </c>
      <c r="I54" s="254">
        <f>IF(H54="","",VLOOKUP(H54,'INITIAL INPUT'!$P$4:$R$34,3))</f>
        <v>89</v>
      </c>
      <c r="J54" s="230">
        <f>IF(MIDTERM!P54="","",$J$8*MIDTERM!P54)</f>
        <v>25.4571428571429</v>
      </c>
      <c r="K54" s="230">
        <f>IF(MIDTERM!AB54="","",$K$8*MIDTERM!AB54)</f>
        <v>13.2</v>
      </c>
      <c r="L54" s="230">
        <f>IF(MIDTERM!AD54="","",$L$8*MIDTERM!AD54)</f>
        <v>30.1142857142857</v>
      </c>
      <c r="M54" s="255">
        <f t="shared" si="7"/>
        <v>68.7714285714286</v>
      </c>
      <c r="N54" s="256">
        <f>IF(M54="","",('INITIAL INPUT'!$J$25*CRS!H54+'INITIAL INPUT'!$K$25*CRS!M54))</f>
        <v>72.9419642857143</v>
      </c>
      <c r="O54" s="254">
        <f>IF(N54="","",VLOOKUP(N54,'INITIAL INPUT'!$P$4:$R$34,3))</f>
        <v>86</v>
      </c>
      <c r="P54" s="230">
        <f>IF(FINAL!P54="","",CRS!$P$8*FINAL!P54)</f>
        <v>22.8461538461538</v>
      </c>
      <c r="Q54" s="230">
        <f>IF(FINAL!AB54="","",CRS!$Q$8*FINAL!AB54)</f>
        <v>12</v>
      </c>
      <c r="R54" s="230">
        <f>IF(FINAL!AD54="","",CRS!$R$8*FINAL!AD54)</f>
        <v>27.6533333333333</v>
      </c>
      <c r="S54" s="255">
        <f t="shared" si="8"/>
        <v>62.4994871794871</v>
      </c>
      <c r="T54" s="256">
        <f>IF(S54="","",'INITIAL INPUT'!$J$26*CRS!H54+'INITIAL INPUT'!$K$26*CRS!M54+'INITIAL INPUT'!$L$26*CRS!S54)</f>
        <v>67.7207257326007</v>
      </c>
      <c r="U54" s="254">
        <f>IF(T54="","",VLOOKUP(T54,'INITIAL INPUT'!$P$4:$R$34,3))</f>
        <v>84</v>
      </c>
      <c r="V54" s="268">
        <f t="shared" si="9"/>
        <v>84</v>
      </c>
      <c r="W54" s="269" t="str">
        <f t="shared" si="10"/>
        <v>PASSED</v>
      </c>
      <c r="X54" s="180"/>
    </row>
    <row r="55" spans="1:24">
      <c r="A55" s="382" t="s">
        <v>165</v>
      </c>
      <c r="B55" s="226" t="str">
        <f>IF(NAMES!B39="","",NAMES!B39)</f>
        <v>TALOBAN, AURONY JOHN M. </v>
      </c>
      <c r="C55" s="227" t="str">
        <f>IF(NAMES!C39="","",NAMES!C39)</f>
        <v>M</v>
      </c>
      <c r="D55" s="228" t="str">
        <f>IF(NAMES!D39="","",NAMES!D39)</f>
        <v>BSIT-ERP TRACK-1</v>
      </c>
      <c r="E55" s="229">
        <f>IF(PRELIM!P55="","",$E$8*PRELIM!P55)</f>
        <v>15.675</v>
      </c>
      <c r="F55" s="230">
        <f>IF(PRELIM!AB55="","",$F$8*PRELIM!AB55)</f>
        <v>33</v>
      </c>
      <c r="G55" s="230">
        <f>IF(PRELIM!AD55="","",$G$8*PRELIM!AD55)</f>
        <v>27.2</v>
      </c>
      <c r="H55" s="231">
        <f t="shared" si="6"/>
        <v>75.875</v>
      </c>
      <c r="I55" s="254">
        <f>IF(H55="","",VLOOKUP(H55,'INITIAL INPUT'!$P$4:$R$34,3))</f>
        <v>88</v>
      </c>
      <c r="J55" s="230" t="str">
        <f>IF(MIDTERM!P55="","",$J$8*MIDTERM!P55)</f>
        <v/>
      </c>
      <c r="K55" s="230" t="str">
        <f>IF(MIDTERM!AB55="","",$K$8*MIDTERM!AB55)</f>
        <v/>
      </c>
      <c r="L55" s="230">
        <f>IF(MIDTERM!AD55="","",$L$8*MIDTERM!AD55)</f>
        <v>23.8</v>
      </c>
      <c r="M55" s="255">
        <f t="shared" si="7"/>
        <v>23.8</v>
      </c>
      <c r="N55" s="256">
        <f>IF(M55="","",('INITIAL INPUT'!$J$25*CRS!H55+'INITIAL INPUT'!$K$25*CRS!M55))</f>
        <v>49.8375</v>
      </c>
      <c r="O55" s="254">
        <f>IF(N55="","",VLOOKUP(N55,'INITIAL INPUT'!$P$4:$R$34,3))</f>
        <v>74</v>
      </c>
      <c r="P55" s="230">
        <f>IF(FINAL!P55="","",CRS!$P$8*FINAL!P55)</f>
        <v>10.1538461538462</v>
      </c>
      <c r="Q55" s="230">
        <f>IF(FINAL!AB55="","",CRS!$Q$8*FINAL!AB55)</f>
        <v>10.5</v>
      </c>
      <c r="R55" s="230">
        <f>IF(FINAL!AD55="","",CRS!$R$8*FINAL!AD55)</f>
        <v>24.0266666666667</v>
      </c>
      <c r="S55" s="255">
        <f t="shared" si="8"/>
        <v>44.6805128205129</v>
      </c>
      <c r="T55" s="256">
        <f>IF(S55="","",'INITIAL INPUT'!$J$26*CRS!H55+'INITIAL INPUT'!$K$26*CRS!M55+'INITIAL INPUT'!$L$26*CRS!S55)</f>
        <v>47.2590064102564</v>
      </c>
      <c r="U55" s="254">
        <f>IF(T55="","",VLOOKUP(T55,'INITIAL INPUT'!$P$4:$R$34,3))</f>
        <v>74</v>
      </c>
      <c r="V55" s="268">
        <v>75</v>
      </c>
      <c r="W55" s="269" t="str">
        <f t="shared" si="10"/>
        <v>PASSED</v>
      </c>
      <c r="X55" s="180"/>
    </row>
    <row r="56" spans="1:24">
      <c r="A56" s="382" t="s">
        <v>168</v>
      </c>
      <c r="B56" s="226" t="str">
        <f>IF(NAMES!B40="","",NAMES!B40)</f>
        <v>TELIAKEN, EDWARD CLARK P. </v>
      </c>
      <c r="C56" s="227" t="str">
        <f>IF(NAMES!C40="","",NAMES!C40)</f>
        <v>M</v>
      </c>
      <c r="D56" s="228" t="str">
        <f>IF(NAMES!D40="","",NAMES!D40)</f>
        <v>BSIT-WEB TRACK-2</v>
      </c>
      <c r="E56" s="229">
        <f>IF(PRELIM!P56="","",$E$8*PRELIM!P56)</f>
        <v>18.975</v>
      </c>
      <c r="F56" s="230">
        <f>IF(PRELIM!AB56="","",$F$8*PRELIM!AB56)</f>
        <v>32.1315789473684</v>
      </c>
      <c r="G56" s="230">
        <f>IF(PRELIM!AD56="","",$G$8*PRELIM!AD56)</f>
        <v>21.0181818181818</v>
      </c>
      <c r="H56" s="231">
        <f t="shared" si="6"/>
        <v>72.1247607655502</v>
      </c>
      <c r="I56" s="254">
        <f>IF(H56="","",VLOOKUP(H56,'INITIAL INPUT'!$P$4:$R$34,3))</f>
        <v>86</v>
      </c>
      <c r="J56" s="230">
        <f>IF(MIDTERM!P56="","",$J$8*MIDTERM!P56)</f>
        <v>30.8</v>
      </c>
      <c r="K56" s="230">
        <f>IF(MIDTERM!AB56="","",$K$8*MIDTERM!AB56)</f>
        <v>19.8</v>
      </c>
      <c r="L56" s="230">
        <f>IF(MIDTERM!AD56="","",$L$8*MIDTERM!AD56)</f>
        <v>26.7142857142857</v>
      </c>
      <c r="M56" s="255">
        <f t="shared" si="7"/>
        <v>77.3142857142857</v>
      </c>
      <c r="N56" s="256">
        <f>IF(M56="","",('INITIAL INPUT'!$J$25*CRS!H56+'INITIAL INPUT'!$K$25*CRS!M56))</f>
        <v>74.719523239918</v>
      </c>
      <c r="O56" s="254">
        <f>IF(N56="","",VLOOKUP(N56,'INITIAL INPUT'!$P$4:$R$34,3))</f>
        <v>87</v>
      </c>
      <c r="P56" s="230">
        <f>IF(FINAL!P56="","",CRS!$P$8*FINAL!P56)</f>
        <v>22.8461538461538</v>
      </c>
      <c r="Q56" s="230">
        <f>IF(FINAL!AB56="","",CRS!$Q$8*FINAL!AB56)</f>
        <v>10.5</v>
      </c>
      <c r="R56" s="230">
        <f>IF(FINAL!AD56="","",CRS!$R$8*FINAL!AD56)</f>
        <v>23.12</v>
      </c>
      <c r="S56" s="255">
        <f t="shared" si="8"/>
        <v>56.4661538461538</v>
      </c>
      <c r="T56" s="256">
        <f>IF(S56="","",'INITIAL INPUT'!$J$26*CRS!H56+'INITIAL INPUT'!$K$26*CRS!M56+'INITIAL INPUT'!$L$26*CRS!S56)</f>
        <v>65.5928385430359</v>
      </c>
      <c r="U56" s="254">
        <f>IF(T56="","",VLOOKUP(T56,'INITIAL INPUT'!$P$4:$R$34,3))</f>
        <v>83</v>
      </c>
      <c r="V56" s="268">
        <f t="shared" si="9"/>
        <v>83</v>
      </c>
      <c r="W56" s="269" t="str">
        <f t="shared" si="10"/>
        <v>PASSED</v>
      </c>
      <c r="X56" s="180"/>
    </row>
    <row r="57" spans="1:24">
      <c r="A57" s="382" t="s">
        <v>171</v>
      </c>
      <c r="B57" s="226" t="str">
        <f>IF(NAMES!B41="","",NAMES!B41)</f>
        <v>TIPACTIPAC, GABRIEL N. </v>
      </c>
      <c r="C57" s="227" t="str">
        <f>IF(NAMES!C41="","",NAMES!C41)</f>
        <v>M</v>
      </c>
      <c r="D57" s="228" t="str">
        <f>IF(NAMES!D41="","",NAMES!D41)</f>
        <v>BSIT-ERP TRACK-1</v>
      </c>
      <c r="E57" s="229">
        <f>IF(PRELIM!P57="","",$E$8*PRELIM!P57)</f>
        <v>12.375</v>
      </c>
      <c r="F57" s="230">
        <f>IF(PRELIM!AB57="","",$F$8*PRELIM!AB57)</f>
        <v>14.9368421052632</v>
      </c>
      <c r="G57" s="230">
        <f>IF(PRELIM!AD57="","",$G$8*PRELIM!AD57)</f>
        <v>20.4</v>
      </c>
      <c r="H57" s="231">
        <f t="shared" si="6"/>
        <v>47.7118421052632</v>
      </c>
      <c r="I57" s="254">
        <f>IF(H57="","",VLOOKUP(H57,'INITIAL INPUT'!$P$4:$R$34,3))</f>
        <v>74</v>
      </c>
      <c r="J57" s="230">
        <f>IF(MIDTERM!P57="","",$J$8*MIDTERM!P57)</f>
        <v>12.5714285714286</v>
      </c>
      <c r="K57" s="230">
        <f>IF(MIDTERM!AB57="","",$K$8*MIDTERM!AB57)</f>
        <v>13.2</v>
      </c>
      <c r="L57" s="230">
        <f>IF(MIDTERM!AD57="","",$L$8*MIDTERM!AD57)</f>
        <v>27.6857142857143</v>
      </c>
      <c r="M57" s="255">
        <f t="shared" si="7"/>
        <v>53.4571428571429</v>
      </c>
      <c r="N57" s="256">
        <f>IF(M57="","",('INITIAL INPUT'!$J$25*CRS!H57+'INITIAL INPUT'!$K$25*CRS!M57))</f>
        <v>50.584492481203</v>
      </c>
      <c r="O57" s="254">
        <f>IF(N57="","",VLOOKUP(N57,'INITIAL INPUT'!$P$4:$R$34,3))</f>
        <v>75</v>
      </c>
      <c r="P57" s="230">
        <f>IF(FINAL!P57="","",CRS!$P$8*FINAL!P57)</f>
        <v>22.8461538461538</v>
      </c>
      <c r="Q57" s="230" t="str">
        <f>IF(FINAL!AB57="","",CRS!$Q$8*FINAL!AB57)</f>
        <v/>
      </c>
      <c r="R57" s="230">
        <f>IF(FINAL!AD57="","",CRS!$R$8*FINAL!AD57)</f>
        <v>24.48</v>
      </c>
      <c r="S57" s="255">
        <f t="shared" si="8"/>
        <v>47.3261538461538</v>
      </c>
      <c r="T57" s="256">
        <f>IF(S57="","",'INITIAL INPUT'!$J$26*CRS!H57+'INITIAL INPUT'!$K$26*CRS!M57+'INITIAL INPUT'!$L$26*CRS!S57)</f>
        <v>48.9553231636784</v>
      </c>
      <c r="U57" s="254">
        <f>IF(T57="","",VLOOKUP(T57,'INITIAL INPUT'!$P$4:$R$34,3))</f>
        <v>74</v>
      </c>
      <c r="V57" s="268">
        <v>75</v>
      </c>
      <c r="W57" s="269" t="str">
        <f t="shared" si="10"/>
        <v>PASSED</v>
      </c>
      <c r="X57" s="180"/>
    </row>
    <row r="58" spans="1:24">
      <c r="A58" s="382" t="s">
        <v>174</v>
      </c>
      <c r="B58" s="226" t="str">
        <f>IF(NAMES!B42="","",NAMES!B42)</f>
        <v>TULLAO, RAYMOND T. </v>
      </c>
      <c r="C58" s="227" t="str">
        <f>IF(NAMES!C42="","",NAMES!C42)</f>
        <v>M</v>
      </c>
      <c r="D58" s="228" t="str">
        <f>IF(NAMES!D42="","",NAMES!D42)</f>
        <v>BSIT-BA TRACK-1</v>
      </c>
      <c r="E58" s="229">
        <f>IF(PRELIM!P58="","",$E$8*PRELIM!P58)</f>
        <v>18.15</v>
      </c>
      <c r="F58" s="230">
        <f>IF(PRELIM!AB58="","",$F$8*PRELIM!AB58)</f>
        <v>33</v>
      </c>
      <c r="G58" s="230">
        <f>IF(PRELIM!AD58="","",$G$8*PRELIM!AD58)</f>
        <v>16.0727272727273</v>
      </c>
      <c r="H58" s="231">
        <f t="shared" si="6"/>
        <v>67.2227272727273</v>
      </c>
      <c r="I58" s="254">
        <f>IF(H58="","",VLOOKUP(H58,'INITIAL INPUT'!$P$4:$R$34,3))</f>
        <v>84</v>
      </c>
      <c r="J58" s="230">
        <f>IF(MIDTERM!P58="","",$J$8*MIDTERM!P58)</f>
        <v>18.8571428571429</v>
      </c>
      <c r="K58" s="230">
        <f>IF(MIDTERM!AB58="","",$K$8*MIDTERM!AB58)</f>
        <v>26.4</v>
      </c>
      <c r="L58" s="230">
        <f>IF(MIDTERM!AD58="","",$L$8*MIDTERM!AD58)</f>
        <v>21.8571428571429</v>
      </c>
      <c r="M58" s="255">
        <f t="shared" si="7"/>
        <v>67.1142857142857</v>
      </c>
      <c r="N58" s="256">
        <f>IF(M58="","",('INITIAL INPUT'!$J$25*CRS!H58+'INITIAL INPUT'!$K$25*CRS!M58))</f>
        <v>67.1685064935065</v>
      </c>
      <c r="O58" s="254">
        <f>IF(N58="","",VLOOKUP(N58,'INITIAL INPUT'!$P$4:$R$34,3))</f>
        <v>84</v>
      </c>
      <c r="P58" s="230">
        <f>IF(FINAL!P58="","",CRS!$P$8*FINAL!P58)</f>
        <v>29.4461538461539</v>
      </c>
      <c r="Q58" s="230">
        <f>IF(FINAL!AB58="","",CRS!$Q$8*FINAL!AB58)</f>
        <v>9</v>
      </c>
      <c r="R58" s="230">
        <f>IF(FINAL!AD58="","",CRS!$R$8*FINAL!AD58)</f>
        <v>24.0266666666667</v>
      </c>
      <c r="S58" s="255">
        <f t="shared" si="8"/>
        <v>62.4728205128205</v>
      </c>
      <c r="T58" s="256">
        <f>IF(S58="","",'INITIAL INPUT'!$J$26*CRS!H58+'INITIAL INPUT'!$K$26*CRS!M58+'INITIAL INPUT'!$L$26*CRS!S58)</f>
        <v>64.8206635031635</v>
      </c>
      <c r="U58" s="254">
        <f>IF(T58="","",VLOOKUP(T58,'INITIAL INPUT'!$P$4:$R$34,3))</f>
        <v>82</v>
      </c>
      <c r="V58" s="268">
        <f t="shared" si="9"/>
        <v>82</v>
      </c>
      <c r="W58" s="269" t="str">
        <f t="shared" si="10"/>
        <v>PASSED</v>
      </c>
      <c r="X58" s="180"/>
    </row>
    <row r="59" spans="1:24">
      <c r="A59" s="382" t="s">
        <v>178</v>
      </c>
      <c r="B59" s="226" t="str">
        <f>IF(NAMES!B43="","",NAMES!B43)</f>
        <v>VALDEZ, ADRIENNE VALERIE M. </v>
      </c>
      <c r="C59" s="227" t="str">
        <f>IF(NAMES!C43="","",NAMES!C43)</f>
        <v>F</v>
      </c>
      <c r="D59" s="228" t="str">
        <f>IF(NAMES!D43="","",NAMES!D43)</f>
        <v>BSCS-DIGITAL ARTS TRACK-2</v>
      </c>
      <c r="E59" s="229">
        <f>IF(PRELIM!P59="","",$E$8*PRELIM!P59)</f>
        <v>20.2125</v>
      </c>
      <c r="F59" s="230">
        <f>IF(PRELIM!AB59="","",$F$8*PRELIM!AB59)</f>
        <v>33</v>
      </c>
      <c r="G59" s="230">
        <f>IF(PRELIM!AD59="","",$G$8*PRELIM!AD59)</f>
        <v>24.7272727272727</v>
      </c>
      <c r="H59" s="231">
        <f t="shared" si="6"/>
        <v>77.9397727272727</v>
      </c>
      <c r="I59" s="254">
        <f>IF(H59="","",VLOOKUP(H59,'INITIAL INPUT'!$P$4:$R$34,3))</f>
        <v>89</v>
      </c>
      <c r="J59" s="230">
        <f>IF(MIDTERM!P59="","",$J$8*MIDTERM!P59)</f>
        <v>30.4857142857143</v>
      </c>
      <c r="K59" s="230">
        <f>IF(MIDTERM!AB59="","",$K$8*MIDTERM!AB59)</f>
        <v>22</v>
      </c>
      <c r="L59" s="230">
        <f>IF(MIDTERM!AD59="","",$L$8*MIDTERM!AD59)</f>
        <v>25.2571428571429</v>
      </c>
      <c r="M59" s="255">
        <f t="shared" si="7"/>
        <v>77.7428571428571</v>
      </c>
      <c r="N59" s="256">
        <f>IF(M59="","",('INITIAL INPUT'!$J$25*CRS!H59+'INITIAL INPUT'!$K$25*CRS!M59))</f>
        <v>77.8413149350649</v>
      </c>
      <c r="O59" s="254">
        <f>IF(N59="","",VLOOKUP(N59,'INITIAL INPUT'!$P$4:$R$34,3))</f>
        <v>89</v>
      </c>
      <c r="P59" s="230">
        <f>IF(FINAL!P59="","",CRS!$P$8*FINAL!P59)</f>
        <v>23.3538461538462</v>
      </c>
      <c r="Q59" s="230">
        <f>IF(FINAL!AB59="","",CRS!$Q$8*FINAL!AB59)</f>
        <v>11.25</v>
      </c>
      <c r="R59" s="230">
        <f>IF(FINAL!AD59="","",CRS!$R$8*FINAL!AD59)</f>
        <v>29.92</v>
      </c>
      <c r="S59" s="255">
        <f t="shared" si="8"/>
        <v>64.5238461538462</v>
      </c>
      <c r="T59" s="256">
        <f>IF(S59="","",'INITIAL INPUT'!$J$26*CRS!H59+'INITIAL INPUT'!$K$26*CRS!M59+'INITIAL INPUT'!$L$26*CRS!S59)</f>
        <v>71.1825805444555</v>
      </c>
      <c r="U59" s="254">
        <f>IF(T59="","",VLOOKUP(T59,'INITIAL INPUT'!$P$4:$R$34,3))</f>
        <v>86</v>
      </c>
      <c r="V59" s="268">
        <f t="shared" si="9"/>
        <v>86</v>
      </c>
      <c r="W59" s="269" t="str">
        <f t="shared" si="10"/>
        <v>PASSED</v>
      </c>
      <c r="X59" s="180"/>
    </row>
    <row r="60" spans="1:24">
      <c r="A60" s="382" t="s">
        <v>181</v>
      </c>
      <c r="B60" s="226" t="str">
        <f>IF(NAMES!B44="","",NAMES!B44)</f>
        <v>VALDEZ, REIGN MARK B. </v>
      </c>
      <c r="C60" s="227" t="str">
        <f>IF(NAMES!C44="","",NAMES!C44)</f>
        <v>M</v>
      </c>
      <c r="D60" s="228" t="str">
        <f>IF(NAMES!D44="","",NAMES!D44)</f>
        <v>BSIT-WEB TRACK-2</v>
      </c>
      <c r="E60" s="229">
        <f>IF(PRELIM!P60="","",$E$8*PRELIM!P60)</f>
        <v>18.15</v>
      </c>
      <c r="F60" s="230">
        <f>IF(PRELIM!AB60="","",$F$8*PRELIM!AB60)</f>
        <v>33</v>
      </c>
      <c r="G60" s="230">
        <f>IF(PRELIM!AD60="","",$G$8*PRELIM!AD60)</f>
        <v>17.9272727272727</v>
      </c>
      <c r="H60" s="231">
        <f t="shared" si="6"/>
        <v>69.0772727272727</v>
      </c>
      <c r="I60" s="254">
        <f>IF(H60="","",VLOOKUP(H60,'INITIAL INPUT'!$P$4:$R$34,3))</f>
        <v>85</v>
      </c>
      <c r="J60" s="230">
        <f>IF(MIDTERM!P60="","",$J$8*MIDTERM!P60)</f>
        <v>16.9714285714286</v>
      </c>
      <c r="K60" s="230">
        <f>IF(MIDTERM!AB60="","",$K$8*MIDTERM!AB60)</f>
        <v>13.2</v>
      </c>
      <c r="L60" s="230">
        <f>IF(MIDTERM!AD60="","",$L$8*MIDTERM!AD60)</f>
        <v>26.2285714285714</v>
      </c>
      <c r="M60" s="255">
        <f t="shared" si="7"/>
        <v>56.4</v>
      </c>
      <c r="N60" s="256">
        <f>IF(M60="","",('INITIAL INPUT'!$J$25*CRS!H60+'INITIAL INPUT'!$K$25*CRS!M60))</f>
        <v>62.7386363636364</v>
      </c>
      <c r="O60" s="254">
        <f>IF(N60="","",VLOOKUP(N60,'INITIAL INPUT'!$P$4:$R$34,3))</f>
        <v>81</v>
      </c>
      <c r="P60" s="230">
        <f>IF(FINAL!P60="","",CRS!$P$8*FINAL!P60)</f>
        <v>19.8</v>
      </c>
      <c r="Q60" s="230">
        <f>IF(FINAL!AB60="","",CRS!$Q$8*FINAL!AB60)</f>
        <v>7.5</v>
      </c>
      <c r="R60" s="230">
        <f>IF(FINAL!AD60="","",CRS!$R$8*FINAL!AD60)</f>
        <v>24.48</v>
      </c>
      <c r="S60" s="255">
        <f t="shared" si="8"/>
        <v>51.78</v>
      </c>
      <c r="T60" s="256">
        <f>IF(S60="","",'INITIAL INPUT'!$J$26*CRS!H60+'INITIAL INPUT'!$K$26*CRS!M60+'INITIAL INPUT'!$L$26*CRS!S60)</f>
        <v>57.2593181818182</v>
      </c>
      <c r="U60" s="254">
        <f>IF(T60="","",VLOOKUP(T60,'INITIAL INPUT'!$P$4:$R$34,3))</f>
        <v>79</v>
      </c>
      <c r="V60" s="268">
        <f t="shared" si="9"/>
        <v>79</v>
      </c>
      <c r="W60" s="269" t="str">
        <f t="shared" si="10"/>
        <v>PASSED</v>
      </c>
      <c r="X60" s="180"/>
    </row>
    <row r="61" spans="1:24">
      <c r="A61" s="382" t="s">
        <v>184</v>
      </c>
      <c r="B61" s="226" t="str">
        <f>IF(NAMES!B45="","",NAMES!B45)</f>
        <v>YOUSIF, AHMED M. </v>
      </c>
      <c r="C61" s="227" t="str">
        <f>IF(NAMES!C45="","",NAMES!C45)</f>
        <v>M</v>
      </c>
      <c r="D61" s="228" t="str">
        <f>IF(NAMES!D45="","",NAMES!D45)</f>
        <v>BSIT-NET SEC TRACK-1</v>
      </c>
      <c r="E61" s="229">
        <f>IF(PRELIM!P61="","",$E$8*PRELIM!P61)</f>
        <v>16.0875</v>
      </c>
      <c r="F61" s="230">
        <f>IF(PRELIM!AB61="","",$F$8*PRELIM!AB61)</f>
        <v>17.8894736842105</v>
      </c>
      <c r="G61" s="230">
        <f>IF(PRELIM!AD61="","",$G$8*PRELIM!AD61)</f>
        <v>12.3636363636364</v>
      </c>
      <c r="H61" s="231">
        <f t="shared" si="6"/>
        <v>46.3406100478469</v>
      </c>
      <c r="I61" s="254">
        <f>IF(H61="","",VLOOKUP(H61,'INITIAL INPUT'!$P$4:$R$34,3))</f>
        <v>74</v>
      </c>
      <c r="J61" s="230">
        <f>IF(MIDTERM!P61="","",$J$8*MIDTERM!P61)</f>
        <v>18.2285714285714</v>
      </c>
      <c r="K61" s="230">
        <f>IF(MIDTERM!AB61="","",$K$8*MIDTERM!AB61)</f>
        <v>13.2</v>
      </c>
      <c r="L61" s="230">
        <f>IF(MIDTERM!AD61="","",$L$8*MIDTERM!AD61)</f>
        <v>12.1428571428571</v>
      </c>
      <c r="M61" s="255">
        <f t="shared" si="7"/>
        <v>43.5714285714286</v>
      </c>
      <c r="N61" s="256">
        <f>IF(M61="","",('INITIAL INPUT'!$J$25*CRS!H61+'INITIAL INPUT'!$K$25*CRS!M61))</f>
        <v>44.9560193096377</v>
      </c>
      <c r="O61" s="254">
        <f>IF(N61="","",VLOOKUP(N61,'INITIAL INPUT'!$P$4:$R$34,3))</f>
        <v>74</v>
      </c>
      <c r="P61" s="230">
        <f>IF(FINAL!P61="","",CRS!$P$8*FINAL!P61)</f>
        <v>15.2307692307692</v>
      </c>
      <c r="Q61" s="230">
        <f>IF(FINAL!AB61="","",CRS!$Q$8*FINAL!AB61)</f>
        <v>10.5</v>
      </c>
      <c r="R61" s="230">
        <f>IF(FINAL!AD61="","",CRS!$R$8*FINAL!AD61)</f>
        <v>19.04</v>
      </c>
      <c r="S61" s="255">
        <f t="shared" si="8"/>
        <v>44.7707692307692</v>
      </c>
      <c r="T61" s="256">
        <f>IF(S61="","",'INITIAL INPUT'!$J$26*CRS!H61+'INITIAL INPUT'!$K$26*CRS!M61+'INITIAL INPUT'!$L$26*CRS!S61)</f>
        <v>44.8633942702035</v>
      </c>
      <c r="U61" s="254">
        <f>IF(T61="","",VLOOKUP(T61,'INITIAL INPUT'!$P$4:$R$34,3))</f>
        <v>74</v>
      </c>
      <c r="V61" s="268">
        <v>75</v>
      </c>
      <c r="W61" s="269" t="str">
        <f t="shared" si="10"/>
        <v>PASSED</v>
      </c>
      <c r="X61" s="180"/>
    </row>
    <row r="62" spans="1:24">
      <c r="A62" s="382" t="s">
        <v>187</v>
      </c>
      <c r="B62" s="226" t="str">
        <f>IF(NAMES!B46="","",NAMES!B46)</f>
        <v>ZARENO, PATRICK EZRA F. </v>
      </c>
      <c r="C62" s="227" t="str">
        <f>IF(NAMES!C46="","",NAMES!C46)</f>
        <v>M</v>
      </c>
      <c r="D62" s="228" t="str">
        <f>IF(NAMES!D46="","",NAMES!D46)</f>
        <v>BSIT-NET SEC TRACK-1</v>
      </c>
      <c r="E62" s="229">
        <f>IF(PRELIM!P62="","",$E$8*PRELIM!P62)</f>
        <v>14.4375</v>
      </c>
      <c r="F62" s="230">
        <f>IF(PRELIM!AB62="","",$F$8*PRELIM!AB62)</f>
        <v>32.1315789473684</v>
      </c>
      <c r="G62" s="230">
        <f>IF(PRELIM!AD62="","",$G$8*PRELIM!AD62)</f>
        <v>19.7818181818182</v>
      </c>
      <c r="H62" s="231">
        <f t="shared" si="6"/>
        <v>66.3508971291866</v>
      </c>
      <c r="I62" s="254">
        <f>IF(H62="","",VLOOKUP(H62,'INITIAL INPUT'!$P$4:$R$34,3))</f>
        <v>83</v>
      </c>
      <c r="J62" s="230">
        <f>IF(MIDTERM!P62="","",$J$8*MIDTERM!P62)</f>
        <v>22.3142857142857</v>
      </c>
      <c r="K62" s="230">
        <f>IF(MIDTERM!AB62="","",$K$8*MIDTERM!AB62)</f>
        <v>13.2</v>
      </c>
      <c r="L62" s="230">
        <f>IF(MIDTERM!AD62="","",$L$8*MIDTERM!AD62)</f>
        <v>25.7428571428571</v>
      </c>
      <c r="M62" s="255">
        <f t="shared" si="7"/>
        <v>61.2571428571429</v>
      </c>
      <c r="N62" s="256">
        <f>IF(M62="","",('INITIAL INPUT'!$J$25*CRS!H62+'INITIAL INPUT'!$K$25*CRS!M62))</f>
        <v>63.8040199931647</v>
      </c>
      <c r="O62" s="254">
        <f>IF(N62="","",VLOOKUP(N62,'INITIAL INPUT'!$P$4:$R$34,3))</f>
        <v>82</v>
      </c>
      <c r="P62" s="230">
        <f>IF(FINAL!P62="","",CRS!$P$8*FINAL!P62)</f>
        <v>3.55384615384615</v>
      </c>
      <c r="Q62" s="230">
        <f>IF(FINAL!AB62="","",CRS!$Q$8*FINAL!AB62)</f>
        <v>9</v>
      </c>
      <c r="R62" s="230">
        <f>IF(FINAL!AD62="","",CRS!$R$8*FINAL!AD62)</f>
        <v>16.32</v>
      </c>
      <c r="S62" s="255">
        <f t="shared" si="8"/>
        <v>28.8738461538462</v>
      </c>
      <c r="T62" s="256">
        <f>IF(S62="","",'INITIAL INPUT'!$J$26*CRS!H62+'INITIAL INPUT'!$K$26*CRS!M62+'INITIAL INPUT'!$L$26*CRS!S62)</f>
        <v>46.3389330735055</v>
      </c>
      <c r="U62" s="254">
        <f>IF(T62="","",VLOOKUP(T62,'INITIAL INPUT'!$P$4:$R$34,3))</f>
        <v>74</v>
      </c>
      <c r="V62" s="268">
        <v>75</v>
      </c>
      <c r="W62" s="269" t="str">
        <f t="shared" si="10"/>
        <v>PASSED</v>
      </c>
      <c r="X62" s="180"/>
    </row>
    <row r="63" spans="1:24">
      <c r="A63" s="382" t="s">
        <v>190</v>
      </c>
      <c r="B63" s="226" t="str">
        <f>IF(NAMES!B47="","",NAMES!B47)</f>
        <v/>
      </c>
      <c r="C63" s="227" t="str">
        <f>IF(NAMES!C47="","",NAMES!C47)</f>
        <v/>
      </c>
      <c r="D63" s="228" t="str">
        <f>IF(NAMES!D47="","",NAMES!D47)</f>
        <v/>
      </c>
      <c r="E63" s="229" t="str">
        <f>IF(PRELIM!P63="","",$E$8*PRELIM!P63)</f>
        <v/>
      </c>
      <c r="F63" s="230" t="str">
        <f>IF(PRELIM!AB63="","",$F$8*PRELIM!AB63)</f>
        <v/>
      </c>
      <c r="G63" s="230" t="str">
        <f>IF(PRELIM!AD63="","",$G$8*PRELIM!AD63)</f>
        <v/>
      </c>
      <c r="H63" s="231" t="str">
        <f t="shared" si="6"/>
        <v/>
      </c>
      <c r="I63" s="254" t="str">
        <f>IF(H63="","",VLOOKUP(H63,'INITIAL INPUT'!$P$4:$R$34,3))</f>
        <v/>
      </c>
      <c r="J63" s="230" t="str">
        <f>IF(MIDTERM!P63="","",$J$8*MIDTERM!P63)</f>
        <v/>
      </c>
      <c r="K63" s="230" t="str">
        <f>IF(MIDTERM!AB63="","",$K$8*MIDTERM!AB63)</f>
        <v/>
      </c>
      <c r="L63" s="230" t="str">
        <f>IF(MIDTERM!AD63="","",$L$8*MIDTERM!AD63)</f>
        <v/>
      </c>
      <c r="M63" s="255" t="str">
        <f t="shared" si="7"/>
        <v/>
      </c>
      <c r="N63" s="256" t="str">
        <f>IF(M63="","",('INITIAL INPUT'!$J$25*CRS!H63+'INITIAL INPUT'!$K$25*CRS!M63))</f>
        <v/>
      </c>
      <c r="O63" s="254" t="str">
        <f>IF(N63="","",VLOOKUP(N63,'INITIAL INPUT'!$P$4:$R$34,3))</f>
        <v/>
      </c>
      <c r="P63" s="230" t="str">
        <f>IF(FINAL!P63="","",CRS!$P$8*FINAL!P63)</f>
        <v/>
      </c>
      <c r="Q63" s="230" t="str">
        <f>IF(FINAL!AB63="","",CRS!$Q$8*FINAL!AB63)</f>
        <v/>
      </c>
      <c r="R63" s="230" t="str">
        <f>IF(FINAL!AD63="","",CRS!$R$8*FINAL!AD63)</f>
        <v/>
      </c>
      <c r="S63" s="255" t="str">
        <f t="shared" si="8"/>
        <v/>
      </c>
      <c r="T63" s="256" t="str">
        <f>IF(S63="","",'INITIAL INPUT'!$J$26*CRS!H63+'INITIAL INPUT'!$K$26*CRS!M63+'INITIAL INPUT'!$L$26*CRS!S63)</f>
        <v/>
      </c>
      <c r="U63" s="254" t="str">
        <f>IF(T63="","",VLOOKUP(T63,'INITIAL INPUT'!$P$4:$R$34,3))</f>
        <v/>
      </c>
      <c r="V63" s="268" t="str">
        <f t="shared" si="9"/>
        <v/>
      </c>
      <c r="W63" s="269" t="str">
        <f t="shared" si="10"/>
        <v/>
      </c>
      <c r="X63" s="180"/>
    </row>
    <row r="64" spans="1:24">
      <c r="A64" s="382" t="s">
        <v>191</v>
      </c>
      <c r="B64" s="226" t="str">
        <f>IF(NAMES!B48="","",NAMES!B48)</f>
        <v/>
      </c>
      <c r="C64" s="227" t="str">
        <f>IF(NAMES!C48="","",NAMES!C48)</f>
        <v/>
      </c>
      <c r="D64" s="228" t="str">
        <f>IF(NAMES!D48="","",NAMES!D48)</f>
        <v/>
      </c>
      <c r="E64" s="229" t="str">
        <f>IF(PRELIM!P64="","",$E$8*PRELIM!P64)</f>
        <v/>
      </c>
      <c r="F64" s="230" t="str">
        <f>IF(PRELIM!AB64="","",$F$8*PRELIM!AB64)</f>
        <v/>
      </c>
      <c r="G64" s="230" t="str">
        <f>IF(PRELIM!AD64="","",$G$8*PRELIM!AD64)</f>
        <v/>
      </c>
      <c r="H64" s="231" t="str">
        <f t="shared" si="6"/>
        <v/>
      </c>
      <c r="I64" s="254" t="str">
        <f>IF(H64="","",VLOOKUP(H64,'INITIAL INPUT'!$P$4:$R$34,3))</f>
        <v/>
      </c>
      <c r="J64" s="230" t="str">
        <f>IF(MIDTERM!P64="","",$J$8*MIDTERM!P64)</f>
        <v/>
      </c>
      <c r="K64" s="230" t="str">
        <f>IF(MIDTERM!AB64="","",$K$8*MIDTERM!AB64)</f>
        <v/>
      </c>
      <c r="L64" s="230" t="str">
        <f>IF(MIDTERM!AD64="","",$L$8*MIDTERM!AD64)</f>
        <v/>
      </c>
      <c r="M64" s="255" t="str">
        <f t="shared" si="7"/>
        <v/>
      </c>
      <c r="N64" s="256" t="str">
        <f>IF(M64="","",('INITIAL INPUT'!$J$25*CRS!H64+'INITIAL INPUT'!$K$25*CRS!M64))</f>
        <v/>
      </c>
      <c r="O64" s="254" t="str">
        <f>IF(N64="","",VLOOKUP(N64,'INITIAL INPUT'!$P$4:$R$34,3))</f>
        <v/>
      </c>
      <c r="P64" s="230" t="str">
        <f>IF(FINAL!P64="","",CRS!$P$8*FINAL!P64)</f>
        <v/>
      </c>
      <c r="Q64" s="230" t="str">
        <f>IF(FINAL!AB64="","",CRS!$Q$8*FINAL!AB64)</f>
        <v/>
      </c>
      <c r="R64" s="230" t="str">
        <f>IF(FINAL!AD64="","",CRS!$R$8*FINAL!AD64)</f>
        <v/>
      </c>
      <c r="S64" s="255" t="str">
        <f t="shared" si="8"/>
        <v/>
      </c>
      <c r="T64" s="256" t="str">
        <f>IF(S64="","",'INITIAL INPUT'!$J$26*CRS!H64+'INITIAL INPUT'!$K$26*CRS!M64+'INITIAL INPUT'!$L$26*CRS!S64)</f>
        <v/>
      </c>
      <c r="U64" s="254" t="str">
        <f>IF(T64="","",VLOOKUP(T64,'INITIAL INPUT'!$P$4:$R$34,3))</f>
        <v/>
      </c>
      <c r="V64" s="268" t="str">
        <f t="shared" si="9"/>
        <v/>
      </c>
      <c r="W64" s="269" t="str">
        <f t="shared" si="10"/>
        <v/>
      </c>
      <c r="X64" s="180"/>
    </row>
    <row r="65" spans="1:24">
      <c r="A65" s="382" t="s">
        <v>192</v>
      </c>
      <c r="B65" s="226" t="str">
        <f>IF(NAMES!B49="","",NAMES!B49)</f>
        <v/>
      </c>
      <c r="C65" s="227" t="str">
        <f>IF(NAMES!C49="","",NAMES!C49)</f>
        <v/>
      </c>
      <c r="D65" s="228" t="str">
        <f>IF(NAMES!D49="","",NAMES!D49)</f>
        <v/>
      </c>
      <c r="E65" s="229" t="str">
        <f>IF(PRELIM!P65="","",$E$8*PRELIM!P65)</f>
        <v/>
      </c>
      <c r="F65" s="230" t="str">
        <f>IF(PRELIM!AB65="","",$F$8*PRELIM!AB65)</f>
        <v/>
      </c>
      <c r="G65" s="230" t="str">
        <f>IF(PRELIM!AD65="","",$G$8*PRELIM!AD65)</f>
        <v/>
      </c>
      <c r="H65" s="231" t="str">
        <f t="shared" si="6"/>
        <v/>
      </c>
      <c r="I65" s="254" t="str">
        <f>IF(H65="","",VLOOKUP(H65,'INITIAL INPUT'!$P$4:$R$34,3))</f>
        <v/>
      </c>
      <c r="J65" s="230" t="str">
        <f>IF(MIDTERM!P65="","",$J$8*MIDTERM!P65)</f>
        <v/>
      </c>
      <c r="K65" s="230" t="str">
        <f>IF(MIDTERM!AB65="","",$K$8*MIDTERM!AB65)</f>
        <v/>
      </c>
      <c r="L65" s="230" t="str">
        <f>IF(MIDTERM!AD65="","",$L$8*MIDTERM!AD65)</f>
        <v/>
      </c>
      <c r="M65" s="255" t="str">
        <f t="shared" si="7"/>
        <v/>
      </c>
      <c r="N65" s="256" t="str">
        <f>IF(M65="","",('INITIAL INPUT'!$J$25*CRS!H65+'INITIAL INPUT'!$K$25*CRS!M65))</f>
        <v/>
      </c>
      <c r="O65" s="254" t="str">
        <f>IF(N65="","",VLOOKUP(N65,'INITIAL INPUT'!$P$4:$R$34,3))</f>
        <v/>
      </c>
      <c r="P65" s="230" t="str">
        <f>IF(FINAL!P65="","",CRS!$P$8*FINAL!P65)</f>
        <v/>
      </c>
      <c r="Q65" s="230" t="str">
        <f>IF(FINAL!AB65="","",CRS!$Q$8*FINAL!AB65)</f>
        <v/>
      </c>
      <c r="R65" s="230" t="str">
        <f>IF(FINAL!AD65="","",CRS!$R$8*FINAL!AD65)</f>
        <v/>
      </c>
      <c r="S65" s="255" t="str">
        <f t="shared" si="8"/>
        <v/>
      </c>
      <c r="T65" s="256" t="str">
        <f>IF(S65="","",'INITIAL INPUT'!$J$26*CRS!H65+'INITIAL INPUT'!$K$26*CRS!M65+'INITIAL INPUT'!$L$26*CRS!S65)</f>
        <v/>
      </c>
      <c r="U65" s="254" t="str">
        <f>IF(T65="","",VLOOKUP(T65,'INITIAL INPUT'!$P$4:$R$34,3))</f>
        <v/>
      </c>
      <c r="V65" s="268" t="str">
        <f t="shared" si="9"/>
        <v/>
      </c>
      <c r="W65" s="269" t="str">
        <f t="shared" si="10"/>
        <v/>
      </c>
      <c r="X65" s="180"/>
    </row>
    <row r="66" spans="1:25">
      <c r="A66" s="382" t="s">
        <v>193</v>
      </c>
      <c r="B66" s="226" t="str">
        <f>IF(NAMES!B50="","",NAMES!B50)</f>
        <v/>
      </c>
      <c r="C66" s="227" t="str">
        <f>IF(NAMES!C50="","",NAMES!C50)</f>
        <v/>
      </c>
      <c r="D66" s="228" t="str">
        <f>IF(NAMES!D50="","",NAMES!D50)</f>
        <v/>
      </c>
      <c r="E66" s="229" t="str">
        <f>IF(PRELIM!P66="","",$E$8*PRELIM!P66)</f>
        <v/>
      </c>
      <c r="F66" s="230" t="str">
        <f>IF(PRELIM!AB66="","",$F$8*PRELIM!AB66)</f>
        <v/>
      </c>
      <c r="G66" s="230" t="str">
        <f>IF(PRELIM!AD66="","",$G$8*PRELIM!AD66)</f>
        <v/>
      </c>
      <c r="H66" s="231" t="str">
        <f t="shared" si="6"/>
        <v/>
      </c>
      <c r="I66" s="254" t="str">
        <f>IF(H66="","",VLOOKUP(H66,'INITIAL INPUT'!$P$4:$R$34,3))</f>
        <v/>
      </c>
      <c r="J66" s="230" t="str">
        <f>IF(MIDTERM!P66="","",$J$8*MIDTERM!P66)</f>
        <v/>
      </c>
      <c r="K66" s="230" t="str">
        <f>IF(MIDTERM!AB66="","",$K$8*MIDTERM!AB66)</f>
        <v/>
      </c>
      <c r="L66" s="230" t="str">
        <f>IF(MIDTERM!AD66="","",$L$8*MIDTERM!AD66)</f>
        <v/>
      </c>
      <c r="M66" s="255" t="str">
        <f t="shared" si="7"/>
        <v/>
      </c>
      <c r="N66" s="256" t="str">
        <f>IF(M66="","",('INITIAL INPUT'!$J$25*CRS!H66+'INITIAL INPUT'!$K$25*CRS!M66))</f>
        <v/>
      </c>
      <c r="O66" s="254" t="str">
        <f>IF(N66="","",VLOOKUP(N66,'INITIAL INPUT'!$P$4:$R$34,3))</f>
        <v/>
      </c>
      <c r="P66" s="230" t="str">
        <f>IF(FINAL!P66="","",CRS!$P$8*FINAL!P66)</f>
        <v/>
      </c>
      <c r="Q66" s="230" t="str">
        <f>IF(FINAL!AB66="","",CRS!$Q$8*FINAL!AB66)</f>
        <v/>
      </c>
      <c r="R66" s="230" t="str">
        <f>IF(FINAL!AD66="","",CRS!$R$8*FINAL!AD66)</f>
        <v/>
      </c>
      <c r="S66" s="255" t="str">
        <f t="shared" si="8"/>
        <v/>
      </c>
      <c r="T66" s="256" t="str">
        <f>IF(S66="","",'INITIAL INPUT'!$J$26*CRS!H66+'INITIAL INPUT'!$K$26*CRS!M66+'INITIAL INPUT'!$L$26*CRS!S66)</f>
        <v/>
      </c>
      <c r="U66" s="254" t="str">
        <f>IF(T66="","",VLOOKUP(T66,'INITIAL INPUT'!$P$4:$R$34,3))</f>
        <v/>
      </c>
      <c r="V66" s="268" t="str">
        <f t="shared" si="9"/>
        <v/>
      </c>
      <c r="W66" s="269" t="str">
        <f t="shared" si="10"/>
        <v/>
      </c>
      <c r="X66" s="270"/>
      <c r="Y66" s="278" t="s">
        <v>220</v>
      </c>
    </row>
    <row r="67" spans="1:25">
      <c r="A67" s="382" t="s">
        <v>194</v>
      </c>
      <c r="B67" s="226" t="str">
        <f>IF(NAMES!B51="","",NAMES!B51)</f>
        <v/>
      </c>
      <c r="C67" s="227" t="str">
        <f>IF(NAMES!C51="","",NAMES!C51)</f>
        <v/>
      </c>
      <c r="D67" s="228" t="str">
        <f>IF(NAMES!D51="","",NAMES!D51)</f>
        <v/>
      </c>
      <c r="E67" s="229" t="str">
        <f>IF(PRELIM!P67="","",$E$8*PRELIM!P67)</f>
        <v/>
      </c>
      <c r="F67" s="230" t="str">
        <f>IF(PRELIM!AB67="","",$F$8*PRELIM!AB67)</f>
        <v/>
      </c>
      <c r="G67" s="230" t="str">
        <f>IF(PRELIM!AD67="","",$G$8*PRELIM!AD67)</f>
        <v/>
      </c>
      <c r="H67" s="231" t="str">
        <f t="shared" si="6"/>
        <v/>
      </c>
      <c r="I67" s="254" t="str">
        <f>IF(H67="","",VLOOKUP(H67,'INITIAL INPUT'!$P$4:$R$34,3))</f>
        <v/>
      </c>
      <c r="J67" s="230" t="str">
        <f>IF(MIDTERM!P67="","",$J$8*MIDTERM!P67)</f>
        <v/>
      </c>
      <c r="K67" s="230" t="str">
        <f>IF(MIDTERM!AB67="","",$K$8*MIDTERM!AB67)</f>
        <v/>
      </c>
      <c r="L67" s="230" t="str">
        <f>IF(MIDTERM!AD67="","",$L$8*MIDTERM!AD67)</f>
        <v/>
      </c>
      <c r="M67" s="255" t="str">
        <f t="shared" si="7"/>
        <v/>
      </c>
      <c r="N67" s="256" t="str">
        <f>IF(M67="","",('INITIAL INPUT'!$J$25*CRS!H67+'INITIAL INPUT'!$K$25*CRS!M67))</f>
        <v/>
      </c>
      <c r="O67" s="254" t="str">
        <f>IF(N67="","",VLOOKUP(N67,'INITIAL INPUT'!$P$4:$R$34,3))</f>
        <v/>
      </c>
      <c r="P67" s="230" t="str">
        <f>IF(FINAL!P67="","",CRS!$P$8*FINAL!P67)</f>
        <v/>
      </c>
      <c r="Q67" s="230" t="str">
        <f>IF(FINAL!AB67="","",CRS!$Q$8*FINAL!AB67)</f>
        <v/>
      </c>
      <c r="R67" s="230" t="str">
        <f>IF(FINAL!AD67="","",CRS!$R$8*FINAL!AD67)</f>
        <v/>
      </c>
      <c r="S67" s="255" t="str">
        <f t="shared" si="8"/>
        <v/>
      </c>
      <c r="T67" s="256" t="str">
        <f>IF(S67="","",'INITIAL INPUT'!$J$26*CRS!H67+'INITIAL INPUT'!$K$26*CRS!M67+'INITIAL INPUT'!$L$26*CRS!S67)</f>
        <v/>
      </c>
      <c r="U67" s="254" t="str">
        <f>IF(T67="","",VLOOKUP(T67,'INITIAL INPUT'!$P$4:$R$34,3))</f>
        <v/>
      </c>
      <c r="V67" s="268" t="str">
        <f t="shared" si="9"/>
        <v/>
      </c>
      <c r="W67" s="269" t="str">
        <f t="shared" si="10"/>
        <v/>
      </c>
      <c r="X67" s="271"/>
      <c r="Y67" s="279"/>
    </row>
    <row r="68" spans="1:25">
      <c r="A68" s="382" t="s">
        <v>195</v>
      </c>
      <c r="B68" s="226" t="str">
        <f>IF(NAMES!B52="","",NAMES!B52)</f>
        <v/>
      </c>
      <c r="C68" s="227" t="str">
        <f>IF(NAMES!C52="","",NAMES!C52)</f>
        <v/>
      </c>
      <c r="D68" s="228" t="str">
        <f>IF(NAMES!D52="","",NAMES!D52)</f>
        <v/>
      </c>
      <c r="E68" s="229" t="str">
        <f>IF(PRELIM!P68="","",$E$8*PRELIM!P68)</f>
        <v/>
      </c>
      <c r="F68" s="230" t="str">
        <f>IF(PRELIM!AB68="","",$F$8*PRELIM!AB68)</f>
        <v/>
      </c>
      <c r="G68" s="230" t="str">
        <f>IF(PRELIM!AD68="","",$G$8*PRELIM!AD68)</f>
        <v/>
      </c>
      <c r="H68" s="231" t="str">
        <f t="shared" si="6"/>
        <v/>
      </c>
      <c r="I68" s="254" t="str">
        <f>IF(H68="","",VLOOKUP(H68,'INITIAL INPUT'!$P$4:$R$34,3))</f>
        <v/>
      </c>
      <c r="J68" s="230" t="str">
        <f>IF(MIDTERM!P68="","",$J$8*MIDTERM!P68)</f>
        <v/>
      </c>
      <c r="K68" s="230" t="str">
        <f>IF(MIDTERM!AB68="","",$K$8*MIDTERM!AB68)</f>
        <v/>
      </c>
      <c r="L68" s="230" t="str">
        <f>IF(MIDTERM!AD68="","",$L$8*MIDTERM!AD68)</f>
        <v/>
      </c>
      <c r="M68" s="255" t="str">
        <f t="shared" si="7"/>
        <v/>
      </c>
      <c r="N68" s="256" t="str">
        <f>IF(M68="","",('INITIAL INPUT'!$J$25*CRS!H68+'INITIAL INPUT'!$K$25*CRS!M68))</f>
        <v/>
      </c>
      <c r="O68" s="254" t="str">
        <f>IF(N68="","",VLOOKUP(N68,'INITIAL INPUT'!$P$4:$R$34,3))</f>
        <v/>
      </c>
      <c r="P68" s="230" t="str">
        <f>IF(FINAL!P68="","",CRS!$P$8*FINAL!P68)</f>
        <v/>
      </c>
      <c r="Q68" s="230" t="str">
        <f>IF(FINAL!AB68="","",CRS!$Q$8*FINAL!AB68)</f>
        <v/>
      </c>
      <c r="R68" s="230" t="str">
        <f>IF(FINAL!AD68="","",CRS!$R$8*FINAL!AD68)</f>
        <v/>
      </c>
      <c r="S68" s="255" t="str">
        <f t="shared" si="8"/>
        <v/>
      </c>
      <c r="T68" s="256" t="str">
        <f>IF(S68="","",'INITIAL INPUT'!$J$26*CRS!H68+'INITIAL INPUT'!$K$26*CRS!M68+'INITIAL INPUT'!$L$26*CRS!S68)</f>
        <v/>
      </c>
      <c r="U68" s="254" t="str">
        <f>IF(T68="","",VLOOKUP(T68,'INITIAL INPUT'!$P$4:$R$34,3))</f>
        <v/>
      </c>
      <c r="V68" s="268" t="str">
        <f t="shared" si="9"/>
        <v/>
      </c>
      <c r="W68" s="269" t="str">
        <f t="shared" si="10"/>
        <v/>
      </c>
      <c r="X68" s="271"/>
      <c r="Y68" s="279"/>
    </row>
    <row r="69" customHeight="1" spans="1:25">
      <c r="A69" s="382" t="s">
        <v>196</v>
      </c>
      <c r="B69" s="226" t="str">
        <f>IF(NAMES!B53="","",NAMES!B53)</f>
        <v/>
      </c>
      <c r="C69" s="227" t="str">
        <f>IF(NAMES!C53="","",NAMES!C53)</f>
        <v/>
      </c>
      <c r="D69" s="228" t="str">
        <f>IF(NAMES!D53="","",NAMES!D53)</f>
        <v/>
      </c>
      <c r="E69" s="229" t="str">
        <f>IF(PRELIM!P69="","",$E$8*PRELIM!P69)</f>
        <v/>
      </c>
      <c r="F69" s="230" t="str">
        <f>IF(PRELIM!AB69="","",$F$8*PRELIM!AB69)</f>
        <v/>
      </c>
      <c r="G69" s="230" t="str">
        <f>IF(PRELIM!AD69="","",$G$8*PRELIM!AD69)</f>
        <v/>
      </c>
      <c r="H69" s="231" t="str">
        <f t="shared" si="6"/>
        <v/>
      </c>
      <c r="I69" s="254" t="str">
        <f>IF(H69="","",VLOOKUP(H69,'INITIAL INPUT'!$P$4:$R$34,3))</f>
        <v/>
      </c>
      <c r="J69" s="230" t="str">
        <f>IF(MIDTERM!P69="","",$J$8*MIDTERM!P69)</f>
        <v/>
      </c>
      <c r="K69" s="230" t="str">
        <f>IF(MIDTERM!AB69="","",$K$8*MIDTERM!AB69)</f>
        <v/>
      </c>
      <c r="L69" s="230" t="str">
        <f>IF(MIDTERM!AD69="","",$L$8*MIDTERM!AD69)</f>
        <v/>
      </c>
      <c r="M69" s="255" t="str">
        <f t="shared" si="7"/>
        <v/>
      </c>
      <c r="N69" s="256" t="str">
        <f>IF(M69="","",('INITIAL INPUT'!$J$25*CRS!H69+'INITIAL INPUT'!$K$25*CRS!M69))</f>
        <v/>
      </c>
      <c r="O69" s="254" t="str">
        <f>IF(N69="","",VLOOKUP(N69,'INITIAL INPUT'!$P$4:$R$34,3))</f>
        <v/>
      </c>
      <c r="P69" s="230" t="str">
        <f>IF(FINAL!P69="","",CRS!$P$8*FINAL!P69)</f>
        <v/>
      </c>
      <c r="Q69" s="230" t="str">
        <f>IF(FINAL!AB69="","",CRS!$Q$8*FINAL!AB69)</f>
        <v/>
      </c>
      <c r="R69" s="230" t="str">
        <f>IF(FINAL!AD69="","",CRS!$R$8*FINAL!AD69)</f>
        <v/>
      </c>
      <c r="S69" s="255" t="str">
        <f t="shared" si="8"/>
        <v/>
      </c>
      <c r="T69" s="256" t="str">
        <f>IF(S69="","",'INITIAL INPUT'!$J$26*CRS!H69+'INITIAL INPUT'!$K$26*CRS!M69+'INITIAL INPUT'!$L$26*CRS!S69)</f>
        <v/>
      </c>
      <c r="U69" s="254" t="str">
        <f>IF(T69="","",VLOOKUP(T69,'INITIAL INPUT'!$P$4:$R$34,3))</f>
        <v/>
      </c>
      <c r="V69" s="268" t="str">
        <f t="shared" si="9"/>
        <v/>
      </c>
      <c r="W69" s="269" t="str">
        <f t="shared" si="10"/>
        <v/>
      </c>
      <c r="X69" s="271"/>
      <c r="Y69" s="279"/>
    </row>
    <row r="70" spans="1:25">
      <c r="A70" s="382" t="s">
        <v>197</v>
      </c>
      <c r="B70" s="226" t="str">
        <f>IF(NAMES!B54="","",NAMES!B54)</f>
        <v/>
      </c>
      <c r="C70" s="227" t="str">
        <f>IF(NAMES!C54="","",NAMES!C54)</f>
        <v/>
      </c>
      <c r="D70" s="228" t="str">
        <f>IF(NAMES!D54="","",NAMES!D54)</f>
        <v/>
      </c>
      <c r="E70" s="229" t="str">
        <f>IF(PRELIM!P70="","",$E$8*PRELIM!P70)</f>
        <v/>
      </c>
      <c r="F70" s="230" t="str">
        <f>IF(PRELIM!AB70="","",$F$8*PRELIM!AB70)</f>
        <v/>
      </c>
      <c r="G70" s="230" t="str">
        <f>IF(PRELIM!AD70="","",$G$8*PRELIM!AD70)</f>
        <v/>
      </c>
      <c r="H70" s="231" t="str">
        <f t="shared" si="6"/>
        <v/>
      </c>
      <c r="I70" s="254" t="str">
        <f>IF(H70="","",VLOOKUP(H70,'INITIAL INPUT'!$P$4:$R$34,3))</f>
        <v/>
      </c>
      <c r="J70" s="230" t="str">
        <f>IF(MIDTERM!P70="","",$J$8*MIDTERM!P70)</f>
        <v/>
      </c>
      <c r="K70" s="230" t="str">
        <f>IF(MIDTERM!AB70="","",$K$8*MIDTERM!AB70)</f>
        <v/>
      </c>
      <c r="L70" s="230" t="str">
        <f>IF(MIDTERM!AD70="","",$L$8*MIDTERM!AD70)</f>
        <v/>
      </c>
      <c r="M70" s="255" t="str">
        <f t="shared" si="7"/>
        <v/>
      </c>
      <c r="N70" s="256" t="str">
        <f>IF(M70="","",('INITIAL INPUT'!$J$25*CRS!H70+'INITIAL INPUT'!$K$25*CRS!M70))</f>
        <v/>
      </c>
      <c r="O70" s="254" t="str">
        <f>IF(N70="","",VLOOKUP(N70,'INITIAL INPUT'!$P$4:$R$34,3))</f>
        <v/>
      </c>
      <c r="P70" s="230" t="str">
        <f>IF(FINAL!P70="","",CRS!$P$8*FINAL!P70)</f>
        <v/>
      </c>
      <c r="Q70" s="230" t="str">
        <f>IF(FINAL!AB70="","",CRS!$Q$8*FINAL!AB70)</f>
        <v/>
      </c>
      <c r="R70" s="230" t="str">
        <f>IF(FINAL!AD70="","",CRS!$R$8*FINAL!AD70)</f>
        <v/>
      </c>
      <c r="S70" s="255" t="str">
        <f t="shared" si="8"/>
        <v/>
      </c>
      <c r="T70" s="256" t="str">
        <f>IF(S70="","",'INITIAL INPUT'!$J$26*CRS!H70+'INITIAL INPUT'!$K$26*CRS!M70+'INITIAL INPUT'!$L$26*CRS!S70)</f>
        <v/>
      </c>
      <c r="U70" s="254" t="str">
        <f>IF(T70="","",VLOOKUP(T70,'INITIAL INPUT'!$P$4:$R$34,3))</f>
        <v/>
      </c>
      <c r="V70" s="268" t="str">
        <f t="shared" si="9"/>
        <v/>
      </c>
      <c r="W70" s="269" t="str">
        <f t="shared" si="10"/>
        <v/>
      </c>
      <c r="X70" s="271"/>
      <c r="Y70" s="279"/>
    </row>
    <row r="71" spans="1:25">
      <c r="A71" s="382" t="s">
        <v>198</v>
      </c>
      <c r="B71" s="226" t="str">
        <f>IF(NAMES!B55="","",NAMES!B55)</f>
        <v/>
      </c>
      <c r="C71" s="227" t="str">
        <f>IF(NAMES!C55="","",NAMES!C55)</f>
        <v/>
      </c>
      <c r="D71" s="228" t="str">
        <f>IF(NAMES!D55="","",NAMES!D55)</f>
        <v/>
      </c>
      <c r="E71" s="229" t="str">
        <f>IF(PRELIM!P71="","",$E$8*PRELIM!P71)</f>
        <v/>
      </c>
      <c r="F71" s="230" t="str">
        <f>IF(PRELIM!AB71="","",$F$8*PRELIM!AB71)</f>
        <v/>
      </c>
      <c r="G71" s="230" t="str">
        <f>IF(PRELIM!AD71="","",$G$8*PRELIM!AD71)</f>
        <v/>
      </c>
      <c r="H71" s="231" t="str">
        <f t="shared" si="6"/>
        <v/>
      </c>
      <c r="I71" s="254" t="str">
        <f>IF(H71="","",VLOOKUP(H71,'INITIAL INPUT'!$P$4:$R$34,3))</f>
        <v/>
      </c>
      <c r="J71" s="230" t="str">
        <f>IF(MIDTERM!P71="","",$J$8*MIDTERM!P71)</f>
        <v/>
      </c>
      <c r="K71" s="230" t="str">
        <f>IF(MIDTERM!AB71="","",$K$8*MIDTERM!AB71)</f>
        <v/>
      </c>
      <c r="L71" s="230" t="str">
        <f>IF(MIDTERM!AD71="","",$L$8*MIDTERM!AD71)</f>
        <v/>
      </c>
      <c r="M71" s="255" t="str">
        <f t="shared" si="7"/>
        <v/>
      </c>
      <c r="N71" s="256" t="str">
        <f>IF(M71="","",('INITIAL INPUT'!$J$25*CRS!H71+'INITIAL INPUT'!$K$25*CRS!M71))</f>
        <v/>
      </c>
      <c r="O71" s="254" t="str">
        <f>IF(N71="","",VLOOKUP(N71,'INITIAL INPUT'!$P$4:$R$34,3))</f>
        <v/>
      </c>
      <c r="P71" s="230" t="str">
        <f>IF(FINAL!P71="","",CRS!$P$8*FINAL!P71)</f>
        <v/>
      </c>
      <c r="Q71" s="230" t="str">
        <f>IF(FINAL!AB71="","",CRS!$Q$8*FINAL!AB71)</f>
        <v/>
      </c>
      <c r="R71" s="230" t="str">
        <f>IF(FINAL!AD71="","",CRS!$R$8*FINAL!AD71)</f>
        <v/>
      </c>
      <c r="S71" s="255" t="str">
        <f t="shared" si="8"/>
        <v/>
      </c>
      <c r="T71" s="256" t="str">
        <f>IF(S71="","",'INITIAL INPUT'!$J$26*CRS!H71+'INITIAL INPUT'!$K$26*CRS!M71+'INITIAL INPUT'!$L$26*CRS!S71)</f>
        <v/>
      </c>
      <c r="U71" s="254" t="str">
        <f>IF(T71="","",VLOOKUP(T71,'INITIAL INPUT'!$P$4:$R$34,3))</f>
        <v/>
      </c>
      <c r="V71" s="268" t="str">
        <f t="shared" si="9"/>
        <v/>
      </c>
      <c r="W71" s="269" t="str">
        <f t="shared" si="10"/>
        <v/>
      </c>
      <c r="X71" s="271"/>
      <c r="Y71" s="279"/>
    </row>
    <row r="72" spans="1:25">
      <c r="A72" s="382" t="s">
        <v>199</v>
      </c>
      <c r="B72" s="226" t="str">
        <f>IF(NAMES!B56="","",NAMES!B56)</f>
        <v/>
      </c>
      <c r="C72" s="227" t="str">
        <f>IF(NAMES!C56="","",NAMES!C56)</f>
        <v/>
      </c>
      <c r="D72" s="228" t="str">
        <f>IF(NAMES!D56="","",NAMES!D56)</f>
        <v/>
      </c>
      <c r="E72" s="229" t="str">
        <f>IF(PRELIM!P72="","",$E$8*PRELIM!P72)</f>
        <v/>
      </c>
      <c r="F72" s="230" t="str">
        <f>IF(PRELIM!AB72="","",$F$8*PRELIM!AB72)</f>
        <v/>
      </c>
      <c r="G72" s="230" t="str">
        <f>IF(PRELIM!AD72="","",$G$8*PRELIM!AD72)</f>
        <v/>
      </c>
      <c r="H72" s="231" t="str">
        <f t="shared" si="6"/>
        <v/>
      </c>
      <c r="I72" s="254" t="str">
        <f>IF(H72="","",VLOOKUP(H72,'INITIAL INPUT'!$P$4:$R$34,3))</f>
        <v/>
      </c>
      <c r="J72" s="230" t="str">
        <f>IF(MIDTERM!P72="","",$J$8*MIDTERM!P72)</f>
        <v/>
      </c>
      <c r="K72" s="230" t="str">
        <f>IF(MIDTERM!AB72="","",$K$8*MIDTERM!AB72)</f>
        <v/>
      </c>
      <c r="L72" s="230" t="str">
        <f>IF(MIDTERM!AD72="","",$L$8*MIDTERM!AD72)</f>
        <v/>
      </c>
      <c r="M72" s="255" t="str">
        <f t="shared" si="7"/>
        <v/>
      </c>
      <c r="N72" s="256" t="str">
        <f>IF(M72="","",('INITIAL INPUT'!$J$25*CRS!H72+'INITIAL INPUT'!$K$25*CRS!M72))</f>
        <v/>
      </c>
      <c r="O72" s="254" t="str">
        <f>IF(N72="","",VLOOKUP(N72,'INITIAL INPUT'!$P$4:$R$34,3))</f>
        <v/>
      </c>
      <c r="P72" s="230" t="str">
        <f>IF(FINAL!P72="","",CRS!$P$8*FINAL!P72)</f>
        <v/>
      </c>
      <c r="Q72" s="230" t="str">
        <f>IF(FINAL!AB72="","",CRS!$Q$8*FINAL!AB72)</f>
        <v/>
      </c>
      <c r="R72" s="230" t="str">
        <f>IF(FINAL!AD72="","",CRS!$R$8*FINAL!AD72)</f>
        <v/>
      </c>
      <c r="S72" s="255" t="str">
        <f t="shared" si="8"/>
        <v/>
      </c>
      <c r="T72" s="256" t="str">
        <f>IF(S72="","",'INITIAL INPUT'!$J$26*CRS!H72+'INITIAL INPUT'!$K$26*CRS!M72+'INITIAL INPUT'!$L$26*CRS!S72)</f>
        <v/>
      </c>
      <c r="U72" s="254" t="str">
        <f>IF(T72="","",VLOOKUP(T72,'INITIAL INPUT'!$P$4:$R$34,3))</f>
        <v/>
      </c>
      <c r="V72" s="268" t="str">
        <f t="shared" si="9"/>
        <v/>
      </c>
      <c r="W72" s="269" t="str">
        <f t="shared" si="10"/>
        <v/>
      </c>
      <c r="X72" s="271"/>
      <c r="Y72" s="279"/>
    </row>
    <row r="73" spans="1:25">
      <c r="A73" s="382" t="s">
        <v>200</v>
      </c>
      <c r="B73" s="226" t="str">
        <f>IF(NAMES!B57="","",NAMES!B57)</f>
        <v/>
      </c>
      <c r="C73" s="227" t="str">
        <f>IF(NAMES!C57="","",NAMES!C57)</f>
        <v/>
      </c>
      <c r="D73" s="228" t="str">
        <f>IF(NAMES!D57="","",NAMES!D57)</f>
        <v/>
      </c>
      <c r="E73" s="229" t="str">
        <f>IF(PRELIM!P73="","",$E$8*PRELIM!P73)</f>
        <v/>
      </c>
      <c r="F73" s="230" t="str">
        <f>IF(PRELIM!AB73="","",$F$8*PRELIM!AB73)</f>
        <v/>
      </c>
      <c r="G73" s="230" t="str">
        <f>IF(PRELIM!AD73="","",$G$8*PRELIM!AD73)</f>
        <v/>
      </c>
      <c r="H73" s="231" t="str">
        <f t="shared" si="6"/>
        <v/>
      </c>
      <c r="I73" s="254" t="str">
        <f>IF(H73="","",VLOOKUP(H73,'INITIAL INPUT'!$P$4:$R$34,3))</f>
        <v/>
      </c>
      <c r="J73" s="230" t="str">
        <f>IF(MIDTERM!P73="","",$J$8*MIDTERM!P73)</f>
        <v/>
      </c>
      <c r="K73" s="230" t="str">
        <f>IF(MIDTERM!AB73="","",$K$8*MIDTERM!AB73)</f>
        <v/>
      </c>
      <c r="L73" s="230" t="str">
        <f>IF(MIDTERM!AD73="","",$L$8*MIDTERM!AD73)</f>
        <v/>
      </c>
      <c r="M73" s="255" t="str">
        <f t="shared" si="7"/>
        <v/>
      </c>
      <c r="N73" s="256" t="str">
        <f>IF(M73="","",('INITIAL INPUT'!$J$25*CRS!H73+'INITIAL INPUT'!$K$25*CRS!M73))</f>
        <v/>
      </c>
      <c r="O73" s="254" t="str">
        <f>IF(N73="","",VLOOKUP(N73,'INITIAL INPUT'!$P$4:$R$34,3))</f>
        <v/>
      </c>
      <c r="P73" s="230" t="str">
        <f>IF(FINAL!P73="","",CRS!$P$8*FINAL!P73)</f>
        <v/>
      </c>
      <c r="Q73" s="230" t="str">
        <f>IF(FINAL!AB73="","",CRS!$Q$8*FINAL!AB73)</f>
        <v/>
      </c>
      <c r="R73" s="230" t="str">
        <f>IF(FINAL!AD73="","",CRS!$R$8*FINAL!AD73)</f>
        <v/>
      </c>
      <c r="S73" s="255" t="str">
        <f t="shared" si="8"/>
        <v/>
      </c>
      <c r="T73" s="256" t="str">
        <f>IF(S73="","",'INITIAL INPUT'!$J$26*CRS!H73+'INITIAL INPUT'!$K$26*CRS!M73+'INITIAL INPUT'!$L$26*CRS!S73)</f>
        <v/>
      </c>
      <c r="U73" s="254" t="str">
        <f>IF(T73="","",VLOOKUP(T73,'INITIAL INPUT'!$P$4:$R$34,3))</f>
        <v/>
      </c>
      <c r="V73" s="268" t="str">
        <f t="shared" si="9"/>
        <v/>
      </c>
      <c r="W73" s="269" t="str">
        <f t="shared" si="10"/>
        <v/>
      </c>
      <c r="X73" s="271"/>
      <c r="Y73" s="279"/>
    </row>
    <row r="74" spans="1:25">
      <c r="A74" s="382" t="s">
        <v>201</v>
      </c>
      <c r="B74" s="226" t="str">
        <f>IF(NAMES!B58="","",NAMES!B58)</f>
        <v/>
      </c>
      <c r="C74" s="227" t="str">
        <f>IF(NAMES!C58="","",NAMES!C58)</f>
        <v/>
      </c>
      <c r="D74" s="228" t="str">
        <f>IF(NAMES!D58="","",NAMES!D58)</f>
        <v/>
      </c>
      <c r="E74" s="229" t="str">
        <f>IF(PRELIM!P74="","",$E$8*PRELIM!P74)</f>
        <v/>
      </c>
      <c r="F74" s="230" t="str">
        <f>IF(PRELIM!AB74="","",$F$8*PRELIM!AB74)</f>
        <v/>
      </c>
      <c r="G74" s="230" t="str">
        <f>IF(PRELIM!AD74="","",$G$8*PRELIM!AD74)</f>
        <v/>
      </c>
      <c r="H74" s="231" t="str">
        <f t="shared" si="6"/>
        <v/>
      </c>
      <c r="I74" s="254" t="str">
        <f>IF(H74="","",VLOOKUP(H74,'INITIAL INPUT'!$P$4:$R$34,3))</f>
        <v/>
      </c>
      <c r="J74" s="230" t="str">
        <f>IF(MIDTERM!P74="","",$J$8*MIDTERM!P74)</f>
        <v/>
      </c>
      <c r="K74" s="230" t="str">
        <f>IF(MIDTERM!AB74="","",$K$8*MIDTERM!AB74)</f>
        <v/>
      </c>
      <c r="L74" s="230" t="str">
        <f>IF(MIDTERM!AD74="","",$L$8*MIDTERM!AD74)</f>
        <v/>
      </c>
      <c r="M74" s="255" t="str">
        <f t="shared" si="7"/>
        <v/>
      </c>
      <c r="N74" s="256" t="str">
        <f>IF(M74="","",('INITIAL INPUT'!$J$25*CRS!H74+'INITIAL INPUT'!$K$25*CRS!M74))</f>
        <v/>
      </c>
      <c r="O74" s="254" t="str">
        <f>IF(N74="","",VLOOKUP(N74,'INITIAL INPUT'!$P$4:$R$34,3))</f>
        <v/>
      </c>
      <c r="P74" s="230" t="str">
        <f>IF(FINAL!P74="","",CRS!$P$8*FINAL!P74)</f>
        <v/>
      </c>
      <c r="Q74" s="230" t="str">
        <f>IF(FINAL!AB74="","",CRS!$Q$8*FINAL!AB74)</f>
        <v/>
      </c>
      <c r="R74" s="230" t="str">
        <f>IF(FINAL!AD74="","",CRS!$R$8*FINAL!AD74)</f>
        <v/>
      </c>
      <c r="S74" s="255" t="str">
        <f t="shared" si="8"/>
        <v/>
      </c>
      <c r="T74" s="256" t="str">
        <f>IF(S74="","",'INITIAL INPUT'!$J$26*CRS!H74+'INITIAL INPUT'!$K$26*CRS!M74+'INITIAL INPUT'!$L$26*CRS!S74)</f>
        <v/>
      </c>
      <c r="U74" s="254" t="str">
        <f>IF(T74="","",VLOOKUP(T74,'INITIAL INPUT'!$P$4:$R$34,3))</f>
        <v/>
      </c>
      <c r="V74" s="268" t="str">
        <f t="shared" si="9"/>
        <v/>
      </c>
      <c r="W74" s="269" t="str">
        <f t="shared" si="10"/>
        <v/>
      </c>
      <c r="X74" s="271"/>
      <c r="Y74" s="279"/>
    </row>
    <row r="75" spans="1:25">
      <c r="A75" s="382" t="s">
        <v>202</v>
      </c>
      <c r="B75" s="226" t="str">
        <f>IF(NAMES!B59="","",NAMES!B59)</f>
        <v/>
      </c>
      <c r="C75" s="227" t="str">
        <f>IF(NAMES!C59="","",NAMES!C59)</f>
        <v/>
      </c>
      <c r="D75" s="228" t="str">
        <f>IF(NAMES!D59="","",NAMES!D59)</f>
        <v/>
      </c>
      <c r="E75" s="229" t="str">
        <f>IF(PRELIM!P75="","",$E$8*PRELIM!P75)</f>
        <v/>
      </c>
      <c r="F75" s="230" t="str">
        <f>IF(PRELIM!AB75="","",$F$8*PRELIM!AB75)</f>
        <v/>
      </c>
      <c r="G75" s="230" t="str">
        <f>IF(PRELIM!AD75="","",$G$8*PRELIM!AD75)</f>
        <v/>
      </c>
      <c r="H75" s="231" t="str">
        <f t="shared" si="6"/>
        <v/>
      </c>
      <c r="I75" s="254" t="str">
        <f>IF(H75="","",VLOOKUP(H75,'INITIAL INPUT'!$P$4:$R$34,3))</f>
        <v/>
      </c>
      <c r="J75" s="230" t="str">
        <f>IF(MIDTERM!P75="","",$J$8*MIDTERM!P75)</f>
        <v/>
      </c>
      <c r="K75" s="230" t="str">
        <f>IF(MIDTERM!AB75="","",$K$8*MIDTERM!AB75)</f>
        <v/>
      </c>
      <c r="L75" s="230" t="str">
        <f>IF(MIDTERM!AD75="","",$L$8*MIDTERM!AD75)</f>
        <v/>
      </c>
      <c r="M75" s="255" t="str">
        <f t="shared" si="7"/>
        <v/>
      </c>
      <c r="N75" s="256" t="str">
        <f>IF(M75="","",('INITIAL INPUT'!$J$25*CRS!H75+'INITIAL INPUT'!$K$25*CRS!M75))</f>
        <v/>
      </c>
      <c r="O75" s="254" t="str">
        <f>IF(N75="","",VLOOKUP(N75,'INITIAL INPUT'!$P$4:$R$34,3))</f>
        <v/>
      </c>
      <c r="P75" s="230" t="str">
        <f>IF(FINAL!P75="","",CRS!$P$8*FINAL!P75)</f>
        <v/>
      </c>
      <c r="Q75" s="230" t="str">
        <f>IF(FINAL!AB75="","",CRS!$Q$8*FINAL!AB75)</f>
        <v/>
      </c>
      <c r="R75" s="230" t="str">
        <f>IF(FINAL!AD75="","",CRS!$R$8*FINAL!AD75)</f>
        <v/>
      </c>
      <c r="S75" s="255" t="str">
        <f t="shared" si="8"/>
        <v/>
      </c>
      <c r="T75" s="256" t="str">
        <f>IF(S75="","",'INITIAL INPUT'!$J$26*CRS!H75+'INITIAL INPUT'!$K$26*CRS!M75+'INITIAL INPUT'!$L$26*CRS!S75)</f>
        <v/>
      </c>
      <c r="U75" s="254" t="str">
        <f>IF(T75="","",VLOOKUP(T75,'INITIAL INPUT'!$P$4:$R$34,3))</f>
        <v/>
      </c>
      <c r="V75" s="268" t="str">
        <f t="shared" si="9"/>
        <v/>
      </c>
      <c r="W75" s="269" t="str">
        <f t="shared" si="10"/>
        <v/>
      </c>
      <c r="X75" s="271"/>
      <c r="Y75" s="279"/>
    </row>
    <row r="76" spans="1:25">
      <c r="A76" s="382" t="s">
        <v>203</v>
      </c>
      <c r="B76" s="226" t="str">
        <f>IF(NAMES!B60="","",NAMES!B60)</f>
        <v/>
      </c>
      <c r="C76" s="227" t="str">
        <f>IF(NAMES!C60="","",NAMES!C60)</f>
        <v/>
      </c>
      <c r="D76" s="228" t="str">
        <f>IF(NAMES!D60="","",NAMES!D60)</f>
        <v/>
      </c>
      <c r="E76" s="229" t="str">
        <f>IF(PRELIM!P76="","",$E$8*PRELIM!P76)</f>
        <v/>
      </c>
      <c r="F76" s="230" t="str">
        <f>IF(PRELIM!AB76="","",$F$8*PRELIM!AB76)</f>
        <v/>
      </c>
      <c r="G76" s="230" t="str">
        <f>IF(PRELIM!AD76="","",$G$8*PRELIM!AD76)</f>
        <v/>
      </c>
      <c r="H76" s="231" t="str">
        <f t="shared" si="6"/>
        <v/>
      </c>
      <c r="I76" s="254" t="str">
        <f>IF(H76="","",VLOOKUP(H76,'INITIAL INPUT'!$P$4:$R$34,3))</f>
        <v/>
      </c>
      <c r="J76" s="230" t="str">
        <f>IF(MIDTERM!P76="","",$J$8*MIDTERM!P76)</f>
        <v/>
      </c>
      <c r="K76" s="230" t="str">
        <f>IF(MIDTERM!AB76="","",$K$8*MIDTERM!AB76)</f>
        <v/>
      </c>
      <c r="L76" s="230" t="str">
        <f>IF(MIDTERM!AD76="","",$L$8*MIDTERM!AD76)</f>
        <v/>
      </c>
      <c r="M76" s="255" t="str">
        <f t="shared" si="7"/>
        <v/>
      </c>
      <c r="N76" s="256" t="str">
        <f>IF(M76="","",('INITIAL INPUT'!$J$25*CRS!H76+'INITIAL INPUT'!$K$25*CRS!M76))</f>
        <v/>
      </c>
      <c r="O76" s="254" t="str">
        <f>IF(N76="","",VLOOKUP(N76,'INITIAL INPUT'!$P$4:$R$34,3))</f>
        <v/>
      </c>
      <c r="P76" s="230" t="str">
        <f>IF(FINAL!P76="","",CRS!$P$8*FINAL!P76)</f>
        <v/>
      </c>
      <c r="Q76" s="230" t="str">
        <f>IF(FINAL!AB76="","",CRS!$Q$8*FINAL!AB76)</f>
        <v/>
      </c>
      <c r="R76" s="230" t="str">
        <f>IF(FINAL!AD76="","",CRS!$R$8*FINAL!AD76)</f>
        <v/>
      </c>
      <c r="S76" s="255" t="str">
        <f t="shared" si="8"/>
        <v/>
      </c>
      <c r="T76" s="256" t="str">
        <f>IF(S76="","",'INITIAL INPUT'!$J$26*CRS!H76+'INITIAL INPUT'!$K$26*CRS!M76+'INITIAL INPUT'!$L$26*CRS!S76)</f>
        <v/>
      </c>
      <c r="U76" s="254" t="str">
        <f>IF(T76="","",VLOOKUP(T76,'INITIAL INPUT'!$P$4:$R$34,3))</f>
        <v/>
      </c>
      <c r="V76" s="268" t="str">
        <f t="shared" si="9"/>
        <v/>
      </c>
      <c r="W76" s="269" t="str">
        <f t="shared" si="10"/>
        <v/>
      </c>
      <c r="X76" s="271"/>
      <c r="Y76" s="279"/>
    </row>
    <row r="77" spans="1:25">
      <c r="A77" s="382" t="s">
        <v>204</v>
      </c>
      <c r="B77" s="226" t="str">
        <f>IF(NAMES!B61="","",NAMES!B61)</f>
        <v/>
      </c>
      <c r="C77" s="227" t="str">
        <f>IF(NAMES!C61="","",NAMES!C61)</f>
        <v/>
      </c>
      <c r="D77" s="228" t="str">
        <f>IF(NAMES!D61="","",NAMES!D61)</f>
        <v/>
      </c>
      <c r="E77" s="229" t="str">
        <f>IF(PRELIM!P77="","",$E$8*PRELIM!P77)</f>
        <v/>
      </c>
      <c r="F77" s="230" t="str">
        <f>IF(PRELIM!AB77="","",$F$8*PRELIM!AB77)</f>
        <v/>
      </c>
      <c r="G77" s="230" t="str">
        <f>IF(PRELIM!AD77="","",$G$8*PRELIM!AD77)</f>
        <v/>
      </c>
      <c r="H77" s="231" t="str">
        <f t="shared" si="6"/>
        <v/>
      </c>
      <c r="I77" s="254" t="str">
        <f>IF(H77="","",VLOOKUP(H77,'INITIAL INPUT'!$P$4:$R$34,3))</f>
        <v/>
      </c>
      <c r="J77" s="230" t="str">
        <f>IF(MIDTERM!P77="","",$J$8*MIDTERM!P77)</f>
        <v/>
      </c>
      <c r="K77" s="230" t="str">
        <f>IF(MIDTERM!AB77="","",$K$8*MIDTERM!AB77)</f>
        <v/>
      </c>
      <c r="L77" s="230" t="str">
        <f>IF(MIDTERM!AD77="","",$L$8*MIDTERM!AD77)</f>
        <v/>
      </c>
      <c r="M77" s="255" t="str">
        <f t="shared" si="7"/>
        <v/>
      </c>
      <c r="N77" s="256" t="str">
        <f>IF(M77="","",('INITIAL INPUT'!$J$25*CRS!H77+'INITIAL INPUT'!$K$25*CRS!M77))</f>
        <v/>
      </c>
      <c r="O77" s="254" t="str">
        <f>IF(N77="","",VLOOKUP(N77,'INITIAL INPUT'!$P$4:$R$34,3))</f>
        <v/>
      </c>
      <c r="P77" s="230" t="str">
        <f>IF(FINAL!P77="","",CRS!$P$8*FINAL!P77)</f>
        <v/>
      </c>
      <c r="Q77" s="230" t="str">
        <f>IF(FINAL!AB77="","",CRS!$Q$8*FINAL!AB77)</f>
        <v/>
      </c>
      <c r="R77" s="230" t="str">
        <f>IF(FINAL!AD77="","",CRS!$R$8*FINAL!AD77)</f>
        <v/>
      </c>
      <c r="S77" s="255" t="str">
        <f t="shared" si="8"/>
        <v/>
      </c>
      <c r="T77" s="256" t="str">
        <f>IF(S77="","",'INITIAL INPUT'!$J$26*CRS!H77+'INITIAL INPUT'!$K$26*CRS!M77+'INITIAL INPUT'!$L$26*CRS!S77)</f>
        <v/>
      </c>
      <c r="U77" s="254" t="str">
        <f>IF(T77="","",VLOOKUP(T77,'INITIAL INPUT'!$P$4:$R$34,3))</f>
        <v/>
      </c>
      <c r="V77" s="268" t="str">
        <f t="shared" si="9"/>
        <v/>
      </c>
      <c r="W77" s="269" t="str">
        <f t="shared" si="10"/>
        <v/>
      </c>
      <c r="X77" s="271"/>
      <c r="Y77" s="279"/>
    </row>
    <row r="78" spans="1:25">
      <c r="A78" s="382" t="s">
        <v>205</v>
      </c>
      <c r="B78" s="226" t="str">
        <f>IF(NAMES!B62="","",NAMES!B62)</f>
        <v/>
      </c>
      <c r="C78" s="227" t="str">
        <f>IF(NAMES!C62="","",NAMES!C62)</f>
        <v/>
      </c>
      <c r="D78" s="228" t="str">
        <f>IF(NAMES!D62="","",NAMES!D62)</f>
        <v/>
      </c>
      <c r="E78" s="229" t="str">
        <f>IF(PRELIM!P78="","",$E$8*PRELIM!P78)</f>
        <v/>
      </c>
      <c r="F78" s="230" t="str">
        <f>IF(PRELIM!AB78="","",$F$8*PRELIM!AB78)</f>
        <v/>
      </c>
      <c r="G78" s="230" t="str">
        <f>IF(PRELIM!AD78="","",$G$8*PRELIM!AD78)</f>
        <v/>
      </c>
      <c r="H78" s="231" t="str">
        <f t="shared" si="6"/>
        <v/>
      </c>
      <c r="I78" s="254" t="str">
        <f>IF(H78="","",VLOOKUP(H78,'INITIAL INPUT'!$P$4:$R$34,3))</f>
        <v/>
      </c>
      <c r="J78" s="230" t="str">
        <f>IF(MIDTERM!P78="","",$J$8*MIDTERM!P78)</f>
        <v/>
      </c>
      <c r="K78" s="230" t="str">
        <f>IF(MIDTERM!AB78="","",$K$8*MIDTERM!AB78)</f>
        <v/>
      </c>
      <c r="L78" s="230" t="str">
        <f>IF(MIDTERM!AD78="","",$L$8*MIDTERM!AD78)</f>
        <v/>
      </c>
      <c r="M78" s="255" t="str">
        <f t="shared" si="7"/>
        <v/>
      </c>
      <c r="N78" s="256" t="str">
        <f>IF(M78="","",('INITIAL INPUT'!$J$25*CRS!H78+'INITIAL INPUT'!$K$25*CRS!M78))</f>
        <v/>
      </c>
      <c r="O78" s="254" t="str">
        <f>IF(N78="","",VLOOKUP(N78,'INITIAL INPUT'!$P$4:$R$34,3))</f>
        <v/>
      </c>
      <c r="P78" s="230" t="str">
        <f>IF(FINAL!P78="","",CRS!$P$8*FINAL!P78)</f>
        <v/>
      </c>
      <c r="Q78" s="230" t="str">
        <f>IF(FINAL!AB78="","",CRS!$Q$8*FINAL!AB78)</f>
        <v/>
      </c>
      <c r="R78" s="230" t="str">
        <f>IF(FINAL!AD78="","",CRS!$R$8*FINAL!AD78)</f>
        <v/>
      </c>
      <c r="S78" s="255" t="str">
        <f t="shared" si="8"/>
        <v/>
      </c>
      <c r="T78" s="256" t="str">
        <f>IF(S78="","",'INITIAL INPUT'!$J$26*CRS!H78+'INITIAL INPUT'!$K$26*CRS!M78+'INITIAL INPUT'!$L$26*CRS!S78)</f>
        <v/>
      </c>
      <c r="U78" s="254" t="str">
        <f>IF(T78="","",VLOOKUP(T78,'INITIAL INPUT'!$P$4:$R$34,3))</f>
        <v/>
      </c>
      <c r="V78" s="268" t="str">
        <f t="shared" si="9"/>
        <v/>
      </c>
      <c r="W78" s="269" t="str">
        <f t="shared" si="10"/>
        <v/>
      </c>
      <c r="X78" s="271"/>
      <c r="Y78" s="279"/>
    </row>
    <row r="79" spans="1:25">
      <c r="A79" s="382" t="s">
        <v>206</v>
      </c>
      <c r="B79" s="226" t="str">
        <f>IF(NAMES!B63="","",NAMES!B63)</f>
        <v/>
      </c>
      <c r="C79" s="227" t="str">
        <f>IF(NAMES!C63="","",NAMES!C63)</f>
        <v/>
      </c>
      <c r="D79" s="228" t="str">
        <f>IF(NAMES!D63="","",NAMES!D63)</f>
        <v/>
      </c>
      <c r="E79" s="229" t="str">
        <f>IF(PRELIM!P79="","",$E$8*PRELIM!P79)</f>
        <v/>
      </c>
      <c r="F79" s="230" t="str">
        <f>IF(PRELIM!AB79="","",$F$8*PRELIM!AB79)</f>
        <v/>
      </c>
      <c r="G79" s="230" t="str">
        <f>IF(PRELIM!AD79="","",$G$8*PRELIM!AD79)</f>
        <v/>
      </c>
      <c r="H79" s="231" t="str">
        <f t="shared" si="6"/>
        <v/>
      </c>
      <c r="I79" s="254" t="str">
        <f>IF(H79="","",VLOOKUP(H79,'INITIAL INPUT'!$P$4:$R$34,3))</f>
        <v/>
      </c>
      <c r="J79" s="230" t="str">
        <f>IF(MIDTERM!P79="","",$J$8*MIDTERM!P79)</f>
        <v/>
      </c>
      <c r="K79" s="230" t="str">
        <f>IF(MIDTERM!AB79="","",$K$8*MIDTERM!AB79)</f>
        <v/>
      </c>
      <c r="L79" s="230" t="str">
        <f>IF(MIDTERM!AD79="","",$L$8*MIDTERM!AD79)</f>
        <v/>
      </c>
      <c r="M79" s="255" t="str">
        <f t="shared" si="7"/>
        <v/>
      </c>
      <c r="N79" s="256" t="str">
        <f>IF(M79="","",('INITIAL INPUT'!$J$25*CRS!H79+'INITIAL INPUT'!$K$25*CRS!M79))</f>
        <v/>
      </c>
      <c r="O79" s="254" t="str">
        <f>IF(N79="","",VLOOKUP(N79,'INITIAL INPUT'!$P$4:$R$34,3))</f>
        <v/>
      </c>
      <c r="P79" s="230" t="str">
        <f>IF(FINAL!P79="","",CRS!$P$8*FINAL!P79)</f>
        <v/>
      </c>
      <c r="Q79" s="230" t="str">
        <f>IF(FINAL!AB79="","",CRS!$Q$8*FINAL!AB79)</f>
        <v/>
      </c>
      <c r="R79" s="230" t="str">
        <f>IF(FINAL!AD79="","",CRS!$R$8*FINAL!AD79)</f>
        <v/>
      </c>
      <c r="S79" s="255" t="str">
        <f t="shared" si="8"/>
        <v/>
      </c>
      <c r="T79" s="256" t="str">
        <f>IF(S79="","",'INITIAL INPUT'!$J$26*CRS!H79+'INITIAL INPUT'!$K$26*CRS!M79+'INITIAL INPUT'!$L$26*CRS!S79)</f>
        <v/>
      </c>
      <c r="U79" s="254" t="str">
        <f>IF(T79="","",VLOOKUP(T79,'INITIAL INPUT'!$P$4:$R$34,3))</f>
        <v/>
      </c>
      <c r="V79" s="268" t="str">
        <f t="shared" si="9"/>
        <v/>
      </c>
      <c r="W79" s="269" t="str">
        <f t="shared" si="10"/>
        <v/>
      </c>
      <c r="X79" s="271"/>
      <c r="Y79" s="279"/>
    </row>
    <row r="80" spans="1:25">
      <c r="A80" s="382" t="s">
        <v>207</v>
      </c>
      <c r="B80" s="226" t="str">
        <f>IF(NAMES!B64="","",NAMES!B64)</f>
        <v/>
      </c>
      <c r="C80" s="227" t="str">
        <f>IF(NAMES!C64="","",NAMES!C64)</f>
        <v/>
      </c>
      <c r="D80" s="228" t="str">
        <f>IF(NAMES!D64="","",NAMES!D64)</f>
        <v/>
      </c>
      <c r="E80" s="229" t="str">
        <f>IF(PRELIM!P80="","",$E$8*PRELIM!P80)</f>
        <v/>
      </c>
      <c r="F80" s="230" t="str">
        <f>IF(PRELIM!AB80="","",$F$8*PRELIM!AB80)</f>
        <v/>
      </c>
      <c r="G80" s="230" t="str">
        <f>IF(PRELIM!AD80="","",$G$8*PRELIM!AD80)</f>
        <v/>
      </c>
      <c r="H80" s="231" t="str">
        <f t="shared" si="6"/>
        <v/>
      </c>
      <c r="I80" s="254" t="str">
        <f>IF(H80="","",VLOOKUP(H80,'INITIAL INPUT'!$P$4:$R$34,3))</f>
        <v/>
      </c>
      <c r="J80" s="230" t="str">
        <f>IF(MIDTERM!P80="","",$J$8*MIDTERM!P80)</f>
        <v/>
      </c>
      <c r="K80" s="230" t="str">
        <f>IF(MIDTERM!AB80="","",$K$8*MIDTERM!AB80)</f>
        <v/>
      </c>
      <c r="L80" s="230" t="str">
        <f>IF(MIDTERM!AD80="","",$L$8*MIDTERM!AD80)</f>
        <v/>
      </c>
      <c r="M80" s="255" t="str">
        <f t="shared" si="7"/>
        <v/>
      </c>
      <c r="N80" s="256" t="str">
        <f>IF(M80="","",('INITIAL INPUT'!$J$25*CRS!H80+'INITIAL INPUT'!$K$25*CRS!M80))</f>
        <v/>
      </c>
      <c r="O80" s="254" t="str">
        <f>IF(N80="","",VLOOKUP(N80,'INITIAL INPUT'!$P$4:$R$34,3))</f>
        <v/>
      </c>
      <c r="P80" s="230" t="str">
        <f>IF(FINAL!P80="","",CRS!$P$8*FINAL!P80)</f>
        <v/>
      </c>
      <c r="Q80" s="230" t="str">
        <f>IF(FINAL!AB80="","",CRS!$Q$8*FINAL!AB80)</f>
        <v/>
      </c>
      <c r="R80" s="230" t="str">
        <f>IF(FINAL!AD80="","",CRS!$R$8*FINAL!AD80)</f>
        <v/>
      </c>
      <c r="S80" s="255" t="str">
        <f t="shared" si="8"/>
        <v/>
      </c>
      <c r="T80" s="256" t="str">
        <f>IF(S80="","",'INITIAL INPUT'!$J$26*CRS!H80+'INITIAL INPUT'!$K$26*CRS!M80+'INITIAL INPUT'!$L$26*CRS!S80)</f>
        <v/>
      </c>
      <c r="U80" s="254" t="str">
        <f>IF(T80="","",VLOOKUP(T80,'INITIAL INPUT'!$P$4:$R$34,3))</f>
        <v/>
      </c>
      <c r="V80" s="268" t="str">
        <f t="shared" si="9"/>
        <v/>
      </c>
      <c r="W80" s="269" t="str">
        <f t="shared" si="10"/>
        <v/>
      </c>
      <c r="X80" s="271"/>
      <c r="Y80" s="279"/>
    </row>
    <row r="81" spans="1:24">
      <c r="A81" s="180"/>
      <c r="B81" s="180"/>
      <c r="C81" s="180"/>
      <c r="J81" s="180"/>
      <c r="K81" s="180"/>
      <c r="L81" s="257"/>
      <c r="P81" s="180"/>
      <c r="Q81" s="180"/>
      <c r="R81" s="257"/>
      <c r="X81" s="180"/>
    </row>
    <row r="82" spans="1:24">
      <c r="A82" s="180"/>
      <c r="B82" s="180"/>
      <c r="C82" s="180"/>
      <c r="J82" s="180"/>
      <c r="K82" s="180"/>
      <c r="L82" s="257"/>
      <c r="P82" s="180"/>
      <c r="Q82" s="180"/>
      <c r="R82" s="257"/>
      <c r="X82" s="180"/>
    </row>
    <row r="83" spans="1:24">
      <c r="A83" s="180"/>
      <c r="B83" s="180"/>
      <c r="C83" s="180"/>
      <c r="J83" s="180"/>
      <c r="K83" s="180"/>
      <c r="L83" s="257"/>
      <c r="P83" s="180"/>
      <c r="Q83" s="180"/>
      <c r="R83" s="257"/>
      <c r="X83" s="180"/>
    </row>
    <row r="84" spans="1:24">
      <c r="A84" s="180"/>
      <c r="B84" s="180"/>
      <c r="C84" s="180"/>
      <c r="J84" s="180"/>
      <c r="K84" s="180"/>
      <c r="L84" s="257"/>
      <c r="P84" s="180"/>
      <c r="Q84" s="180"/>
      <c r="R84" s="257"/>
      <c r="X84" s="180"/>
    </row>
    <row r="85" spans="1:24">
      <c r="A85" s="180"/>
      <c r="B85" s="180"/>
      <c r="C85" s="180"/>
      <c r="J85" s="180"/>
      <c r="K85" s="180"/>
      <c r="L85" s="257"/>
      <c r="P85" s="180"/>
      <c r="Q85" s="180"/>
      <c r="R85" s="257"/>
      <c r="X85" s="180"/>
    </row>
    <row r="86" spans="1:24">
      <c r="A86" s="180"/>
      <c r="B86" s="180"/>
      <c r="C86" s="180"/>
      <c r="J86" s="180"/>
      <c r="K86" s="180"/>
      <c r="L86" s="257"/>
      <c r="P86" s="180"/>
      <c r="Q86" s="180"/>
      <c r="R86" s="257"/>
      <c r="X86" s="180"/>
    </row>
    <row r="87" spans="1:24">
      <c r="A87" s="180"/>
      <c r="B87" s="180"/>
      <c r="C87" s="180"/>
      <c r="J87" s="180"/>
      <c r="K87" s="180"/>
      <c r="L87" s="257"/>
      <c r="P87" s="180"/>
      <c r="Q87" s="180"/>
      <c r="R87" s="257"/>
      <c r="X87" s="180"/>
    </row>
    <row r="88" spans="1:24">
      <c r="A88" s="180"/>
      <c r="B88" s="180"/>
      <c r="C88" s="180"/>
      <c r="J88" s="180"/>
      <c r="K88" s="180"/>
      <c r="L88" s="257"/>
      <c r="P88" s="180"/>
      <c r="Q88" s="180"/>
      <c r="R88" s="257"/>
      <c r="X88" s="180"/>
    </row>
    <row r="89" spans="1:24">
      <c r="A89" s="180"/>
      <c r="B89" s="180"/>
      <c r="C89" s="180"/>
      <c r="J89" s="180"/>
      <c r="K89" s="180"/>
      <c r="L89" s="257"/>
      <c r="P89" s="180"/>
      <c r="Q89" s="180"/>
      <c r="R89" s="257"/>
      <c r="X89" s="180"/>
    </row>
    <row r="90" spans="1:24">
      <c r="A90" s="180"/>
      <c r="B90" s="180"/>
      <c r="C90" s="180"/>
      <c r="J90" s="180"/>
      <c r="K90" s="180"/>
      <c r="L90" s="257"/>
      <c r="P90" s="180"/>
      <c r="Q90" s="180"/>
      <c r="R90" s="257"/>
      <c r="X90" s="180"/>
    </row>
    <row r="91" spans="1:24">
      <c r="A91" s="180"/>
      <c r="B91" s="180"/>
      <c r="C91" s="180"/>
      <c r="J91" s="180"/>
      <c r="K91" s="180"/>
      <c r="L91" s="257"/>
      <c r="P91" s="180"/>
      <c r="Q91" s="180"/>
      <c r="R91" s="257"/>
      <c r="X91" s="180"/>
    </row>
    <row r="92" spans="1:24">
      <c r="A92" s="180"/>
      <c r="B92" s="180"/>
      <c r="C92" s="180"/>
      <c r="J92" s="180"/>
      <c r="K92" s="180"/>
      <c r="L92" s="257"/>
      <c r="P92" s="180"/>
      <c r="Q92" s="180"/>
      <c r="R92" s="257"/>
      <c r="X92" s="180"/>
    </row>
    <row r="93" spans="1:24">
      <c r="A93" s="180"/>
      <c r="B93" s="180"/>
      <c r="C93" s="180"/>
      <c r="J93" s="180"/>
      <c r="K93" s="180"/>
      <c r="L93" s="257"/>
      <c r="P93" s="180"/>
      <c r="Q93" s="180"/>
      <c r="R93" s="257"/>
      <c r="X93" s="180"/>
    </row>
    <row r="94" spans="1:24">
      <c r="A94" s="180"/>
      <c r="B94" s="180"/>
      <c r="C94" s="180"/>
      <c r="J94" s="180"/>
      <c r="K94" s="180"/>
      <c r="L94" s="257"/>
      <c r="P94" s="180"/>
      <c r="Q94" s="180"/>
      <c r="R94" s="257"/>
      <c r="X94" s="180"/>
    </row>
    <row r="95" spans="1:24">
      <c r="A95" s="180"/>
      <c r="B95" s="180"/>
      <c r="C95" s="180"/>
      <c r="J95" s="180"/>
      <c r="K95" s="180"/>
      <c r="L95" s="257"/>
      <c r="P95" s="180"/>
      <c r="Q95" s="180"/>
      <c r="R95" s="257"/>
      <c r="X95" s="180"/>
    </row>
    <row r="96" spans="1:24">
      <c r="A96" s="180"/>
      <c r="B96" s="180"/>
      <c r="C96" s="180"/>
      <c r="J96" s="180"/>
      <c r="K96" s="180"/>
      <c r="L96" s="257"/>
      <c r="P96" s="180"/>
      <c r="Q96" s="180"/>
      <c r="R96" s="257"/>
      <c r="X96" s="180"/>
    </row>
    <row r="97" spans="1:24">
      <c r="A97" s="180"/>
      <c r="B97" s="180"/>
      <c r="C97" s="180"/>
      <c r="J97" s="180"/>
      <c r="K97" s="180"/>
      <c r="L97" s="257"/>
      <c r="P97" s="180"/>
      <c r="Q97" s="180"/>
      <c r="R97" s="257"/>
      <c r="X97" s="180"/>
    </row>
    <row r="98" spans="1:24">
      <c r="A98" s="180"/>
      <c r="B98" s="180"/>
      <c r="C98" s="180"/>
      <c r="J98" s="180"/>
      <c r="K98" s="180"/>
      <c r="L98" s="257"/>
      <c r="P98" s="180"/>
      <c r="Q98" s="180"/>
      <c r="R98" s="257"/>
      <c r="X98" s="180"/>
    </row>
    <row r="99" spans="1:24">
      <c r="A99" s="180"/>
      <c r="B99" s="180"/>
      <c r="C99" s="180"/>
      <c r="J99" s="180"/>
      <c r="K99" s="180"/>
      <c r="L99" s="257"/>
      <c r="P99" s="180"/>
      <c r="Q99" s="180"/>
      <c r="R99" s="257"/>
      <c r="X99" s="180"/>
    </row>
    <row r="100" spans="1:24">
      <c r="A100" s="180"/>
      <c r="B100" s="180"/>
      <c r="C100" s="180"/>
      <c r="J100" s="180"/>
      <c r="K100" s="180"/>
      <c r="L100" s="257"/>
      <c r="P100" s="180"/>
      <c r="Q100" s="180"/>
      <c r="R100" s="257"/>
      <c r="X100" s="180"/>
    </row>
    <row r="101" spans="1:24">
      <c r="A101" s="180"/>
      <c r="B101" s="180"/>
      <c r="C101" s="180"/>
      <c r="J101" s="180"/>
      <c r="K101" s="180"/>
      <c r="L101" s="257"/>
      <c r="P101" s="180"/>
      <c r="Q101" s="180"/>
      <c r="R101" s="257"/>
      <c r="X101" s="180"/>
    </row>
    <row r="102" spans="1:24">
      <c r="A102" s="180"/>
      <c r="B102" s="180"/>
      <c r="C102" s="180"/>
      <c r="J102" s="180"/>
      <c r="K102" s="180"/>
      <c r="L102" s="257"/>
      <c r="P102" s="180"/>
      <c r="Q102" s="180"/>
      <c r="R102" s="257"/>
      <c r="X102" s="180"/>
    </row>
    <row r="103" spans="1:24">
      <c r="A103" s="180"/>
      <c r="B103" s="180"/>
      <c r="C103" s="180"/>
      <c r="J103" s="180"/>
      <c r="K103" s="180"/>
      <c r="L103" s="257"/>
      <c r="P103" s="180"/>
      <c r="Q103" s="180"/>
      <c r="R103" s="257"/>
      <c r="X103" s="180"/>
    </row>
    <row r="104" spans="1:24">
      <c r="A104" s="180"/>
      <c r="B104" s="180"/>
      <c r="C104" s="180"/>
      <c r="J104" s="180"/>
      <c r="K104" s="180"/>
      <c r="L104" s="257"/>
      <c r="P104" s="180"/>
      <c r="Q104" s="180"/>
      <c r="R104" s="257"/>
      <c r="X104" s="180"/>
    </row>
    <row r="105" spans="1:24">
      <c r="A105" s="180"/>
      <c r="B105" s="180"/>
      <c r="C105" s="180"/>
      <c r="J105" s="180"/>
      <c r="K105" s="180"/>
      <c r="L105" s="257"/>
      <c r="P105" s="180"/>
      <c r="Q105" s="180"/>
      <c r="R105" s="257"/>
      <c r="X105" s="180"/>
    </row>
    <row r="106" spans="1:24">
      <c r="A106" s="180"/>
      <c r="B106" s="180"/>
      <c r="C106" s="180"/>
      <c r="J106" s="180"/>
      <c r="K106" s="180"/>
      <c r="L106" s="257"/>
      <c r="P106" s="180"/>
      <c r="Q106" s="180"/>
      <c r="R106" s="257"/>
      <c r="X106" s="180"/>
    </row>
    <row r="107" spans="1:24">
      <c r="A107" s="180"/>
      <c r="B107" s="180"/>
      <c r="C107" s="180"/>
      <c r="J107" s="180"/>
      <c r="K107" s="180"/>
      <c r="L107" s="257"/>
      <c r="P107" s="180"/>
      <c r="Q107" s="180"/>
      <c r="R107" s="257"/>
      <c r="X107" s="180"/>
    </row>
    <row r="108" spans="1:24">
      <c r="A108" s="180"/>
      <c r="B108" s="180"/>
      <c r="C108" s="180"/>
      <c r="J108" s="180"/>
      <c r="K108" s="180"/>
      <c r="L108" s="257"/>
      <c r="P108" s="180"/>
      <c r="Q108" s="180"/>
      <c r="R108" s="257"/>
      <c r="X108" s="180"/>
    </row>
    <row r="109" spans="1:24">
      <c r="A109" s="180"/>
      <c r="B109" s="180"/>
      <c r="C109" s="180"/>
      <c r="J109" s="180"/>
      <c r="K109" s="180"/>
      <c r="L109" s="257"/>
      <c r="P109" s="180"/>
      <c r="Q109" s="180"/>
      <c r="R109" s="257"/>
      <c r="X109" s="180"/>
    </row>
    <row r="110" spans="1:24">
      <c r="A110" s="180"/>
      <c r="B110" s="180"/>
      <c r="C110" s="180"/>
      <c r="J110" s="180"/>
      <c r="K110" s="180"/>
      <c r="L110" s="257"/>
      <c r="P110" s="180"/>
      <c r="Q110" s="180"/>
      <c r="R110" s="257"/>
      <c r="X110" s="180"/>
    </row>
    <row r="111" spans="1:24">
      <c r="A111" s="180"/>
      <c r="B111" s="180"/>
      <c r="C111" s="180"/>
      <c r="J111" s="180"/>
      <c r="K111" s="180"/>
      <c r="L111" s="257"/>
      <c r="P111" s="180"/>
      <c r="Q111" s="180"/>
      <c r="R111" s="257"/>
      <c r="X111" s="180"/>
    </row>
    <row r="112" spans="1:24">
      <c r="A112" s="180"/>
      <c r="B112" s="180"/>
      <c r="C112" s="180"/>
      <c r="J112" s="180"/>
      <c r="K112" s="180"/>
      <c r="L112" s="257"/>
      <c r="P112" s="180"/>
      <c r="Q112" s="180"/>
      <c r="R112" s="257"/>
      <c r="X112" s="180"/>
    </row>
    <row r="113" spans="1:24">
      <c r="A113" s="180"/>
      <c r="B113" s="180"/>
      <c r="C113" s="180"/>
      <c r="J113" s="180"/>
      <c r="K113" s="180"/>
      <c r="L113" s="257"/>
      <c r="P113" s="180"/>
      <c r="Q113" s="180"/>
      <c r="R113" s="257"/>
      <c r="X113" s="180"/>
    </row>
    <row r="114" spans="1:24">
      <c r="A114" s="180"/>
      <c r="B114" s="180"/>
      <c r="C114" s="180"/>
      <c r="J114" s="180"/>
      <c r="K114" s="180"/>
      <c r="L114" s="257"/>
      <c r="P114" s="180"/>
      <c r="Q114" s="180"/>
      <c r="R114" s="257"/>
      <c r="X114" s="180"/>
    </row>
    <row r="115" spans="1:24">
      <c r="A115" s="180"/>
      <c r="B115" s="180"/>
      <c r="C115" s="180"/>
      <c r="J115" s="180"/>
      <c r="K115" s="180"/>
      <c r="L115" s="257"/>
      <c r="P115" s="180"/>
      <c r="Q115" s="180"/>
      <c r="R115" s="257"/>
      <c r="X115" s="180"/>
    </row>
    <row r="116" spans="1:24">
      <c r="A116" s="180"/>
      <c r="B116" s="180"/>
      <c r="C116" s="180"/>
      <c r="J116" s="180"/>
      <c r="K116" s="180"/>
      <c r="L116" s="257"/>
      <c r="P116" s="180"/>
      <c r="Q116" s="180"/>
      <c r="R116" s="257"/>
      <c r="X116" s="180"/>
    </row>
    <row r="117" spans="1:24">
      <c r="A117" s="180"/>
      <c r="B117" s="180"/>
      <c r="C117" s="180"/>
      <c r="J117" s="180"/>
      <c r="K117" s="180"/>
      <c r="L117" s="257"/>
      <c r="P117" s="180"/>
      <c r="Q117" s="180"/>
      <c r="R117" s="257"/>
      <c r="X117" s="180"/>
    </row>
    <row r="118" spans="1:24">
      <c r="A118" s="180"/>
      <c r="B118" s="180"/>
      <c r="C118" s="180"/>
      <c r="J118" s="180"/>
      <c r="K118" s="180"/>
      <c r="L118" s="257"/>
      <c r="P118" s="180"/>
      <c r="Q118" s="180"/>
      <c r="R118" s="257"/>
      <c r="X118" s="180"/>
    </row>
    <row r="119" spans="1:24">
      <c r="A119" s="180"/>
      <c r="B119" s="180"/>
      <c r="C119" s="180"/>
      <c r="J119" s="180"/>
      <c r="K119" s="180"/>
      <c r="L119" s="257"/>
      <c r="P119" s="180"/>
      <c r="Q119" s="180"/>
      <c r="R119" s="257"/>
      <c r="X119" s="180"/>
    </row>
    <row r="120" spans="1:24">
      <c r="A120" s="180"/>
      <c r="B120" s="180"/>
      <c r="C120" s="180"/>
      <c r="J120" s="180"/>
      <c r="K120" s="180"/>
      <c r="L120" s="257"/>
      <c r="P120" s="180"/>
      <c r="Q120" s="180"/>
      <c r="R120" s="257"/>
      <c r="X120" s="180"/>
    </row>
    <row r="121" spans="1:24">
      <c r="A121" s="180"/>
      <c r="B121" s="180"/>
      <c r="C121" s="180"/>
      <c r="J121" s="180"/>
      <c r="K121" s="180"/>
      <c r="L121" s="257"/>
      <c r="P121" s="180"/>
      <c r="Q121" s="180"/>
      <c r="R121" s="257"/>
      <c r="X121" s="180"/>
    </row>
    <row r="122" spans="1:24">
      <c r="A122" s="180"/>
      <c r="B122" s="180"/>
      <c r="C122" s="180"/>
      <c r="J122" s="180"/>
      <c r="K122" s="180"/>
      <c r="L122" s="257"/>
      <c r="P122" s="180"/>
      <c r="Q122" s="180"/>
      <c r="R122" s="257"/>
      <c r="X122" s="180"/>
    </row>
    <row r="123" spans="1:24">
      <c r="A123" s="180"/>
      <c r="B123" s="180"/>
      <c r="C123" s="180"/>
      <c r="J123" s="180"/>
      <c r="K123" s="180"/>
      <c r="L123" s="257"/>
      <c r="P123" s="180"/>
      <c r="Q123" s="180"/>
      <c r="R123" s="257"/>
      <c r="X123" s="180"/>
    </row>
    <row r="124" spans="1:24">
      <c r="A124" s="180"/>
      <c r="B124" s="180"/>
      <c r="C124" s="180"/>
      <c r="J124" s="180"/>
      <c r="K124" s="180"/>
      <c r="L124" s="257"/>
      <c r="P124" s="180"/>
      <c r="Q124" s="180"/>
      <c r="R124" s="257"/>
      <c r="X124" s="180"/>
    </row>
    <row r="125" spans="1:24">
      <c r="A125" s="180"/>
      <c r="B125" s="180"/>
      <c r="C125" s="180"/>
      <c r="J125" s="180"/>
      <c r="K125" s="180"/>
      <c r="L125" s="257"/>
      <c r="P125" s="180"/>
      <c r="Q125" s="180"/>
      <c r="R125" s="257"/>
      <c r="X125" s="180"/>
    </row>
    <row r="126" spans="1:24">
      <c r="A126" s="180"/>
      <c r="B126" s="180"/>
      <c r="C126" s="180"/>
      <c r="J126" s="180"/>
      <c r="K126" s="180"/>
      <c r="L126" s="257"/>
      <c r="P126" s="180"/>
      <c r="Q126" s="180"/>
      <c r="R126" s="257"/>
      <c r="X126" s="180"/>
    </row>
    <row r="127" spans="1:24">
      <c r="A127" s="180"/>
      <c r="B127" s="180"/>
      <c r="C127" s="180"/>
      <c r="J127" s="180"/>
      <c r="K127" s="180"/>
      <c r="L127" s="257"/>
      <c r="P127" s="180"/>
      <c r="Q127" s="180"/>
      <c r="R127" s="257"/>
      <c r="X127" s="180"/>
    </row>
    <row r="128" spans="1:24">
      <c r="A128" s="180"/>
      <c r="B128" s="180"/>
      <c r="C128" s="180"/>
      <c r="J128" s="180"/>
      <c r="K128" s="180"/>
      <c r="L128" s="257"/>
      <c r="P128" s="180"/>
      <c r="Q128" s="180"/>
      <c r="R128" s="257"/>
      <c r="X128" s="180"/>
    </row>
    <row r="129" spans="1:24">
      <c r="A129" s="180"/>
      <c r="B129" s="180"/>
      <c r="C129" s="180"/>
      <c r="J129" s="180"/>
      <c r="K129" s="180"/>
      <c r="L129" s="257"/>
      <c r="P129" s="180"/>
      <c r="Q129" s="180"/>
      <c r="R129" s="257"/>
      <c r="X129" s="180"/>
    </row>
    <row r="130" spans="1:24">
      <c r="A130" s="180"/>
      <c r="B130" s="180"/>
      <c r="C130" s="180"/>
      <c r="J130" s="180"/>
      <c r="K130" s="180"/>
      <c r="L130" s="257"/>
      <c r="P130" s="180"/>
      <c r="Q130" s="180"/>
      <c r="R130" s="257"/>
      <c r="X130" s="180"/>
    </row>
    <row r="131" spans="1:24">
      <c r="A131" s="180"/>
      <c r="B131" s="180"/>
      <c r="C131" s="180"/>
      <c r="J131" s="180"/>
      <c r="K131" s="180"/>
      <c r="L131" s="257"/>
      <c r="P131" s="180"/>
      <c r="Q131" s="180"/>
      <c r="R131" s="257"/>
      <c r="X131" s="180"/>
    </row>
    <row r="132" spans="1:24">
      <c r="A132" s="180"/>
      <c r="B132" s="180"/>
      <c r="C132" s="180"/>
      <c r="J132" s="180"/>
      <c r="K132" s="180"/>
      <c r="L132" s="257"/>
      <c r="P132" s="180"/>
      <c r="Q132" s="180"/>
      <c r="R132" s="257"/>
      <c r="X132" s="180"/>
    </row>
    <row r="133" spans="1:24">
      <c r="A133" s="180"/>
      <c r="B133" s="180"/>
      <c r="C133" s="180"/>
      <c r="J133" s="180"/>
      <c r="K133" s="180"/>
      <c r="L133" s="257"/>
      <c r="P133" s="180"/>
      <c r="Q133" s="180"/>
      <c r="R133" s="257"/>
      <c r="X133" s="180"/>
    </row>
    <row r="134" spans="1:24">
      <c r="A134" s="180"/>
      <c r="B134" s="180"/>
      <c r="C134" s="180"/>
      <c r="J134" s="180"/>
      <c r="K134" s="180"/>
      <c r="L134" s="257"/>
      <c r="P134" s="180"/>
      <c r="Q134" s="180"/>
      <c r="R134" s="257"/>
      <c r="X134" s="180"/>
    </row>
    <row r="135" spans="1:24">
      <c r="A135" s="180"/>
      <c r="B135" s="180"/>
      <c r="C135" s="180"/>
      <c r="J135" s="180"/>
      <c r="K135" s="180"/>
      <c r="L135" s="257"/>
      <c r="P135" s="180"/>
      <c r="Q135" s="180"/>
      <c r="R135" s="257"/>
      <c r="X135" s="180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1:D2"/>
    <mergeCell ref="A7:B8"/>
    <mergeCell ref="A42:D43"/>
    <mergeCell ref="A48:B49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opLeftCell="A19" workbookViewId="0">
      <selection activeCell="F57" sqref="F57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2B  ITE3</v>
      </c>
      <c r="B1" s="71"/>
      <c r="C1" s="71"/>
      <c r="D1" s="71"/>
      <c r="E1" s="72" t="s">
        <v>221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211</v>
      </c>
      <c r="AD2" s="136"/>
      <c r="AE2" s="138" t="s">
        <v>212</v>
      </c>
      <c r="AF2" s="164" t="s">
        <v>222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WEB APPLICATION DEVELOPMENT</v>
      </c>
      <c r="B3" s="77"/>
      <c r="C3" s="77"/>
      <c r="D3" s="77"/>
      <c r="E3" s="78" t="s">
        <v>223</v>
      </c>
      <c r="F3" s="78" t="s">
        <v>224</v>
      </c>
      <c r="G3" s="78" t="s">
        <v>225</v>
      </c>
      <c r="H3" s="78" t="s">
        <v>226</v>
      </c>
      <c r="I3" s="78" t="s">
        <v>227</v>
      </c>
      <c r="J3" s="78" t="s">
        <v>51</v>
      </c>
      <c r="K3" s="78" t="s">
        <v>228</v>
      </c>
      <c r="L3" s="78" t="s">
        <v>229</v>
      </c>
      <c r="M3" s="78" t="s">
        <v>230</v>
      </c>
      <c r="N3" s="78" t="s">
        <v>231</v>
      </c>
      <c r="O3" s="121" t="s">
        <v>232</v>
      </c>
      <c r="P3" s="122" t="s">
        <v>233</v>
      </c>
      <c r="Q3" s="78" t="s">
        <v>234</v>
      </c>
      <c r="R3" s="78" t="s">
        <v>235</v>
      </c>
      <c r="S3" s="78" t="s">
        <v>46</v>
      </c>
      <c r="T3" s="78" t="s">
        <v>236</v>
      </c>
      <c r="U3" s="78" t="s">
        <v>237</v>
      </c>
      <c r="V3" s="78" t="s">
        <v>238</v>
      </c>
      <c r="W3" s="78" t="s">
        <v>239</v>
      </c>
      <c r="X3" s="78" t="s">
        <v>240</v>
      </c>
      <c r="Y3" s="78" t="s">
        <v>241</v>
      </c>
      <c r="Z3" s="78" t="s">
        <v>242</v>
      </c>
      <c r="AA3" s="121" t="s">
        <v>232</v>
      </c>
      <c r="AB3" s="122" t="s">
        <v>233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TTH 1:45PM-3:00PM  TTHSAT 3:00PM-4:15PM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243</v>
      </c>
      <c r="AD4" s="142" t="s">
        <v>244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20</v>
      </c>
      <c r="H5" s="84">
        <v>30</v>
      </c>
      <c r="I5" s="84"/>
      <c r="J5" s="84"/>
      <c r="K5" s="84"/>
      <c r="L5" s="84"/>
      <c r="M5" s="84"/>
      <c r="N5" s="84"/>
      <c r="O5" s="123"/>
      <c r="P5" s="124"/>
      <c r="Q5" s="84">
        <v>100</v>
      </c>
      <c r="R5" s="84">
        <v>20</v>
      </c>
      <c r="S5" s="84">
        <v>20</v>
      </c>
      <c r="T5" s="84">
        <v>50</v>
      </c>
      <c r="U5" s="84"/>
      <c r="V5" s="84"/>
      <c r="W5" s="84"/>
      <c r="X5" s="84"/>
      <c r="Y5" s="84"/>
      <c r="Z5" s="84"/>
      <c r="AA5" s="123"/>
      <c r="AB5" s="124"/>
      <c r="AC5" s="143">
        <v>110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245</v>
      </c>
      <c r="F6" s="87" t="s">
        <v>246</v>
      </c>
      <c r="G6" s="87" t="s">
        <v>247</v>
      </c>
      <c r="H6" s="87" t="s">
        <v>248</v>
      </c>
      <c r="I6" s="87"/>
      <c r="J6" s="87"/>
      <c r="K6" s="87"/>
      <c r="L6" s="87"/>
      <c r="M6" s="87"/>
      <c r="N6" s="87"/>
      <c r="O6" s="125">
        <f>IF(SUM(E5:N5)=0,"",SUM(E5:N5))</f>
        <v>80</v>
      </c>
      <c r="P6" s="124"/>
      <c r="Q6" s="172" t="s">
        <v>249</v>
      </c>
      <c r="R6" s="172" t="s">
        <v>250</v>
      </c>
      <c r="S6" s="172" t="s">
        <v>251</v>
      </c>
      <c r="T6" s="172" t="s">
        <v>252</v>
      </c>
      <c r="U6" s="87"/>
      <c r="V6" s="87"/>
      <c r="W6" s="87"/>
      <c r="X6" s="87"/>
      <c r="Y6" s="87"/>
      <c r="Z6" s="87"/>
      <c r="AA6" s="145">
        <f>IF(SUM(Q5:Z5)=0,"",SUM(Q5:Z5))</f>
        <v>190</v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215</v>
      </c>
      <c r="B7" s="88"/>
      <c r="C7" s="89" t="s">
        <v>216</v>
      </c>
      <c r="D7" s="90" t="s">
        <v>253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173"/>
      <c r="R7" s="173"/>
      <c r="S7" s="173"/>
      <c r="T7" s="173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174"/>
      <c r="R8" s="174"/>
      <c r="S8" s="174"/>
      <c r="T8" s="174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3" t="s">
        <v>44</v>
      </c>
      <c r="B9" s="100" t="str">
        <f>CRS!B9</f>
        <v>ABAKAR, ALI A. </v>
      </c>
      <c r="C9" s="101" t="str">
        <f>CRS!C9</f>
        <v>M</v>
      </c>
      <c r="D9" s="102" t="str">
        <f>CRS!D9</f>
        <v>BSIT-NET SEC TRACK-1</v>
      </c>
      <c r="E9" s="103">
        <v>0</v>
      </c>
      <c r="F9" s="103">
        <v>11</v>
      </c>
      <c r="G9" s="103">
        <v>0</v>
      </c>
      <c r="H9" s="103">
        <v>30</v>
      </c>
      <c r="I9" s="103"/>
      <c r="J9" s="103"/>
      <c r="K9" s="103"/>
      <c r="L9" s="103"/>
      <c r="M9" s="103"/>
      <c r="N9" s="103"/>
      <c r="O9" s="129">
        <f>IF(SUM(E9:N9)=0,"",SUM(E9:N9))</f>
        <v>41</v>
      </c>
      <c r="P9" s="130">
        <f>IF(O9="","",O9/$O$6*100)</f>
        <v>51.25</v>
      </c>
      <c r="Q9" s="103">
        <v>66</v>
      </c>
      <c r="R9" s="103">
        <v>20</v>
      </c>
      <c r="S9" s="103">
        <v>20</v>
      </c>
      <c r="T9" s="103">
        <v>30</v>
      </c>
      <c r="U9" s="103"/>
      <c r="V9" s="103"/>
      <c r="W9" s="103"/>
      <c r="X9" s="103"/>
      <c r="Y9" s="103"/>
      <c r="Z9" s="103"/>
      <c r="AA9" s="129">
        <f>IF(SUM(Q9:Z9)=0,"",SUM(Q9:Z9))</f>
        <v>136</v>
      </c>
      <c r="AB9" s="130">
        <f>IF(AA9="","",AA9/$AA$6*100)</f>
        <v>71.5789473684211</v>
      </c>
      <c r="AC9" s="155">
        <v>30</v>
      </c>
      <c r="AD9" s="130">
        <f>IF(AC9="","",AC9/$AC$5*100)</f>
        <v>27.2727272727273</v>
      </c>
      <c r="AE9" s="157">
        <f>CRS!H9</f>
        <v>49.8062799043062</v>
      </c>
      <c r="AF9" s="167">
        <f>CRS!I9</f>
        <v>74</v>
      </c>
      <c r="AG9" s="168"/>
      <c r="AH9" s="168"/>
      <c r="AI9" s="168"/>
      <c r="AJ9" s="168"/>
      <c r="AK9" s="168"/>
    </row>
    <row r="10" ht="12.75" customHeight="1" spans="1:37">
      <c r="A10" s="384" t="s">
        <v>49</v>
      </c>
      <c r="B10" s="100" t="str">
        <f>CRS!B10</f>
        <v>ALIM, DANICA LOUISE Y. </v>
      </c>
      <c r="C10" s="101" t="str">
        <f>CRS!C10</f>
        <v>F</v>
      </c>
      <c r="D10" s="102" t="str">
        <f>CRS!D10</f>
        <v>BSIT-WEB TRACK-1</v>
      </c>
      <c r="E10" s="103">
        <v>0</v>
      </c>
      <c r="F10" s="103">
        <v>0</v>
      </c>
      <c r="G10" s="103">
        <v>0</v>
      </c>
      <c r="H10" s="103">
        <v>30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30</v>
      </c>
      <c r="P10" s="130">
        <f t="shared" ref="P10:P40" si="1">IF(O10="","",O10/$O$6*100)</f>
        <v>37.5</v>
      </c>
      <c r="Q10" s="103">
        <v>100</v>
      </c>
      <c r="R10" s="103" t="s">
        <v>14</v>
      </c>
      <c r="S10" s="103">
        <v>20</v>
      </c>
      <c r="T10" s="103">
        <v>40</v>
      </c>
      <c r="U10" s="103"/>
      <c r="V10" s="103"/>
      <c r="W10" s="103"/>
      <c r="X10" s="103"/>
      <c r="Y10" s="103"/>
      <c r="Z10" s="103"/>
      <c r="AA10" s="129">
        <f t="shared" ref="AA10:AA40" si="2">IF(SUM(Q10:Z10)=0,"",SUM(Q10:Z10))</f>
        <v>160</v>
      </c>
      <c r="AB10" s="130">
        <f t="shared" ref="AB10:AB40" si="3">IF(AA10="","",AA10/$AA$6*100)</f>
        <v>84.2105263157895</v>
      </c>
      <c r="AC10" s="155">
        <v>66</v>
      </c>
      <c r="AD10" s="130">
        <f t="shared" ref="AD10:AD40" si="4">IF(AC10="","",AC10/$AC$5*100)</f>
        <v>60</v>
      </c>
      <c r="AE10" s="157">
        <f>CRS!H10</f>
        <v>60.5644736842105</v>
      </c>
      <c r="AF10" s="167">
        <f>CRS!I10</f>
        <v>80</v>
      </c>
      <c r="AG10" s="168"/>
      <c r="AH10" s="168"/>
      <c r="AI10" s="168"/>
      <c r="AJ10" s="168"/>
      <c r="AK10" s="168"/>
    </row>
    <row r="11" ht="12.75" customHeight="1" spans="1:37">
      <c r="A11" s="384" t="s">
        <v>54</v>
      </c>
      <c r="B11" s="100" t="str">
        <f>CRS!B11</f>
        <v>ASONG, JONATHAN M. </v>
      </c>
      <c r="C11" s="101" t="str">
        <f>CRS!C11</f>
        <v>M</v>
      </c>
      <c r="D11" s="102" t="str">
        <f>CRS!D11</f>
        <v>BSIT-ERP TRACK-2</v>
      </c>
      <c r="E11" s="103">
        <v>9</v>
      </c>
      <c r="F11" s="103">
        <v>7</v>
      </c>
      <c r="G11" s="103">
        <v>0</v>
      </c>
      <c r="H11" s="103">
        <v>30</v>
      </c>
      <c r="I11" s="103"/>
      <c r="J11" s="103"/>
      <c r="K11" s="103"/>
      <c r="L11" s="103"/>
      <c r="M11" s="103"/>
      <c r="N11" s="103"/>
      <c r="O11" s="129">
        <f t="shared" si="0"/>
        <v>46</v>
      </c>
      <c r="P11" s="130">
        <f t="shared" si="1"/>
        <v>57.5</v>
      </c>
      <c r="Q11" s="103">
        <v>100</v>
      </c>
      <c r="R11" s="103">
        <v>20</v>
      </c>
      <c r="S11" s="103">
        <v>20</v>
      </c>
      <c r="T11" s="103">
        <v>50</v>
      </c>
      <c r="U11" s="103"/>
      <c r="V11" s="103"/>
      <c r="W11" s="103"/>
      <c r="X11" s="103"/>
      <c r="Y11" s="103"/>
      <c r="Z11" s="103"/>
      <c r="AA11" s="129">
        <f t="shared" si="2"/>
        <v>190</v>
      </c>
      <c r="AB11" s="130">
        <f t="shared" si="3"/>
        <v>100</v>
      </c>
      <c r="AC11" s="155">
        <v>50</v>
      </c>
      <c r="AD11" s="130">
        <f t="shared" si="4"/>
        <v>45.4545454545455</v>
      </c>
      <c r="AE11" s="157">
        <f>CRS!H11</f>
        <v>67.4295454545454</v>
      </c>
      <c r="AF11" s="167">
        <f>CRS!I11</f>
        <v>84</v>
      </c>
      <c r="AG11" s="4"/>
      <c r="AH11" s="4"/>
      <c r="AI11" s="4"/>
      <c r="AJ11" s="4"/>
      <c r="AK11" s="4"/>
    </row>
    <row r="12" ht="12.75" customHeight="1" spans="1:37">
      <c r="A12" s="384" t="s">
        <v>58</v>
      </c>
      <c r="B12" s="100" t="str">
        <f>CRS!B12</f>
        <v>ASSIS, ELMER RENATO C. </v>
      </c>
      <c r="C12" s="101" t="str">
        <f>CRS!C12</f>
        <v>M</v>
      </c>
      <c r="D12" s="102" t="str">
        <f>CRS!D12</f>
        <v>BSIT-NET SEC TRACK-1</v>
      </c>
      <c r="E12" s="103">
        <v>2</v>
      </c>
      <c r="F12" s="103">
        <v>4</v>
      </c>
      <c r="G12" s="103">
        <v>0</v>
      </c>
      <c r="H12" s="103">
        <v>30</v>
      </c>
      <c r="I12" s="103"/>
      <c r="J12" s="103"/>
      <c r="K12" s="103"/>
      <c r="L12" s="103"/>
      <c r="M12" s="103"/>
      <c r="N12" s="103"/>
      <c r="O12" s="129">
        <f t="shared" si="0"/>
        <v>36</v>
      </c>
      <c r="P12" s="130">
        <f t="shared" si="1"/>
        <v>45</v>
      </c>
      <c r="Q12" s="103">
        <v>66</v>
      </c>
      <c r="R12" s="103">
        <v>20</v>
      </c>
      <c r="S12" s="103">
        <v>15</v>
      </c>
      <c r="T12" s="103">
        <v>40</v>
      </c>
      <c r="U12" s="103"/>
      <c r="V12" s="103"/>
      <c r="W12" s="103"/>
      <c r="X12" s="103"/>
      <c r="Y12" s="103"/>
      <c r="Z12" s="103"/>
      <c r="AA12" s="129">
        <f t="shared" si="2"/>
        <v>141</v>
      </c>
      <c r="AB12" s="130">
        <f t="shared" si="3"/>
        <v>74.2105263157895</v>
      </c>
      <c r="AC12" s="155">
        <v>40</v>
      </c>
      <c r="AD12" s="130">
        <f t="shared" si="4"/>
        <v>36.3636363636364</v>
      </c>
      <c r="AE12" s="157">
        <f>CRS!H12</f>
        <v>51.7031100478469</v>
      </c>
      <c r="AF12" s="167">
        <f>CRS!I12</f>
        <v>76</v>
      </c>
      <c r="AG12" s="4"/>
      <c r="AH12" s="4"/>
      <c r="AI12" s="4"/>
      <c r="AJ12" s="4"/>
      <c r="AK12" s="4"/>
    </row>
    <row r="13" ht="12.75" customHeight="1" spans="1:37">
      <c r="A13" s="384" t="s">
        <v>61</v>
      </c>
      <c r="B13" s="100" t="str">
        <f>CRS!B13</f>
        <v>ATABAY, MANUEL JR E. </v>
      </c>
      <c r="C13" s="101" t="str">
        <f>CRS!C13</f>
        <v>M</v>
      </c>
      <c r="D13" s="102" t="str">
        <f>CRS!D13</f>
        <v>BSIT-WEB TRACK-2</v>
      </c>
      <c r="E13" s="103">
        <v>0</v>
      </c>
      <c r="F13" s="103">
        <v>5</v>
      </c>
      <c r="G13" s="103">
        <v>0</v>
      </c>
      <c r="H13" s="103">
        <v>30</v>
      </c>
      <c r="I13" s="103"/>
      <c r="J13" s="103"/>
      <c r="K13" s="103"/>
      <c r="L13" s="103"/>
      <c r="M13" s="103"/>
      <c r="N13" s="103"/>
      <c r="O13" s="129">
        <f t="shared" si="0"/>
        <v>35</v>
      </c>
      <c r="P13" s="130">
        <f t="shared" si="1"/>
        <v>43.75</v>
      </c>
      <c r="Q13" s="103">
        <v>66</v>
      </c>
      <c r="R13" s="103">
        <v>15</v>
      </c>
      <c r="S13" s="103">
        <v>15</v>
      </c>
      <c r="T13" s="103">
        <v>40</v>
      </c>
      <c r="U13" s="103"/>
      <c r="V13" s="103"/>
      <c r="W13" s="103"/>
      <c r="X13" s="103"/>
      <c r="Y13" s="103"/>
      <c r="Z13" s="103"/>
      <c r="AA13" s="129">
        <f t="shared" si="2"/>
        <v>136</v>
      </c>
      <c r="AB13" s="130">
        <f t="shared" si="3"/>
        <v>71.5789473684211</v>
      </c>
      <c r="AC13" s="155">
        <v>56</v>
      </c>
      <c r="AD13" s="130">
        <f t="shared" si="4"/>
        <v>50.9090909090909</v>
      </c>
      <c r="AE13" s="157">
        <f>CRS!H13</f>
        <v>55.3676435406699</v>
      </c>
      <c r="AF13" s="167">
        <f>CRS!I13</f>
        <v>78</v>
      </c>
      <c r="AG13" s="4"/>
      <c r="AH13" s="4"/>
      <c r="AI13" s="4"/>
      <c r="AJ13" s="4"/>
      <c r="AK13" s="4"/>
    </row>
    <row r="14" ht="12.75" customHeight="1" spans="1:37">
      <c r="A14" s="384" t="s">
        <v>65</v>
      </c>
      <c r="B14" s="100" t="str">
        <f>CRS!B14</f>
        <v>AVELINO, GAUDENCIO M. </v>
      </c>
      <c r="C14" s="101" t="str">
        <f>CRS!C14</f>
        <v>M</v>
      </c>
      <c r="D14" s="102" t="str">
        <f>CRS!D14</f>
        <v>BSIT-NET SEC TRACK-1</v>
      </c>
      <c r="E14" s="103">
        <v>0</v>
      </c>
      <c r="F14" s="103">
        <v>0</v>
      </c>
      <c r="G14" s="103">
        <v>0</v>
      </c>
      <c r="H14" s="103">
        <v>0</v>
      </c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>
        <v>66</v>
      </c>
      <c r="R14" s="103" t="s">
        <v>14</v>
      </c>
      <c r="S14" s="103"/>
      <c r="T14" s="103"/>
      <c r="U14" s="103"/>
      <c r="V14" s="103"/>
      <c r="W14" s="103"/>
      <c r="X14" s="103"/>
      <c r="Y14" s="103"/>
      <c r="Z14" s="103"/>
      <c r="AA14" s="129">
        <f t="shared" si="2"/>
        <v>66</v>
      </c>
      <c r="AB14" s="130">
        <f t="shared" si="3"/>
        <v>34.7368421052632</v>
      </c>
      <c r="AC14" s="155"/>
      <c r="AD14" s="130" t="str">
        <f t="shared" si="4"/>
        <v/>
      </c>
      <c r="AE14" s="157">
        <f>CRS!H14</f>
        <v>11.4631578947368</v>
      </c>
      <c r="AF14" s="167">
        <f>CRS!I14</f>
        <v>71</v>
      </c>
      <c r="AG14" s="4"/>
      <c r="AH14" s="4"/>
      <c r="AI14" s="4"/>
      <c r="AJ14" s="4"/>
      <c r="AK14" s="4"/>
    </row>
    <row r="15" ht="12.75" customHeight="1" spans="1:37">
      <c r="A15" s="384" t="s">
        <v>68</v>
      </c>
      <c r="B15" s="100" t="str">
        <f>CRS!B15</f>
        <v>BERGANIO, CRAIG MATTHEW P. </v>
      </c>
      <c r="C15" s="101" t="str">
        <f>CRS!C15</f>
        <v>M</v>
      </c>
      <c r="D15" s="102" t="str">
        <f>CRS!D15</f>
        <v>BSIT-WEB TRACK-2</v>
      </c>
      <c r="E15" s="103">
        <v>7</v>
      </c>
      <c r="F15" s="103">
        <v>8</v>
      </c>
      <c r="G15" s="103">
        <v>0</v>
      </c>
      <c r="H15" s="103">
        <v>30</v>
      </c>
      <c r="I15" s="103"/>
      <c r="J15" s="103"/>
      <c r="K15" s="103"/>
      <c r="L15" s="103"/>
      <c r="M15" s="103"/>
      <c r="N15" s="103"/>
      <c r="O15" s="129">
        <f t="shared" si="0"/>
        <v>45</v>
      </c>
      <c r="P15" s="130">
        <f t="shared" si="1"/>
        <v>56.25</v>
      </c>
      <c r="Q15" s="103">
        <v>100</v>
      </c>
      <c r="R15" s="103" t="s">
        <v>14</v>
      </c>
      <c r="S15" s="103">
        <v>20</v>
      </c>
      <c r="T15" s="103">
        <v>50</v>
      </c>
      <c r="U15" s="103"/>
      <c r="V15" s="103"/>
      <c r="W15" s="103"/>
      <c r="X15" s="103"/>
      <c r="Y15" s="103"/>
      <c r="Z15" s="103"/>
      <c r="AA15" s="129">
        <f t="shared" si="2"/>
        <v>170</v>
      </c>
      <c r="AB15" s="130">
        <f t="shared" si="3"/>
        <v>89.4736842105263</v>
      </c>
      <c r="AC15" s="155">
        <v>58</v>
      </c>
      <c r="AD15" s="130">
        <f t="shared" si="4"/>
        <v>52.7272727272727</v>
      </c>
      <c r="AE15" s="157">
        <f>CRS!H15</f>
        <v>66.0160885167464</v>
      </c>
      <c r="AF15" s="167">
        <f>CRS!I15</f>
        <v>83</v>
      </c>
      <c r="AG15" s="4"/>
      <c r="AH15" s="4"/>
      <c r="AI15" s="4"/>
      <c r="AJ15" s="4"/>
      <c r="AK15" s="4"/>
    </row>
    <row r="16" ht="12.75" customHeight="1" spans="1:37">
      <c r="A16" s="384" t="s">
        <v>71</v>
      </c>
      <c r="B16" s="100" t="str">
        <f>CRS!B16</f>
        <v>BULATAO, DONNA ROSE M. </v>
      </c>
      <c r="C16" s="101" t="str">
        <f>CRS!C16</f>
        <v>F</v>
      </c>
      <c r="D16" s="102" t="str">
        <f>CRS!D16</f>
        <v>BSIT-WEB TRACK-1</v>
      </c>
      <c r="E16" s="103">
        <v>9</v>
      </c>
      <c r="F16" s="103">
        <v>6</v>
      </c>
      <c r="G16" s="103">
        <v>15</v>
      </c>
      <c r="H16" s="103">
        <v>30</v>
      </c>
      <c r="I16" s="103"/>
      <c r="J16" s="103"/>
      <c r="K16" s="103"/>
      <c r="L16" s="103"/>
      <c r="M16" s="103"/>
      <c r="N16" s="103"/>
      <c r="O16" s="129">
        <f t="shared" si="0"/>
        <v>60</v>
      </c>
      <c r="P16" s="130">
        <f t="shared" si="1"/>
        <v>75</v>
      </c>
      <c r="Q16" s="103">
        <v>100</v>
      </c>
      <c r="R16" s="103">
        <v>20</v>
      </c>
      <c r="S16" s="103">
        <v>20</v>
      </c>
      <c r="T16" s="103">
        <v>50</v>
      </c>
      <c r="U16" s="103"/>
      <c r="V16" s="103"/>
      <c r="W16" s="103"/>
      <c r="X16" s="103"/>
      <c r="Y16" s="103"/>
      <c r="Z16" s="103"/>
      <c r="AA16" s="129">
        <f t="shared" si="2"/>
        <v>190</v>
      </c>
      <c r="AB16" s="130">
        <f t="shared" si="3"/>
        <v>100</v>
      </c>
      <c r="AC16" s="155">
        <v>54</v>
      </c>
      <c r="AD16" s="130">
        <f t="shared" si="4"/>
        <v>49.0909090909091</v>
      </c>
      <c r="AE16" s="157">
        <f>CRS!H16</f>
        <v>74.4409090909091</v>
      </c>
      <c r="AF16" s="167">
        <f>CRS!I16</f>
        <v>87</v>
      </c>
      <c r="AG16" s="4"/>
      <c r="AH16" s="4"/>
      <c r="AI16" s="4"/>
      <c r="AJ16" s="4"/>
      <c r="AK16" s="4"/>
    </row>
    <row r="17" ht="12.75" customHeight="1" spans="1:34">
      <c r="A17" s="384" t="s">
        <v>74</v>
      </c>
      <c r="B17" s="100" t="str">
        <f>CRS!B17</f>
        <v>CABEL, ALBERT ANSON I. </v>
      </c>
      <c r="C17" s="101" t="str">
        <f>CRS!C17</f>
        <v>M</v>
      </c>
      <c r="D17" s="102" t="str">
        <f>CRS!D17</f>
        <v>BSIT-WEB TRACK-1</v>
      </c>
      <c r="E17" s="103">
        <v>8</v>
      </c>
      <c r="F17" s="103">
        <v>10</v>
      </c>
      <c r="G17" s="103">
        <v>0</v>
      </c>
      <c r="H17" s="103">
        <v>30</v>
      </c>
      <c r="I17" s="103"/>
      <c r="J17" s="103"/>
      <c r="K17" s="103"/>
      <c r="L17" s="103"/>
      <c r="M17" s="103"/>
      <c r="N17" s="103"/>
      <c r="O17" s="129">
        <f t="shared" si="0"/>
        <v>48</v>
      </c>
      <c r="P17" s="130">
        <f t="shared" si="1"/>
        <v>60</v>
      </c>
      <c r="Q17" s="103">
        <v>100</v>
      </c>
      <c r="R17" s="103">
        <v>20</v>
      </c>
      <c r="S17" s="103">
        <v>20</v>
      </c>
      <c r="T17" s="103">
        <v>50</v>
      </c>
      <c r="U17" s="103"/>
      <c r="V17" s="103"/>
      <c r="W17" s="103"/>
      <c r="X17" s="103"/>
      <c r="Y17" s="103"/>
      <c r="Z17" s="103"/>
      <c r="AA17" s="129">
        <f t="shared" si="2"/>
        <v>190</v>
      </c>
      <c r="AB17" s="130">
        <f t="shared" si="3"/>
        <v>100</v>
      </c>
      <c r="AC17" s="155">
        <v>74</v>
      </c>
      <c r="AD17" s="130">
        <f t="shared" si="4"/>
        <v>67.2727272727273</v>
      </c>
      <c r="AE17" s="157">
        <f>CRS!H17</f>
        <v>75.6727272727273</v>
      </c>
      <c r="AF17" s="167">
        <f>CRS!I17</f>
        <v>88</v>
      </c>
      <c r="AG17" s="4"/>
      <c r="AH17" s="4"/>
    </row>
    <row r="18" ht="12.75" customHeight="1" spans="1:34">
      <c r="A18" s="384" t="s">
        <v>77</v>
      </c>
      <c r="B18" s="100" t="str">
        <f>CRS!B18</f>
        <v>COLOMA, MERVIL J. </v>
      </c>
      <c r="C18" s="101" t="str">
        <f>CRS!C18</f>
        <v>M</v>
      </c>
      <c r="D18" s="102" t="str">
        <f>CRS!D18</f>
        <v>BSIT-NET SEC TRACK-2</v>
      </c>
      <c r="E18" s="103">
        <v>8</v>
      </c>
      <c r="F18" s="103">
        <v>11</v>
      </c>
      <c r="G18" s="103">
        <v>0</v>
      </c>
      <c r="H18" s="103">
        <v>30</v>
      </c>
      <c r="I18" s="103"/>
      <c r="J18" s="103"/>
      <c r="K18" s="103"/>
      <c r="L18" s="103"/>
      <c r="M18" s="103"/>
      <c r="N18" s="103"/>
      <c r="O18" s="129">
        <f t="shared" si="0"/>
        <v>49</v>
      </c>
      <c r="P18" s="130">
        <f t="shared" si="1"/>
        <v>61.25</v>
      </c>
      <c r="Q18" s="103">
        <v>100</v>
      </c>
      <c r="R18" s="103">
        <v>20</v>
      </c>
      <c r="S18" s="103">
        <v>20</v>
      </c>
      <c r="T18" s="103">
        <v>50</v>
      </c>
      <c r="U18" s="103"/>
      <c r="V18" s="103"/>
      <c r="W18" s="103"/>
      <c r="X18" s="103"/>
      <c r="Y18" s="103"/>
      <c r="Z18" s="103"/>
      <c r="AA18" s="129">
        <f t="shared" si="2"/>
        <v>190</v>
      </c>
      <c r="AB18" s="130">
        <f t="shared" si="3"/>
        <v>100</v>
      </c>
      <c r="AC18" s="155">
        <v>66</v>
      </c>
      <c r="AD18" s="130">
        <f t="shared" si="4"/>
        <v>60</v>
      </c>
      <c r="AE18" s="157">
        <f>CRS!H18</f>
        <v>73.6125</v>
      </c>
      <c r="AF18" s="167">
        <f>CRS!I18</f>
        <v>87</v>
      </c>
      <c r="AG18" s="4"/>
      <c r="AH18" s="4"/>
    </row>
    <row r="19" ht="12.75" customHeight="1" spans="1:34">
      <c r="A19" s="384" t="s">
        <v>81</v>
      </c>
      <c r="B19" s="100" t="str">
        <f>CRS!B19</f>
        <v>COSME II, JEFFERSON J. </v>
      </c>
      <c r="C19" s="101" t="str">
        <f>CRS!C19</f>
        <v>M</v>
      </c>
      <c r="D19" s="102" t="str">
        <f>CRS!D19</f>
        <v>BSIT-WEB TRACK-2</v>
      </c>
      <c r="E19" s="103">
        <v>8</v>
      </c>
      <c r="F19" s="103">
        <v>0</v>
      </c>
      <c r="G19" s="103">
        <v>0</v>
      </c>
      <c r="H19" s="103">
        <v>30</v>
      </c>
      <c r="I19" s="103"/>
      <c r="J19" s="103"/>
      <c r="K19" s="103"/>
      <c r="L19" s="103"/>
      <c r="M19" s="103"/>
      <c r="N19" s="103"/>
      <c r="O19" s="129">
        <f t="shared" si="0"/>
        <v>38</v>
      </c>
      <c r="P19" s="130">
        <f t="shared" si="1"/>
        <v>47.5</v>
      </c>
      <c r="Q19" s="103">
        <v>100</v>
      </c>
      <c r="R19" s="103" t="s">
        <v>14</v>
      </c>
      <c r="S19" s="103"/>
      <c r="T19" s="103"/>
      <c r="U19" s="103"/>
      <c r="V19" s="103"/>
      <c r="W19" s="103"/>
      <c r="X19" s="103"/>
      <c r="Y19" s="103"/>
      <c r="Z19" s="103"/>
      <c r="AA19" s="129">
        <f t="shared" si="2"/>
        <v>100</v>
      </c>
      <c r="AB19" s="130">
        <f t="shared" si="3"/>
        <v>52.6315789473684</v>
      </c>
      <c r="AC19" s="155">
        <v>82</v>
      </c>
      <c r="AD19" s="130">
        <f t="shared" si="4"/>
        <v>74.5454545454545</v>
      </c>
      <c r="AE19" s="157">
        <f>CRS!H19</f>
        <v>58.3888755980861</v>
      </c>
      <c r="AF19" s="167">
        <f>CRS!I19</f>
        <v>79</v>
      </c>
      <c r="AG19" s="4"/>
      <c r="AH19" s="4"/>
    </row>
    <row r="20" ht="12.75" customHeight="1" spans="1:34">
      <c r="A20" s="384" t="s">
        <v>84</v>
      </c>
      <c r="B20" s="100" t="str">
        <f>CRS!B20</f>
        <v>DAYOS, CARL MARTIN P. </v>
      </c>
      <c r="C20" s="101" t="str">
        <f>CRS!C20</f>
        <v>M</v>
      </c>
      <c r="D20" s="102" t="str">
        <f>CRS!D20</f>
        <v>BSIT-NET SEC TRACK-2</v>
      </c>
      <c r="E20" s="103">
        <v>10</v>
      </c>
      <c r="F20" s="103">
        <v>3</v>
      </c>
      <c r="G20" s="103">
        <v>20</v>
      </c>
      <c r="H20" s="103">
        <v>30</v>
      </c>
      <c r="I20" s="103"/>
      <c r="J20" s="103"/>
      <c r="K20" s="103"/>
      <c r="L20" s="103"/>
      <c r="M20" s="103"/>
      <c r="N20" s="103"/>
      <c r="O20" s="129">
        <f t="shared" si="0"/>
        <v>63</v>
      </c>
      <c r="P20" s="130">
        <f t="shared" si="1"/>
        <v>78.75</v>
      </c>
      <c r="Q20" s="103">
        <v>100</v>
      </c>
      <c r="R20" s="103">
        <v>20</v>
      </c>
      <c r="S20" s="103">
        <v>20</v>
      </c>
      <c r="T20" s="103">
        <v>50</v>
      </c>
      <c r="U20" s="103"/>
      <c r="V20" s="103"/>
      <c r="W20" s="103"/>
      <c r="X20" s="103"/>
      <c r="Y20" s="103"/>
      <c r="Z20" s="103"/>
      <c r="AA20" s="129">
        <f t="shared" si="2"/>
        <v>190</v>
      </c>
      <c r="AB20" s="130">
        <f t="shared" si="3"/>
        <v>100</v>
      </c>
      <c r="AC20" s="155">
        <v>70</v>
      </c>
      <c r="AD20" s="130">
        <f t="shared" si="4"/>
        <v>63.6363636363636</v>
      </c>
      <c r="AE20" s="157">
        <f>CRS!H20</f>
        <v>80.6238636363636</v>
      </c>
      <c r="AF20" s="167">
        <f>CRS!I20</f>
        <v>90</v>
      </c>
      <c r="AG20" s="4"/>
      <c r="AH20" s="4"/>
    </row>
    <row r="21" ht="12.75" customHeight="1" spans="1:34">
      <c r="A21" s="384" t="s">
        <v>87</v>
      </c>
      <c r="B21" s="100" t="str">
        <f>CRS!B21</f>
        <v>DEFEO, STEPHANY HAN O. </v>
      </c>
      <c r="C21" s="101" t="str">
        <f>CRS!C21</f>
        <v>F</v>
      </c>
      <c r="D21" s="102" t="str">
        <f>CRS!D21</f>
        <v>BSIT-WEB TRACK-2</v>
      </c>
      <c r="E21" s="103">
        <v>4</v>
      </c>
      <c r="F21" s="103">
        <v>11</v>
      </c>
      <c r="G21" s="103">
        <v>0</v>
      </c>
      <c r="H21" s="103">
        <v>30</v>
      </c>
      <c r="I21" s="103"/>
      <c r="J21" s="103"/>
      <c r="K21" s="103"/>
      <c r="L21" s="103"/>
      <c r="M21" s="103"/>
      <c r="N21" s="103"/>
      <c r="O21" s="129">
        <f t="shared" si="0"/>
        <v>45</v>
      </c>
      <c r="P21" s="130">
        <f t="shared" si="1"/>
        <v>56.25</v>
      </c>
      <c r="Q21" s="103">
        <v>100</v>
      </c>
      <c r="R21" s="103">
        <v>20</v>
      </c>
      <c r="S21" s="103">
        <v>20</v>
      </c>
      <c r="T21" s="103">
        <v>50</v>
      </c>
      <c r="U21" s="103"/>
      <c r="V21" s="103"/>
      <c r="W21" s="103"/>
      <c r="X21" s="103"/>
      <c r="Y21" s="103"/>
      <c r="Z21" s="103"/>
      <c r="AA21" s="129">
        <f t="shared" si="2"/>
        <v>190</v>
      </c>
      <c r="AB21" s="130">
        <f t="shared" si="3"/>
        <v>100</v>
      </c>
      <c r="AC21" s="155">
        <v>90</v>
      </c>
      <c r="AD21" s="130">
        <f t="shared" si="4"/>
        <v>81.8181818181818</v>
      </c>
      <c r="AE21" s="157">
        <f>CRS!H21</f>
        <v>79.3806818181818</v>
      </c>
      <c r="AF21" s="167">
        <f>CRS!I21</f>
        <v>90</v>
      </c>
      <c r="AG21" s="4"/>
      <c r="AH21" s="4"/>
    </row>
    <row r="22" ht="12.75" customHeight="1" spans="1:34">
      <c r="A22" s="384" t="s">
        <v>90</v>
      </c>
      <c r="B22" s="100" t="str">
        <f>CRS!B22</f>
        <v>DIMASANGCA, FAJAD C. </v>
      </c>
      <c r="C22" s="101" t="str">
        <f>CRS!C22</f>
        <v>M</v>
      </c>
      <c r="D22" s="102" t="str">
        <f>CRS!D22</f>
        <v>BSIT-ERP TRACK-1</v>
      </c>
      <c r="E22" s="103">
        <v>4</v>
      </c>
      <c r="F22" s="103">
        <v>8</v>
      </c>
      <c r="G22" s="103">
        <v>15</v>
      </c>
      <c r="H22" s="103">
        <v>30</v>
      </c>
      <c r="I22" s="103"/>
      <c r="J22" s="103"/>
      <c r="K22" s="103"/>
      <c r="L22" s="103"/>
      <c r="M22" s="103"/>
      <c r="N22" s="103"/>
      <c r="O22" s="129">
        <f t="shared" si="0"/>
        <v>57</v>
      </c>
      <c r="P22" s="130">
        <f t="shared" si="1"/>
        <v>71.25</v>
      </c>
      <c r="Q22" s="103">
        <v>100</v>
      </c>
      <c r="R22" s="103">
        <v>20</v>
      </c>
      <c r="S22" s="103">
        <v>20</v>
      </c>
      <c r="T22" s="103">
        <v>50</v>
      </c>
      <c r="U22" s="103"/>
      <c r="V22" s="103"/>
      <c r="W22" s="103"/>
      <c r="X22" s="103"/>
      <c r="Y22" s="103"/>
      <c r="Z22" s="103"/>
      <c r="AA22" s="129">
        <f t="shared" si="2"/>
        <v>190</v>
      </c>
      <c r="AB22" s="130">
        <f t="shared" si="3"/>
        <v>100</v>
      </c>
      <c r="AC22" s="155">
        <v>64</v>
      </c>
      <c r="AD22" s="130">
        <f t="shared" si="4"/>
        <v>58.1818181818182</v>
      </c>
      <c r="AE22" s="157">
        <f>CRS!H22</f>
        <v>76.2943181818182</v>
      </c>
      <c r="AF22" s="167">
        <f>CRS!I22</f>
        <v>88</v>
      </c>
      <c r="AG22" s="4"/>
      <c r="AH22" s="4"/>
    </row>
    <row r="23" ht="12.75" customHeight="1" spans="1:34">
      <c r="A23" s="384" t="s">
        <v>94</v>
      </c>
      <c r="B23" s="100" t="str">
        <f>CRS!B23</f>
        <v>DUEÑAS, ZAIRA MAE A. </v>
      </c>
      <c r="C23" s="101" t="str">
        <f>CRS!C23</f>
        <v>F</v>
      </c>
      <c r="D23" s="102" t="str">
        <f>CRS!D23</f>
        <v>BSIT-WEB TRACK-1</v>
      </c>
      <c r="E23" s="103">
        <v>10</v>
      </c>
      <c r="F23" s="103">
        <v>10</v>
      </c>
      <c r="G23" s="103">
        <v>10</v>
      </c>
      <c r="H23" s="103">
        <v>10</v>
      </c>
      <c r="I23" s="103"/>
      <c r="J23" s="103"/>
      <c r="K23" s="103"/>
      <c r="L23" s="103"/>
      <c r="M23" s="103"/>
      <c r="N23" s="103"/>
      <c r="O23" s="129">
        <f t="shared" si="0"/>
        <v>40</v>
      </c>
      <c r="P23" s="130">
        <f t="shared" si="1"/>
        <v>50</v>
      </c>
      <c r="Q23" s="103">
        <v>90</v>
      </c>
      <c r="R23" s="103">
        <v>10</v>
      </c>
      <c r="S23" s="103">
        <v>10</v>
      </c>
      <c r="T23" s="103">
        <v>10</v>
      </c>
      <c r="U23" s="103"/>
      <c r="V23" s="103"/>
      <c r="W23" s="103"/>
      <c r="X23" s="103"/>
      <c r="Y23" s="103"/>
      <c r="Z23" s="103"/>
      <c r="AA23" s="129">
        <f t="shared" si="2"/>
        <v>120</v>
      </c>
      <c r="AB23" s="130">
        <f t="shared" si="3"/>
        <v>63.1578947368421</v>
      </c>
      <c r="AC23" s="155">
        <v>75</v>
      </c>
      <c r="AD23" s="130">
        <f t="shared" si="4"/>
        <v>68.1818181818182</v>
      </c>
      <c r="AE23" s="157">
        <f>CRS!H23</f>
        <v>60.5239234449761</v>
      </c>
      <c r="AF23" s="167">
        <f>CRS!I23</f>
        <v>80</v>
      </c>
      <c r="AG23" s="4"/>
      <c r="AH23" s="4"/>
    </row>
    <row r="24" ht="12.75" customHeight="1" spans="1:34">
      <c r="A24" s="384" t="s">
        <v>97</v>
      </c>
      <c r="B24" s="100" t="str">
        <f>CRS!B24</f>
        <v>EDEJER, ZANDRO VINCE E. </v>
      </c>
      <c r="C24" s="101" t="str">
        <f>CRS!C24</f>
        <v>M</v>
      </c>
      <c r="D24" s="102" t="str">
        <f>CRS!D24</f>
        <v>BSIT-NET SEC TRACK-1</v>
      </c>
      <c r="E24" s="103">
        <v>0</v>
      </c>
      <c r="F24" s="103">
        <v>8</v>
      </c>
      <c r="G24" s="103">
        <v>0</v>
      </c>
      <c r="H24" s="103">
        <v>30</v>
      </c>
      <c r="I24" s="103"/>
      <c r="J24" s="103"/>
      <c r="K24" s="103"/>
      <c r="L24" s="103"/>
      <c r="M24" s="103"/>
      <c r="N24" s="103"/>
      <c r="O24" s="129">
        <f t="shared" si="0"/>
        <v>38</v>
      </c>
      <c r="P24" s="130">
        <f t="shared" si="1"/>
        <v>47.5</v>
      </c>
      <c r="Q24" s="103">
        <v>100</v>
      </c>
      <c r="R24" s="103">
        <v>20</v>
      </c>
      <c r="S24" s="103">
        <v>20</v>
      </c>
      <c r="T24" s="103">
        <v>50</v>
      </c>
      <c r="U24" s="103"/>
      <c r="V24" s="103"/>
      <c r="W24" s="103"/>
      <c r="X24" s="103"/>
      <c r="Y24" s="103"/>
      <c r="Z24" s="103"/>
      <c r="AA24" s="129">
        <f t="shared" si="2"/>
        <v>190</v>
      </c>
      <c r="AB24" s="130">
        <f t="shared" si="3"/>
        <v>100</v>
      </c>
      <c r="AC24" s="155">
        <v>42</v>
      </c>
      <c r="AD24" s="130">
        <f t="shared" si="4"/>
        <v>38.1818181818182</v>
      </c>
      <c r="AE24" s="157">
        <f>CRS!H24</f>
        <v>61.6568181818182</v>
      </c>
      <c r="AF24" s="167">
        <f>CRS!I24</f>
        <v>81</v>
      </c>
      <c r="AG24" s="4"/>
      <c r="AH24" s="4"/>
    </row>
    <row r="25" ht="12.75" customHeight="1" spans="1:34">
      <c r="A25" s="384" t="s">
        <v>100</v>
      </c>
      <c r="B25" s="100" t="str">
        <f>CRS!B25</f>
        <v>ESQUIJO, JOHNREY M. </v>
      </c>
      <c r="C25" s="101" t="str">
        <f>CRS!C25</f>
        <v>M</v>
      </c>
      <c r="D25" s="102" t="str">
        <f>CRS!D25</f>
        <v>BSIT-WEB TRACK-1</v>
      </c>
      <c r="E25" s="103" t="s">
        <v>14</v>
      </c>
      <c r="F25" s="103" t="s">
        <v>14</v>
      </c>
      <c r="G25" s="103">
        <v>0</v>
      </c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>
        <v>0</v>
      </c>
      <c r="R25" s="103" t="s">
        <v>14</v>
      </c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7" t="str">
        <f>CRS!H25</f>
        <v/>
      </c>
      <c r="AF25" s="167" t="str">
        <f>CRS!I25</f>
        <v/>
      </c>
      <c r="AG25" s="4"/>
      <c r="AH25" s="4"/>
    </row>
    <row r="26" ht="12.75" customHeight="1" spans="1:34">
      <c r="A26" s="384" t="s">
        <v>103</v>
      </c>
      <c r="B26" s="100" t="str">
        <f>CRS!B26</f>
        <v>GARCIA, JARED KARL L. </v>
      </c>
      <c r="C26" s="101" t="str">
        <f>CRS!C26</f>
        <v>M</v>
      </c>
      <c r="D26" s="102" t="str">
        <f>CRS!D26</f>
        <v>BSIT-WEB TRACK-2</v>
      </c>
      <c r="E26" s="103">
        <v>10</v>
      </c>
      <c r="F26" s="103">
        <v>11</v>
      </c>
      <c r="G26" s="103">
        <v>0</v>
      </c>
      <c r="H26" s="103">
        <v>30</v>
      </c>
      <c r="I26" s="103"/>
      <c r="J26" s="103"/>
      <c r="K26" s="103"/>
      <c r="L26" s="103"/>
      <c r="M26" s="103"/>
      <c r="N26" s="103"/>
      <c r="O26" s="129">
        <f t="shared" si="0"/>
        <v>51</v>
      </c>
      <c r="P26" s="130">
        <f t="shared" si="1"/>
        <v>63.75</v>
      </c>
      <c r="Q26" s="103">
        <v>100</v>
      </c>
      <c r="R26" s="103">
        <v>15</v>
      </c>
      <c r="S26" s="103">
        <v>20</v>
      </c>
      <c r="T26" s="103">
        <v>50</v>
      </c>
      <c r="U26" s="103"/>
      <c r="V26" s="103"/>
      <c r="W26" s="103"/>
      <c r="X26" s="103"/>
      <c r="Y26" s="103"/>
      <c r="Z26" s="103"/>
      <c r="AA26" s="129">
        <f t="shared" si="2"/>
        <v>185</v>
      </c>
      <c r="AB26" s="130">
        <f t="shared" si="3"/>
        <v>97.3684210526316</v>
      </c>
      <c r="AC26" s="155">
        <v>84</v>
      </c>
      <c r="AD26" s="130">
        <f t="shared" si="4"/>
        <v>76.3636363636364</v>
      </c>
      <c r="AE26" s="157">
        <f>CRS!H26</f>
        <v>79.1327153110048</v>
      </c>
      <c r="AF26" s="167">
        <f>CRS!I26</f>
        <v>90</v>
      </c>
      <c r="AG26" s="169"/>
      <c r="AH26" s="170" t="s">
        <v>220</v>
      </c>
    </row>
    <row r="27" ht="12.75" customHeight="1" spans="1:34">
      <c r="A27" s="384" t="s">
        <v>106</v>
      </c>
      <c r="B27" s="100" t="str">
        <f>CRS!B27</f>
        <v>HALUPE, YOON SAMI C. </v>
      </c>
      <c r="C27" s="101" t="str">
        <f>CRS!C27</f>
        <v>M</v>
      </c>
      <c r="D27" s="102" t="str">
        <f>CRS!D27</f>
        <v>BSIT-WEB TRACK-2</v>
      </c>
      <c r="E27" s="103">
        <v>6</v>
      </c>
      <c r="F27" s="103">
        <v>7</v>
      </c>
      <c r="G27" s="103">
        <v>0</v>
      </c>
      <c r="H27" s="103">
        <v>30</v>
      </c>
      <c r="I27" s="103"/>
      <c r="J27" s="103"/>
      <c r="K27" s="103"/>
      <c r="L27" s="103"/>
      <c r="M27" s="103"/>
      <c r="N27" s="103"/>
      <c r="O27" s="129">
        <f t="shared" si="0"/>
        <v>43</v>
      </c>
      <c r="P27" s="130">
        <f t="shared" si="1"/>
        <v>53.75</v>
      </c>
      <c r="Q27" s="103">
        <v>0</v>
      </c>
      <c r="R27" s="103">
        <v>20</v>
      </c>
      <c r="S27" s="103">
        <v>20</v>
      </c>
      <c r="T27" s="103">
        <v>50</v>
      </c>
      <c r="U27" s="103"/>
      <c r="V27" s="103"/>
      <c r="W27" s="103"/>
      <c r="X27" s="103"/>
      <c r="Y27" s="103"/>
      <c r="Z27" s="103"/>
      <c r="AA27" s="129">
        <f t="shared" si="2"/>
        <v>90</v>
      </c>
      <c r="AB27" s="130">
        <f t="shared" si="3"/>
        <v>47.3684210526316</v>
      </c>
      <c r="AC27" s="155">
        <v>58</v>
      </c>
      <c r="AD27" s="130">
        <f t="shared" si="4"/>
        <v>52.7272727272727</v>
      </c>
      <c r="AE27" s="157">
        <f>CRS!H27</f>
        <v>51.2963516746411</v>
      </c>
      <c r="AF27" s="167">
        <f>CRS!I27</f>
        <v>75</v>
      </c>
      <c r="AG27" s="171"/>
      <c r="AH27" s="7"/>
    </row>
    <row r="28" ht="12.75" customHeight="1" spans="1:34">
      <c r="A28" s="384" t="s">
        <v>109</v>
      </c>
      <c r="B28" s="100" t="str">
        <f>CRS!B28</f>
        <v>HASSEN, AHMED M. </v>
      </c>
      <c r="C28" s="101" t="str">
        <f>CRS!C28</f>
        <v>M</v>
      </c>
      <c r="D28" s="102" t="str">
        <f>CRS!D28</f>
        <v>BSIT-NET SEC TRACK-1</v>
      </c>
      <c r="E28" s="103">
        <v>0</v>
      </c>
      <c r="F28" s="103">
        <v>6</v>
      </c>
      <c r="G28" s="103">
        <v>0</v>
      </c>
      <c r="H28" s="103">
        <v>30</v>
      </c>
      <c r="I28" s="103"/>
      <c r="J28" s="103"/>
      <c r="K28" s="103"/>
      <c r="L28" s="103"/>
      <c r="M28" s="103"/>
      <c r="N28" s="103"/>
      <c r="O28" s="129">
        <f t="shared" si="0"/>
        <v>36</v>
      </c>
      <c r="P28" s="130">
        <f t="shared" si="1"/>
        <v>45</v>
      </c>
      <c r="Q28" s="103">
        <v>66</v>
      </c>
      <c r="R28" s="103" t="s">
        <v>14</v>
      </c>
      <c r="S28" s="103">
        <v>10</v>
      </c>
      <c r="T28" s="103">
        <v>40</v>
      </c>
      <c r="U28" s="103"/>
      <c r="V28" s="103"/>
      <c r="W28" s="103"/>
      <c r="X28" s="103"/>
      <c r="Y28" s="103"/>
      <c r="Z28" s="103"/>
      <c r="AA28" s="129">
        <f t="shared" si="2"/>
        <v>116</v>
      </c>
      <c r="AB28" s="130">
        <f t="shared" si="3"/>
        <v>61.0526315789474</v>
      </c>
      <c r="AC28" s="155">
        <v>36</v>
      </c>
      <c r="AD28" s="130">
        <f t="shared" si="4"/>
        <v>32.7272727272727</v>
      </c>
      <c r="AE28" s="157">
        <f>CRS!H28</f>
        <v>46.1246411483254</v>
      </c>
      <c r="AF28" s="167">
        <f>CRS!I28</f>
        <v>74</v>
      </c>
      <c r="AG28" s="171"/>
      <c r="AH28" s="7"/>
    </row>
    <row r="29" ht="12.75" customHeight="1" spans="1:34">
      <c r="A29" s="384" t="s">
        <v>112</v>
      </c>
      <c r="B29" s="100" t="str">
        <f>CRS!B29</f>
        <v>KUSIMO, OLUWAFEMI A. </v>
      </c>
      <c r="C29" s="101" t="str">
        <f>CRS!C29</f>
        <v>M</v>
      </c>
      <c r="D29" s="102" t="str">
        <f>CRS!D29</f>
        <v>BSIT-NET SEC TRACK-2</v>
      </c>
      <c r="E29" s="103">
        <v>4</v>
      </c>
      <c r="F29" s="103">
        <v>8</v>
      </c>
      <c r="G29" s="103">
        <v>0</v>
      </c>
      <c r="H29" s="103">
        <v>30</v>
      </c>
      <c r="I29" s="103"/>
      <c r="J29" s="103"/>
      <c r="K29" s="103"/>
      <c r="L29" s="103"/>
      <c r="M29" s="103"/>
      <c r="N29" s="103"/>
      <c r="O29" s="129">
        <f t="shared" si="0"/>
        <v>42</v>
      </c>
      <c r="P29" s="130">
        <f t="shared" si="1"/>
        <v>52.5</v>
      </c>
      <c r="Q29" s="103">
        <v>33</v>
      </c>
      <c r="R29" s="103" t="s">
        <v>14</v>
      </c>
      <c r="S29" s="103">
        <v>20</v>
      </c>
      <c r="T29" s="103">
        <v>50</v>
      </c>
      <c r="U29" s="103"/>
      <c r="V29" s="103"/>
      <c r="W29" s="103"/>
      <c r="X29" s="103"/>
      <c r="Y29" s="103"/>
      <c r="Z29" s="103"/>
      <c r="AA29" s="129">
        <f t="shared" si="2"/>
        <v>103</v>
      </c>
      <c r="AB29" s="130">
        <f t="shared" si="3"/>
        <v>54.2105263157895</v>
      </c>
      <c r="AC29" s="155">
        <v>58</v>
      </c>
      <c r="AD29" s="130">
        <f t="shared" si="4"/>
        <v>52.7272727272727</v>
      </c>
      <c r="AE29" s="157">
        <f>CRS!H29</f>
        <v>53.1417464114833</v>
      </c>
      <c r="AF29" s="167">
        <f>CRS!I29</f>
        <v>77</v>
      </c>
      <c r="AG29" s="171"/>
      <c r="AH29" s="7"/>
    </row>
    <row r="30" ht="12.75" customHeight="1" spans="1:34">
      <c r="A30" s="384" t="s">
        <v>115</v>
      </c>
      <c r="B30" s="100" t="str">
        <f>CRS!B30</f>
        <v>LAVARIAS, MARK IAN D. </v>
      </c>
      <c r="C30" s="101" t="str">
        <f>CRS!C30</f>
        <v>M</v>
      </c>
      <c r="D30" s="102" t="str">
        <f>CRS!D30</f>
        <v>BSIT-NET SEC TRACK-2</v>
      </c>
      <c r="E30" s="103">
        <v>0</v>
      </c>
      <c r="F30" s="103">
        <v>8</v>
      </c>
      <c r="G30" s="103">
        <v>0</v>
      </c>
      <c r="H30" s="103">
        <v>30</v>
      </c>
      <c r="I30" s="103"/>
      <c r="J30" s="103"/>
      <c r="K30" s="103"/>
      <c r="L30" s="103"/>
      <c r="M30" s="103"/>
      <c r="N30" s="103"/>
      <c r="O30" s="129">
        <f t="shared" si="0"/>
        <v>38</v>
      </c>
      <c r="P30" s="130">
        <f t="shared" si="1"/>
        <v>47.5</v>
      </c>
      <c r="Q30" s="103">
        <v>100</v>
      </c>
      <c r="R30" s="103" t="s">
        <v>14</v>
      </c>
      <c r="S30" s="103"/>
      <c r="T30" s="103"/>
      <c r="U30" s="103"/>
      <c r="V30" s="103"/>
      <c r="W30" s="103"/>
      <c r="X30" s="103"/>
      <c r="Y30" s="103"/>
      <c r="Z30" s="103"/>
      <c r="AA30" s="129">
        <f t="shared" si="2"/>
        <v>100</v>
      </c>
      <c r="AB30" s="130">
        <f t="shared" si="3"/>
        <v>52.6315789473684</v>
      </c>
      <c r="AC30" s="155">
        <v>46</v>
      </c>
      <c r="AD30" s="130">
        <f t="shared" si="4"/>
        <v>41.8181818181818</v>
      </c>
      <c r="AE30" s="157">
        <f>CRS!H30</f>
        <v>47.2616028708134</v>
      </c>
      <c r="AF30" s="167">
        <f>CRS!I30</f>
        <v>74</v>
      </c>
      <c r="AG30" s="171"/>
      <c r="AH30" s="7"/>
    </row>
    <row r="31" ht="12.75" customHeight="1" spans="1:34">
      <c r="A31" s="384" t="s">
        <v>118</v>
      </c>
      <c r="B31" s="100" t="str">
        <f>CRS!B31</f>
        <v>LAZARO, KEANU C. </v>
      </c>
      <c r="C31" s="101" t="str">
        <f>CRS!C31</f>
        <v>M</v>
      </c>
      <c r="D31" s="102" t="str">
        <f>CRS!D31</f>
        <v>BSIT-WEB TRACK-1</v>
      </c>
      <c r="E31" s="103">
        <v>10</v>
      </c>
      <c r="F31" s="103">
        <v>0</v>
      </c>
      <c r="G31" s="103">
        <v>0</v>
      </c>
      <c r="H31" s="103">
        <v>30</v>
      </c>
      <c r="I31" s="103"/>
      <c r="J31" s="103"/>
      <c r="K31" s="103"/>
      <c r="L31" s="103"/>
      <c r="M31" s="103"/>
      <c r="N31" s="103"/>
      <c r="O31" s="129">
        <f t="shared" si="0"/>
        <v>40</v>
      </c>
      <c r="P31" s="130">
        <f t="shared" si="1"/>
        <v>50</v>
      </c>
      <c r="Q31" s="103">
        <v>100</v>
      </c>
      <c r="R31" s="103">
        <v>20</v>
      </c>
      <c r="S31" s="103">
        <v>20</v>
      </c>
      <c r="T31" s="103">
        <v>50</v>
      </c>
      <c r="U31" s="103"/>
      <c r="V31" s="103"/>
      <c r="W31" s="103"/>
      <c r="X31" s="103"/>
      <c r="Y31" s="103"/>
      <c r="Z31" s="103"/>
      <c r="AA31" s="129">
        <f t="shared" si="2"/>
        <v>190</v>
      </c>
      <c r="AB31" s="130">
        <f t="shared" si="3"/>
        <v>100</v>
      </c>
      <c r="AC31" s="155">
        <v>74</v>
      </c>
      <c r="AD31" s="130">
        <f t="shared" si="4"/>
        <v>67.2727272727273</v>
      </c>
      <c r="AE31" s="157">
        <f>CRS!H31</f>
        <v>72.3727272727273</v>
      </c>
      <c r="AF31" s="167">
        <f>CRS!I31</f>
        <v>86</v>
      </c>
      <c r="AG31" s="171"/>
      <c r="AH31" s="7"/>
    </row>
    <row r="32" ht="12.75" customHeight="1" spans="1:34">
      <c r="A32" s="384" t="s">
        <v>121</v>
      </c>
      <c r="B32" s="100" t="str">
        <f>CRS!B32</f>
        <v>LOGHA, MICHELLE M. </v>
      </c>
      <c r="C32" s="101" t="str">
        <f>CRS!C32</f>
        <v>F</v>
      </c>
      <c r="D32" s="102" t="str">
        <f>CRS!D32</f>
        <v>BSIT-WEB TRACK-1</v>
      </c>
      <c r="E32" s="103">
        <v>7</v>
      </c>
      <c r="F32" s="103">
        <v>8</v>
      </c>
      <c r="G32" s="103">
        <v>0</v>
      </c>
      <c r="H32" s="103">
        <v>30</v>
      </c>
      <c r="I32" s="103"/>
      <c r="J32" s="103"/>
      <c r="K32" s="103"/>
      <c r="L32" s="103"/>
      <c r="M32" s="103"/>
      <c r="N32" s="103"/>
      <c r="O32" s="129">
        <f t="shared" si="0"/>
        <v>45</v>
      </c>
      <c r="P32" s="130">
        <f t="shared" si="1"/>
        <v>56.25</v>
      </c>
      <c r="Q32" s="103">
        <v>33</v>
      </c>
      <c r="R32" s="103" t="s">
        <v>14</v>
      </c>
      <c r="S32" s="103">
        <v>20</v>
      </c>
      <c r="T32" s="103">
        <v>40</v>
      </c>
      <c r="U32" s="103"/>
      <c r="V32" s="103"/>
      <c r="W32" s="103"/>
      <c r="X32" s="103"/>
      <c r="Y32" s="103"/>
      <c r="Z32" s="103"/>
      <c r="AA32" s="129">
        <f t="shared" si="2"/>
        <v>93</v>
      </c>
      <c r="AB32" s="130">
        <f t="shared" si="3"/>
        <v>48.9473684210526</v>
      </c>
      <c r="AC32" s="155">
        <v>48</v>
      </c>
      <c r="AD32" s="130">
        <f t="shared" si="4"/>
        <v>43.6363636363636</v>
      </c>
      <c r="AE32" s="157">
        <f>CRS!H32</f>
        <v>49.551495215311</v>
      </c>
      <c r="AF32" s="167">
        <f>CRS!I32</f>
        <v>74</v>
      </c>
      <c r="AG32" s="171"/>
      <c r="AH32" s="7"/>
    </row>
    <row r="33" ht="12.75" customHeight="1" spans="1:37">
      <c r="A33" s="384" t="s">
        <v>124</v>
      </c>
      <c r="B33" s="100" t="str">
        <f>CRS!B33</f>
        <v>MACARANAS, LAURENCE P. </v>
      </c>
      <c r="C33" s="101" t="str">
        <f>CRS!C33</f>
        <v>M</v>
      </c>
      <c r="D33" s="102" t="str">
        <f>CRS!D33</f>
        <v>BSIT-NET SEC TRACK-1</v>
      </c>
      <c r="E33" s="103">
        <v>9</v>
      </c>
      <c r="F33" s="103">
        <v>10</v>
      </c>
      <c r="G33" s="103">
        <v>0</v>
      </c>
      <c r="H33" s="103">
        <v>30</v>
      </c>
      <c r="I33" s="103"/>
      <c r="J33" s="103"/>
      <c r="K33" s="103"/>
      <c r="L33" s="103"/>
      <c r="M33" s="103"/>
      <c r="N33" s="103"/>
      <c r="O33" s="129">
        <f t="shared" si="0"/>
        <v>49</v>
      </c>
      <c r="P33" s="130">
        <f t="shared" si="1"/>
        <v>61.25</v>
      </c>
      <c r="Q33" s="103">
        <v>100</v>
      </c>
      <c r="R33" s="103">
        <v>20</v>
      </c>
      <c r="S33" s="103">
        <v>20</v>
      </c>
      <c r="T33" s="103">
        <v>30</v>
      </c>
      <c r="U33" s="103"/>
      <c r="V33" s="103"/>
      <c r="W33" s="103"/>
      <c r="X33" s="103"/>
      <c r="Y33" s="103"/>
      <c r="Z33" s="103"/>
      <c r="AA33" s="129">
        <f t="shared" si="2"/>
        <v>170</v>
      </c>
      <c r="AB33" s="130">
        <f t="shared" si="3"/>
        <v>89.4736842105263</v>
      </c>
      <c r="AC33" s="155">
        <v>56</v>
      </c>
      <c r="AD33" s="130">
        <f t="shared" si="4"/>
        <v>50.9090909090909</v>
      </c>
      <c r="AE33" s="157">
        <f>CRS!H33</f>
        <v>67.0479066985646</v>
      </c>
      <c r="AF33" s="167">
        <f>CRS!I33</f>
        <v>84</v>
      </c>
      <c r="AG33" s="171"/>
      <c r="AH33" s="7"/>
      <c r="AI33" s="4"/>
      <c r="AJ33" s="4"/>
      <c r="AK33" s="4"/>
    </row>
    <row r="34" ht="12.75" customHeight="1" spans="1:37">
      <c r="A34" s="384" t="s">
        <v>127</v>
      </c>
      <c r="B34" s="100" t="str">
        <f>CRS!B34</f>
        <v>MAGNO, JASON G. </v>
      </c>
      <c r="C34" s="101" t="str">
        <f>CRS!C34</f>
        <v>M</v>
      </c>
      <c r="D34" s="102" t="str">
        <f>CRS!D34</f>
        <v>BSIT-NET SEC TRACK-1</v>
      </c>
      <c r="E34" s="103">
        <v>0</v>
      </c>
      <c r="F34" s="103">
        <v>12</v>
      </c>
      <c r="G34" s="103">
        <v>0</v>
      </c>
      <c r="H34" s="103">
        <v>30</v>
      </c>
      <c r="I34" s="103"/>
      <c r="J34" s="103"/>
      <c r="K34" s="103"/>
      <c r="L34" s="103"/>
      <c r="M34" s="103"/>
      <c r="N34" s="103"/>
      <c r="O34" s="129">
        <f t="shared" si="0"/>
        <v>42</v>
      </c>
      <c r="P34" s="130">
        <f t="shared" si="1"/>
        <v>52.5</v>
      </c>
      <c r="Q34" s="103">
        <v>100</v>
      </c>
      <c r="R34" s="103">
        <v>20</v>
      </c>
      <c r="S34" s="103">
        <v>20</v>
      </c>
      <c r="T34" s="103">
        <v>50</v>
      </c>
      <c r="U34" s="103"/>
      <c r="V34" s="103"/>
      <c r="W34" s="103"/>
      <c r="X34" s="103"/>
      <c r="Y34" s="103"/>
      <c r="Z34" s="103"/>
      <c r="AA34" s="129">
        <f t="shared" si="2"/>
        <v>190</v>
      </c>
      <c r="AB34" s="130">
        <f t="shared" si="3"/>
        <v>100</v>
      </c>
      <c r="AC34" s="155">
        <v>82</v>
      </c>
      <c r="AD34" s="130">
        <f t="shared" si="4"/>
        <v>74.5454545454545</v>
      </c>
      <c r="AE34" s="157">
        <f>CRS!H34</f>
        <v>75.6704545454545</v>
      </c>
      <c r="AF34" s="167">
        <f>CRS!I34</f>
        <v>88</v>
      </c>
      <c r="AG34" s="171"/>
      <c r="AH34" s="7"/>
      <c r="AI34" s="4"/>
      <c r="AJ34" s="4"/>
      <c r="AK34" s="4"/>
    </row>
    <row r="35" ht="12.75" customHeight="1" spans="1:37">
      <c r="A35" s="384" t="s">
        <v>130</v>
      </c>
      <c r="B35" s="100" t="str">
        <f>CRS!B35</f>
        <v>MAMARIL, ERICA VANESA L. </v>
      </c>
      <c r="C35" s="101" t="str">
        <f>CRS!C35</f>
        <v>F</v>
      </c>
      <c r="D35" s="102" t="str">
        <f>CRS!D35</f>
        <v>BSCS-DIGITAL ARTS TRACK-3</v>
      </c>
      <c r="E35" s="103">
        <v>7</v>
      </c>
      <c r="F35" s="103">
        <v>8</v>
      </c>
      <c r="G35" s="103">
        <v>0</v>
      </c>
      <c r="H35" s="103">
        <v>30</v>
      </c>
      <c r="I35" s="103"/>
      <c r="J35" s="103"/>
      <c r="K35" s="103"/>
      <c r="L35" s="103"/>
      <c r="M35" s="103"/>
      <c r="N35" s="103"/>
      <c r="O35" s="129">
        <f t="shared" si="0"/>
        <v>45</v>
      </c>
      <c r="P35" s="130">
        <f t="shared" si="1"/>
        <v>56.25</v>
      </c>
      <c r="Q35" s="103">
        <v>100</v>
      </c>
      <c r="R35" s="103">
        <v>20</v>
      </c>
      <c r="S35" s="103">
        <v>20</v>
      </c>
      <c r="T35" s="103">
        <v>50</v>
      </c>
      <c r="U35" s="103"/>
      <c r="V35" s="103"/>
      <c r="W35" s="103"/>
      <c r="X35" s="103"/>
      <c r="Y35" s="103"/>
      <c r="Z35" s="103"/>
      <c r="AA35" s="129">
        <f t="shared" si="2"/>
        <v>190</v>
      </c>
      <c r="AB35" s="130">
        <f t="shared" si="3"/>
        <v>100</v>
      </c>
      <c r="AC35" s="155">
        <v>60</v>
      </c>
      <c r="AD35" s="130">
        <f t="shared" si="4"/>
        <v>54.5454545454545</v>
      </c>
      <c r="AE35" s="157">
        <f>CRS!H35</f>
        <v>70.1079545454545</v>
      </c>
      <c r="AF35" s="167">
        <f>CRS!I35</f>
        <v>85</v>
      </c>
      <c r="AG35" s="171"/>
      <c r="AH35" s="7"/>
      <c r="AI35" s="4"/>
      <c r="AJ35" s="4"/>
      <c r="AK35" s="4"/>
    </row>
    <row r="36" ht="12.75" customHeight="1" spans="1:37">
      <c r="A36" s="384" t="s">
        <v>134</v>
      </c>
      <c r="B36" s="100" t="str">
        <f>CRS!B36</f>
        <v>MANUYAG, ARNEL D. </v>
      </c>
      <c r="C36" s="101" t="str">
        <f>CRS!C36</f>
        <v>M</v>
      </c>
      <c r="D36" s="102" t="str">
        <f>CRS!D36</f>
        <v>BSIT-ERP TRACK-1</v>
      </c>
      <c r="E36" s="103">
        <v>0</v>
      </c>
      <c r="F36" s="103">
        <v>0</v>
      </c>
      <c r="G36" s="103">
        <v>0</v>
      </c>
      <c r="H36" s="103">
        <v>30</v>
      </c>
      <c r="I36" s="103"/>
      <c r="J36" s="103"/>
      <c r="K36" s="103"/>
      <c r="L36" s="103"/>
      <c r="M36" s="103"/>
      <c r="N36" s="103"/>
      <c r="O36" s="129">
        <f t="shared" si="0"/>
        <v>30</v>
      </c>
      <c r="P36" s="130">
        <f t="shared" si="1"/>
        <v>37.5</v>
      </c>
      <c r="Q36" s="103">
        <v>100</v>
      </c>
      <c r="R36" s="103">
        <v>20</v>
      </c>
      <c r="S36" s="103">
        <v>15</v>
      </c>
      <c r="T36" s="103">
        <v>30</v>
      </c>
      <c r="U36" s="103"/>
      <c r="V36" s="103"/>
      <c r="W36" s="103"/>
      <c r="X36" s="103"/>
      <c r="Y36" s="103"/>
      <c r="Z36" s="103"/>
      <c r="AA36" s="129">
        <f t="shared" si="2"/>
        <v>165</v>
      </c>
      <c r="AB36" s="130">
        <f t="shared" si="3"/>
        <v>86.8421052631579</v>
      </c>
      <c r="AC36" s="155">
        <v>58</v>
      </c>
      <c r="AD36" s="130">
        <f t="shared" si="4"/>
        <v>52.7272727272727</v>
      </c>
      <c r="AE36" s="157">
        <f>CRS!H36</f>
        <v>58.9601674641148</v>
      </c>
      <c r="AF36" s="167">
        <f>CRS!I36</f>
        <v>79</v>
      </c>
      <c r="AG36" s="171"/>
      <c r="AH36" s="7"/>
      <c r="AI36" s="4"/>
      <c r="AJ36" s="4"/>
      <c r="AK36" s="4"/>
    </row>
    <row r="37" ht="12.75" customHeight="1" spans="1:37">
      <c r="A37" s="384" t="s">
        <v>137</v>
      </c>
      <c r="B37" s="100" t="str">
        <f>CRS!B37</f>
        <v>MANZANO, ALEJANDRO III G. </v>
      </c>
      <c r="C37" s="101" t="str">
        <f>CRS!C37</f>
        <v>M</v>
      </c>
      <c r="D37" s="102" t="str">
        <f>CRS!D37</f>
        <v>BSIT-NET SEC TRACK-1</v>
      </c>
      <c r="E37" s="103">
        <v>7</v>
      </c>
      <c r="F37" s="103">
        <v>7</v>
      </c>
      <c r="G37" s="103">
        <v>0</v>
      </c>
      <c r="H37" s="103">
        <v>30</v>
      </c>
      <c r="I37" s="103"/>
      <c r="J37" s="103"/>
      <c r="K37" s="103"/>
      <c r="L37" s="103"/>
      <c r="M37" s="103"/>
      <c r="N37" s="103"/>
      <c r="O37" s="129">
        <f t="shared" si="0"/>
        <v>44</v>
      </c>
      <c r="P37" s="130">
        <f t="shared" si="1"/>
        <v>55</v>
      </c>
      <c r="Q37" s="103">
        <v>100</v>
      </c>
      <c r="R37" s="103" t="s">
        <v>14</v>
      </c>
      <c r="S37" s="103">
        <v>20</v>
      </c>
      <c r="T37" s="103">
        <v>50</v>
      </c>
      <c r="U37" s="103"/>
      <c r="V37" s="103"/>
      <c r="W37" s="103"/>
      <c r="X37" s="103"/>
      <c r="Y37" s="103"/>
      <c r="Z37" s="103"/>
      <c r="AA37" s="129">
        <f t="shared" si="2"/>
        <v>170</v>
      </c>
      <c r="AB37" s="130">
        <f t="shared" si="3"/>
        <v>89.4736842105263</v>
      </c>
      <c r="AC37" s="155">
        <v>84</v>
      </c>
      <c r="AD37" s="130">
        <f t="shared" si="4"/>
        <v>76.3636363636364</v>
      </c>
      <c r="AE37" s="157">
        <f>CRS!H37</f>
        <v>73.6399521531101</v>
      </c>
      <c r="AF37" s="167">
        <f>CRS!I37</f>
        <v>87</v>
      </c>
      <c r="AG37" s="171"/>
      <c r="AH37" s="7"/>
      <c r="AI37" s="4"/>
      <c r="AJ37" s="4"/>
      <c r="AK37" s="4"/>
    </row>
    <row r="38" ht="12.75" customHeight="1" spans="1:37">
      <c r="A38" s="384" t="s">
        <v>140</v>
      </c>
      <c r="B38" s="100" t="str">
        <f>CRS!B38</f>
        <v>MAPILI, LURIEL D. </v>
      </c>
      <c r="C38" s="101" t="str">
        <f>CRS!C38</f>
        <v>M</v>
      </c>
      <c r="D38" s="102" t="str">
        <f>CRS!D38</f>
        <v>BSIT-WEB TRACK-2</v>
      </c>
      <c r="E38" s="103">
        <v>11</v>
      </c>
      <c r="F38" s="103">
        <v>0</v>
      </c>
      <c r="G38" s="103">
        <v>0</v>
      </c>
      <c r="H38" s="103">
        <v>30</v>
      </c>
      <c r="I38" s="103"/>
      <c r="J38" s="103"/>
      <c r="K38" s="103"/>
      <c r="L38" s="103"/>
      <c r="M38" s="103"/>
      <c r="N38" s="103"/>
      <c r="O38" s="129">
        <f t="shared" si="0"/>
        <v>41</v>
      </c>
      <c r="P38" s="130">
        <f t="shared" si="1"/>
        <v>51.25</v>
      </c>
      <c r="Q38" s="103">
        <v>100</v>
      </c>
      <c r="R38" s="103">
        <v>20</v>
      </c>
      <c r="S38" s="103">
        <v>20</v>
      </c>
      <c r="T38" s="103">
        <v>50</v>
      </c>
      <c r="U38" s="103"/>
      <c r="V38" s="103"/>
      <c r="W38" s="103"/>
      <c r="X38" s="103"/>
      <c r="Y38" s="103"/>
      <c r="Z38" s="103"/>
      <c r="AA38" s="129">
        <f t="shared" si="2"/>
        <v>190</v>
      </c>
      <c r="AB38" s="130">
        <f t="shared" si="3"/>
        <v>100</v>
      </c>
      <c r="AC38" s="155">
        <v>92</v>
      </c>
      <c r="AD38" s="130">
        <f t="shared" si="4"/>
        <v>83.6363636363636</v>
      </c>
      <c r="AE38" s="157">
        <f>CRS!H38</f>
        <v>78.3488636363636</v>
      </c>
      <c r="AF38" s="167">
        <f>CRS!I38</f>
        <v>89</v>
      </c>
      <c r="AG38" s="171"/>
      <c r="AH38" s="7"/>
      <c r="AI38" s="4"/>
      <c r="AJ38" s="4"/>
      <c r="AK38" s="4"/>
    </row>
    <row r="39" ht="12.75" customHeight="1" spans="1:37">
      <c r="A39" s="384" t="s">
        <v>143</v>
      </c>
      <c r="B39" s="100" t="str">
        <f>CRS!B39</f>
        <v>MARONILLA, JEFF B. </v>
      </c>
      <c r="C39" s="101" t="str">
        <f>CRS!C39</f>
        <v>M</v>
      </c>
      <c r="D39" s="102" t="str">
        <f>CRS!D39</f>
        <v>BSIT-WEB TRACK-2</v>
      </c>
      <c r="E39" s="103">
        <v>8</v>
      </c>
      <c r="F39" s="103">
        <v>8</v>
      </c>
      <c r="G39" s="103">
        <v>0</v>
      </c>
      <c r="H39" s="103">
        <v>30</v>
      </c>
      <c r="I39" s="103"/>
      <c r="J39" s="103"/>
      <c r="K39" s="103"/>
      <c r="L39" s="103"/>
      <c r="M39" s="103"/>
      <c r="N39" s="103"/>
      <c r="O39" s="129">
        <f t="shared" si="0"/>
        <v>46</v>
      </c>
      <c r="P39" s="130">
        <f t="shared" si="1"/>
        <v>57.5</v>
      </c>
      <c r="Q39" s="103">
        <v>100</v>
      </c>
      <c r="R39" s="103">
        <v>20</v>
      </c>
      <c r="S39" s="103">
        <v>20</v>
      </c>
      <c r="T39" s="103">
        <v>50</v>
      </c>
      <c r="U39" s="103"/>
      <c r="V39" s="103"/>
      <c r="W39" s="103"/>
      <c r="X39" s="103"/>
      <c r="Y39" s="103"/>
      <c r="Z39" s="103"/>
      <c r="AA39" s="129">
        <f t="shared" si="2"/>
        <v>190</v>
      </c>
      <c r="AB39" s="130">
        <f t="shared" si="3"/>
        <v>100</v>
      </c>
      <c r="AC39" s="155">
        <v>64</v>
      </c>
      <c r="AD39" s="130">
        <f t="shared" si="4"/>
        <v>58.1818181818182</v>
      </c>
      <c r="AE39" s="157">
        <f>CRS!H39</f>
        <v>71.7568181818182</v>
      </c>
      <c r="AF39" s="167">
        <f>CRS!I39</f>
        <v>86</v>
      </c>
      <c r="AG39" s="171"/>
      <c r="AH39" s="7"/>
      <c r="AI39" s="4"/>
      <c r="AJ39" s="4"/>
      <c r="AK39" s="4"/>
    </row>
    <row r="40" ht="12.75" customHeight="1" spans="1:37">
      <c r="A40" s="384" t="s">
        <v>146</v>
      </c>
      <c r="B40" s="100" t="str">
        <f>CRS!B40</f>
        <v>NIYODUSENGA, ESTHER </v>
      </c>
      <c r="C40" s="101" t="str">
        <f>CRS!C40</f>
        <v>F</v>
      </c>
      <c r="D40" s="102" t="str">
        <f>CRS!D40</f>
        <v>BSIT-NET SEC TRACK-1</v>
      </c>
      <c r="E40" s="103">
        <v>8</v>
      </c>
      <c r="F40" s="103">
        <v>8</v>
      </c>
      <c r="G40" s="103">
        <v>0</v>
      </c>
      <c r="H40" s="103">
        <v>30</v>
      </c>
      <c r="I40" s="103"/>
      <c r="J40" s="103"/>
      <c r="K40" s="103"/>
      <c r="L40" s="103"/>
      <c r="M40" s="103"/>
      <c r="N40" s="103"/>
      <c r="O40" s="129">
        <f t="shared" si="0"/>
        <v>46</v>
      </c>
      <c r="P40" s="130">
        <f t="shared" si="1"/>
        <v>57.5</v>
      </c>
      <c r="Q40" s="103">
        <v>66</v>
      </c>
      <c r="R40" s="103">
        <v>20</v>
      </c>
      <c r="S40" s="103">
        <v>20</v>
      </c>
      <c r="T40" s="103">
        <v>50</v>
      </c>
      <c r="U40" s="103"/>
      <c r="V40" s="103"/>
      <c r="W40" s="103"/>
      <c r="X40" s="103"/>
      <c r="Y40" s="103"/>
      <c r="Z40" s="103"/>
      <c r="AA40" s="129">
        <f t="shared" si="2"/>
        <v>156</v>
      </c>
      <c r="AB40" s="130">
        <f t="shared" si="3"/>
        <v>82.1052631578947</v>
      </c>
      <c r="AC40" s="155">
        <v>46</v>
      </c>
      <c r="AD40" s="130">
        <f t="shared" si="4"/>
        <v>41.8181818181818</v>
      </c>
      <c r="AE40" s="157">
        <f>CRS!H40</f>
        <v>60.2879186602871</v>
      </c>
      <c r="AF40" s="167">
        <f>CRS!I40</f>
        <v>80</v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>A1</f>
        <v>CITCS 2B  ITE3</v>
      </c>
      <c r="B42" s="108"/>
      <c r="C42" s="108"/>
      <c r="D42" s="108"/>
      <c r="E42" s="72" t="s">
        <v>221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211</v>
      </c>
      <c r="AD43" s="136"/>
      <c r="AE43" s="138" t="s">
        <v>212</v>
      </c>
      <c r="AF43" s="164" t="s">
        <v>222</v>
      </c>
      <c r="AG43" s="165"/>
      <c r="AH43" s="165"/>
      <c r="AI43" s="165"/>
      <c r="AJ43" s="165"/>
      <c r="AK43" s="165"/>
    </row>
    <row r="44" ht="12.75" customHeight="1" spans="1:37">
      <c r="A44" s="76" t="str">
        <f>A3</f>
        <v>WEB APPLICATION DEVELOPMENT</v>
      </c>
      <c r="B44" s="77"/>
      <c r="C44" s="77"/>
      <c r="D44" s="77"/>
      <c r="E44" s="78" t="s">
        <v>223</v>
      </c>
      <c r="F44" s="78" t="s">
        <v>224</v>
      </c>
      <c r="G44" s="78" t="s">
        <v>225</v>
      </c>
      <c r="H44" s="78" t="s">
        <v>226</v>
      </c>
      <c r="I44" s="78" t="s">
        <v>227</v>
      </c>
      <c r="J44" s="78" t="s">
        <v>51</v>
      </c>
      <c r="K44" s="78" t="s">
        <v>228</v>
      </c>
      <c r="L44" s="78" t="s">
        <v>229</v>
      </c>
      <c r="M44" s="78" t="s">
        <v>230</v>
      </c>
      <c r="N44" s="78" t="s">
        <v>231</v>
      </c>
      <c r="O44" s="121" t="s">
        <v>232</v>
      </c>
      <c r="P44" s="122" t="s">
        <v>233</v>
      </c>
      <c r="Q44" s="78" t="s">
        <v>234</v>
      </c>
      <c r="R44" s="78" t="s">
        <v>235</v>
      </c>
      <c r="S44" s="78" t="s">
        <v>46</v>
      </c>
      <c r="T44" s="78" t="s">
        <v>236</v>
      </c>
      <c r="U44" s="78" t="s">
        <v>237</v>
      </c>
      <c r="V44" s="78" t="s">
        <v>238</v>
      </c>
      <c r="W44" s="78" t="s">
        <v>239</v>
      </c>
      <c r="X44" s="78" t="s">
        <v>240</v>
      </c>
      <c r="Y44" s="78" t="s">
        <v>241</v>
      </c>
      <c r="Z44" s="78" t="s">
        <v>242</v>
      </c>
      <c r="AA44" s="121" t="s">
        <v>232</v>
      </c>
      <c r="AB44" s="122" t="s">
        <v>233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>A4</f>
        <v>TTH 1:45PM-3:00PM  TTHSAT 3:00PM-4:15PM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243</v>
      </c>
      <c r="AD45" s="142" t="s">
        <v>244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>A5</f>
        <v>2nd Trimester SY 2017-2018</v>
      </c>
      <c r="B46" s="80"/>
      <c r="C46" s="81"/>
      <c r="D46" s="81"/>
      <c r="E46" s="111">
        <f t="shared" ref="E46:N46" si="5">IF(E5="","",E5)</f>
        <v>15</v>
      </c>
      <c r="F46" s="111">
        <f t="shared" si="5"/>
        <v>15</v>
      </c>
      <c r="G46" s="111">
        <f t="shared" si="5"/>
        <v>20</v>
      </c>
      <c r="H46" s="111">
        <f t="shared" si="5"/>
        <v>30</v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100</v>
      </c>
      <c r="R46" s="111">
        <f t="shared" ref="R46:Z46" si="6">IF(R5="","",R5)</f>
        <v>20</v>
      </c>
      <c r="S46" s="111">
        <f t="shared" si="6"/>
        <v>20</v>
      </c>
      <c r="T46" s="111">
        <f t="shared" si="6"/>
        <v>50</v>
      </c>
      <c r="U46" s="111" t="str">
        <f t="shared" si="6"/>
        <v/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110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>A6</f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7">IF(F6="","",F6)</f>
        <v>CH02</v>
      </c>
      <c r="G47" s="112" t="str">
        <f t="shared" si="7"/>
        <v>SW01</v>
      </c>
      <c r="H47" s="112" t="str">
        <f t="shared" si="7"/>
        <v>SW02</v>
      </c>
      <c r="I47" s="112" t="str">
        <f t="shared" si="7"/>
        <v/>
      </c>
      <c r="J47" s="112" t="str">
        <f t="shared" si="7"/>
        <v/>
      </c>
      <c r="K47" s="112" t="str">
        <f t="shared" si="7"/>
        <v/>
      </c>
      <c r="L47" s="112" t="str">
        <f t="shared" si="7"/>
        <v/>
      </c>
      <c r="M47" s="112" t="str">
        <f t="shared" si="7"/>
        <v/>
      </c>
      <c r="N47" s="112" t="str">
        <f t="shared" si="7"/>
        <v/>
      </c>
      <c r="O47" s="131">
        <f>O6</f>
        <v>80</v>
      </c>
      <c r="P47" s="122"/>
      <c r="Q47" s="112" t="str">
        <f t="shared" ref="Q47:Z47" si="8">IF(Q6="","",Q6)</f>
        <v>CC HTML</v>
      </c>
      <c r="R47" s="112" t="str">
        <f t="shared" si="8"/>
        <v>HTML 01</v>
      </c>
      <c r="S47" s="112" t="str">
        <f t="shared" si="8"/>
        <v>GIT</v>
      </c>
      <c r="T47" s="112" t="str">
        <f t="shared" si="8"/>
        <v>HTML EXRCISES</v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>
        <f>AA6</f>
        <v>190</v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215</v>
      </c>
      <c r="B48" s="114"/>
      <c r="C48" s="89" t="s">
        <v>216</v>
      </c>
      <c r="D48" s="90" t="s">
        <v>254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3" t="s">
        <v>149</v>
      </c>
      <c r="B50" s="100" t="str">
        <f>CRS!B50</f>
        <v>OCAMPO, JESIE CHRIS D. </v>
      </c>
      <c r="C50" s="101" t="str">
        <f>CRS!C50</f>
        <v>M</v>
      </c>
      <c r="D50" s="102" t="str">
        <f>CRS!D50</f>
        <v>BSCS-DIGITAL ARTS TRACK-2</v>
      </c>
      <c r="E50" s="103">
        <v>9</v>
      </c>
      <c r="F50" s="103">
        <v>8</v>
      </c>
      <c r="G50" s="103">
        <v>0</v>
      </c>
      <c r="H50" s="103">
        <v>30</v>
      </c>
      <c r="I50" s="103"/>
      <c r="J50" s="103"/>
      <c r="K50" s="103"/>
      <c r="L50" s="103"/>
      <c r="M50" s="103"/>
      <c r="N50" s="103"/>
      <c r="O50" s="129">
        <f t="shared" ref="O50:O80" si="9">IF(SUM(E50:N50)=0,"",SUM(E50:N50))</f>
        <v>47</v>
      </c>
      <c r="P50" s="130">
        <f t="shared" ref="P50:P80" si="10">IF(O50="","",O50/$O$6*100)</f>
        <v>58.75</v>
      </c>
      <c r="Q50" s="103">
        <v>0</v>
      </c>
      <c r="R50" s="103">
        <v>20</v>
      </c>
      <c r="S50" s="103">
        <v>0</v>
      </c>
      <c r="T50" s="103">
        <v>50</v>
      </c>
      <c r="U50" s="103"/>
      <c r="V50" s="103"/>
      <c r="W50" s="103"/>
      <c r="X50" s="103"/>
      <c r="Y50" s="103"/>
      <c r="Z50" s="103"/>
      <c r="AA50" s="129">
        <f t="shared" ref="AA50:AA80" si="11">IF(SUM(Q50:Z50)=0,"",SUM(Q50:Z50))</f>
        <v>70</v>
      </c>
      <c r="AB50" s="130">
        <f t="shared" ref="AB50:AB80" si="12">IF(AA50="","",AA50/$AA$6*100)</f>
        <v>36.8421052631579</v>
      </c>
      <c r="AC50" s="155">
        <v>78</v>
      </c>
      <c r="AD50" s="130">
        <f t="shared" ref="AD50:AD80" si="13">IF(AC50="","",AC50/$AC$5*100)</f>
        <v>70.9090909090909</v>
      </c>
      <c r="AE50" s="157">
        <f>CRS!H50</f>
        <v>55.654485645933</v>
      </c>
      <c r="AF50" s="167">
        <f>CRS!I50</f>
        <v>78</v>
      </c>
    </row>
    <row r="51" ht="12.75" customHeight="1" spans="1:32">
      <c r="A51" s="384" t="s">
        <v>153</v>
      </c>
      <c r="B51" s="100" t="str">
        <f>CRS!B51</f>
        <v>PANOY, ANDREI J. </v>
      </c>
      <c r="C51" s="101" t="str">
        <f>CRS!C51</f>
        <v>F</v>
      </c>
      <c r="D51" s="102" t="str">
        <f>CRS!D51</f>
        <v>BSIT-NET SEC TRACK-2</v>
      </c>
      <c r="E51" s="103">
        <v>0</v>
      </c>
      <c r="F51" s="103">
        <v>9</v>
      </c>
      <c r="G51" s="103">
        <v>0</v>
      </c>
      <c r="H51" s="103">
        <v>30</v>
      </c>
      <c r="I51" s="103"/>
      <c r="J51" s="103"/>
      <c r="K51" s="103"/>
      <c r="L51" s="103"/>
      <c r="M51" s="103"/>
      <c r="N51" s="103"/>
      <c r="O51" s="129">
        <f t="shared" si="9"/>
        <v>39</v>
      </c>
      <c r="P51" s="130">
        <f t="shared" si="10"/>
        <v>48.75</v>
      </c>
      <c r="Q51" s="103">
        <v>100</v>
      </c>
      <c r="R51" s="103">
        <v>20</v>
      </c>
      <c r="S51" s="103">
        <v>20</v>
      </c>
      <c r="T51" s="103">
        <v>45</v>
      </c>
      <c r="U51" s="103"/>
      <c r="V51" s="103"/>
      <c r="W51" s="103"/>
      <c r="X51" s="103"/>
      <c r="Y51" s="103"/>
      <c r="Z51" s="103"/>
      <c r="AA51" s="129">
        <f t="shared" si="11"/>
        <v>185</v>
      </c>
      <c r="AB51" s="130">
        <f t="shared" si="12"/>
        <v>97.3684210526316</v>
      </c>
      <c r="AC51" s="155">
        <v>54</v>
      </c>
      <c r="AD51" s="130">
        <f t="shared" si="13"/>
        <v>49.0909090909091</v>
      </c>
      <c r="AE51" s="157">
        <f>CRS!H51</f>
        <v>64.9099880382775</v>
      </c>
      <c r="AF51" s="167">
        <f>CRS!I51</f>
        <v>82</v>
      </c>
    </row>
    <row r="52" ht="12.75" customHeight="1" spans="1:32">
      <c r="A52" s="384" t="s">
        <v>156</v>
      </c>
      <c r="B52" s="100" t="str">
        <f>CRS!B52</f>
        <v>PARAN, KARL IVAN L. </v>
      </c>
      <c r="C52" s="101" t="str">
        <f>CRS!C52</f>
        <v>M</v>
      </c>
      <c r="D52" s="102" t="str">
        <f>CRS!D52</f>
        <v>BSIT-WEB TRACK-2</v>
      </c>
      <c r="E52" s="103">
        <v>0</v>
      </c>
      <c r="F52" s="103">
        <v>0</v>
      </c>
      <c r="G52" s="103">
        <v>0</v>
      </c>
      <c r="H52" s="103">
        <v>30</v>
      </c>
      <c r="I52" s="103"/>
      <c r="J52" s="103"/>
      <c r="K52" s="103"/>
      <c r="L52" s="103"/>
      <c r="M52" s="103"/>
      <c r="N52" s="103"/>
      <c r="O52" s="129">
        <f t="shared" si="9"/>
        <v>30</v>
      </c>
      <c r="P52" s="130">
        <f t="shared" si="10"/>
        <v>37.5</v>
      </c>
      <c r="Q52" s="103">
        <v>100</v>
      </c>
      <c r="R52" s="103" t="s">
        <v>14</v>
      </c>
      <c r="S52" s="103">
        <v>10</v>
      </c>
      <c r="T52" s="103">
        <v>20</v>
      </c>
      <c r="U52" s="103"/>
      <c r="V52" s="103"/>
      <c r="W52" s="103"/>
      <c r="X52" s="103"/>
      <c r="Y52" s="103"/>
      <c r="Z52" s="103"/>
      <c r="AA52" s="129">
        <f t="shared" si="11"/>
        <v>130</v>
      </c>
      <c r="AB52" s="130">
        <f t="shared" si="12"/>
        <v>68.4210526315789</v>
      </c>
      <c r="AC52" s="155">
        <v>70</v>
      </c>
      <c r="AD52" s="130">
        <f t="shared" si="13"/>
        <v>63.6363636363636</v>
      </c>
      <c r="AE52" s="157">
        <f>CRS!H52</f>
        <v>56.5903110047847</v>
      </c>
      <c r="AF52" s="167">
        <f>CRS!I52</f>
        <v>78</v>
      </c>
    </row>
    <row r="53" ht="12.75" customHeight="1" spans="1:32">
      <c r="A53" s="384" t="s">
        <v>159</v>
      </c>
      <c r="B53" s="100" t="str">
        <f>CRS!B53</f>
        <v>QUESADA, JANRICK ARDEN M. </v>
      </c>
      <c r="C53" s="101" t="str">
        <f>CRS!C53</f>
        <v>M</v>
      </c>
      <c r="D53" s="102" t="str">
        <f>CRS!D53</f>
        <v>BSIT-NET SEC TRACK-1</v>
      </c>
      <c r="E53" s="103">
        <v>0</v>
      </c>
      <c r="F53" s="103">
        <v>0</v>
      </c>
      <c r="G53" s="103">
        <v>0</v>
      </c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>
        <v>100</v>
      </c>
      <c r="R53" s="103">
        <v>20</v>
      </c>
      <c r="S53" s="103">
        <v>5</v>
      </c>
      <c r="T53" s="103">
        <v>5</v>
      </c>
      <c r="U53" s="103"/>
      <c r="V53" s="103"/>
      <c r="W53" s="103"/>
      <c r="X53" s="103"/>
      <c r="Y53" s="103"/>
      <c r="Z53" s="103"/>
      <c r="AA53" s="129">
        <f t="shared" si="11"/>
        <v>130</v>
      </c>
      <c r="AB53" s="130">
        <f t="shared" si="12"/>
        <v>68.4210526315789</v>
      </c>
      <c r="AC53" s="155">
        <v>54</v>
      </c>
      <c r="AD53" s="130">
        <f t="shared" si="13"/>
        <v>49.0909090909091</v>
      </c>
      <c r="AE53" s="157">
        <f>CRS!H53</f>
        <v>39.2698564593301</v>
      </c>
      <c r="AF53" s="167">
        <f>CRS!I53</f>
        <v>73</v>
      </c>
    </row>
    <row r="54" ht="12.75" customHeight="1" spans="1:32">
      <c r="A54" s="384" t="s">
        <v>162</v>
      </c>
      <c r="B54" s="100" t="str">
        <f>CRS!B54</f>
        <v>RODELAS, EARL ROSHAN B. </v>
      </c>
      <c r="C54" s="101" t="str">
        <f>CRS!C54</f>
        <v>M</v>
      </c>
      <c r="D54" s="102" t="str">
        <f>CRS!D54</f>
        <v>BSIT-NET SEC TRACK-1</v>
      </c>
      <c r="E54" s="103">
        <v>11</v>
      </c>
      <c r="F54" s="103">
        <v>0</v>
      </c>
      <c r="G54" s="103">
        <v>0</v>
      </c>
      <c r="H54" s="103">
        <v>30</v>
      </c>
      <c r="I54" s="103"/>
      <c r="J54" s="103"/>
      <c r="K54" s="103"/>
      <c r="L54" s="103"/>
      <c r="M54" s="103"/>
      <c r="N54" s="103"/>
      <c r="O54" s="129">
        <f t="shared" si="9"/>
        <v>41</v>
      </c>
      <c r="P54" s="130">
        <f t="shared" si="10"/>
        <v>51.25</v>
      </c>
      <c r="Q54" s="103">
        <v>100</v>
      </c>
      <c r="R54" s="103">
        <v>20</v>
      </c>
      <c r="S54" s="103">
        <v>20</v>
      </c>
      <c r="T54" s="103">
        <v>50</v>
      </c>
      <c r="U54" s="103"/>
      <c r="V54" s="103"/>
      <c r="W54" s="103"/>
      <c r="X54" s="103"/>
      <c r="Y54" s="103"/>
      <c r="Z54" s="103"/>
      <c r="AA54" s="129">
        <f t="shared" si="11"/>
        <v>190</v>
      </c>
      <c r="AB54" s="130">
        <f t="shared" si="12"/>
        <v>100</v>
      </c>
      <c r="AC54" s="155">
        <v>88</v>
      </c>
      <c r="AD54" s="130">
        <f t="shared" si="13"/>
        <v>80</v>
      </c>
      <c r="AE54" s="157">
        <f>CRS!H54</f>
        <v>77.1125</v>
      </c>
      <c r="AF54" s="167">
        <f>CRS!I54</f>
        <v>89</v>
      </c>
    </row>
    <row r="55" ht="12.75" customHeight="1" spans="1:32">
      <c r="A55" s="384" t="s">
        <v>165</v>
      </c>
      <c r="B55" s="100" t="str">
        <f>CRS!B55</f>
        <v>TALOBAN, AURONY JOHN M. </v>
      </c>
      <c r="C55" s="101" t="str">
        <f>CRS!C55</f>
        <v>M</v>
      </c>
      <c r="D55" s="102" t="str">
        <f>CRS!D55</f>
        <v>BSIT-ERP TRACK-1</v>
      </c>
      <c r="E55" s="103">
        <v>8</v>
      </c>
      <c r="F55" s="103">
        <v>0</v>
      </c>
      <c r="G55" s="103">
        <v>0</v>
      </c>
      <c r="H55" s="103">
        <v>30</v>
      </c>
      <c r="I55" s="103"/>
      <c r="J55" s="103"/>
      <c r="K55" s="103"/>
      <c r="L55" s="103"/>
      <c r="M55" s="103"/>
      <c r="N55" s="103"/>
      <c r="O55" s="129">
        <f t="shared" si="9"/>
        <v>38</v>
      </c>
      <c r="P55" s="130">
        <f t="shared" si="10"/>
        <v>47.5</v>
      </c>
      <c r="Q55" s="103">
        <v>100</v>
      </c>
      <c r="R55" s="103">
        <v>20</v>
      </c>
      <c r="S55" s="103">
        <v>20</v>
      </c>
      <c r="T55" s="103">
        <v>50</v>
      </c>
      <c r="U55" s="103"/>
      <c r="V55" s="103"/>
      <c r="W55" s="103"/>
      <c r="X55" s="103"/>
      <c r="Y55" s="103"/>
      <c r="Z55" s="103"/>
      <c r="AA55" s="129">
        <f t="shared" si="11"/>
        <v>190</v>
      </c>
      <c r="AB55" s="130">
        <f t="shared" si="12"/>
        <v>100</v>
      </c>
      <c r="AC55" s="155">
        <v>88</v>
      </c>
      <c r="AD55" s="130">
        <f t="shared" si="13"/>
        <v>80</v>
      </c>
      <c r="AE55" s="157">
        <f>CRS!H55</f>
        <v>75.875</v>
      </c>
      <c r="AF55" s="167">
        <f>CRS!I55</f>
        <v>88</v>
      </c>
    </row>
    <row r="56" ht="12.75" customHeight="1" spans="1:32">
      <c r="A56" s="384" t="s">
        <v>168</v>
      </c>
      <c r="B56" s="100" t="str">
        <f>CRS!B56</f>
        <v>TELIAKEN, EDWARD CLARK P. </v>
      </c>
      <c r="C56" s="101" t="str">
        <f>CRS!C56</f>
        <v>M</v>
      </c>
      <c r="D56" s="102" t="str">
        <f>CRS!D56</f>
        <v>BSIT-WEB TRACK-2</v>
      </c>
      <c r="E56" s="103">
        <v>7</v>
      </c>
      <c r="F56" s="103">
        <v>9</v>
      </c>
      <c r="G56" s="103">
        <v>0</v>
      </c>
      <c r="H56" s="103">
        <v>30</v>
      </c>
      <c r="I56" s="103"/>
      <c r="J56" s="103"/>
      <c r="K56" s="103"/>
      <c r="L56" s="103"/>
      <c r="M56" s="103"/>
      <c r="N56" s="103"/>
      <c r="O56" s="129">
        <f t="shared" si="9"/>
        <v>46</v>
      </c>
      <c r="P56" s="130">
        <f t="shared" si="10"/>
        <v>57.5</v>
      </c>
      <c r="Q56" s="103">
        <v>100</v>
      </c>
      <c r="R56" s="103">
        <v>20</v>
      </c>
      <c r="S56" s="103">
        <v>15</v>
      </c>
      <c r="T56" s="103">
        <v>50</v>
      </c>
      <c r="U56" s="103"/>
      <c r="V56" s="103"/>
      <c r="W56" s="103"/>
      <c r="X56" s="103"/>
      <c r="Y56" s="103"/>
      <c r="Z56" s="103"/>
      <c r="AA56" s="129">
        <f t="shared" si="11"/>
        <v>185</v>
      </c>
      <c r="AB56" s="130">
        <f t="shared" si="12"/>
        <v>97.3684210526316</v>
      </c>
      <c r="AC56" s="155">
        <v>68</v>
      </c>
      <c r="AD56" s="130">
        <f t="shared" si="13"/>
        <v>61.8181818181818</v>
      </c>
      <c r="AE56" s="157">
        <f>CRS!H56</f>
        <v>72.1247607655502</v>
      </c>
      <c r="AF56" s="167">
        <f>CRS!I56</f>
        <v>86</v>
      </c>
    </row>
    <row r="57" ht="12.75" customHeight="1" spans="1:32">
      <c r="A57" s="384" t="s">
        <v>171</v>
      </c>
      <c r="B57" s="100" t="str">
        <f>CRS!B57</f>
        <v>TIPACTIPAC, GABRIEL N. </v>
      </c>
      <c r="C57" s="101" t="str">
        <f>CRS!C57</f>
        <v>M</v>
      </c>
      <c r="D57" s="102" t="str">
        <f>CRS!D57</f>
        <v>BSIT-ERP TRACK-1</v>
      </c>
      <c r="E57" s="103">
        <v>0</v>
      </c>
      <c r="F57" s="103">
        <v>0</v>
      </c>
      <c r="G57" s="103">
        <v>0</v>
      </c>
      <c r="H57" s="103">
        <v>30</v>
      </c>
      <c r="I57" s="103"/>
      <c r="J57" s="103"/>
      <c r="K57" s="103"/>
      <c r="L57" s="103"/>
      <c r="M57" s="103"/>
      <c r="N57" s="103"/>
      <c r="O57" s="129">
        <f t="shared" si="9"/>
        <v>30</v>
      </c>
      <c r="P57" s="130">
        <f t="shared" si="10"/>
        <v>37.5</v>
      </c>
      <c r="Q57" s="103">
        <v>66</v>
      </c>
      <c r="R57" s="103">
        <v>20</v>
      </c>
      <c r="S57" s="103"/>
      <c r="T57" s="103"/>
      <c r="U57" s="103"/>
      <c r="V57" s="103"/>
      <c r="W57" s="103"/>
      <c r="X57" s="103"/>
      <c r="Y57" s="103"/>
      <c r="Z57" s="103"/>
      <c r="AA57" s="129">
        <f t="shared" si="11"/>
        <v>86</v>
      </c>
      <c r="AB57" s="130">
        <f t="shared" si="12"/>
        <v>45.2631578947368</v>
      </c>
      <c r="AC57" s="155">
        <v>66</v>
      </c>
      <c r="AD57" s="130">
        <f t="shared" si="13"/>
        <v>60</v>
      </c>
      <c r="AE57" s="157">
        <f>CRS!H57</f>
        <v>47.7118421052632</v>
      </c>
      <c r="AF57" s="167">
        <f>CRS!I57</f>
        <v>74</v>
      </c>
    </row>
    <row r="58" ht="12.75" customHeight="1" spans="1:32">
      <c r="A58" s="384" t="s">
        <v>174</v>
      </c>
      <c r="B58" s="100" t="str">
        <f>CRS!B58</f>
        <v>TULLAO, RAYMOND T. </v>
      </c>
      <c r="C58" s="101" t="str">
        <f>CRS!C58</f>
        <v>M</v>
      </c>
      <c r="D58" s="102" t="str">
        <f>CRS!D58</f>
        <v>BSIT-BA TRACK-1</v>
      </c>
      <c r="E58" s="103">
        <v>5</v>
      </c>
      <c r="F58" s="103">
        <v>9</v>
      </c>
      <c r="G58" s="103">
        <v>0</v>
      </c>
      <c r="H58" s="103">
        <v>30</v>
      </c>
      <c r="I58" s="103"/>
      <c r="J58" s="103"/>
      <c r="K58" s="103"/>
      <c r="L58" s="103"/>
      <c r="M58" s="103"/>
      <c r="N58" s="103"/>
      <c r="O58" s="129">
        <f t="shared" si="9"/>
        <v>44</v>
      </c>
      <c r="P58" s="130">
        <f t="shared" si="10"/>
        <v>55</v>
      </c>
      <c r="Q58" s="103">
        <v>100</v>
      </c>
      <c r="R58" s="103">
        <v>20</v>
      </c>
      <c r="S58" s="103">
        <v>20</v>
      </c>
      <c r="T58" s="103">
        <v>50</v>
      </c>
      <c r="U58" s="103"/>
      <c r="V58" s="103"/>
      <c r="W58" s="103"/>
      <c r="X58" s="103"/>
      <c r="Y58" s="103"/>
      <c r="Z58" s="103"/>
      <c r="AA58" s="129">
        <f t="shared" si="11"/>
        <v>190</v>
      </c>
      <c r="AB58" s="130">
        <f t="shared" si="12"/>
        <v>100</v>
      </c>
      <c r="AC58" s="155">
        <v>52</v>
      </c>
      <c r="AD58" s="130">
        <f t="shared" si="13"/>
        <v>47.2727272727273</v>
      </c>
      <c r="AE58" s="157">
        <f>CRS!H58</f>
        <v>67.2227272727273</v>
      </c>
      <c r="AF58" s="167">
        <f>CRS!I58</f>
        <v>84</v>
      </c>
    </row>
    <row r="59" ht="12.75" customHeight="1" spans="1:32">
      <c r="A59" s="384" t="s">
        <v>178</v>
      </c>
      <c r="B59" s="100" t="str">
        <f>CRS!B59</f>
        <v>VALDEZ, ADRIENNE VALERIE M. </v>
      </c>
      <c r="C59" s="101" t="str">
        <f>CRS!C59</f>
        <v>F</v>
      </c>
      <c r="D59" s="102" t="str">
        <f>CRS!D59</f>
        <v>BSCS-DIGITAL ARTS TRACK-2</v>
      </c>
      <c r="E59" s="103">
        <v>8</v>
      </c>
      <c r="F59" s="103">
        <v>11</v>
      </c>
      <c r="G59" s="103">
        <v>0</v>
      </c>
      <c r="H59" s="103">
        <v>30</v>
      </c>
      <c r="I59" s="103"/>
      <c r="J59" s="103"/>
      <c r="K59" s="103"/>
      <c r="L59" s="103"/>
      <c r="M59" s="103"/>
      <c r="N59" s="103"/>
      <c r="O59" s="129">
        <f t="shared" si="9"/>
        <v>49</v>
      </c>
      <c r="P59" s="130">
        <f t="shared" si="10"/>
        <v>61.25</v>
      </c>
      <c r="Q59" s="103">
        <v>100</v>
      </c>
      <c r="R59" s="103">
        <v>20</v>
      </c>
      <c r="S59" s="103">
        <v>20</v>
      </c>
      <c r="T59" s="103">
        <v>50</v>
      </c>
      <c r="U59" s="103"/>
      <c r="V59" s="103"/>
      <c r="W59" s="103"/>
      <c r="X59" s="103"/>
      <c r="Y59" s="103"/>
      <c r="Z59" s="103"/>
      <c r="AA59" s="129">
        <f t="shared" si="11"/>
        <v>190</v>
      </c>
      <c r="AB59" s="130">
        <f t="shared" si="12"/>
        <v>100</v>
      </c>
      <c r="AC59" s="155">
        <v>80</v>
      </c>
      <c r="AD59" s="130">
        <f t="shared" si="13"/>
        <v>72.7272727272727</v>
      </c>
      <c r="AE59" s="157">
        <f>CRS!H59</f>
        <v>77.9397727272727</v>
      </c>
      <c r="AF59" s="167">
        <f>CRS!I59</f>
        <v>89</v>
      </c>
    </row>
    <row r="60" ht="12.75" customHeight="1" spans="1:32">
      <c r="A60" s="384" t="s">
        <v>181</v>
      </c>
      <c r="B60" s="100" t="str">
        <f>CRS!B60</f>
        <v>VALDEZ, REIGN MARK B. </v>
      </c>
      <c r="C60" s="101" t="str">
        <f>CRS!C60</f>
        <v>M</v>
      </c>
      <c r="D60" s="102" t="str">
        <f>CRS!D60</f>
        <v>BSIT-WEB TRACK-2</v>
      </c>
      <c r="E60" s="103">
        <v>7</v>
      </c>
      <c r="F60" s="103">
        <v>7</v>
      </c>
      <c r="G60" s="103">
        <v>0</v>
      </c>
      <c r="H60" s="103">
        <v>30</v>
      </c>
      <c r="I60" s="103"/>
      <c r="J60" s="103"/>
      <c r="K60" s="103"/>
      <c r="L60" s="103"/>
      <c r="M60" s="103"/>
      <c r="N60" s="103"/>
      <c r="O60" s="129">
        <f t="shared" si="9"/>
        <v>44</v>
      </c>
      <c r="P60" s="130">
        <f t="shared" si="10"/>
        <v>55</v>
      </c>
      <c r="Q60" s="103">
        <v>100</v>
      </c>
      <c r="R60" s="103">
        <v>20</v>
      </c>
      <c r="S60" s="103">
        <v>20</v>
      </c>
      <c r="T60" s="103">
        <v>50</v>
      </c>
      <c r="U60" s="103"/>
      <c r="V60" s="103"/>
      <c r="W60" s="103"/>
      <c r="X60" s="103"/>
      <c r="Y60" s="103"/>
      <c r="Z60" s="103"/>
      <c r="AA60" s="129">
        <f t="shared" si="11"/>
        <v>190</v>
      </c>
      <c r="AB60" s="130">
        <f t="shared" si="12"/>
        <v>100</v>
      </c>
      <c r="AC60" s="155">
        <v>58</v>
      </c>
      <c r="AD60" s="130">
        <f t="shared" si="13"/>
        <v>52.7272727272727</v>
      </c>
      <c r="AE60" s="157">
        <f>CRS!H60</f>
        <v>69.0772727272727</v>
      </c>
      <c r="AF60" s="167">
        <f>CRS!I60</f>
        <v>85</v>
      </c>
    </row>
    <row r="61" ht="12.75" customHeight="1" spans="1:32">
      <c r="A61" s="384" t="s">
        <v>184</v>
      </c>
      <c r="B61" s="100" t="str">
        <f>CRS!B61</f>
        <v>YOUSIF, AHMED M. </v>
      </c>
      <c r="C61" s="101" t="str">
        <f>CRS!C61</f>
        <v>M</v>
      </c>
      <c r="D61" s="102" t="str">
        <f>CRS!D61</f>
        <v>BSIT-NET SEC TRACK-1</v>
      </c>
      <c r="E61" s="103">
        <v>3</v>
      </c>
      <c r="F61" s="103">
        <v>6</v>
      </c>
      <c r="G61" s="103">
        <v>0</v>
      </c>
      <c r="H61" s="103">
        <v>30</v>
      </c>
      <c r="I61" s="103"/>
      <c r="J61" s="103"/>
      <c r="K61" s="103"/>
      <c r="L61" s="103"/>
      <c r="M61" s="103"/>
      <c r="N61" s="103"/>
      <c r="O61" s="129">
        <f t="shared" si="9"/>
        <v>39</v>
      </c>
      <c r="P61" s="130">
        <f t="shared" si="10"/>
        <v>48.75</v>
      </c>
      <c r="Q61" s="103">
        <v>33</v>
      </c>
      <c r="R61" s="103" t="s">
        <v>14</v>
      </c>
      <c r="S61" s="103">
        <v>20</v>
      </c>
      <c r="T61" s="103">
        <v>50</v>
      </c>
      <c r="U61" s="103"/>
      <c r="V61" s="103"/>
      <c r="W61" s="103"/>
      <c r="X61" s="103"/>
      <c r="Y61" s="103"/>
      <c r="Z61" s="103"/>
      <c r="AA61" s="129">
        <f t="shared" si="11"/>
        <v>103</v>
      </c>
      <c r="AB61" s="130">
        <f t="shared" si="12"/>
        <v>54.2105263157895</v>
      </c>
      <c r="AC61" s="155">
        <v>40</v>
      </c>
      <c r="AD61" s="130">
        <f t="shared" si="13"/>
        <v>36.3636363636364</v>
      </c>
      <c r="AE61" s="157">
        <f>CRS!H61</f>
        <v>46.3406100478469</v>
      </c>
      <c r="AF61" s="167">
        <f>CRS!I61</f>
        <v>74</v>
      </c>
    </row>
    <row r="62" ht="12.75" customHeight="1" spans="1:32">
      <c r="A62" s="384" t="s">
        <v>187</v>
      </c>
      <c r="B62" s="100" t="str">
        <f>CRS!B62</f>
        <v>ZARENO, PATRICK EZRA F. </v>
      </c>
      <c r="C62" s="101" t="str">
        <f>CRS!C62</f>
        <v>M</v>
      </c>
      <c r="D62" s="102" t="str">
        <f>CRS!D62</f>
        <v>BSIT-NET SEC TRACK-1</v>
      </c>
      <c r="E62" s="103">
        <v>5</v>
      </c>
      <c r="F62" s="103">
        <v>0</v>
      </c>
      <c r="G62" s="103">
        <v>0</v>
      </c>
      <c r="H62" s="103">
        <v>30</v>
      </c>
      <c r="I62" s="103"/>
      <c r="J62" s="103"/>
      <c r="K62" s="103"/>
      <c r="L62" s="103"/>
      <c r="M62" s="103"/>
      <c r="N62" s="103"/>
      <c r="O62" s="129">
        <f t="shared" si="9"/>
        <v>35</v>
      </c>
      <c r="P62" s="130">
        <f t="shared" si="10"/>
        <v>43.75</v>
      </c>
      <c r="Q62" s="103">
        <v>100</v>
      </c>
      <c r="R62" s="103">
        <v>15</v>
      </c>
      <c r="S62" s="103">
        <v>20</v>
      </c>
      <c r="T62" s="103">
        <v>50</v>
      </c>
      <c r="U62" s="103"/>
      <c r="V62" s="103"/>
      <c r="W62" s="103"/>
      <c r="X62" s="103"/>
      <c r="Y62" s="103"/>
      <c r="Z62" s="103"/>
      <c r="AA62" s="129">
        <f t="shared" si="11"/>
        <v>185</v>
      </c>
      <c r="AB62" s="130">
        <f t="shared" si="12"/>
        <v>97.3684210526316</v>
      </c>
      <c r="AC62" s="155">
        <v>64</v>
      </c>
      <c r="AD62" s="130">
        <f t="shared" si="13"/>
        <v>58.1818181818182</v>
      </c>
      <c r="AE62" s="157">
        <f>CRS!H62</f>
        <v>66.3508971291866</v>
      </c>
      <c r="AF62" s="167">
        <f>CRS!I62</f>
        <v>83</v>
      </c>
    </row>
    <row r="63" ht="12.75" customHeight="1" spans="1:32">
      <c r="A63" s="384" t="s">
        <v>190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4" t="s">
        <v>191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4" t="s">
        <v>192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4" t="s">
        <v>193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7" t="str">
        <f>CRS!H66</f>
        <v/>
      </c>
      <c r="AF66" s="167" t="str">
        <f>CRS!I66</f>
        <v/>
      </c>
      <c r="AG66" s="169"/>
      <c r="AH66" s="170" t="s">
        <v>220</v>
      </c>
    </row>
    <row r="67" ht="12.75" customHeight="1" spans="1:34">
      <c r="A67" s="384" t="s">
        <v>194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4" t="s">
        <v>195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4" t="s">
        <v>196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4" t="s">
        <v>197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4" t="s">
        <v>198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4" t="s">
        <v>199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4" t="s">
        <v>200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4" t="s">
        <v>201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4" t="s">
        <v>202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4" t="s">
        <v>203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4" t="s">
        <v>204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4" t="s">
        <v>205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4" t="s">
        <v>206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4" t="s">
        <v>207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abSelected="1" topLeftCell="A31" workbookViewId="0">
      <selection activeCell="AC53" sqref="AC53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2B  ITE3</v>
      </c>
      <c r="B1" s="71"/>
      <c r="C1" s="71"/>
      <c r="D1" s="71"/>
      <c r="E1" s="72" t="s">
        <v>255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211</v>
      </c>
      <c r="AD2" s="136"/>
      <c r="AE2" s="137" t="s">
        <v>213</v>
      </c>
      <c r="AF2" s="138" t="s">
        <v>212</v>
      </c>
      <c r="AG2" s="164" t="s">
        <v>222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APPLICATION DEVELOPMENT</v>
      </c>
      <c r="B3" s="77"/>
      <c r="C3" s="77"/>
      <c r="D3" s="77"/>
      <c r="E3" s="78" t="s">
        <v>223</v>
      </c>
      <c r="F3" s="78" t="s">
        <v>224</v>
      </c>
      <c r="G3" s="78" t="s">
        <v>225</v>
      </c>
      <c r="H3" s="78" t="s">
        <v>226</v>
      </c>
      <c r="I3" s="78" t="s">
        <v>227</v>
      </c>
      <c r="J3" s="78" t="s">
        <v>51</v>
      </c>
      <c r="K3" s="78" t="s">
        <v>228</v>
      </c>
      <c r="L3" s="78" t="s">
        <v>229</v>
      </c>
      <c r="M3" s="78" t="s">
        <v>230</v>
      </c>
      <c r="N3" s="78" t="s">
        <v>231</v>
      </c>
      <c r="O3" s="121" t="s">
        <v>232</v>
      </c>
      <c r="P3" s="122" t="s">
        <v>233</v>
      </c>
      <c r="Q3" s="78" t="s">
        <v>234</v>
      </c>
      <c r="R3" s="78" t="s">
        <v>235</v>
      </c>
      <c r="S3" s="78" t="s">
        <v>46</v>
      </c>
      <c r="T3" s="78" t="s">
        <v>236</v>
      </c>
      <c r="U3" s="78" t="s">
        <v>237</v>
      </c>
      <c r="V3" s="78" t="s">
        <v>238</v>
      </c>
      <c r="W3" s="78" t="s">
        <v>239</v>
      </c>
      <c r="X3" s="78" t="s">
        <v>240</v>
      </c>
      <c r="Y3" s="78" t="s">
        <v>241</v>
      </c>
      <c r="Z3" s="78" t="s">
        <v>242</v>
      </c>
      <c r="AA3" s="121" t="s">
        <v>232</v>
      </c>
      <c r="AB3" s="122" t="s">
        <v>233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 1:45PM-3:00PM  TTHSAT 3:00PM-4:15PM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243</v>
      </c>
      <c r="AD4" s="142" t="s">
        <v>244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25</v>
      </c>
      <c r="G5" s="84">
        <v>20</v>
      </c>
      <c r="H5" s="84">
        <v>20</v>
      </c>
      <c r="I5" s="84">
        <v>20</v>
      </c>
      <c r="J5" s="84"/>
      <c r="K5" s="84"/>
      <c r="L5" s="84"/>
      <c r="M5" s="84"/>
      <c r="N5" s="84"/>
      <c r="O5" s="123"/>
      <c r="P5" s="124"/>
      <c r="Q5" s="84">
        <v>50</v>
      </c>
      <c r="R5" s="84">
        <v>50</v>
      </c>
      <c r="S5" s="84">
        <v>50</v>
      </c>
      <c r="T5" s="84"/>
      <c r="U5" s="84"/>
      <c r="V5" s="84"/>
      <c r="W5" s="84"/>
      <c r="X5" s="84"/>
      <c r="Y5" s="84"/>
      <c r="Z5" s="84"/>
      <c r="AA5" s="123"/>
      <c r="AB5" s="124"/>
      <c r="AC5" s="143">
        <v>140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256</v>
      </c>
      <c r="F6" s="87" t="s">
        <v>257</v>
      </c>
      <c r="G6" s="87" t="s">
        <v>258</v>
      </c>
      <c r="H6" s="87" t="s">
        <v>259</v>
      </c>
      <c r="I6" s="87" t="s">
        <v>260</v>
      </c>
      <c r="J6" s="87"/>
      <c r="K6" s="87"/>
      <c r="L6" s="87"/>
      <c r="M6" s="87"/>
      <c r="N6" s="87"/>
      <c r="O6" s="125">
        <f>IF(SUM(E5:N5)=0,"",SUM(E5:N5))</f>
        <v>105</v>
      </c>
      <c r="P6" s="124"/>
      <c r="Q6" s="87" t="s">
        <v>258</v>
      </c>
      <c r="R6" s="87" t="s">
        <v>259</v>
      </c>
      <c r="S6" s="87" t="s">
        <v>260</v>
      </c>
      <c r="T6" s="87"/>
      <c r="U6" s="87"/>
      <c r="V6" s="87"/>
      <c r="W6" s="87"/>
      <c r="X6" s="87"/>
      <c r="Y6" s="87"/>
      <c r="Z6" s="87"/>
      <c r="AA6" s="145">
        <f>IF(SUM(Q5:Z5)=0,"",SUM(Q5:Z5))</f>
        <v>150</v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215</v>
      </c>
      <c r="B7" s="88"/>
      <c r="C7" s="89" t="s">
        <v>216</v>
      </c>
      <c r="D7" s="90" t="s">
        <v>253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ABAKAR, ALI A. </v>
      </c>
      <c r="C9" s="101" t="str">
        <f>CRS!C9</f>
        <v>M</v>
      </c>
      <c r="D9" s="102" t="str">
        <f>CRS!D9</f>
        <v>BSIT-NET SEC TRACK-1</v>
      </c>
      <c r="E9" s="103">
        <v>6</v>
      </c>
      <c r="F9" s="103">
        <v>9</v>
      </c>
      <c r="G9" s="103">
        <v>20</v>
      </c>
      <c r="H9" s="103">
        <v>20</v>
      </c>
      <c r="I9" s="103">
        <v>20</v>
      </c>
      <c r="J9" s="103"/>
      <c r="K9" s="103"/>
      <c r="L9" s="103"/>
      <c r="M9" s="103"/>
      <c r="N9" s="103"/>
      <c r="O9" s="129">
        <f>IF(SUM(E9:N9)=0,"",SUM(E9:N9))</f>
        <v>75</v>
      </c>
      <c r="P9" s="130">
        <f>IF(O9="","",O9/$O$6*100)</f>
        <v>71.4285714285714</v>
      </c>
      <c r="Q9" s="103">
        <v>30</v>
      </c>
      <c r="R9" s="103">
        <v>30</v>
      </c>
      <c r="S9" s="103">
        <v>30</v>
      </c>
      <c r="T9" s="103"/>
      <c r="U9" s="103"/>
      <c r="V9" s="103"/>
      <c r="W9" s="103"/>
      <c r="X9" s="103"/>
      <c r="Y9" s="103"/>
      <c r="Z9" s="103"/>
      <c r="AA9" s="129">
        <f>IF(SUM(Q9:Z9)=0,"",SUM(Q9:Z9))</f>
        <v>90</v>
      </c>
      <c r="AB9" s="130">
        <f>IF(AA9="","",AA9/$AA$6*100)</f>
        <v>60</v>
      </c>
      <c r="AC9" s="155">
        <v>68</v>
      </c>
      <c r="AD9" s="130">
        <f>IF(AC9="","",AC9/$AC$5*100)</f>
        <v>48.5714285714286</v>
      </c>
      <c r="AE9" s="156">
        <f>CRS!M9</f>
        <v>59.8857142857143</v>
      </c>
      <c r="AF9" s="157">
        <f>CRS!N9</f>
        <v>54.8459970950102</v>
      </c>
      <c r="AG9" s="167">
        <f>CRS!O9</f>
        <v>77</v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ALIM, DANICA LOUISE Y. </v>
      </c>
      <c r="C10" s="101" t="str">
        <f>CRS!C10</f>
        <v>F</v>
      </c>
      <c r="D10" s="102" t="str">
        <f>CRS!D10</f>
        <v>BSIT-WEB TRACK-1</v>
      </c>
      <c r="E10" s="103" t="s">
        <v>261</v>
      </c>
      <c r="F10" s="103" t="s">
        <v>261</v>
      </c>
      <c r="G10" s="103">
        <v>20</v>
      </c>
      <c r="H10" s="103">
        <v>20</v>
      </c>
      <c r="I10" s="103">
        <v>20</v>
      </c>
      <c r="J10" s="103"/>
      <c r="K10" s="103"/>
      <c r="L10" s="103"/>
      <c r="M10" s="103"/>
      <c r="N10" s="103"/>
      <c r="O10" s="129">
        <f t="shared" ref="O10:O40" si="0">IF(SUM(E10:N10)=0,"",SUM(E10:N10))</f>
        <v>60</v>
      </c>
      <c r="P10" s="130">
        <f t="shared" ref="P10:P40" si="1">IF(O10="","",O10/$O$6*100)</f>
        <v>57.1428571428571</v>
      </c>
      <c r="Q10" s="103">
        <v>30</v>
      </c>
      <c r="R10" s="103">
        <v>30</v>
      </c>
      <c r="S10" s="103">
        <v>30</v>
      </c>
      <c r="T10" s="103"/>
      <c r="U10" s="103"/>
      <c r="V10" s="103"/>
      <c r="W10" s="103"/>
      <c r="X10" s="103"/>
      <c r="Y10" s="103"/>
      <c r="Z10" s="103"/>
      <c r="AA10" s="129">
        <f t="shared" ref="AA10:AA40" si="2">IF(SUM(Q10:Z10)=0,"",SUM(Q10:Z10))</f>
        <v>90</v>
      </c>
      <c r="AB10" s="130">
        <f t="shared" ref="AB10:AB40" si="3">IF(AA10="","",AA10/$AA$6*100)</f>
        <v>60</v>
      </c>
      <c r="AC10" s="155"/>
      <c r="AD10" s="130" t="str">
        <f t="shared" ref="AD10:AD40" si="4">IF(AC10="","",AC10/$AC$5*100)</f>
        <v/>
      </c>
      <c r="AE10" s="156">
        <f>CRS!M10</f>
        <v>38.6571428571429</v>
      </c>
      <c r="AF10" s="157">
        <f>CRS!N10</f>
        <v>49.6108082706767</v>
      </c>
      <c r="AG10" s="167">
        <f>CRS!O10</f>
        <v>74</v>
      </c>
      <c r="AH10" s="168"/>
      <c r="AI10" s="168"/>
      <c r="AJ10" s="168"/>
      <c r="AK10" s="168"/>
      <c r="AL10" s="168"/>
    </row>
    <row r="11" ht="12.75" customHeight="1" spans="1:38">
      <c r="A11" s="384" t="s">
        <v>54</v>
      </c>
      <c r="B11" s="100" t="str">
        <f>CRS!B11</f>
        <v>ASONG, JONATHAN M. </v>
      </c>
      <c r="C11" s="101" t="str">
        <f>CRS!C11</f>
        <v>M</v>
      </c>
      <c r="D11" s="102" t="str">
        <f>CRS!D11</f>
        <v>BSIT-ERP TRACK-2</v>
      </c>
      <c r="E11" s="103" t="s">
        <v>261</v>
      </c>
      <c r="F11" s="103">
        <v>16</v>
      </c>
      <c r="G11" s="103">
        <v>20</v>
      </c>
      <c r="H11" s="103">
        <v>20</v>
      </c>
      <c r="I11" s="103"/>
      <c r="J11" s="103"/>
      <c r="K11" s="103"/>
      <c r="L11" s="103"/>
      <c r="M11" s="103"/>
      <c r="N11" s="103"/>
      <c r="O11" s="129">
        <f t="shared" si="0"/>
        <v>56</v>
      </c>
      <c r="P11" s="130">
        <f t="shared" si="1"/>
        <v>53.3333333333333</v>
      </c>
      <c r="Q11" s="103">
        <v>30</v>
      </c>
      <c r="R11" s="103">
        <v>30</v>
      </c>
      <c r="S11" s="103"/>
      <c r="T11" s="103"/>
      <c r="U11" s="103"/>
      <c r="V11" s="103"/>
      <c r="W11" s="103"/>
      <c r="X11" s="103"/>
      <c r="Y11" s="103"/>
      <c r="Z11" s="103"/>
      <c r="AA11" s="129">
        <f t="shared" si="2"/>
        <v>60</v>
      </c>
      <c r="AB11" s="130">
        <f t="shared" si="3"/>
        <v>40</v>
      </c>
      <c r="AC11" s="155">
        <v>84</v>
      </c>
      <c r="AD11" s="130">
        <f t="shared" si="4"/>
        <v>60</v>
      </c>
      <c r="AE11" s="156">
        <f>CRS!M11</f>
        <v>51.2</v>
      </c>
      <c r="AF11" s="157">
        <f>CRS!N11</f>
        <v>59.3147727272727</v>
      </c>
      <c r="AG11" s="167">
        <f>CRS!O11</f>
        <v>80</v>
      </c>
      <c r="AH11" s="4"/>
      <c r="AI11" s="4"/>
      <c r="AJ11" s="4"/>
      <c r="AK11" s="4"/>
      <c r="AL11" s="4"/>
    </row>
    <row r="12" ht="12.75" customHeight="1" spans="1:38">
      <c r="A12" s="384" t="s">
        <v>58</v>
      </c>
      <c r="B12" s="100" t="str">
        <f>CRS!B12</f>
        <v>ASSIS, ELMER RENATO C. </v>
      </c>
      <c r="C12" s="101" t="str">
        <f>CRS!C12</f>
        <v>M</v>
      </c>
      <c r="D12" s="102" t="str">
        <f>CRS!D12</f>
        <v>BSIT-NET SEC TRACK-1</v>
      </c>
      <c r="E12" s="103">
        <v>10</v>
      </c>
      <c r="F12" s="103">
        <v>13</v>
      </c>
      <c r="G12" s="103">
        <v>20</v>
      </c>
      <c r="H12" s="103">
        <v>20</v>
      </c>
      <c r="I12" s="103"/>
      <c r="J12" s="103"/>
      <c r="K12" s="103"/>
      <c r="L12" s="103"/>
      <c r="M12" s="103"/>
      <c r="N12" s="103"/>
      <c r="O12" s="129">
        <f t="shared" si="0"/>
        <v>63</v>
      </c>
      <c r="P12" s="130">
        <f t="shared" si="1"/>
        <v>60</v>
      </c>
      <c r="Q12" s="103">
        <v>30</v>
      </c>
      <c r="R12" s="103">
        <v>30</v>
      </c>
      <c r="S12" s="103"/>
      <c r="T12" s="103"/>
      <c r="U12" s="103"/>
      <c r="V12" s="103"/>
      <c r="W12" s="103"/>
      <c r="X12" s="103"/>
      <c r="Y12" s="103"/>
      <c r="Z12" s="103"/>
      <c r="AA12" s="129">
        <f t="shared" si="2"/>
        <v>60</v>
      </c>
      <c r="AB12" s="130">
        <f t="shared" si="3"/>
        <v>40</v>
      </c>
      <c r="AC12" s="155">
        <v>76</v>
      </c>
      <c r="AD12" s="130">
        <f t="shared" si="4"/>
        <v>54.2857142857143</v>
      </c>
      <c r="AE12" s="156">
        <f>CRS!M12</f>
        <v>51.4571428571429</v>
      </c>
      <c r="AF12" s="157">
        <f>CRS!N12</f>
        <v>51.5801264524949</v>
      </c>
      <c r="AG12" s="167">
        <f>CRS!O12</f>
        <v>76</v>
      </c>
      <c r="AH12" s="4"/>
      <c r="AI12" s="4"/>
      <c r="AJ12" s="4"/>
      <c r="AK12" s="4"/>
      <c r="AL12" s="4"/>
    </row>
    <row r="13" ht="12.75" customHeight="1" spans="1:38">
      <c r="A13" s="384" t="s">
        <v>61</v>
      </c>
      <c r="B13" s="100" t="str">
        <f>CRS!B13</f>
        <v>ATABAY, MANUEL JR E. </v>
      </c>
      <c r="C13" s="101" t="str">
        <f>CRS!C13</f>
        <v>M</v>
      </c>
      <c r="D13" s="102" t="str">
        <f>CRS!D13</f>
        <v>BSIT-WEB TRACK-2</v>
      </c>
      <c r="E13" s="103" t="s">
        <v>261</v>
      </c>
      <c r="F13" s="103">
        <v>15</v>
      </c>
      <c r="G13" s="103">
        <v>20</v>
      </c>
      <c r="H13" s="103"/>
      <c r="I13" s="103"/>
      <c r="J13" s="103"/>
      <c r="K13" s="103"/>
      <c r="L13" s="103"/>
      <c r="M13" s="103"/>
      <c r="N13" s="103"/>
      <c r="O13" s="129">
        <f t="shared" si="0"/>
        <v>35</v>
      </c>
      <c r="P13" s="130">
        <f t="shared" si="1"/>
        <v>33.3333333333333</v>
      </c>
      <c r="Q13" s="103">
        <v>30</v>
      </c>
      <c r="R13" s="103"/>
      <c r="S13" s="103"/>
      <c r="T13" s="103"/>
      <c r="U13" s="103"/>
      <c r="V13" s="103"/>
      <c r="W13" s="103"/>
      <c r="X13" s="103"/>
      <c r="Y13" s="103"/>
      <c r="Z13" s="103"/>
      <c r="AA13" s="129">
        <f t="shared" si="2"/>
        <v>30</v>
      </c>
      <c r="AB13" s="130">
        <f t="shared" si="3"/>
        <v>20</v>
      </c>
      <c r="AC13" s="155">
        <v>108</v>
      </c>
      <c r="AD13" s="130">
        <f t="shared" si="4"/>
        <v>77.1428571428572</v>
      </c>
      <c r="AE13" s="156">
        <f>CRS!M13</f>
        <v>43.8285714285714</v>
      </c>
      <c r="AF13" s="157">
        <f>CRS!N13</f>
        <v>49.5981074846207</v>
      </c>
      <c r="AG13" s="167">
        <f>CRS!O13</f>
        <v>74</v>
      </c>
      <c r="AH13" s="4"/>
      <c r="AI13" s="4"/>
      <c r="AJ13" s="4"/>
      <c r="AK13" s="4"/>
      <c r="AL13" s="4"/>
    </row>
    <row r="14" ht="12.75" customHeight="1" spans="1:38">
      <c r="A14" s="384" t="s">
        <v>65</v>
      </c>
      <c r="B14" s="100" t="str">
        <f>CRS!B14</f>
        <v>AVELINO, GAUDENCIO M. </v>
      </c>
      <c r="C14" s="101" t="str">
        <f>CRS!C14</f>
        <v>M</v>
      </c>
      <c r="D14" s="102" t="str">
        <f>CRS!D14</f>
        <v>BSIT-NET SEC TRACK-1</v>
      </c>
      <c r="E14" s="103" t="s">
        <v>261</v>
      </c>
      <c r="F14" s="103" t="s">
        <v>261</v>
      </c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4" t="s">
        <v>68</v>
      </c>
      <c r="B15" s="100" t="str">
        <f>CRS!B15</f>
        <v>BERGANIO, CRAIG MATTHEW P. </v>
      </c>
      <c r="C15" s="101" t="str">
        <f>CRS!C15</f>
        <v>M</v>
      </c>
      <c r="D15" s="102" t="str">
        <f>CRS!D15</f>
        <v>BSIT-WEB TRACK-2</v>
      </c>
      <c r="E15" s="103" t="s">
        <v>261</v>
      </c>
      <c r="F15" s="103">
        <v>10</v>
      </c>
      <c r="G15" s="103">
        <v>20</v>
      </c>
      <c r="H15" s="103">
        <v>20</v>
      </c>
      <c r="I15" s="103"/>
      <c r="J15" s="103"/>
      <c r="K15" s="103"/>
      <c r="L15" s="103"/>
      <c r="M15" s="103"/>
      <c r="N15" s="103"/>
      <c r="O15" s="129">
        <f t="shared" si="0"/>
        <v>50</v>
      </c>
      <c r="P15" s="130">
        <f t="shared" si="1"/>
        <v>47.6190476190476</v>
      </c>
      <c r="Q15" s="103">
        <v>30</v>
      </c>
      <c r="R15" s="103">
        <v>30</v>
      </c>
      <c r="S15" s="103"/>
      <c r="T15" s="103"/>
      <c r="U15" s="103"/>
      <c r="V15" s="103"/>
      <c r="W15" s="103"/>
      <c r="X15" s="103"/>
      <c r="Y15" s="103"/>
      <c r="Z15" s="103"/>
      <c r="AA15" s="129">
        <f t="shared" si="2"/>
        <v>60</v>
      </c>
      <c r="AB15" s="130">
        <f t="shared" si="3"/>
        <v>40</v>
      </c>
      <c r="AC15" s="155">
        <v>74</v>
      </c>
      <c r="AD15" s="130">
        <f t="shared" si="4"/>
        <v>52.8571428571429</v>
      </c>
      <c r="AE15" s="156">
        <f>CRS!M15</f>
        <v>46.8857142857143</v>
      </c>
      <c r="AF15" s="157">
        <f>CRS!N15</f>
        <v>56.4509014012303</v>
      </c>
      <c r="AG15" s="167">
        <f>CRS!O15</f>
        <v>78</v>
      </c>
      <c r="AH15" s="4"/>
      <c r="AI15" s="4"/>
      <c r="AJ15" s="4"/>
      <c r="AK15" s="4"/>
      <c r="AL15" s="4"/>
    </row>
    <row r="16" ht="12.75" customHeight="1" spans="1:38">
      <c r="A16" s="384" t="s">
        <v>71</v>
      </c>
      <c r="B16" s="100" t="str">
        <f>CRS!B16</f>
        <v>BULATAO, DONNA ROSE M. </v>
      </c>
      <c r="C16" s="101" t="str">
        <f>CRS!C16</f>
        <v>F</v>
      </c>
      <c r="D16" s="102" t="str">
        <f>CRS!D16</f>
        <v>BSIT-WEB TRACK-1</v>
      </c>
      <c r="E16" s="103">
        <v>15</v>
      </c>
      <c r="F16" s="103">
        <v>13</v>
      </c>
      <c r="G16" s="103">
        <v>20</v>
      </c>
      <c r="H16" s="103">
        <v>20</v>
      </c>
      <c r="I16" s="103">
        <v>20</v>
      </c>
      <c r="J16" s="103"/>
      <c r="K16" s="103"/>
      <c r="L16" s="103"/>
      <c r="M16" s="103"/>
      <c r="N16" s="103"/>
      <c r="O16" s="129">
        <f t="shared" si="0"/>
        <v>88</v>
      </c>
      <c r="P16" s="130">
        <f t="shared" si="1"/>
        <v>83.8095238095238</v>
      </c>
      <c r="Q16" s="103">
        <v>30</v>
      </c>
      <c r="R16" s="103">
        <v>30</v>
      </c>
      <c r="S16" s="103">
        <v>30</v>
      </c>
      <c r="T16" s="103"/>
      <c r="U16" s="103"/>
      <c r="V16" s="103"/>
      <c r="W16" s="103"/>
      <c r="X16" s="103"/>
      <c r="Y16" s="103"/>
      <c r="Z16" s="103"/>
      <c r="AA16" s="129">
        <f t="shared" si="2"/>
        <v>90</v>
      </c>
      <c r="AB16" s="130">
        <f t="shared" si="3"/>
        <v>60</v>
      </c>
      <c r="AC16" s="155">
        <v>106</v>
      </c>
      <c r="AD16" s="130">
        <f t="shared" si="4"/>
        <v>75.7142857142857</v>
      </c>
      <c r="AE16" s="156">
        <f>CRS!M16</f>
        <v>73.2</v>
      </c>
      <c r="AF16" s="157">
        <f>CRS!N16</f>
        <v>73.8204545454546</v>
      </c>
      <c r="AG16" s="167">
        <f>CRS!O16</f>
        <v>87</v>
      </c>
      <c r="AH16" s="4"/>
      <c r="AI16" s="4"/>
      <c r="AJ16" s="4"/>
      <c r="AK16" s="4"/>
      <c r="AL16" s="4"/>
    </row>
    <row r="17" ht="12.75" customHeight="1" spans="1:35">
      <c r="A17" s="384" t="s">
        <v>74</v>
      </c>
      <c r="B17" s="100" t="str">
        <f>CRS!B17</f>
        <v>CABEL, ALBERT ANSON I. </v>
      </c>
      <c r="C17" s="101" t="str">
        <f>CRS!C17</f>
        <v>M</v>
      </c>
      <c r="D17" s="102" t="str">
        <f>CRS!D17</f>
        <v>BSIT-WEB TRACK-1</v>
      </c>
      <c r="E17" s="103" t="s">
        <v>261</v>
      </c>
      <c r="F17" s="103">
        <v>21</v>
      </c>
      <c r="G17" s="103">
        <v>20</v>
      </c>
      <c r="H17" s="103">
        <v>20</v>
      </c>
      <c r="I17" s="103">
        <v>20</v>
      </c>
      <c r="J17" s="103"/>
      <c r="K17" s="103"/>
      <c r="L17" s="103"/>
      <c r="M17" s="103"/>
      <c r="N17" s="103"/>
      <c r="O17" s="129">
        <f t="shared" si="0"/>
        <v>81</v>
      </c>
      <c r="P17" s="130">
        <f t="shared" si="1"/>
        <v>77.1428571428572</v>
      </c>
      <c r="Q17" s="103">
        <v>40</v>
      </c>
      <c r="R17" s="103">
        <v>40</v>
      </c>
      <c r="S17" s="103">
        <v>40</v>
      </c>
      <c r="T17" s="103"/>
      <c r="U17" s="103"/>
      <c r="V17" s="103"/>
      <c r="W17" s="103"/>
      <c r="X17" s="103"/>
      <c r="Y17" s="103"/>
      <c r="Z17" s="103"/>
      <c r="AA17" s="129">
        <f t="shared" si="2"/>
        <v>120</v>
      </c>
      <c r="AB17" s="130">
        <f t="shared" si="3"/>
        <v>80</v>
      </c>
      <c r="AC17" s="155">
        <v>110</v>
      </c>
      <c r="AD17" s="130">
        <f t="shared" si="4"/>
        <v>78.5714285714286</v>
      </c>
      <c r="AE17" s="156">
        <f>CRS!M17</f>
        <v>78.5714285714286</v>
      </c>
      <c r="AF17" s="157">
        <f>CRS!N17</f>
        <v>77.1220779220779</v>
      </c>
      <c r="AG17" s="167">
        <f>CRS!O17</f>
        <v>89</v>
      </c>
      <c r="AH17" s="4"/>
      <c r="AI17" s="4"/>
    </row>
    <row r="18" ht="12.75" customHeight="1" spans="1:35">
      <c r="A18" s="384" t="s">
        <v>77</v>
      </c>
      <c r="B18" s="100" t="str">
        <f>CRS!B18</f>
        <v>COLOMA, MERVIL J. </v>
      </c>
      <c r="C18" s="101" t="str">
        <f>CRS!C18</f>
        <v>M</v>
      </c>
      <c r="D18" s="102" t="str">
        <f>CRS!D18</f>
        <v>BSIT-NET SEC TRACK-2</v>
      </c>
      <c r="E18" s="103" t="s">
        <v>261</v>
      </c>
      <c r="F18" s="103" t="s">
        <v>261</v>
      </c>
      <c r="G18" s="103">
        <v>20</v>
      </c>
      <c r="H18" s="103">
        <v>20</v>
      </c>
      <c r="I18" s="103"/>
      <c r="J18" s="103"/>
      <c r="K18" s="103"/>
      <c r="L18" s="103"/>
      <c r="M18" s="103"/>
      <c r="N18" s="103"/>
      <c r="O18" s="129">
        <f t="shared" si="0"/>
        <v>40</v>
      </c>
      <c r="P18" s="130">
        <f t="shared" si="1"/>
        <v>38.0952380952381</v>
      </c>
      <c r="Q18" s="103">
        <v>30</v>
      </c>
      <c r="R18" s="103">
        <v>30</v>
      </c>
      <c r="S18" s="103"/>
      <c r="T18" s="103"/>
      <c r="U18" s="103"/>
      <c r="V18" s="103"/>
      <c r="W18" s="103"/>
      <c r="X18" s="103"/>
      <c r="Y18" s="103"/>
      <c r="Z18" s="103"/>
      <c r="AA18" s="129">
        <f t="shared" si="2"/>
        <v>60</v>
      </c>
      <c r="AB18" s="130">
        <f t="shared" si="3"/>
        <v>40</v>
      </c>
      <c r="AC18" s="155">
        <v>96</v>
      </c>
      <c r="AD18" s="130">
        <f t="shared" si="4"/>
        <v>68.5714285714286</v>
      </c>
      <c r="AE18" s="156">
        <f>CRS!M18</f>
        <v>49.0857142857143</v>
      </c>
      <c r="AF18" s="157">
        <f>CRS!N18</f>
        <v>61.3491071428571</v>
      </c>
      <c r="AG18" s="167">
        <f>CRS!O18</f>
        <v>81</v>
      </c>
      <c r="AH18" s="4"/>
      <c r="AI18" s="4"/>
    </row>
    <row r="19" ht="12.75" customHeight="1" spans="1:35">
      <c r="A19" s="384" t="s">
        <v>81</v>
      </c>
      <c r="B19" s="100" t="str">
        <f>CRS!B19</f>
        <v>COSME II, JEFFERSON J. </v>
      </c>
      <c r="C19" s="101" t="str">
        <f>CRS!C19</f>
        <v>M</v>
      </c>
      <c r="D19" s="102" t="str">
        <f>CRS!D19</f>
        <v>BSIT-WEB TRACK-2</v>
      </c>
      <c r="E19" s="103">
        <v>18</v>
      </c>
      <c r="F19" s="103">
        <v>21</v>
      </c>
      <c r="G19" s="103"/>
      <c r="H19" s="103"/>
      <c r="I19" s="103"/>
      <c r="J19" s="103"/>
      <c r="K19" s="103"/>
      <c r="L19" s="103"/>
      <c r="M19" s="103"/>
      <c r="N19" s="103"/>
      <c r="O19" s="129">
        <f t="shared" si="0"/>
        <v>39</v>
      </c>
      <c r="P19" s="130">
        <f t="shared" si="1"/>
        <v>37.1428571428571</v>
      </c>
      <c r="Q19" s="103">
        <v>30</v>
      </c>
      <c r="R19" s="103"/>
      <c r="S19" s="103"/>
      <c r="T19" s="103"/>
      <c r="U19" s="103"/>
      <c r="V19" s="103"/>
      <c r="W19" s="103"/>
      <c r="X19" s="103"/>
      <c r="Y19" s="103"/>
      <c r="Z19" s="103"/>
      <c r="AA19" s="129">
        <f t="shared" si="2"/>
        <v>30</v>
      </c>
      <c r="AB19" s="130">
        <f t="shared" si="3"/>
        <v>20</v>
      </c>
      <c r="AC19" s="155">
        <v>106</v>
      </c>
      <c r="AD19" s="130">
        <f t="shared" si="4"/>
        <v>75.7142857142857</v>
      </c>
      <c r="AE19" s="156">
        <f>CRS!M19</f>
        <v>44.6</v>
      </c>
      <c r="AF19" s="157">
        <f>CRS!N19</f>
        <v>51.4944377990431</v>
      </c>
      <c r="AG19" s="167">
        <f>CRS!O19</f>
        <v>75</v>
      </c>
      <c r="AH19" s="4"/>
      <c r="AI19" s="4"/>
    </row>
    <row r="20" ht="12.75" customHeight="1" spans="1:35">
      <c r="A20" s="384" t="s">
        <v>84</v>
      </c>
      <c r="B20" s="100" t="str">
        <f>CRS!B20</f>
        <v>DAYOS, CARL MARTIN P. </v>
      </c>
      <c r="C20" s="101" t="str">
        <f>CRS!C20</f>
        <v>M</v>
      </c>
      <c r="D20" s="102" t="str">
        <f>CRS!D20</f>
        <v>BSIT-NET SEC TRACK-2</v>
      </c>
      <c r="E20" s="103">
        <v>15</v>
      </c>
      <c r="F20" s="103">
        <v>17</v>
      </c>
      <c r="G20" s="103">
        <v>20</v>
      </c>
      <c r="H20" s="103">
        <v>20</v>
      </c>
      <c r="I20" s="103">
        <v>20</v>
      </c>
      <c r="J20" s="103"/>
      <c r="K20" s="103"/>
      <c r="L20" s="103"/>
      <c r="M20" s="103"/>
      <c r="N20" s="103"/>
      <c r="O20" s="129">
        <f t="shared" si="0"/>
        <v>92</v>
      </c>
      <c r="P20" s="130">
        <f t="shared" si="1"/>
        <v>87.6190476190476</v>
      </c>
      <c r="Q20" s="103">
        <v>30</v>
      </c>
      <c r="R20" s="103">
        <v>30</v>
      </c>
      <c r="S20" s="103">
        <v>30</v>
      </c>
      <c r="T20" s="103"/>
      <c r="U20" s="103"/>
      <c r="V20" s="103"/>
      <c r="W20" s="103"/>
      <c r="X20" s="103"/>
      <c r="Y20" s="103"/>
      <c r="Z20" s="103"/>
      <c r="AA20" s="129">
        <f t="shared" si="2"/>
        <v>90</v>
      </c>
      <c r="AB20" s="130">
        <f t="shared" si="3"/>
        <v>60</v>
      </c>
      <c r="AC20" s="155">
        <v>106</v>
      </c>
      <c r="AD20" s="130">
        <f t="shared" si="4"/>
        <v>75.7142857142857</v>
      </c>
      <c r="AE20" s="156">
        <f>CRS!M20</f>
        <v>74.4571428571429</v>
      </c>
      <c r="AF20" s="157">
        <f>CRS!N20</f>
        <v>77.5405032467532</v>
      </c>
      <c r="AG20" s="167">
        <f>CRS!O20</f>
        <v>89</v>
      </c>
      <c r="AH20" s="4"/>
      <c r="AI20" s="4"/>
    </row>
    <row r="21" ht="12.75" customHeight="1" spans="1:35">
      <c r="A21" s="384" t="s">
        <v>87</v>
      </c>
      <c r="B21" s="100" t="str">
        <f>CRS!B21</f>
        <v>DEFEO, STEPHANY HAN O. </v>
      </c>
      <c r="C21" s="101" t="str">
        <f>CRS!C21</f>
        <v>F</v>
      </c>
      <c r="D21" s="102" t="str">
        <f>CRS!D21</f>
        <v>BSIT-WEB TRACK-2</v>
      </c>
      <c r="E21" s="103">
        <v>17</v>
      </c>
      <c r="F21" s="103" t="s">
        <v>261</v>
      </c>
      <c r="G21" s="103">
        <v>20</v>
      </c>
      <c r="H21" s="103">
        <v>20</v>
      </c>
      <c r="I21" s="103">
        <v>20</v>
      </c>
      <c r="J21" s="103"/>
      <c r="K21" s="103"/>
      <c r="L21" s="103"/>
      <c r="M21" s="103"/>
      <c r="N21" s="103"/>
      <c r="O21" s="129">
        <f t="shared" si="0"/>
        <v>77</v>
      </c>
      <c r="P21" s="130">
        <f t="shared" si="1"/>
        <v>73.3333333333333</v>
      </c>
      <c r="Q21" s="103">
        <v>30</v>
      </c>
      <c r="R21" s="103">
        <v>30</v>
      </c>
      <c r="S21" s="103">
        <v>30</v>
      </c>
      <c r="T21" s="103"/>
      <c r="U21" s="103"/>
      <c r="V21" s="103"/>
      <c r="W21" s="103"/>
      <c r="X21" s="103"/>
      <c r="Y21" s="103"/>
      <c r="Z21" s="103"/>
      <c r="AA21" s="129">
        <f t="shared" si="2"/>
        <v>90</v>
      </c>
      <c r="AB21" s="130">
        <f t="shared" si="3"/>
        <v>60</v>
      </c>
      <c r="AC21" s="155">
        <v>106</v>
      </c>
      <c r="AD21" s="130">
        <f t="shared" si="4"/>
        <v>75.7142857142857</v>
      </c>
      <c r="AE21" s="156">
        <f>CRS!M21</f>
        <v>69.7428571428571</v>
      </c>
      <c r="AF21" s="157">
        <f>CRS!N21</f>
        <v>74.5617694805195</v>
      </c>
      <c r="AG21" s="167">
        <f>CRS!O21</f>
        <v>87</v>
      </c>
      <c r="AH21" s="4"/>
      <c r="AI21" s="4"/>
    </row>
    <row r="22" ht="12.75" customHeight="1" spans="1:35">
      <c r="A22" s="384" t="s">
        <v>90</v>
      </c>
      <c r="B22" s="100" t="str">
        <f>CRS!B22</f>
        <v>DIMASANGCA, FAJAD C. </v>
      </c>
      <c r="C22" s="101" t="str">
        <f>CRS!C22</f>
        <v>M</v>
      </c>
      <c r="D22" s="102" t="str">
        <f>CRS!D22</f>
        <v>BSIT-ERP TRACK-1</v>
      </c>
      <c r="E22" s="103">
        <v>15</v>
      </c>
      <c r="F22" s="103">
        <v>22</v>
      </c>
      <c r="G22" s="103">
        <v>20</v>
      </c>
      <c r="H22" s="103">
        <v>20</v>
      </c>
      <c r="I22" s="103">
        <v>20</v>
      </c>
      <c r="J22" s="103"/>
      <c r="K22" s="103"/>
      <c r="L22" s="103"/>
      <c r="M22" s="103"/>
      <c r="N22" s="103"/>
      <c r="O22" s="129">
        <f t="shared" si="0"/>
        <v>97</v>
      </c>
      <c r="P22" s="130">
        <f t="shared" si="1"/>
        <v>92.3809523809524</v>
      </c>
      <c r="Q22" s="103">
        <v>30</v>
      </c>
      <c r="R22" s="103">
        <v>30</v>
      </c>
      <c r="S22" s="103">
        <v>30</v>
      </c>
      <c r="T22" s="103"/>
      <c r="U22" s="103"/>
      <c r="V22" s="103"/>
      <c r="W22" s="103"/>
      <c r="X22" s="103"/>
      <c r="Y22" s="103"/>
      <c r="Z22" s="103"/>
      <c r="AA22" s="129">
        <f t="shared" si="2"/>
        <v>90</v>
      </c>
      <c r="AB22" s="130">
        <f t="shared" si="3"/>
        <v>60</v>
      </c>
      <c r="AC22" s="155">
        <v>106</v>
      </c>
      <c r="AD22" s="130">
        <f t="shared" si="4"/>
        <v>75.7142857142857</v>
      </c>
      <c r="AE22" s="156">
        <f>CRS!M22</f>
        <v>76.0285714285714</v>
      </c>
      <c r="AF22" s="157">
        <f>CRS!N22</f>
        <v>76.1614448051948</v>
      </c>
      <c r="AG22" s="167">
        <f>CRS!O22</f>
        <v>88</v>
      </c>
      <c r="AH22" s="4"/>
      <c r="AI22" s="4"/>
    </row>
    <row r="23" ht="12.75" customHeight="1" spans="1:35">
      <c r="A23" s="384" t="s">
        <v>94</v>
      </c>
      <c r="B23" s="100" t="str">
        <f>CRS!B23</f>
        <v>DUEÑAS, ZAIRA MAE A. </v>
      </c>
      <c r="C23" s="101" t="str">
        <f>CRS!C23</f>
        <v>F</v>
      </c>
      <c r="D23" s="102" t="str">
        <f>CRS!D23</f>
        <v>BSIT-WEB TRACK-1</v>
      </c>
      <c r="E23" s="103">
        <v>10</v>
      </c>
      <c r="F23" s="103">
        <v>20</v>
      </c>
      <c r="G23" s="103">
        <v>10</v>
      </c>
      <c r="H23" s="103">
        <v>10</v>
      </c>
      <c r="I23" s="103">
        <v>10</v>
      </c>
      <c r="J23" s="103"/>
      <c r="K23" s="103"/>
      <c r="L23" s="103"/>
      <c r="M23" s="103"/>
      <c r="N23" s="103"/>
      <c r="O23" s="129">
        <f t="shared" si="0"/>
        <v>60</v>
      </c>
      <c r="P23" s="130">
        <f t="shared" si="1"/>
        <v>57.1428571428571</v>
      </c>
      <c r="Q23" s="103">
        <v>30</v>
      </c>
      <c r="R23" s="103">
        <v>30</v>
      </c>
      <c r="S23" s="103">
        <v>30</v>
      </c>
      <c r="T23" s="103"/>
      <c r="U23" s="103"/>
      <c r="V23" s="103"/>
      <c r="W23" s="103"/>
      <c r="X23" s="103"/>
      <c r="Y23" s="103"/>
      <c r="Z23" s="103"/>
      <c r="AA23" s="129">
        <f t="shared" si="2"/>
        <v>90</v>
      </c>
      <c r="AB23" s="130">
        <f t="shared" si="3"/>
        <v>60</v>
      </c>
      <c r="AC23" s="155">
        <v>100</v>
      </c>
      <c r="AD23" s="130">
        <f t="shared" si="4"/>
        <v>71.4285714285714</v>
      </c>
      <c r="AE23" s="156">
        <f>CRS!M23</f>
        <v>62.9428571428572</v>
      </c>
      <c r="AF23" s="157">
        <f>CRS!N23</f>
        <v>61.7333902939166</v>
      </c>
      <c r="AG23" s="167">
        <f>CRS!O23</f>
        <v>81</v>
      </c>
      <c r="AH23" s="4"/>
      <c r="AI23" s="4"/>
    </row>
    <row r="24" ht="12.75" customHeight="1" spans="1:35">
      <c r="A24" s="384" t="s">
        <v>97</v>
      </c>
      <c r="B24" s="100" t="str">
        <f>CRS!B24</f>
        <v>EDEJER, ZANDRO VINCE E. </v>
      </c>
      <c r="C24" s="101" t="str">
        <f>CRS!C24</f>
        <v>M</v>
      </c>
      <c r="D24" s="102" t="str">
        <f>CRS!D24</f>
        <v>BSIT-NET SEC TRACK-1</v>
      </c>
      <c r="E24" s="103">
        <v>12</v>
      </c>
      <c r="F24" s="103">
        <v>15</v>
      </c>
      <c r="G24" s="103">
        <v>20</v>
      </c>
      <c r="H24" s="103">
        <v>20</v>
      </c>
      <c r="I24" s="103"/>
      <c r="J24" s="103"/>
      <c r="K24" s="103"/>
      <c r="L24" s="103"/>
      <c r="M24" s="103"/>
      <c r="N24" s="103"/>
      <c r="O24" s="129">
        <f t="shared" si="0"/>
        <v>67</v>
      </c>
      <c r="P24" s="130">
        <f t="shared" si="1"/>
        <v>63.8095238095238</v>
      </c>
      <c r="Q24" s="103">
        <v>30</v>
      </c>
      <c r="R24" s="103">
        <v>30</v>
      </c>
      <c r="S24" s="103"/>
      <c r="T24" s="103"/>
      <c r="U24" s="103"/>
      <c r="V24" s="103"/>
      <c r="W24" s="103"/>
      <c r="X24" s="103"/>
      <c r="Y24" s="103"/>
      <c r="Z24" s="103"/>
      <c r="AA24" s="129">
        <f t="shared" si="2"/>
        <v>60</v>
      </c>
      <c r="AB24" s="130">
        <f t="shared" si="3"/>
        <v>40</v>
      </c>
      <c r="AC24" s="155">
        <v>98</v>
      </c>
      <c r="AD24" s="130">
        <f t="shared" si="4"/>
        <v>70</v>
      </c>
      <c r="AE24" s="156">
        <f>CRS!M24</f>
        <v>58.0571428571429</v>
      </c>
      <c r="AF24" s="157">
        <f>CRS!N24</f>
        <v>59.8569805194805</v>
      </c>
      <c r="AG24" s="167">
        <f>CRS!O24</f>
        <v>80</v>
      </c>
      <c r="AH24" s="4"/>
      <c r="AI24" s="4"/>
    </row>
    <row r="25" ht="12.75" customHeight="1" spans="1:35">
      <c r="A25" s="384" t="s">
        <v>100</v>
      </c>
      <c r="B25" s="100" t="str">
        <f>CRS!B25</f>
        <v>ESQUIJO, JOHNREY M. </v>
      </c>
      <c r="C25" s="101" t="str">
        <f>CRS!C25</f>
        <v>M</v>
      </c>
      <c r="D25" s="102" t="str">
        <f>CRS!D25</f>
        <v>BSIT-WEB TRACK-1</v>
      </c>
      <c r="E25" s="103" t="s">
        <v>261</v>
      </c>
      <c r="F25" s="103" t="s">
        <v>261</v>
      </c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4" t="s">
        <v>103</v>
      </c>
      <c r="B26" s="100" t="str">
        <f>CRS!B26</f>
        <v>GARCIA, JARED KARL L. </v>
      </c>
      <c r="C26" s="101" t="str">
        <f>CRS!C26</f>
        <v>M</v>
      </c>
      <c r="D26" s="102" t="str">
        <f>CRS!D26</f>
        <v>BSIT-WEB TRACK-2</v>
      </c>
      <c r="E26" s="103" t="s">
        <v>261</v>
      </c>
      <c r="F26" s="103" t="s">
        <v>261</v>
      </c>
      <c r="G26" s="103">
        <v>20</v>
      </c>
      <c r="H26" s="103"/>
      <c r="I26" s="103"/>
      <c r="J26" s="103"/>
      <c r="K26" s="103"/>
      <c r="L26" s="103"/>
      <c r="M26" s="103"/>
      <c r="N26" s="103"/>
      <c r="O26" s="129">
        <f t="shared" si="0"/>
        <v>20</v>
      </c>
      <c r="P26" s="130">
        <f t="shared" si="1"/>
        <v>19.047619047619</v>
      </c>
      <c r="Q26" s="103">
        <v>30</v>
      </c>
      <c r="R26" s="103"/>
      <c r="S26" s="103"/>
      <c r="T26" s="103"/>
      <c r="U26" s="103"/>
      <c r="V26" s="103"/>
      <c r="W26" s="103"/>
      <c r="X26" s="103"/>
      <c r="Y26" s="103"/>
      <c r="Z26" s="103"/>
      <c r="AA26" s="129">
        <f t="shared" si="2"/>
        <v>30</v>
      </c>
      <c r="AB26" s="130">
        <f t="shared" si="3"/>
        <v>20</v>
      </c>
      <c r="AC26" s="155">
        <v>110</v>
      </c>
      <c r="AD26" s="130">
        <f t="shared" si="4"/>
        <v>78.5714285714286</v>
      </c>
      <c r="AE26" s="156">
        <f>CRS!M26</f>
        <v>39.6</v>
      </c>
      <c r="AF26" s="157">
        <f>CRS!N26</f>
        <v>59.3663576555024</v>
      </c>
      <c r="AG26" s="167">
        <f>CRS!O26</f>
        <v>80</v>
      </c>
      <c r="AH26" s="169"/>
      <c r="AI26" s="170" t="s">
        <v>220</v>
      </c>
    </row>
    <row r="27" ht="12.75" customHeight="1" spans="1:35">
      <c r="A27" s="384" t="s">
        <v>106</v>
      </c>
      <c r="B27" s="100" t="str">
        <f>CRS!B27</f>
        <v>HALUPE, YOON SAMI C. </v>
      </c>
      <c r="C27" s="101" t="str">
        <f>CRS!C27</f>
        <v>M</v>
      </c>
      <c r="D27" s="102" t="str">
        <f>CRS!D27</f>
        <v>BSIT-WEB TRACK-2</v>
      </c>
      <c r="E27" s="103">
        <v>8</v>
      </c>
      <c r="F27" s="103">
        <v>19</v>
      </c>
      <c r="G27" s="103">
        <v>20</v>
      </c>
      <c r="H27" s="103">
        <v>20</v>
      </c>
      <c r="I27" s="103"/>
      <c r="J27" s="103"/>
      <c r="K27" s="103"/>
      <c r="L27" s="103"/>
      <c r="M27" s="103"/>
      <c r="N27" s="103"/>
      <c r="O27" s="129">
        <f t="shared" si="0"/>
        <v>67</v>
      </c>
      <c r="P27" s="130">
        <f t="shared" si="1"/>
        <v>63.8095238095238</v>
      </c>
      <c r="Q27" s="103">
        <v>30</v>
      </c>
      <c r="R27" s="103">
        <v>30</v>
      </c>
      <c r="S27" s="103"/>
      <c r="T27" s="103"/>
      <c r="U27" s="103"/>
      <c r="V27" s="103"/>
      <c r="W27" s="103"/>
      <c r="X27" s="103"/>
      <c r="Y27" s="103"/>
      <c r="Z27" s="103"/>
      <c r="AA27" s="129">
        <f t="shared" si="2"/>
        <v>60</v>
      </c>
      <c r="AB27" s="130">
        <f t="shared" si="3"/>
        <v>40</v>
      </c>
      <c r="AC27" s="155">
        <v>94</v>
      </c>
      <c r="AD27" s="130">
        <f t="shared" si="4"/>
        <v>67.1428571428571</v>
      </c>
      <c r="AE27" s="156">
        <f>CRS!M27</f>
        <v>57.0857142857143</v>
      </c>
      <c r="AF27" s="157">
        <f>CRS!N27</f>
        <v>54.1910329801777</v>
      </c>
      <c r="AG27" s="167">
        <f>CRS!O27</f>
        <v>77</v>
      </c>
      <c r="AH27" s="171"/>
      <c r="AI27" s="7"/>
    </row>
    <row r="28" ht="12.75" customHeight="1" spans="1:35">
      <c r="A28" s="384" t="s">
        <v>109</v>
      </c>
      <c r="B28" s="100" t="str">
        <f>CRS!B28</f>
        <v>HASSEN, AHMED M. </v>
      </c>
      <c r="C28" s="101" t="str">
        <f>CRS!C28</f>
        <v>M</v>
      </c>
      <c r="D28" s="102" t="str">
        <f>CRS!D28</f>
        <v>BSIT-NET SEC TRACK-1</v>
      </c>
      <c r="E28" s="103">
        <v>7</v>
      </c>
      <c r="F28" s="103">
        <v>9</v>
      </c>
      <c r="G28" s="103">
        <v>20</v>
      </c>
      <c r="H28" s="103">
        <v>20</v>
      </c>
      <c r="I28" s="103"/>
      <c r="J28" s="103"/>
      <c r="K28" s="103"/>
      <c r="L28" s="103"/>
      <c r="M28" s="103"/>
      <c r="N28" s="103"/>
      <c r="O28" s="129">
        <f t="shared" si="0"/>
        <v>56</v>
      </c>
      <c r="P28" s="130">
        <f t="shared" si="1"/>
        <v>53.3333333333333</v>
      </c>
      <c r="Q28" s="103">
        <v>30</v>
      </c>
      <c r="R28" s="103">
        <v>30</v>
      </c>
      <c r="S28" s="103"/>
      <c r="T28" s="103"/>
      <c r="U28" s="103"/>
      <c r="V28" s="103"/>
      <c r="W28" s="103"/>
      <c r="X28" s="103"/>
      <c r="Y28" s="103"/>
      <c r="Z28" s="103"/>
      <c r="AA28" s="129">
        <f t="shared" si="2"/>
        <v>60</v>
      </c>
      <c r="AB28" s="130">
        <f t="shared" si="3"/>
        <v>40</v>
      </c>
      <c r="AC28" s="155">
        <v>80</v>
      </c>
      <c r="AD28" s="130">
        <f t="shared" si="4"/>
        <v>57.1428571428571</v>
      </c>
      <c r="AE28" s="156">
        <f>CRS!M28</f>
        <v>50.2285714285714</v>
      </c>
      <c r="AF28" s="157">
        <f>CRS!N28</f>
        <v>48.1766062884484</v>
      </c>
      <c r="AG28" s="167">
        <f>CRS!O28</f>
        <v>74</v>
      </c>
      <c r="AH28" s="171"/>
      <c r="AI28" s="7"/>
    </row>
    <row r="29" ht="12.75" customHeight="1" spans="1:35">
      <c r="A29" s="384" t="s">
        <v>112</v>
      </c>
      <c r="B29" s="100" t="str">
        <f>CRS!B29</f>
        <v>KUSIMO, OLUWAFEMI A. </v>
      </c>
      <c r="C29" s="101" t="str">
        <f>CRS!C29</f>
        <v>M</v>
      </c>
      <c r="D29" s="102" t="str">
        <f>CRS!D29</f>
        <v>BSIT-NET SEC TRACK-2</v>
      </c>
      <c r="E29" s="103">
        <v>18</v>
      </c>
      <c r="F29" s="103">
        <v>17</v>
      </c>
      <c r="G29" s="103">
        <v>20</v>
      </c>
      <c r="H29" s="103">
        <v>20</v>
      </c>
      <c r="I29" s="103"/>
      <c r="J29" s="103"/>
      <c r="K29" s="103"/>
      <c r="L29" s="103"/>
      <c r="M29" s="103"/>
      <c r="N29" s="103"/>
      <c r="O29" s="129">
        <f t="shared" si="0"/>
        <v>75</v>
      </c>
      <c r="P29" s="130">
        <f t="shared" si="1"/>
        <v>71.4285714285714</v>
      </c>
      <c r="Q29" s="103">
        <v>30</v>
      </c>
      <c r="R29" s="103">
        <v>30</v>
      </c>
      <c r="S29" s="103"/>
      <c r="T29" s="103"/>
      <c r="U29" s="103"/>
      <c r="V29" s="103"/>
      <c r="W29" s="103"/>
      <c r="X29" s="103"/>
      <c r="Y29" s="103"/>
      <c r="Z29" s="103"/>
      <c r="AA29" s="129">
        <f t="shared" si="2"/>
        <v>60</v>
      </c>
      <c r="AB29" s="130">
        <f t="shared" si="3"/>
        <v>40</v>
      </c>
      <c r="AC29" s="155">
        <v>114</v>
      </c>
      <c r="AD29" s="130">
        <f t="shared" si="4"/>
        <v>81.4285714285714</v>
      </c>
      <c r="AE29" s="156">
        <f>CRS!M29</f>
        <v>64.4571428571429</v>
      </c>
      <c r="AF29" s="157">
        <f>CRS!N29</f>
        <v>58.7994446343131</v>
      </c>
      <c r="AG29" s="167">
        <f>CRS!O29</f>
        <v>79</v>
      </c>
      <c r="AH29" s="171"/>
      <c r="AI29" s="7"/>
    </row>
    <row r="30" ht="12.75" customHeight="1" spans="1:35">
      <c r="A30" s="384" t="s">
        <v>115</v>
      </c>
      <c r="B30" s="100" t="str">
        <f>CRS!B30</f>
        <v>LAVARIAS, MARK IAN D. </v>
      </c>
      <c r="C30" s="101" t="str">
        <f>CRS!C30</f>
        <v>M</v>
      </c>
      <c r="D30" s="102" t="str">
        <f>CRS!D30</f>
        <v>BSIT-NET SEC TRACK-2</v>
      </c>
      <c r="E30" s="103" t="s">
        <v>261</v>
      </c>
      <c r="F30" s="103" t="s">
        <v>261</v>
      </c>
      <c r="G30" s="103">
        <v>20</v>
      </c>
      <c r="H30" s="103">
        <v>20</v>
      </c>
      <c r="I30" s="103">
        <v>20</v>
      </c>
      <c r="J30" s="103"/>
      <c r="K30" s="103"/>
      <c r="L30" s="103"/>
      <c r="M30" s="103"/>
      <c r="N30" s="103"/>
      <c r="O30" s="129">
        <f t="shared" si="0"/>
        <v>60</v>
      </c>
      <c r="P30" s="130">
        <f t="shared" si="1"/>
        <v>57.1428571428571</v>
      </c>
      <c r="Q30" s="103">
        <v>30</v>
      </c>
      <c r="R30" s="103">
        <v>30</v>
      </c>
      <c r="S30" s="103">
        <v>30</v>
      </c>
      <c r="T30" s="103"/>
      <c r="U30" s="103"/>
      <c r="V30" s="103"/>
      <c r="W30" s="103"/>
      <c r="X30" s="103"/>
      <c r="Y30" s="103"/>
      <c r="Z30" s="103"/>
      <c r="AA30" s="129">
        <f t="shared" si="2"/>
        <v>90</v>
      </c>
      <c r="AB30" s="130">
        <f t="shared" si="3"/>
        <v>60</v>
      </c>
      <c r="AC30" s="155"/>
      <c r="AD30" s="130" t="str">
        <f t="shared" si="4"/>
        <v/>
      </c>
      <c r="AE30" s="156">
        <f>CRS!M30</f>
        <v>38.6571428571429</v>
      </c>
      <c r="AF30" s="157">
        <f>CRS!N30</f>
        <v>42.9593728639781</v>
      </c>
      <c r="AG30" s="167">
        <f>CRS!O30</f>
        <v>73</v>
      </c>
      <c r="AH30" s="171"/>
      <c r="AI30" s="7"/>
    </row>
    <row r="31" ht="12.75" customHeight="1" spans="1:35">
      <c r="A31" s="384" t="s">
        <v>118</v>
      </c>
      <c r="B31" s="100" t="str">
        <f>CRS!B31</f>
        <v>LAZARO, KEANU C. </v>
      </c>
      <c r="C31" s="101" t="str">
        <f>CRS!C31</f>
        <v>M</v>
      </c>
      <c r="D31" s="102" t="str">
        <f>CRS!D31</f>
        <v>BSIT-WEB TRACK-1</v>
      </c>
      <c r="E31" s="103" t="s">
        <v>261</v>
      </c>
      <c r="F31" s="103">
        <v>18</v>
      </c>
      <c r="G31" s="103">
        <v>15</v>
      </c>
      <c r="H31" s="103">
        <v>15</v>
      </c>
      <c r="I31" s="103">
        <v>15</v>
      </c>
      <c r="J31" s="103"/>
      <c r="K31" s="103"/>
      <c r="L31" s="103"/>
      <c r="M31" s="103"/>
      <c r="N31" s="103"/>
      <c r="O31" s="129">
        <f t="shared" si="0"/>
        <v>63</v>
      </c>
      <c r="P31" s="130">
        <f t="shared" si="1"/>
        <v>60</v>
      </c>
      <c r="Q31" s="103">
        <v>30</v>
      </c>
      <c r="R31" s="103">
        <v>30</v>
      </c>
      <c r="S31" s="103">
        <v>30</v>
      </c>
      <c r="T31" s="103"/>
      <c r="U31" s="103"/>
      <c r="V31" s="103"/>
      <c r="W31" s="103"/>
      <c r="X31" s="103"/>
      <c r="Y31" s="103"/>
      <c r="Z31" s="103"/>
      <c r="AA31" s="129">
        <f t="shared" si="2"/>
        <v>90</v>
      </c>
      <c r="AB31" s="130">
        <f t="shared" si="3"/>
        <v>60</v>
      </c>
      <c r="AC31" s="155">
        <v>102</v>
      </c>
      <c r="AD31" s="130">
        <f t="shared" si="4"/>
        <v>72.8571428571428</v>
      </c>
      <c r="AE31" s="156">
        <f>CRS!M31</f>
        <v>64.3714285714286</v>
      </c>
      <c r="AF31" s="157">
        <f>CRS!N31</f>
        <v>68.3720779220779</v>
      </c>
      <c r="AG31" s="167">
        <f>CRS!O31</f>
        <v>84</v>
      </c>
      <c r="AH31" s="171"/>
      <c r="AI31" s="7"/>
    </row>
    <row r="32" ht="12.75" customHeight="1" spans="1:35">
      <c r="A32" s="384" t="s">
        <v>121</v>
      </c>
      <c r="B32" s="100" t="str">
        <f>CRS!B32</f>
        <v>LOGHA, MICHELLE M. </v>
      </c>
      <c r="C32" s="101" t="str">
        <f>CRS!C32</f>
        <v>F</v>
      </c>
      <c r="D32" s="102" t="str">
        <f>CRS!D32</f>
        <v>BSIT-WEB TRACK-1</v>
      </c>
      <c r="E32" s="103">
        <v>12</v>
      </c>
      <c r="F32" s="103">
        <v>20</v>
      </c>
      <c r="G32" s="103">
        <v>20</v>
      </c>
      <c r="H32" s="103">
        <v>20</v>
      </c>
      <c r="I32" s="103"/>
      <c r="J32" s="103"/>
      <c r="K32" s="103"/>
      <c r="L32" s="103"/>
      <c r="M32" s="103"/>
      <c r="N32" s="103"/>
      <c r="O32" s="129">
        <f t="shared" si="0"/>
        <v>72</v>
      </c>
      <c r="P32" s="130">
        <f t="shared" si="1"/>
        <v>68.5714285714286</v>
      </c>
      <c r="Q32" s="103">
        <v>30</v>
      </c>
      <c r="R32" s="103">
        <v>30</v>
      </c>
      <c r="S32" s="103"/>
      <c r="T32" s="103"/>
      <c r="U32" s="103"/>
      <c r="V32" s="103"/>
      <c r="W32" s="103"/>
      <c r="X32" s="103"/>
      <c r="Y32" s="103"/>
      <c r="Z32" s="103"/>
      <c r="AA32" s="129">
        <f t="shared" si="2"/>
        <v>60</v>
      </c>
      <c r="AB32" s="130">
        <f t="shared" si="3"/>
        <v>40</v>
      </c>
      <c r="AC32" s="155">
        <v>96</v>
      </c>
      <c r="AD32" s="130">
        <f t="shared" si="4"/>
        <v>68.5714285714286</v>
      </c>
      <c r="AE32" s="156">
        <f>CRS!M32</f>
        <v>59.1428571428571</v>
      </c>
      <c r="AF32" s="157">
        <f>CRS!N32</f>
        <v>54.3471761790841</v>
      </c>
      <c r="AG32" s="167">
        <f>CRS!O32</f>
        <v>77</v>
      </c>
      <c r="AH32" s="171"/>
      <c r="AI32" s="7"/>
    </row>
    <row r="33" ht="12.75" customHeight="1" spans="1:38">
      <c r="A33" s="384" t="s">
        <v>124</v>
      </c>
      <c r="B33" s="100" t="str">
        <f>CRS!B33</f>
        <v>MACARANAS, LAURENCE P. </v>
      </c>
      <c r="C33" s="101" t="str">
        <f>CRS!C33</f>
        <v>M</v>
      </c>
      <c r="D33" s="102" t="str">
        <f>CRS!D33</f>
        <v>BSIT-NET SEC TRACK-1</v>
      </c>
      <c r="E33" s="103">
        <v>17</v>
      </c>
      <c r="F33" s="103">
        <v>14</v>
      </c>
      <c r="G33" s="103">
        <v>20</v>
      </c>
      <c r="H33" s="103">
        <v>20</v>
      </c>
      <c r="I33" s="103">
        <v>20</v>
      </c>
      <c r="J33" s="103"/>
      <c r="K33" s="103"/>
      <c r="L33" s="103"/>
      <c r="M33" s="103"/>
      <c r="N33" s="103"/>
      <c r="O33" s="129">
        <f t="shared" si="0"/>
        <v>91</v>
      </c>
      <c r="P33" s="130">
        <f t="shared" si="1"/>
        <v>86.6666666666667</v>
      </c>
      <c r="Q33" s="103">
        <v>30</v>
      </c>
      <c r="R33" s="103">
        <v>30</v>
      </c>
      <c r="S33" s="103">
        <v>30</v>
      </c>
      <c r="T33" s="103"/>
      <c r="U33" s="103"/>
      <c r="V33" s="103"/>
      <c r="W33" s="103"/>
      <c r="X33" s="103"/>
      <c r="Y33" s="103"/>
      <c r="Z33" s="103"/>
      <c r="AA33" s="129">
        <f t="shared" si="2"/>
        <v>90</v>
      </c>
      <c r="AB33" s="130">
        <f t="shared" si="3"/>
        <v>60</v>
      </c>
      <c r="AC33" s="155">
        <v>98</v>
      </c>
      <c r="AD33" s="130">
        <f t="shared" si="4"/>
        <v>70</v>
      </c>
      <c r="AE33" s="156">
        <f>CRS!M33</f>
        <v>72.2</v>
      </c>
      <c r="AF33" s="157">
        <f>CRS!N33</f>
        <v>69.6239533492823</v>
      </c>
      <c r="AG33" s="167">
        <f>CRS!O33</f>
        <v>85</v>
      </c>
      <c r="AH33" s="171"/>
      <c r="AI33" s="7"/>
      <c r="AJ33" s="4"/>
      <c r="AK33" s="4"/>
      <c r="AL33" s="4"/>
    </row>
    <row r="34" ht="12.75" customHeight="1" spans="1:38">
      <c r="A34" s="384" t="s">
        <v>127</v>
      </c>
      <c r="B34" s="100" t="str">
        <f>CRS!B34</f>
        <v>MAGNO, JASON G. </v>
      </c>
      <c r="C34" s="101" t="str">
        <f>CRS!C34</f>
        <v>M</v>
      </c>
      <c r="D34" s="102" t="str">
        <f>CRS!D34</f>
        <v>BSIT-NET SEC TRACK-1</v>
      </c>
      <c r="E34" s="103">
        <v>18</v>
      </c>
      <c r="F34" s="103">
        <v>13</v>
      </c>
      <c r="G34" s="103">
        <v>20</v>
      </c>
      <c r="H34" s="103">
        <v>20</v>
      </c>
      <c r="I34" s="103">
        <v>20</v>
      </c>
      <c r="J34" s="103"/>
      <c r="K34" s="103"/>
      <c r="L34" s="103"/>
      <c r="M34" s="103"/>
      <c r="N34" s="103"/>
      <c r="O34" s="129">
        <f t="shared" si="0"/>
        <v>91</v>
      </c>
      <c r="P34" s="130">
        <f t="shared" si="1"/>
        <v>86.6666666666667</v>
      </c>
      <c r="Q34" s="103">
        <v>40</v>
      </c>
      <c r="R34" s="103">
        <v>40</v>
      </c>
      <c r="S34" s="103">
        <v>40</v>
      </c>
      <c r="T34" s="103"/>
      <c r="U34" s="103"/>
      <c r="V34" s="103"/>
      <c r="W34" s="103"/>
      <c r="X34" s="103"/>
      <c r="Y34" s="103"/>
      <c r="Z34" s="103"/>
      <c r="AA34" s="129">
        <f t="shared" si="2"/>
        <v>120</v>
      </c>
      <c r="AB34" s="130">
        <f t="shared" si="3"/>
        <v>80</v>
      </c>
      <c r="AC34" s="155">
        <v>114</v>
      </c>
      <c r="AD34" s="130">
        <f t="shared" si="4"/>
        <v>81.4285714285714</v>
      </c>
      <c r="AE34" s="156">
        <f>CRS!M34</f>
        <v>82.6857142857143</v>
      </c>
      <c r="AF34" s="157">
        <f>CRS!N34</f>
        <v>79.1780844155844</v>
      </c>
      <c r="AG34" s="167">
        <f>CRS!O34</f>
        <v>90</v>
      </c>
      <c r="AH34" s="171"/>
      <c r="AI34" s="7"/>
      <c r="AJ34" s="4"/>
      <c r="AK34" s="4"/>
      <c r="AL34" s="4"/>
    </row>
    <row r="35" ht="12.75" customHeight="1" spans="1:38">
      <c r="A35" s="384" t="s">
        <v>130</v>
      </c>
      <c r="B35" s="100" t="str">
        <f>CRS!B35</f>
        <v>MAMARIL, ERICA VANESA L. </v>
      </c>
      <c r="C35" s="101" t="str">
        <f>CRS!C35</f>
        <v>F</v>
      </c>
      <c r="D35" s="102" t="str">
        <f>CRS!D35</f>
        <v>BSCS-DIGITAL ARTS TRACK-3</v>
      </c>
      <c r="E35" s="103">
        <v>16</v>
      </c>
      <c r="F35" s="103">
        <v>19</v>
      </c>
      <c r="G35" s="103">
        <v>20</v>
      </c>
      <c r="H35" s="103">
        <v>20</v>
      </c>
      <c r="I35" s="103">
        <v>20</v>
      </c>
      <c r="J35" s="103"/>
      <c r="K35" s="103"/>
      <c r="L35" s="103"/>
      <c r="M35" s="103"/>
      <c r="N35" s="103"/>
      <c r="O35" s="129">
        <f t="shared" si="0"/>
        <v>95</v>
      </c>
      <c r="P35" s="130">
        <f t="shared" si="1"/>
        <v>90.4761904761905</v>
      </c>
      <c r="Q35" s="103">
        <v>30</v>
      </c>
      <c r="R35" s="103">
        <v>30</v>
      </c>
      <c r="S35" s="103">
        <v>40</v>
      </c>
      <c r="T35" s="103"/>
      <c r="U35" s="103"/>
      <c r="V35" s="103"/>
      <c r="W35" s="103"/>
      <c r="X35" s="103"/>
      <c r="Y35" s="103"/>
      <c r="Z35" s="103"/>
      <c r="AA35" s="129">
        <f t="shared" si="2"/>
        <v>100</v>
      </c>
      <c r="AB35" s="130">
        <f t="shared" si="3"/>
        <v>66.6666666666667</v>
      </c>
      <c r="AC35" s="155">
        <v>110</v>
      </c>
      <c r="AD35" s="130">
        <f t="shared" si="4"/>
        <v>78.5714285714286</v>
      </c>
      <c r="AE35" s="156">
        <f>CRS!M35</f>
        <v>78.5714285714286</v>
      </c>
      <c r="AF35" s="157">
        <f>CRS!N35</f>
        <v>74.3396915584415</v>
      </c>
      <c r="AG35" s="167">
        <f>CRS!O35</f>
        <v>87</v>
      </c>
      <c r="AH35" s="171"/>
      <c r="AI35" s="7"/>
      <c r="AJ35" s="4"/>
      <c r="AK35" s="4"/>
      <c r="AL35" s="4"/>
    </row>
    <row r="36" ht="12.75" customHeight="1" spans="1:38">
      <c r="A36" s="384" t="s">
        <v>134</v>
      </c>
      <c r="B36" s="100" t="str">
        <f>CRS!B36</f>
        <v>MANUYAG, ARNEL D. </v>
      </c>
      <c r="C36" s="101" t="str">
        <f>CRS!C36</f>
        <v>M</v>
      </c>
      <c r="D36" s="102" t="str">
        <f>CRS!D36</f>
        <v>BSIT-ERP TRACK-1</v>
      </c>
      <c r="E36" s="103" t="s">
        <v>261</v>
      </c>
      <c r="F36" s="103">
        <v>18</v>
      </c>
      <c r="G36" s="103">
        <v>20</v>
      </c>
      <c r="H36" s="103">
        <v>20</v>
      </c>
      <c r="I36" s="103">
        <v>20</v>
      </c>
      <c r="J36" s="103"/>
      <c r="K36" s="103"/>
      <c r="L36" s="103"/>
      <c r="M36" s="103"/>
      <c r="N36" s="103"/>
      <c r="O36" s="129">
        <f t="shared" si="0"/>
        <v>78</v>
      </c>
      <c r="P36" s="130">
        <f t="shared" si="1"/>
        <v>74.2857142857143</v>
      </c>
      <c r="Q36" s="103">
        <v>30</v>
      </c>
      <c r="R36" s="103">
        <v>30</v>
      </c>
      <c r="S36" s="103">
        <v>30</v>
      </c>
      <c r="T36" s="103"/>
      <c r="U36" s="103"/>
      <c r="V36" s="103"/>
      <c r="W36" s="103"/>
      <c r="X36" s="103"/>
      <c r="Y36" s="103"/>
      <c r="Z36" s="103"/>
      <c r="AA36" s="129">
        <f t="shared" si="2"/>
        <v>90</v>
      </c>
      <c r="AB36" s="130">
        <f t="shared" si="3"/>
        <v>60</v>
      </c>
      <c r="AC36" s="155">
        <v>100</v>
      </c>
      <c r="AD36" s="130">
        <f t="shared" si="4"/>
        <v>71.4285714285714</v>
      </c>
      <c r="AE36" s="156">
        <f>CRS!M36</f>
        <v>68.6</v>
      </c>
      <c r="AF36" s="157">
        <f>CRS!N36</f>
        <v>63.7800837320574</v>
      </c>
      <c r="AG36" s="167">
        <f>CRS!O36</f>
        <v>82</v>
      </c>
      <c r="AH36" s="171"/>
      <c r="AI36" s="7"/>
      <c r="AJ36" s="4"/>
      <c r="AK36" s="4"/>
      <c r="AL36" s="4"/>
    </row>
    <row r="37" ht="12.75" customHeight="1" spans="1:38">
      <c r="A37" s="384" t="s">
        <v>137</v>
      </c>
      <c r="B37" s="100" t="str">
        <f>CRS!B37</f>
        <v>MANZANO, ALEJANDRO III G. </v>
      </c>
      <c r="C37" s="101" t="str">
        <f>CRS!C37</f>
        <v>M</v>
      </c>
      <c r="D37" s="102" t="str">
        <f>CRS!D37</f>
        <v>BSIT-NET SEC TRACK-1</v>
      </c>
      <c r="E37" s="103" t="s">
        <v>261</v>
      </c>
      <c r="F37" s="103">
        <v>23</v>
      </c>
      <c r="G37" s="103">
        <v>20</v>
      </c>
      <c r="H37" s="103">
        <v>20</v>
      </c>
      <c r="I37" s="103"/>
      <c r="J37" s="103"/>
      <c r="K37" s="103"/>
      <c r="L37" s="103"/>
      <c r="M37" s="103"/>
      <c r="N37" s="103"/>
      <c r="O37" s="129">
        <f t="shared" si="0"/>
        <v>63</v>
      </c>
      <c r="P37" s="130">
        <f t="shared" si="1"/>
        <v>60</v>
      </c>
      <c r="Q37" s="103">
        <v>30</v>
      </c>
      <c r="R37" s="103">
        <v>30</v>
      </c>
      <c r="S37" s="103"/>
      <c r="T37" s="103"/>
      <c r="U37" s="103"/>
      <c r="V37" s="103"/>
      <c r="W37" s="103"/>
      <c r="X37" s="103"/>
      <c r="Y37" s="103"/>
      <c r="Z37" s="103"/>
      <c r="AA37" s="129">
        <f t="shared" si="2"/>
        <v>60</v>
      </c>
      <c r="AB37" s="130">
        <f t="shared" si="3"/>
        <v>40</v>
      </c>
      <c r="AC37" s="155">
        <v>116</v>
      </c>
      <c r="AD37" s="130">
        <f t="shared" si="4"/>
        <v>82.8571428571429</v>
      </c>
      <c r="AE37" s="156">
        <f>CRS!M37</f>
        <v>61.1714285714286</v>
      </c>
      <c r="AF37" s="157">
        <f>CRS!N37</f>
        <v>67.4056903622693</v>
      </c>
      <c r="AG37" s="167">
        <f>CRS!O37</f>
        <v>84</v>
      </c>
      <c r="AH37" s="171"/>
      <c r="AI37" s="7"/>
      <c r="AJ37" s="4"/>
      <c r="AK37" s="4"/>
      <c r="AL37" s="4"/>
    </row>
    <row r="38" ht="12.75" customHeight="1" spans="1:38">
      <c r="A38" s="384" t="s">
        <v>140</v>
      </c>
      <c r="B38" s="100" t="str">
        <f>CRS!B38</f>
        <v>MAPILI, LURIEL D. </v>
      </c>
      <c r="C38" s="101" t="str">
        <f>CRS!C38</f>
        <v>M</v>
      </c>
      <c r="D38" s="102" t="str">
        <f>CRS!D38</f>
        <v>BSIT-WEB TRACK-2</v>
      </c>
      <c r="E38" s="103">
        <v>19</v>
      </c>
      <c r="F38" s="103">
        <v>21</v>
      </c>
      <c r="G38" s="103">
        <v>20</v>
      </c>
      <c r="H38" s="103">
        <v>20</v>
      </c>
      <c r="I38" s="103">
        <v>20</v>
      </c>
      <c r="J38" s="103"/>
      <c r="K38" s="103"/>
      <c r="L38" s="103"/>
      <c r="M38" s="103"/>
      <c r="N38" s="103"/>
      <c r="O38" s="129">
        <f t="shared" si="0"/>
        <v>100</v>
      </c>
      <c r="P38" s="130">
        <f t="shared" si="1"/>
        <v>95.2380952380952</v>
      </c>
      <c r="Q38" s="103">
        <v>30</v>
      </c>
      <c r="R38" s="103">
        <v>30</v>
      </c>
      <c r="S38" s="103">
        <v>30</v>
      </c>
      <c r="T38" s="103"/>
      <c r="U38" s="103"/>
      <c r="V38" s="103"/>
      <c r="W38" s="103"/>
      <c r="X38" s="103"/>
      <c r="Y38" s="103"/>
      <c r="Z38" s="103"/>
      <c r="AA38" s="129">
        <f t="shared" si="2"/>
        <v>90</v>
      </c>
      <c r="AB38" s="130">
        <f t="shared" si="3"/>
        <v>60</v>
      </c>
      <c r="AC38" s="155">
        <v>118</v>
      </c>
      <c r="AD38" s="130">
        <f t="shared" si="4"/>
        <v>84.2857142857143</v>
      </c>
      <c r="AE38" s="156">
        <f>CRS!M38</f>
        <v>79.8857142857143</v>
      </c>
      <c r="AF38" s="157">
        <f>CRS!N38</f>
        <v>79.117288961039</v>
      </c>
      <c r="AG38" s="167">
        <f>CRS!O38</f>
        <v>90</v>
      </c>
      <c r="AH38" s="171"/>
      <c r="AI38" s="7"/>
      <c r="AJ38" s="4"/>
      <c r="AK38" s="4"/>
      <c r="AL38" s="4"/>
    </row>
    <row r="39" ht="12.75" customHeight="1" spans="1:38">
      <c r="A39" s="384" t="s">
        <v>143</v>
      </c>
      <c r="B39" s="100" t="str">
        <f>CRS!B39</f>
        <v>MARONILLA, JEFF B. </v>
      </c>
      <c r="C39" s="101" t="str">
        <f>CRS!C39</f>
        <v>M</v>
      </c>
      <c r="D39" s="102" t="str">
        <f>CRS!D39</f>
        <v>BSIT-WEB TRACK-2</v>
      </c>
      <c r="E39" s="103">
        <v>16</v>
      </c>
      <c r="F39" s="103">
        <v>23</v>
      </c>
      <c r="G39" s="103">
        <v>20</v>
      </c>
      <c r="H39" s="103">
        <v>20</v>
      </c>
      <c r="I39" s="103">
        <v>20</v>
      </c>
      <c r="J39" s="103"/>
      <c r="K39" s="103"/>
      <c r="L39" s="103"/>
      <c r="M39" s="103"/>
      <c r="N39" s="103"/>
      <c r="O39" s="129">
        <f t="shared" si="0"/>
        <v>99</v>
      </c>
      <c r="P39" s="130">
        <f t="shared" si="1"/>
        <v>94.2857142857143</v>
      </c>
      <c r="Q39" s="103">
        <v>40</v>
      </c>
      <c r="R39" s="103">
        <v>40</v>
      </c>
      <c r="S39" s="103">
        <v>40</v>
      </c>
      <c r="T39" s="103"/>
      <c r="U39" s="103"/>
      <c r="V39" s="103"/>
      <c r="W39" s="103"/>
      <c r="X39" s="103"/>
      <c r="Y39" s="103"/>
      <c r="Z39" s="103"/>
      <c r="AA39" s="129">
        <f t="shared" si="2"/>
        <v>120</v>
      </c>
      <c r="AB39" s="130">
        <f t="shared" si="3"/>
        <v>80</v>
      </c>
      <c r="AC39" s="155">
        <v>122</v>
      </c>
      <c r="AD39" s="130">
        <f t="shared" si="4"/>
        <v>87.1428571428571</v>
      </c>
      <c r="AE39" s="156">
        <f>CRS!M39</f>
        <v>87.1428571428572</v>
      </c>
      <c r="AF39" s="157">
        <f>CRS!N39</f>
        <v>79.4498376623377</v>
      </c>
      <c r="AG39" s="167">
        <f>CRS!O39</f>
        <v>90</v>
      </c>
      <c r="AH39" s="171"/>
      <c r="AI39" s="7"/>
      <c r="AJ39" s="4"/>
      <c r="AK39" s="4"/>
      <c r="AL39" s="4"/>
    </row>
    <row r="40" ht="12.75" customHeight="1" spans="1:38">
      <c r="A40" s="384" t="s">
        <v>146</v>
      </c>
      <c r="B40" s="100" t="str">
        <f>CRS!B40</f>
        <v>NIYODUSENGA, ESTHER </v>
      </c>
      <c r="C40" s="101" t="str">
        <f>CRS!C40</f>
        <v>F</v>
      </c>
      <c r="D40" s="102" t="str">
        <f>CRS!D40</f>
        <v>BSIT-NET SEC TRACK-1</v>
      </c>
      <c r="E40" s="103">
        <v>8</v>
      </c>
      <c r="F40" s="103">
        <v>17</v>
      </c>
      <c r="G40" s="103">
        <v>20</v>
      </c>
      <c r="H40" s="103">
        <v>20</v>
      </c>
      <c r="I40" s="103">
        <v>20</v>
      </c>
      <c r="J40" s="103"/>
      <c r="K40" s="103"/>
      <c r="L40" s="103"/>
      <c r="M40" s="103"/>
      <c r="N40" s="103"/>
      <c r="O40" s="129">
        <f t="shared" si="0"/>
        <v>85</v>
      </c>
      <c r="P40" s="130">
        <f t="shared" si="1"/>
        <v>80.9523809523809</v>
      </c>
      <c r="Q40" s="103">
        <v>30</v>
      </c>
      <c r="R40" s="103">
        <v>30</v>
      </c>
      <c r="S40" s="103">
        <v>30</v>
      </c>
      <c r="T40" s="103"/>
      <c r="U40" s="103"/>
      <c r="V40" s="103"/>
      <c r="W40" s="103"/>
      <c r="X40" s="103"/>
      <c r="Y40" s="103"/>
      <c r="Z40" s="103"/>
      <c r="AA40" s="129">
        <f t="shared" si="2"/>
        <v>90</v>
      </c>
      <c r="AB40" s="130">
        <f t="shared" si="3"/>
        <v>60</v>
      </c>
      <c r="AC40" s="155">
        <v>70</v>
      </c>
      <c r="AD40" s="130">
        <f t="shared" si="4"/>
        <v>50</v>
      </c>
      <c r="AE40" s="156">
        <f>CRS!M40</f>
        <v>63.5142857142857</v>
      </c>
      <c r="AF40" s="157">
        <f>CRS!N40</f>
        <v>61.9011021872864</v>
      </c>
      <c r="AG40" s="167">
        <f>CRS!O40</f>
        <v>81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2B  ITE3</v>
      </c>
      <c r="B42" s="108"/>
      <c r="C42" s="108"/>
      <c r="D42" s="108"/>
      <c r="E42" s="72" t="s">
        <v>255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211</v>
      </c>
      <c r="AD43" s="136"/>
      <c r="AE43" s="137" t="str">
        <f>AE2</f>
        <v>RAW SCORE</v>
      </c>
      <c r="AF43" s="138" t="s">
        <v>212</v>
      </c>
      <c r="AG43" s="164" t="s">
        <v>222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WEB APPLICATION DEVELOPMENT</v>
      </c>
      <c r="B44" s="77"/>
      <c r="C44" s="77"/>
      <c r="D44" s="77"/>
      <c r="E44" s="78" t="s">
        <v>223</v>
      </c>
      <c r="F44" s="78" t="s">
        <v>224</v>
      </c>
      <c r="G44" s="78" t="s">
        <v>225</v>
      </c>
      <c r="H44" s="78" t="s">
        <v>226</v>
      </c>
      <c r="I44" s="78" t="s">
        <v>227</v>
      </c>
      <c r="J44" s="78" t="s">
        <v>51</v>
      </c>
      <c r="K44" s="78" t="s">
        <v>228</v>
      </c>
      <c r="L44" s="78" t="s">
        <v>229</v>
      </c>
      <c r="M44" s="78" t="s">
        <v>230</v>
      </c>
      <c r="N44" s="78" t="s">
        <v>231</v>
      </c>
      <c r="O44" s="121" t="s">
        <v>232</v>
      </c>
      <c r="P44" s="122" t="s">
        <v>233</v>
      </c>
      <c r="Q44" s="78" t="s">
        <v>234</v>
      </c>
      <c r="R44" s="78" t="s">
        <v>235</v>
      </c>
      <c r="S44" s="78" t="s">
        <v>46</v>
      </c>
      <c r="T44" s="78" t="s">
        <v>236</v>
      </c>
      <c r="U44" s="78" t="s">
        <v>237</v>
      </c>
      <c r="V44" s="78" t="s">
        <v>238</v>
      </c>
      <c r="W44" s="78" t="s">
        <v>239</v>
      </c>
      <c r="X44" s="78" t="s">
        <v>240</v>
      </c>
      <c r="Y44" s="78" t="s">
        <v>241</v>
      </c>
      <c r="Z44" s="78" t="s">
        <v>242</v>
      </c>
      <c r="AA44" s="121" t="s">
        <v>232</v>
      </c>
      <c r="AB44" s="122" t="s">
        <v>233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TTH 1:45PM-3:00PM  TTHSAT 3:00PM-4:15PM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243</v>
      </c>
      <c r="AD45" s="142" t="s">
        <v>244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20</v>
      </c>
      <c r="F46" s="111">
        <f t="shared" si="5"/>
        <v>25</v>
      </c>
      <c r="G46" s="111">
        <f t="shared" si="5"/>
        <v>20</v>
      </c>
      <c r="H46" s="111">
        <f t="shared" si="5"/>
        <v>20</v>
      </c>
      <c r="I46" s="111">
        <f t="shared" si="5"/>
        <v>20</v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50</v>
      </c>
      <c r="R46" s="111">
        <f t="shared" ref="R46:Z46" si="6">IF(R5="","",R5)</f>
        <v>50</v>
      </c>
      <c r="S46" s="111">
        <f t="shared" si="6"/>
        <v>50</v>
      </c>
      <c r="T46" s="111" t="str">
        <f t="shared" si="6"/>
        <v/>
      </c>
      <c r="U46" s="111" t="str">
        <f t="shared" si="6"/>
        <v/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140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QZ CH03</v>
      </c>
      <c r="F47" s="112" t="str">
        <f t="shared" si="5"/>
        <v>QZ BOOTSTRAP</v>
      </c>
      <c r="G47" s="112" t="str">
        <f t="shared" si="5"/>
        <v>PROJ01</v>
      </c>
      <c r="H47" s="112" t="str">
        <f t="shared" si="5"/>
        <v>PROJ02</v>
      </c>
      <c r="I47" s="112" t="str">
        <f t="shared" si="5"/>
        <v>PROJ03</v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105</v>
      </c>
      <c r="P47" s="122"/>
      <c r="Q47" s="112" t="str">
        <f t="shared" ref="Q47:Z47" si="7">IF(Q6="","",Q6)</f>
        <v>PROJ01</v>
      </c>
      <c r="R47" s="112" t="str">
        <f t="shared" si="7"/>
        <v>PROJ02</v>
      </c>
      <c r="S47" s="112" t="str">
        <f t="shared" si="7"/>
        <v>PROJ03</v>
      </c>
      <c r="T47" s="112" t="str">
        <f t="shared" si="7"/>
        <v/>
      </c>
      <c r="U47" s="112" t="str">
        <f t="shared" si="7"/>
        <v/>
      </c>
      <c r="V47" s="112" t="str">
        <f t="shared" si="7"/>
        <v/>
      </c>
      <c r="W47" s="112" t="str">
        <f t="shared" si="7"/>
        <v/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150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215</v>
      </c>
      <c r="B48" s="114"/>
      <c r="C48" s="89" t="s">
        <v>216</v>
      </c>
      <c r="D48" s="90" t="s">
        <v>254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149</v>
      </c>
      <c r="B50" s="100" t="str">
        <f>CRS!B50</f>
        <v>OCAMPO, JESIE CHRIS D. </v>
      </c>
      <c r="C50" s="101" t="str">
        <f>CRS!C50</f>
        <v>M</v>
      </c>
      <c r="D50" s="102" t="str">
        <f>CRS!D50</f>
        <v>BSCS-DIGITAL ARTS TRACK-2</v>
      </c>
      <c r="E50" s="103">
        <v>18</v>
      </c>
      <c r="F50" s="103">
        <v>21</v>
      </c>
      <c r="G50" s="103">
        <v>20</v>
      </c>
      <c r="H50" s="103">
        <v>20</v>
      </c>
      <c r="I50" s="103">
        <v>20</v>
      </c>
      <c r="J50" s="103"/>
      <c r="K50" s="103"/>
      <c r="L50" s="103"/>
      <c r="M50" s="103"/>
      <c r="N50" s="103"/>
      <c r="O50" s="129">
        <f t="shared" ref="O50:O80" si="8">IF(SUM(E50:N50)=0,"",SUM(E50:N50))</f>
        <v>99</v>
      </c>
      <c r="P50" s="130">
        <f t="shared" ref="P50:P80" si="9">IF(O50="","",O50/$O$6*100)</f>
        <v>94.2857142857143</v>
      </c>
      <c r="Q50" s="103">
        <v>30</v>
      </c>
      <c r="R50" s="103">
        <v>30</v>
      </c>
      <c r="S50" s="103">
        <v>40</v>
      </c>
      <c r="T50" s="103"/>
      <c r="U50" s="103"/>
      <c r="V50" s="103"/>
      <c r="W50" s="103"/>
      <c r="X50" s="103"/>
      <c r="Y50" s="103"/>
      <c r="Z50" s="103"/>
      <c r="AA50" s="129">
        <f t="shared" ref="AA50:AA80" si="10">IF(SUM(Q50:Z50)=0,"",SUM(Q50:Z50))</f>
        <v>100</v>
      </c>
      <c r="AB50" s="130">
        <f t="shared" ref="AB50:AB80" si="11">IF(AA50="","",AA50/$AA$6*100)</f>
        <v>66.6666666666667</v>
      </c>
      <c r="AC50" s="155">
        <v>108</v>
      </c>
      <c r="AD50" s="130">
        <f t="shared" ref="AD50:AD80" si="12">IF(AC50="","",AC50/$AC$5*100)</f>
        <v>77.1428571428572</v>
      </c>
      <c r="AE50" s="156">
        <f>CRS!M50</f>
        <v>79.3428571428572</v>
      </c>
      <c r="AF50" s="157">
        <f>CRS!N50</f>
        <v>67.4986713943951</v>
      </c>
      <c r="AG50" s="167">
        <f>CRS!O50</f>
        <v>84</v>
      </c>
    </row>
    <row r="51" ht="12.75" customHeight="1" spans="1:33">
      <c r="A51" s="384" t="s">
        <v>153</v>
      </c>
      <c r="B51" s="100" t="str">
        <f>CRS!B51</f>
        <v>PANOY, ANDREI J. </v>
      </c>
      <c r="C51" s="101" t="str">
        <f>CRS!C51</f>
        <v>F</v>
      </c>
      <c r="D51" s="102" t="str">
        <f>CRS!D51</f>
        <v>BSIT-NET SEC TRACK-2</v>
      </c>
      <c r="E51" s="103" t="s">
        <v>261</v>
      </c>
      <c r="F51" s="103">
        <v>20</v>
      </c>
      <c r="G51" s="103">
        <v>20</v>
      </c>
      <c r="H51" s="103">
        <v>20</v>
      </c>
      <c r="I51" s="103">
        <v>20</v>
      </c>
      <c r="J51" s="103"/>
      <c r="K51" s="103"/>
      <c r="L51" s="103"/>
      <c r="M51" s="103"/>
      <c r="N51" s="103"/>
      <c r="O51" s="129">
        <f t="shared" si="8"/>
        <v>80</v>
      </c>
      <c r="P51" s="130">
        <f t="shared" si="9"/>
        <v>76.1904761904762</v>
      </c>
      <c r="Q51" s="103">
        <v>30</v>
      </c>
      <c r="R51" s="103">
        <v>30</v>
      </c>
      <c r="S51" s="103">
        <v>30</v>
      </c>
      <c r="T51" s="103"/>
      <c r="U51" s="103"/>
      <c r="V51" s="103"/>
      <c r="W51" s="103"/>
      <c r="X51" s="103"/>
      <c r="Y51" s="103"/>
      <c r="Z51" s="103"/>
      <c r="AA51" s="129">
        <f t="shared" si="10"/>
        <v>90</v>
      </c>
      <c r="AB51" s="130">
        <f t="shared" si="11"/>
        <v>60</v>
      </c>
      <c r="AC51" s="155">
        <v>104</v>
      </c>
      <c r="AD51" s="130">
        <f t="shared" si="12"/>
        <v>74.2857142857143</v>
      </c>
      <c r="AE51" s="156">
        <f>CRS!M51</f>
        <v>70.2</v>
      </c>
      <c r="AF51" s="157">
        <f>CRS!N51</f>
        <v>67.5549940191387</v>
      </c>
      <c r="AG51" s="167">
        <f>CRS!O51</f>
        <v>84</v>
      </c>
    </row>
    <row r="52" ht="12.75" customHeight="1" spans="1:33">
      <c r="A52" s="384" t="s">
        <v>156</v>
      </c>
      <c r="B52" s="100" t="str">
        <f>CRS!B52</f>
        <v>PARAN, KARL IVAN L. </v>
      </c>
      <c r="C52" s="101" t="str">
        <f>CRS!C52</f>
        <v>M</v>
      </c>
      <c r="D52" s="102" t="str">
        <f>CRS!D52</f>
        <v>BSIT-WEB TRACK-2</v>
      </c>
      <c r="E52" s="103">
        <v>18</v>
      </c>
      <c r="F52" s="103">
        <v>21</v>
      </c>
      <c r="G52" s="103">
        <v>20</v>
      </c>
      <c r="H52" s="103"/>
      <c r="I52" s="103"/>
      <c r="J52" s="103"/>
      <c r="K52" s="103"/>
      <c r="L52" s="103"/>
      <c r="M52" s="103"/>
      <c r="N52" s="103"/>
      <c r="O52" s="129">
        <f t="shared" si="8"/>
        <v>59</v>
      </c>
      <c r="P52" s="130">
        <f t="shared" si="9"/>
        <v>56.1904761904762</v>
      </c>
      <c r="Q52" s="103">
        <v>30</v>
      </c>
      <c r="R52" s="103"/>
      <c r="S52" s="103"/>
      <c r="T52" s="103"/>
      <c r="U52" s="103"/>
      <c r="V52" s="103"/>
      <c r="W52" s="103"/>
      <c r="X52" s="103"/>
      <c r="Y52" s="103"/>
      <c r="Z52" s="103"/>
      <c r="AA52" s="129">
        <f t="shared" si="10"/>
        <v>30</v>
      </c>
      <c r="AB52" s="130">
        <f t="shared" si="11"/>
        <v>20</v>
      </c>
      <c r="AC52" s="155">
        <v>126</v>
      </c>
      <c r="AD52" s="130">
        <f t="shared" si="12"/>
        <v>90</v>
      </c>
      <c r="AE52" s="156">
        <f>CRS!M52</f>
        <v>55.7428571428571</v>
      </c>
      <c r="AF52" s="157">
        <f>CRS!N52</f>
        <v>56.1665840738209</v>
      </c>
      <c r="AG52" s="167">
        <f>CRS!O52</f>
        <v>78</v>
      </c>
    </row>
    <row r="53" ht="12.75" customHeight="1" spans="1:33">
      <c r="A53" s="384" t="s">
        <v>159</v>
      </c>
      <c r="B53" s="100" t="str">
        <f>CRS!B53</f>
        <v>QUESADA, JANRICK ARDEN M. </v>
      </c>
      <c r="C53" s="101" t="str">
        <f>CRS!C53</f>
        <v>M</v>
      </c>
      <c r="D53" s="102" t="str">
        <f>CRS!D53</f>
        <v>BSIT-NET SEC TRACK-1</v>
      </c>
      <c r="E53" s="103" t="s">
        <v>261</v>
      </c>
      <c r="F53" s="103" t="s">
        <v>261</v>
      </c>
      <c r="G53" s="103">
        <v>20</v>
      </c>
      <c r="H53" s="103">
        <v>20</v>
      </c>
      <c r="I53" s="103">
        <v>20</v>
      </c>
      <c r="J53" s="103"/>
      <c r="K53" s="103"/>
      <c r="L53" s="103"/>
      <c r="M53" s="103"/>
      <c r="N53" s="103"/>
      <c r="O53" s="129">
        <f t="shared" si="8"/>
        <v>60</v>
      </c>
      <c r="P53" s="130">
        <f t="shared" si="9"/>
        <v>57.1428571428571</v>
      </c>
      <c r="Q53" s="103">
        <v>30</v>
      </c>
      <c r="R53" s="103">
        <v>30</v>
      </c>
      <c r="S53" s="103">
        <v>30</v>
      </c>
      <c r="T53" s="103"/>
      <c r="U53" s="103"/>
      <c r="V53" s="103"/>
      <c r="W53" s="103"/>
      <c r="X53" s="103"/>
      <c r="Y53" s="103"/>
      <c r="Z53" s="103"/>
      <c r="AA53" s="129">
        <f t="shared" si="10"/>
        <v>90</v>
      </c>
      <c r="AB53" s="130">
        <f t="shared" si="11"/>
        <v>60</v>
      </c>
      <c r="AC53" s="155"/>
      <c r="AD53" s="130" t="str">
        <f t="shared" si="12"/>
        <v/>
      </c>
      <c r="AE53" s="156">
        <f>CRS!M53</f>
        <v>38.6571428571429</v>
      </c>
      <c r="AF53" s="157">
        <f>CRS!N53</f>
        <v>38.9634996582365</v>
      </c>
      <c r="AG53" s="167">
        <f>CRS!O53</f>
        <v>73</v>
      </c>
    </row>
    <row r="54" ht="12.75" customHeight="1" spans="1:33">
      <c r="A54" s="384" t="s">
        <v>162</v>
      </c>
      <c r="B54" s="100" t="str">
        <f>CRS!B54</f>
        <v>RODELAS, EARL ROSHAN B. </v>
      </c>
      <c r="C54" s="101" t="str">
        <f>CRS!C54</f>
        <v>M</v>
      </c>
      <c r="D54" s="102" t="str">
        <f>CRS!D54</f>
        <v>BSIT-NET SEC TRACK-1</v>
      </c>
      <c r="E54" s="103">
        <v>19</v>
      </c>
      <c r="F54" s="103">
        <v>22</v>
      </c>
      <c r="G54" s="103">
        <v>20</v>
      </c>
      <c r="H54" s="103">
        <v>20</v>
      </c>
      <c r="I54" s="103"/>
      <c r="J54" s="103"/>
      <c r="K54" s="103"/>
      <c r="L54" s="103"/>
      <c r="M54" s="103"/>
      <c r="N54" s="103"/>
      <c r="O54" s="129">
        <f t="shared" si="8"/>
        <v>81</v>
      </c>
      <c r="P54" s="130">
        <f t="shared" si="9"/>
        <v>77.1428571428572</v>
      </c>
      <c r="Q54" s="103">
        <v>30</v>
      </c>
      <c r="R54" s="103">
        <v>30</v>
      </c>
      <c r="S54" s="103"/>
      <c r="T54" s="103"/>
      <c r="U54" s="103"/>
      <c r="V54" s="103"/>
      <c r="W54" s="103"/>
      <c r="X54" s="103"/>
      <c r="Y54" s="103"/>
      <c r="Z54" s="103"/>
      <c r="AA54" s="129">
        <f t="shared" si="10"/>
        <v>60</v>
      </c>
      <c r="AB54" s="130">
        <f t="shared" si="11"/>
        <v>40</v>
      </c>
      <c r="AC54" s="155">
        <v>124</v>
      </c>
      <c r="AD54" s="130">
        <f t="shared" si="12"/>
        <v>88.5714285714286</v>
      </c>
      <c r="AE54" s="156">
        <f>CRS!M54</f>
        <v>68.7714285714286</v>
      </c>
      <c r="AF54" s="157">
        <f>CRS!N54</f>
        <v>72.9419642857143</v>
      </c>
      <c r="AG54" s="167">
        <f>CRS!O54</f>
        <v>86</v>
      </c>
    </row>
    <row r="55" ht="12.75" customHeight="1" spans="1:33">
      <c r="A55" s="384" t="s">
        <v>165</v>
      </c>
      <c r="B55" s="100" t="str">
        <f>CRS!B55</f>
        <v>TALOBAN, AURONY JOHN M. </v>
      </c>
      <c r="C55" s="101" t="str">
        <f>CRS!C55</f>
        <v>M</v>
      </c>
      <c r="D55" s="102" t="str">
        <f>CRS!D55</f>
        <v>BSIT-ERP TRACK-1</v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8"/>
        <v/>
      </c>
      <c r="P55" s="130" t="str">
        <f t="shared" si="9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0"/>
        <v/>
      </c>
      <c r="AB55" s="130" t="str">
        <f t="shared" si="11"/>
        <v/>
      </c>
      <c r="AC55" s="155">
        <v>98</v>
      </c>
      <c r="AD55" s="130">
        <f t="shared" si="12"/>
        <v>70</v>
      </c>
      <c r="AE55" s="156">
        <f>CRS!M55</f>
        <v>23.8</v>
      </c>
      <c r="AF55" s="157">
        <f>CRS!N55</f>
        <v>49.8375</v>
      </c>
      <c r="AG55" s="167">
        <f>CRS!O55</f>
        <v>74</v>
      </c>
    </row>
    <row r="56" ht="12.75" customHeight="1" spans="1:33">
      <c r="A56" s="384" t="s">
        <v>168</v>
      </c>
      <c r="B56" s="100" t="str">
        <f>CRS!B56</f>
        <v>TELIAKEN, EDWARD CLARK P. </v>
      </c>
      <c r="C56" s="101" t="str">
        <f>CRS!C56</f>
        <v>M</v>
      </c>
      <c r="D56" s="102" t="str">
        <f>CRS!D56</f>
        <v>BSIT-WEB TRACK-2</v>
      </c>
      <c r="E56" s="103">
        <v>16</v>
      </c>
      <c r="F56" s="103">
        <v>22</v>
      </c>
      <c r="G56" s="103">
        <v>20</v>
      </c>
      <c r="H56" s="103">
        <v>20</v>
      </c>
      <c r="I56" s="103">
        <v>20</v>
      </c>
      <c r="J56" s="103"/>
      <c r="K56" s="103"/>
      <c r="L56" s="103"/>
      <c r="M56" s="103"/>
      <c r="N56" s="103"/>
      <c r="O56" s="129">
        <f t="shared" si="8"/>
        <v>98</v>
      </c>
      <c r="P56" s="130">
        <f t="shared" si="9"/>
        <v>93.3333333333333</v>
      </c>
      <c r="Q56" s="103">
        <v>30</v>
      </c>
      <c r="R56" s="103">
        <v>30</v>
      </c>
      <c r="S56" s="103">
        <v>30</v>
      </c>
      <c r="T56" s="103"/>
      <c r="U56" s="103"/>
      <c r="V56" s="103"/>
      <c r="W56" s="103"/>
      <c r="X56" s="103"/>
      <c r="Y56" s="103"/>
      <c r="Z56" s="103"/>
      <c r="AA56" s="129">
        <f t="shared" si="10"/>
        <v>90</v>
      </c>
      <c r="AB56" s="130">
        <f t="shared" si="11"/>
        <v>60</v>
      </c>
      <c r="AC56" s="155">
        <v>110</v>
      </c>
      <c r="AD56" s="130">
        <f t="shared" si="12"/>
        <v>78.5714285714286</v>
      </c>
      <c r="AE56" s="156">
        <f>CRS!M56</f>
        <v>77.3142857142857</v>
      </c>
      <c r="AF56" s="157">
        <f>CRS!N56</f>
        <v>74.719523239918</v>
      </c>
      <c r="AG56" s="167">
        <f>CRS!O56</f>
        <v>87</v>
      </c>
    </row>
    <row r="57" ht="12.75" customHeight="1" spans="1:33">
      <c r="A57" s="384" t="s">
        <v>171</v>
      </c>
      <c r="B57" s="100" t="str">
        <f>CRS!B57</f>
        <v>TIPACTIPAC, GABRIEL N. </v>
      </c>
      <c r="C57" s="101" t="str">
        <f>CRS!C57</f>
        <v>M</v>
      </c>
      <c r="D57" s="102" t="str">
        <f>CRS!D57</f>
        <v>BSIT-ERP TRACK-1</v>
      </c>
      <c r="E57" s="103" t="s">
        <v>261</v>
      </c>
      <c r="F57" s="103" t="s">
        <v>261</v>
      </c>
      <c r="G57" s="103">
        <v>20</v>
      </c>
      <c r="H57" s="103">
        <v>20</v>
      </c>
      <c r="I57" s="103"/>
      <c r="J57" s="103"/>
      <c r="K57" s="103"/>
      <c r="L57" s="103"/>
      <c r="M57" s="103"/>
      <c r="N57" s="103"/>
      <c r="O57" s="129">
        <f t="shared" si="8"/>
        <v>40</v>
      </c>
      <c r="P57" s="130">
        <f t="shared" si="9"/>
        <v>38.0952380952381</v>
      </c>
      <c r="Q57" s="103">
        <v>30</v>
      </c>
      <c r="R57" s="103">
        <v>30</v>
      </c>
      <c r="S57" s="103"/>
      <c r="T57" s="103"/>
      <c r="U57" s="103"/>
      <c r="V57" s="103"/>
      <c r="W57" s="103"/>
      <c r="X57" s="103"/>
      <c r="Y57" s="103"/>
      <c r="Z57" s="103"/>
      <c r="AA57" s="129">
        <f t="shared" si="10"/>
        <v>60</v>
      </c>
      <c r="AB57" s="130">
        <f t="shared" si="11"/>
        <v>40</v>
      </c>
      <c r="AC57" s="155">
        <v>114</v>
      </c>
      <c r="AD57" s="130">
        <f t="shared" si="12"/>
        <v>81.4285714285714</v>
      </c>
      <c r="AE57" s="156">
        <f>CRS!M57</f>
        <v>53.4571428571429</v>
      </c>
      <c r="AF57" s="157">
        <f>CRS!N57</f>
        <v>50.584492481203</v>
      </c>
      <c r="AG57" s="167">
        <f>CRS!O57</f>
        <v>75</v>
      </c>
    </row>
    <row r="58" ht="12.75" customHeight="1" spans="1:33">
      <c r="A58" s="384" t="s">
        <v>174</v>
      </c>
      <c r="B58" s="100" t="str">
        <f>CRS!B58</f>
        <v>TULLAO, RAYMOND T. </v>
      </c>
      <c r="C58" s="101" t="str">
        <f>CRS!C58</f>
        <v>M</v>
      </c>
      <c r="D58" s="102" t="str">
        <f>CRS!D58</f>
        <v>BSIT-BA TRACK-1</v>
      </c>
      <c r="E58" s="103" t="s">
        <v>261</v>
      </c>
      <c r="F58" s="103" t="s">
        <v>261</v>
      </c>
      <c r="G58" s="103">
        <v>20</v>
      </c>
      <c r="H58" s="103">
        <v>20</v>
      </c>
      <c r="I58" s="103">
        <v>20</v>
      </c>
      <c r="J58" s="103"/>
      <c r="K58" s="103"/>
      <c r="L58" s="103"/>
      <c r="M58" s="103"/>
      <c r="N58" s="103"/>
      <c r="O58" s="129">
        <f t="shared" si="8"/>
        <v>60</v>
      </c>
      <c r="P58" s="130">
        <f t="shared" si="9"/>
        <v>57.1428571428571</v>
      </c>
      <c r="Q58" s="103">
        <v>40</v>
      </c>
      <c r="R58" s="103">
        <v>40</v>
      </c>
      <c r="S58" s="103">
        <v>40</v>
      </c>
      <c r="T58" s="103"/>
      <c r="U58" s="103"/>
      <c r="V58" s="103"/>
      <c r="W58" s="103"/>
      <c r="X58" s="103"/>
      <c r="Y58" s="103"/>
      <c r="Z58" s="103"/>
      <c r="AA58" s="129">
        <f t="shared" si="10"/>
        <v>120</v>
      </c>
      <c r="AB58" s="130">
        <f t="shared" si="11"/>
        <v>80</v>
      </c>
      <c r="AC58" s="155">
        <v>90</v>
      </c>
      <c r="AD58" s="130">
        <f t="shared" si="12"/>
        <v>64.2857142857143</v>
      </c>
      <c r="AE58" s="156">
        <f>CRS!M58</f>
        <v>67.1142857142857</v>
      </c>
      <c r="AF58" s="157">
        <f>CRS!N58</f>
        <v>67.1685064935065</v>
      </c>
      <c r="AG58" s="167">
        <f>CRS!O58</f>
        <v>84</v>
      </c>
    </row>
    <row r="59" ht="12.75" customHeight="1" spans="1:33">
      <c r="A59" s="384" t="s">
        <v>178</v>
      </c>
      <c r="B59" s="100" t="str">
        <f>CRS!B59</f>
        <v>VALDEZ, ADRIENNE VALERIE M. </v>
      </c>
      <c r="C59" s="101" t="str">
        <f>CRS!C59</f>
        <v>F</v>
      </c>
      <c r="D59" s="102" t="str">
        <f>CRS!D59</f>
        <v>BSCS-DIGITAL ARTS TRACK-2</v>
      </c>
      <c r="E59" s="103">
        <v>18</v>
      </c>
      <c r="F59" s="103">
        <v>19</v>
      </c>
      <c r="G59" s="103">
        <v>20</v>
      </c>
      <c r="H59" s="103">
        <v>20</v>
      </c>
      <c r="I59" s="103">
        <v>20</v>
      </c>
      <c r="J59" s="103"/>
      <c r="K59" s="103"/>
      <c r="L59" s="103"/>
      <c r="M59" s="103"/>
      <c r="N59" s="103"/>
      <c r="O59" s="129">
        <f t="shared" si="8"/>
        <v>97</v>
      </c>
      <c r="P59" s="130">
        <f t="shared" si="9"/>
        <v>92.3809523809524</v>
      </c>
      <c r="Q59" s="103">
        <v>30</v>
      </c>
      <c r="R59" s="103">
        <v>30</v>
      </c>
      <c r="S59" s="103">
        <v>40</v>
      </c>
      <c r="T59" s="103"/>
      <c r="U59" s="103"/>
      <c r="V59" s="103"/>
      <c r="W59" s="103"/>
      <c r="X59" s="103"/>
      <c r="Y59" s="103"/>
      <c r="Z59" s="103"/>
      <c r="AA59" s="129">
        <f t="shared" si="10"/>
        <v>100</v>
      </c>
      <c r="AB59" s="130">
        <f t="shared" si="11"/>
        <v>66.6666666666667</v>
      </c>
      <c r="AC59" s="155">
        <v>104</v>
      </c>
      <c r="AD59" s="130">
        <f t="shared" si="12"/>
        <v>74.2857142857143</v>
      </c>
      <c r="AE59" s="156">
        <f>CRS!M59</f>
        <v>77.7428571428571</v>
      </c>
      <c r="AF59" s="157">
        <f>CRS!N59</f>
        <v>77.8413149350649</v>
      </c>
      <c r="AG59" s="167">
        <f>CRS!O59</f>
        <v>89</v>
      </c>
    </row>
    <row r="60" ht="12.75" customHeight="1" spans="1:33">
      <c r="A60" s="384" t="s">
        <v>181</v>
      </c>
      <c r="B60" s="100" t="str">
        <f>CRS!B60</f>
        <v>VALDEZ, REIGN MARK B. </v>
      </c>
      <c r="C60" s="101" t="str">
        <f>CRS!C60</f>
        <v>M</v>
      </c>
      <c r="D60" s="102" t="str">
        <f>CRS!D60</f>
        <v>BSIT-WEB TRACK-2</v>
      </c>
      <c r="E60" s="103" t="s">
        <v>261</v>
      </c>
      <c r="F60" s="103">
        <v>14</v>
      </c>
      <c r="G60" s="103">
        <v>20</v>
      </c>
      <c r="H60" s="103">
        <v>20</v>
      </c>
      <c r="I60" s="103"/>
      <c r="J60" s="103"/>
      <c r="K60" s="103"/>
      <c r="L60" s="103"/>
      <c r="M60" s="103"/>
      <c r="N60" s="103"/>
      <c r="O60" s="129">
        <f t="shared" si="8"/>
        <v>54</v>
      </c>
      <c r="P60" s="130">
        <f t="shared" si="9"/>
        <v>51.4285714285714</v>
      </c>
      <c r="Q60" s="103">
        <v>30</v>
      </c>
      <c r="R60" s="103">
        <v>30</v>
      </c>
      <c r="S60" s="103"/>
      <c r="T60" s="103"/>
      <c r="U60" s="103"/>
      <c r="V60" s="103"/>
      <c r="W60" s="103"/>
      <c r="X60" s="103"/>
      <c r="Y60" s="103"/>
      <c r="Z60" s="103"/>
      <c r="AA60" s="129">
        <f t="shared" si="10"/>
        <v>60</v>
      </c>
      <c r="AB60" s="130">
        <f t="shared" si="11"/>
        <v>40</v>
      </c>
      <c r="AC60" s="155">
        <v>108</v>
      </c>
      <c r="AD60" s="130">
        <f t="shared" si="12"/>
        <v>77.1428571428572</v>
      </c>
      <c r="AE60" s="156">
        <f>CRS!M60</f>
        <v>56.4</v>
      </c>
      <c r="AF60" s="157">
        <f>CRS!N60</f>
        <v>62.7386363636364</v>
      </c>
      <c r="AG60" s="167">
        <f>CRS!O60</f>
        <v>81</v>
      </c>
    </row>
    <row r="61" ht="12.75" customHeight="1" spans="1:33">
      <c r="A61" s="384" t="s">
        <v>184</v>
      </c>
      <c r="B61" s="100" t="str">
        <f>CRS!B61</f>
        <v>YOUSIF, AHMED M. </v>
      </c>
      <c r="C61" s="101" t="str">
        <f>CRS!C61</f>
        <v>M</v>
      </c>
      <c r="D61" s="102" t="str">
        <f>CRS!D61</f>
        <v>BSIT-NET SEC TRACK-1</v>
      </c>
      <c r="E61" s="103">
        <v>5</v>
      </c>
      <c r="F61" s="103">
        <v>13</v>
      </c>
      <c r="G61" s="103">
        <v>20</v>
      </c>
      <c r="H61" s="103">
        <v>20</v>
      </c>
      <c r="I61" s="103"/>
      <c r="J61" s="103"/>
      <c r="K61" s="103"/>
      <c r="L61" s="103"/>
      <c r="M61" s="103"/>
      <c r="N61" s="103"/>
      <c r="O61" s="129">
        <f t="shared" si="8"/>
        <v>58</v>
      </c>
      <c r="P61" s="130">
        <f t="shared" si="9"/>
        <v>55.2380952380952</v>
      </c>
      <c r="Q61" s="103">
        <v>30</v>
      </c>
      <c r="R61" s="103">
        <v>30</v>
      </c>
      <c r="S61" s="103"/>
      <c r="T61" s="103"/>
      <c r="U61" s="103"/>
      <c r="V61" s="103"/>
      <c r="W61" s="103"/>
      <c r="X61" s="103"/>
      <c r="Y61" s="103"/>
      <c r="Z61" s="103"/>
      <c r="AA61" s="129">
        <f t="shared" si="10"/>
        <v>60</v>
      </c>
      <c r="AB61" s="130">
        <f t="shared" si="11"/>
        <v>40</v>
      </c>
      <c r="AC61" s="155">
        <v>50</v>
      </c>
      <c r="AD61" s="130">
        <f t="shared" si="12"/>
        <v>35.7142857142857</v>
      </c>
      <c r="AE61" s="156">
        <f>CRS!M61</f>
        <v>43.5714285714286</v>
      </c>
      <c r="AF61" s="157">
        <f>CRS!N61</f>
        <v>44.9560193096377</v>
      </c>
      <c r="AG61" s="167">
        <f>CRS!O61</f>
        <v>74</v>
      </c>
    </row>
    <row r="62" ht="12.75" customHeight="1" spans="1:33">
      <c r="A62" s="384" t="s">
        <v>187</v>
      </c>
      <c r="B62" s="100" t="str">
        <f>CRS!B62</f>
        <v>ZARENO, PATRICK EZRA F. </v>
      </c>
      <c r="C62" s="101" t="str">
        <f>CRS!C62</f>
        <v>M</v>
      </c>
      <c r="D62" s="102" t="str">
        <f>CRS!D62</f>
        <v>BSIT-NET SEC TRACK-1</v>
      </c>
      <c r="E62" s="103">
        <v>16</v>
      </c>
      <c r="F62" s="103">
        <v>15</v>
      </c>
      <c r="G62" s="103">
        <v>20</v>
      </c>
      <c r="H62" s="103">
        <v>20</v>
      </c>
      <c r="I62" s="103"/>
      <c r="J62" s="103"/>
      <c r="K62" s="103"/>
      <c r="L62" s="103"/>
      <c r="M62" s="103"/>
      <c r="N62" s="103"/>
      <c r="O62" s="129">
        <f t="shared" si="8"/>
        <v>71</v>
      </c>
      <c r="P62" s="130">
        <f t="shared" si="9"/>
        <v>67.6190476190476</v>
      </c>
      <c r="Q62" s="103">
        <v>30</v>
      </c>
      <c r="R62" s="103">
        <v>30</v>
      </c>
      <c r="S62" s="103"/>
      <c r="T62" s="103"/>
      <c r="U62" s="103"/>
      <c r="V62" s="103"/>
      <c r="W62" s="103"/>
      <c r="X62" s="103"/>
      <c r="Y62" s="103"/>
      <c r="Z62" s="103"/>
      <c r="AA62" s="129">
        <f t="shared" si="10"/>
        <v>60</v>
      </c>
      <c r="AB62" s="130">
        <f t="shared" si="11"/>
        <v>40</v>
      </c>
      <c r="AC62" s="155">
        <v>106</v>
      </c>
      <c r="AD62" s="130">
        <f t="shared" si="12"/>
        <v>75.7142857142857</v>
      </c>
      <c r="AE62" s="156">
        <f>CRS!M62</f>
        <v>61.2571428571429</v>
      </c>
      <c r="AF62" s="157">
        <f>CRS!N62</f>
        <v>63.8040199931647</v>
      </c>
      <c r="AG62" s="167">
        <f>CRS!O62</f>
        <v>82</v>
      </c>
    </row>
    <row r="63" ht="12.75" customHeight="1" spans="1:33">
      <c r="A63" s="384" t="s">
        <v>190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4" t="s">
        <v>191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4" t="s">
        <v>192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4" t="s">
        <v>193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220</v>
      </c>
    </row>
    <row r="67" ht="12.75" customHeight="1" spans="1:35">
      <c r="A67" s="384" t="s">
        <v>194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4" t="s">
        <v>195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4" t="s">
        <v>196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4" t="s">
        <v>197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4" t="s">
        <v>198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4" t="s">
        <v>199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4" t="s">
        <v>200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4" t="s">
        <v>201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4" t="s">
        <v>202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4" t="s">
        <v>203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4" t="s">
        <v>204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4" t="s">
        <v>205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4" t="s">
        <v>206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4" t="s">
        <v>207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31" workbookViewId="0">
      <selection activeCell="AC57" sqref="AC57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2B  ITE3</v>
      </c>
      <c r="B1" s="71"/>
      <c r="C1" s="71"/>
      <c r="D1" s="71"/>
      <c r="E1" s="72" t="s">
        <v>262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211</v>
      </c>
      <c r="AD2" s="136"/>
      <c r="AE2" s="137" t="s">
        <v>213</v>
      </c>
      <c r="AF2" s="138" t="s">
        <v>212</v>
      </c>
      <c r="AG2" s="164" t="s">
        <v>222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APPLICATION DEVELOPMENT</v>
      </c>
      <c r="B3" s="77"/>
      <c r="C3" s="77"/>
      <c r="D3" s="77"/>
      <c r="E3" s="78" t="s">
        <v>223</v>
      </c>
      <c r="F3" s="78" t="s">
        <v>224</v>
      </c>
      <c r="G3" s="78" t="s">
        <v>225</v>
      </c>
      <c r="H3" s="78" t="s">
        <v>226</v>
      </c>
      <c r="I3" s="78" t="s">
        <v>227</v>
      </c>
      <c r="J3" s="78" t="s">
        <v>51</v>
      </c>
      <c r="K3" s="78" t="s">
        <v>228</v>
      </c>
      <c r="L3" s="78" t="s">
        <v>229</v>
      </c>
      <c r="M3" s="78" t="s">
        <v>230</v>
      </c>
      <c r="N3" s="78" t="s">
        <v>231</v>
      </c>
      <c r="O3" s="121" t="s">
        <v>232</v>
      </c>
      <c r="P3" s="122" t="s">
        <v>233</v>
      </c>
      <c r="Q3" s="78" t="s">
        <v>234</v>
      </c>
      <c r="R3" s="78" t="s">
        <v>235</v>
      </c>
      <c r="S3" s="78" t="s">
        <v>46</v>
      </c>
      <c r="T3" s="78" t="s">
        <v>236</v>
      </c>
      <c r="U3" s="78" t="s">
        <v>237</v>
      </c>
      <c r="V3" s="78" t="s">
        <v>238</v>
      </c>
      <c r="W3" s="78" t="s">
        <v>239</v>
      </c>
      <c r="X3" s="78" t="s">
        <v>240</v>
      </c>
      <c r="Y3" s="78" t="s">
        <v>241</v>
      </c>
      <c r="Z3" s="78" t="s">
        <v>242</v>
      </c>
      <c r="AA3" s="121" t="s">
        <v>232</v>
      </c>
      <c r="AB3" s="122" t="s">
        <v>233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 1:45PM-3:00PM  TTHSAT 3:00PM-4:15PM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243</v>
      </c>
      <c r="AD4" s="142" t="s">
        <v>244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45</v>
      </c>
      <c r="G5" s="84"/>
      <c r="H5" s="84"/>
      <c r="I5" s="84"/>
      <c r="J5" s="84"/>
      <c r="K5" s="84"/>
      <c r="L5" s="84"/>
      <c r="M5" s="84"/>
      <c r="N5" s="84"/>
      <c r="O5" s="123"/>
      <c r="P5" s="124"/>
      <c r="Q5" s="84">
        <v>20</v>
      </c>
      <c r="R5" s="84">
        <v>20</v>
      </c>
      <c r="S5" s="84">
        <v>20</v>
      </c>
      <c r="T5" s="84">
        <v>30</v>
      </c>
      <c r="U5" s="84">
        <v>20</v>
      </c>
      <c r="V5" s="84">
        <v>10</v>
      </c>
      <c r="W5" s="84">
        <v>100</v>
      </c>
      <c r="X5" s="84"/>
      <c r="Y5" s="84"/>
      <c r="Z5" s="84"/>
      <c r="AA5" s="123"/>
      <c r="AB5" s="124"/>
      <c r="AC5" s="143">
        <v>75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263</v>
      </c>
      <c r="F6" s="87" t="s">
        <v>264</v>
      </c>
      <c r="G6" s="87"/>
      <c r="H6" s="87"/>
      <c r="I6" s="87"/>
      <c r="J6" s="87"/>
      <c r="K6" s="87"/>
      <c r="L6" s="87"/>
      <c r="M6" s="87"/>
      <c r="N6" s="87"/>
      <c r="O6" s="125">
        <f>IF(SUM(E5:N5)=0,"",SUM(E5:N5))</f>
        <v>65</v>
      </c>
      <c r="P6" s="124"/>
      <c r="Q6" s="87" t="s">
        <v>265</v>
      </c>
      <c r="R6" s="87" t="s">
        <v>266</v>
      </c>
      <c r="S6" s="87" t="s">
        <v>267</v>
      </c>
      <c r="T6" s="87" t="s">
        <v>268</v>
      </c>
      <c r="U6" s="87" t="s">
        <v>269</v>
      </c>
      <c r="V6" s="87" t="s">
        <v>270</v>
      </c>
      <c r="W6" s="87" t="s">
        <v>271</v>
      </c>
      <c r="X6" s="87"/>
      <c r="Y6" s="87"/>
      <c r="Z6" s="87"/>
      <c r="AA6" s="145">
        <f>IF(SUM(Q5:Z5)=0,"",SUM(Q5:Z5))</f>
        <v>220</v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215</v>
      </c>
      <c r="B7" s="88"/>
      <c r="C7" s="89" t="s">
        <v>216</v>
      </c>
      <c r="D7" s="90" t="s">
        <v>253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ABAKAR, ALI A. </v>
      </c>
      <c r="C9" s="101" t="str">
        <f>CRS!C9</f>
        <v>M</v>
      </c>
      <c r="D9" s="102" t="str">
        <f>CRS!D9</f>
        <v>BSIT-NET SEC TRACK-1</v>
      </c>
      <c r="E9" s="103">
        <v>16</v>
      </c>
      <c r="F9" s="103">
        <v>45</v>
      </c>
      <c r="G9" s="103"/>
      <c r="H9" s="103"/>
      <c r="I9" s="103"/>
      <c r="J9" s="103"/>
      <c r="K9" s="103"/>
      <c r="L9" s="103"/>
      <c r="M9" s="103"/>
      <c r="N9" s="103"/>
      <c r="O9" s="129">
        <f>IF(SUM(E9:N9)=0,"",SUM(E9:N9))</f>
        <v>61</v>
      </c>
      <c r="P9" s="130">
        <f>IF(O9="","",O9/$O$6*100)</f>
        <v>93.8461538461538</v>
      </c>
      <c r="Q9" s="103">
        <v>20</v>
      </c>
      <c r="R9" s="103">
        <v>0</v>
      </c>
      <c r="S9" s="103">
        <v>10</v>
      </c>
      <c r="T9" s="103">
        <v>30</v>
      </c>
      <c r="U9" s="103">
        <v>0</v>
      </c>
      <c r="V9" s="103">
        <v>0</v>
      </c>
      <c r="W9" s="103">
        <v>0</v>
      </c>
      <c r="X9" s="103"/>
      <c r="Y9" s="103"/>
      <c r="Z9" s="103"/>
      <c r="AA9" s="129">
        <f>IF(SUM(Q9:Z9)=0,"",SUM(Q9:Z9))</f>
        <v>60</v>
      </c>
      <c r="AB9" s="130">
        <f>IF(AA9="","",AA9/$AA$6*100)</f>
        <v>27.2727272727273</v>
      </c>
      <c r="AC9" s="155">
        <v>46</v>
      </c>
      <c r="AD9" s="130">
        <f>IF(AC9="","",AC9/$AC$5*100)</f>
        <v>61.3333333333333</v>
      </c>
      <c r="AE9" s="156">
        <f>CRS!S9</f>
        <v>60.8225641025641</v>
      </c>
      <c r="AF9" s="157">
        <f>CRS!T9</f>
        <v>57.8342805987872</v>
      </c>
      <c r="AG9" s="167">
        <f>CRS!U9</f>
        <v>79</v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ALIM, DANICA LOUISE Y. </v>
      </c>
      <c r="C10" s="101" t="str">
        <f>CRS!C10</f>
        <v>F</v>
      </c>
      <c r="D10" s="102" t="str">
        <f>CRS!D10</f>
        <v>BSIT-WEB TRACK-1</v>
      </c>
      <c r="E10" s="103" t="s">
        <v>261</v>
      </c>
      <c r="F10" s="103" t="s">
        <v>14</v>
      </c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CRS!S10</f>
        <v/>
      </c>
      <c r="AF10" s="157" t="str">
        <f>CRS!T10</f>
        <v/>
      </c>
      <c r="AG10" s="167" t="str">
        <f>CRS!U10</f>
        <v/>
      </c>
      <c r="AH10" s="168"/>
      <c r="AI10" s="168"/>
      <c r="AJ10" s="168"/>
      <c r="AK10" s="168"/>
      <c r="AL10" s="168"/>
    </row>
    <row r="11" ht="12.75" customHeight="1" spans="1:38">
      <c r="A11" s="384" t="s">
        <v>54</v>
      </c>
      <c r="B11" s="100" t="str">
        <f>CRS!B11</f>
        <v>ASONG, JONATHAN M. </v>
      </c>
      <c r="C11" s="101" t="str">
        <f>CRS!C11</f>
        <v>M</v>
      </c>
      <c r="D11" s="102" t="str">
        <f>CRS!D11</f>
        <v>BSIT-ERP TRACK-2</v>
      </c>
      <c r="E11" s="103">
        <v>12</v>
      </c>
      <c r="F11" s="103">
        <v>25</v>
      </c>
      <c r="G11" s="103"/>
      <c r="H11" s="103"/>
      <c r="I11" s="103"/>
      <c r="J11" s="103"/>
      <c r="K11" s="103"/>
      <c r="L11" s="103"/>
      <c r="M11" s="103"/>
      <c r="N11" s="103"/>
      <c r="O11" s="129">
        <f t="shared" si="0"/>
        <v>37</v>
      </c>
      <c r="P11" s="130">
        <f t="shared" si="1"/>
        <v>56.9230769230769</v>
      </c>
      <c r="Q11" s="103">
        <v>20</v>
      </c>
      <c r="R11" s="103">
        <v>0</v>
      </c>
      <c r="S11" s="103">
        <v>10</v>
      </c>
      <c r="T11" s="103">
        <v>30</v>
      </c>
      <c r="U11" s="103">
        <v>0</v>
      </c>
      <c r="V11" s="103">
        <v>0</v>
      </c>
      <c r="W11" s="103">
        <v>0</v>
      </c>
      <c r="X11" s="103"/>
      <c r="Y11" s="103"/>
      <c r="Z11" s="103"/>
      <c r="AA11" s="129">
        <f t="shared" si="2"/>
        <v>60</v>
      </c>
      <c r="AB11" s="130">
        <f t="shared" si="3"/>
        <v>27.2727272727273</v>
      </c>
      <c r="AC11" s="155">
        <v>45</v>
      </c>
      <c r="AD11" s="130">
        <f t="shared" si="4"/>
        <v>60</v>
      </c>
      <c r="AE11" s="156">
        <f>CRS!S11</f>
        <v>48.1846153846154</v>
      </c>
      <c r="AF11" s="157">
        <f>CRS!T11</f>
        <v>53.749694055944</v>
      </c>
      <c r="AG11" s="167">
        <f>CRS!U11</f>
        <v>77</v>
      </c>
      <c r="AH11" s="4"/>
      <c r="AI11" s="4"/>
      <c r="AJ11" s="4"/>
      <c r="AK11" s="4"/>
      <c r="AL11" s="4"/>
    </row>
    <row r="12" ht="12.75" customHeight="1" spans="1:38">
      <c r="A12" s="384" t="s">
        <v>58</v>
      </c>
      <c r="B12" s="100" t="str">
        <f>CRS!B12</f>
        <v>ASSIS, ELMER RENATO C. </v>
      </c>
      <c r="C12" s="101" t="str">
        <f>CRS!C12</f>
        <v>M</v>
      </c>
      <c r="D12" s="102" t="str">
        <f>CRS!D12</f>
        <v>BSIT-NET SEC TRACK-1</v>
      </c>
      <c r="E12" s="103">
        <v>9</v>
      </c>
      <c r="F12" s="103">
        <v>45</v>
      </c>
      <c r="G12" s="103"/>
      <c r="H12" s="103"/>
      <c r="I12" s="103"/>
      <c r="J12" s="103"/>
      <c r="K12" s="103"/>
      <c r="L12" s="103"/>
      <c r="M12" s="103"/>
      <c r="N12" s="103"/>
      <c r="O12" s="129">
        <f t="shared" si="0"/>
        <v>54</v>
      </c>
      <c r="P12" s="130">
        <f t="shared" si="1"/>
        <v>83.0769230769231</v>
      </c>
      <c r="Q12" s="103">
        <v>0</v>
      </c>
      <c r="R12" s="103">
        <v>0</v>
      </c>
      <c r="S12" s="103">
        <v>0</v>
      </c>
      <c r="T12" s="103">
        <v>20</v>
      </c>
      <c r="U12" s="103">
        <v>0</v>
      </c>
      <c r="V12" s="103">
        <v>0</v>
      </c>
      <c r="W12" s="103">
        <v>0</v>
      </c>
      <c r="X12" s="103"/>
      <c r="Y12" s="103"/>
      <c r="Z12" s="103"/>
      <c r="AA12" s="129">
        <f t="shared" si="2"/>
        <v>20</v>
      </c>
      <c r="AB12" s="130">
        <f t="shared" si="3"/>
        <v>9.09090909090909</v>
      </c>
      <c r="AC12" s="155">
        <v>36</v>
      </c>
      <c r="AD12" s="130">
        <f t="shared" si="4"/>
        <v>48</v>
      </c>
      <c r="AE12" s="156">
        <f>CRS!S12</f>
        <v>46.7353846153846</v>
      </c>
      <c r="AF12" s="157">
        <f>CRS!T12</f>
        <v>49.1577555339397</v>
      </c>
      <c r="AG12" s="167">
        <f>CRS!U12</f>
        <v>74</v>
      </c>
      <c r="AH12" s="4"/>
      <c r="AI12" s="4"/>
      <c r="AJ12" s="4"/>
      <c r="AK12" s="4"/>
      <c r="AL12" s="4"/>
    </row>
    <row r="13" ht="12.75" customHeight="1" spans="1:38">
      <c r="A13" s="384" t="s">
        <v>61</v>
      </c>
      <c r="B13" s="100" t="str">
        <f>CRS!B13</f>
        <v>ATABAY, MANUEL JR E. </v>
      </c>
      <c r="C13" s="101" t="str">
        <f>CRS!C13</f>
        <v>M</v>
      </c>
      <c r="D13" s="102" t="str">
        <f>CRS!D13</f>
        <v>BSIT-WEB TRACK-2</v>
      </c>
      <c r="E13" s="103">
        <v>13</v>
      </c>
      <c r="F13" s="103">
        <v>20</v>
      </c>
      <c r="G13" s="103"/>
      <c r="H13" s="103"/>
      <c r="I13" s="103"/>
      <c r="J13" s="103"/>
      <c r="K13" s="103"/>
      <c r="L13" s="103"/>
      <c r="M13" s="103"/>
      <c r="N13" s="103"/>
      <c r="O13" s="129">
        <f t="shared" si="0"/>
        <v>33</v>
      </c>
      <c r="P13" s="130">
        <f t="shared" si="1"/>
        <v>50.7692307692308</v>
      </c>
      <c r="Q13" s="103">
        <v>20</v>
      </c>
      <c r="R13" s="103">
        <v>0</v>
      </c>
      <c r="S13" s="103">
        <v>10</v>
      </c>
      <c r="T13" s="103">
        <v>30</v>
      </c>
      <c r="U13" s="103">
        <v>0</v>
      </c>
      <c r="V13" s="103">
        <v>0</v>
      </c>
      <c r="W13" s="103">
        <v>0</v>
      </c>
      <c r="X13" s="103"/>
      <c r="Y13" s="103"/>
      <c r="Z13" s="103"/>
      <c r="AA13" s="129">
        <f t="shared" si="2"/>
        <v>60</v>
      </c>
      <c r="AB13" s="130">
        <f t="shared" si="3"/>
        <v>27.2727272727273</v>
      </c>
      <c r="AC13" s="155">
        <v>55</v>
      </c>
      <c r="AD13" s="130">
        <f t="shared" si="4"/>
        <v>73.3333333333333</v>
      </c>
      <c r="AE13" s="156">
        <f>CRS!S13</f>
        <v>50.6871794871795</v>
      </c>
      <c r="AF13" s="157">
        <f>CRS!T13</f>
        <v>50.1426434859001</v>
      </c>
      <c r="AG13" s="167">
        <f>CRS!U13</f>
        <v>75</v>
      </c>
      <c r="AH13" s="4"/>
      <c r="AI13" s="4"/>
      <c r="AJ13" s="4"/>
      <c r="AK13" s="4"/>
      <c r="AL13" s="4"/>
    </row>
    <row r="14" ht="12.75" customHeight="1" spans="1:38">
      <c r="A14" s="384" t="s">
        <v>65</v>
      </c>
      <c r="B14" s="100" t="str">
        <f>CRS!B14</f>
        <v>AVELINO, GAUDENCIO M. </v>
      </c>
      <c r="C14" s="101" t="str">
        <f>CRS!C14</f>
        <v>M</v>
      </c>
      <c r="D14" s="102" t="str">
        <f>CRS!D14</f>
        <v>BSIT-NET SEC TRACK-1</v>
      </c>
      <c r="E14" s="103" t="s">
        <v>261</v>
      </c>
      <c r="F14" s="103" t="s">
        <v>14</v>
      </c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4" t="s">
        <v>68</v>
      </c>
      <c r="B15" s="100" t="str">
        <f>CRS!B15</f>
        <v>BERGANIO, CRAIG MATTHEW P. </v>
      </c>
      <c r="C15" s="101" t="str">
        <f>CRS!C15</f>
        <v>M</v>
      </c>
      <c r="D15" s="102" t="str">
        <f>CRS!D15</f>
        <v>BSIT-WEB TRACK-2</v>
      </c>
      <c r="E15" s="103">
        <v>7</v>
      </c>
      <c r="F15" s="103">
        <v>30</v>
      </c>
      <c r="G15" s="103"/>
      <c r="H15" s="103"/>
      <c r="I15" s="103"/>
      <c r="J15" s="103"/>
      <c r="K15" s="103"/>
      <c r="L15" s="103"/>
      <c r="M15" s="103"/>
      <c r="N15" s="103"/>
      <c r="O15" s="129">
        <f t="shared" si="0"/>
        <v>37</v>
      </c>
      <c r="P15" s="130">
        <f t="shared" si="1"/>
        <v>56.9230769230769</v>
      </c>
      <c r="Q15" s="103">
        <v>10</v>
      </c>
      <c r="R15" s="103">
        <v>10</v>
      </c>
      <c r="S15" s="103">
        <v>10</v>
      </c>
      <c r="T15" s="103">
        <v>10</v>
      </c>
      <c r="U15" s="103">
        <v>10</v>
      </c>
      <c r="V15" s="103">
        <v>10</v>
      </c>
      <c r="W15" s="103">
        <v>10</v>
      </c>
      <c r="X15" s="103"/>
      <c r="Y15" s="103"/>
      <c r="Z15" s="103"/>
      <c r="AA15" s="129">
        <f t="shared" si="2"/>
        <v>70</v>
      </c>
      <c r="AB15" s="130">
        <f t="shared" si="3"/>
        <v>31.8181818181818</v>
      </c>
      <c r="AC15" s="155">
        <v>45</v>
      </c>
      <c r="AD15" s="130">
        <f t="shared" si="4"/>
        <v>60</v>
      </c>
      <c r="AE15" s="156">
        <f>CRS!S15</f>
        <v>49.6846153846154</v>
      </c>
      <c r="AF15" s="157">
        <f>CRS!T15</f>
        <v>53.0677583929229</v>
      </c>
      <c r="AG15" s="167">
        <f>CRS!U15</f>
        <v>77</v>
      </c>
      <c r="AH15" s="4"/>
      <c r="AI15" s="4"/>
      <c r="AJ15" s="4"/>
      <c r="AK15" s="4"/>
      <c r="AL15" s="4"/>
    </row>
    <row r="16" ht="12.75" customHeight="1" spans="1:38">
      <c r="A16" s="384" t="s">
        <v>71</v>
      </c>
      <c r="B16" s="100" t="str">
        <f>CRS!B16</f>
        <v>BULATAO, DONNA ROSE M. </v>
      </c>
      <c r="C16" s="101" t="str">
        <f>CRS!C16</f>
        <v>F</v>
      </c>
      <c r="D16" s="102" t="str">
        <f>CRS!D16</f>
        <v>BSIT-WEB TRACK-1</v>
      </c>
      <c r="E16" s="103">
        <v>13</v>
      </c>
      <c r="F16" s="103">
        <v>45</v>
      </c>
      <c r="G16" s="103"/>
      <c r="H16" s="103"/>
      <c r="I16" s="103"/>
      <c r="J16" s="103"/>
      <c r="K16" s="103"/>
      <c r="L16" s="103"/>
      <c r="M16" s="103"/>
      <c r="N16" s="103"/>
      <c r="O16" s="129">
        <f t="shared" si="0"/>
        <v>58</v>
      </c>
      <c r="P16" s="130">
        <f t="shared" si="1"/>
        <v>89.2307692307692</v>
      </c>
      <c r="Q16" s="103">
        <v>20</v>
      </c>
      <c r="R16" s="103">
        <v>0</v>
      </c>
      <c r="S16" s="103">
        <v>10</v>
      </c>
      <c r="T16" s="103">
        <v>20</v>
      </c>
      <c r="U16" s="103">
        <v>0</v>
      </c>
      <c r="V16" s="103">
        <v>0</v>
      </c>
      <c r="W16" s="103">
        <v>0</v>
      </c>
      <c r="X16" s="103"/>
      <c r="Y16" s="103"/>
      <c r="Z16" s="103"/>
      <c r="AA16" s="129">
        <f t="shared" si="2"/>
        <v>50</v>
      </c>
      <c r="AB16" s="130">
        <f t="shared" si="3"/>
        <v>22.7272727272727</v>
      </c>
      <c r="AC16" s="155">
        <v>41</v>
      </c>
      <c r="AD16" s="130">
        <f t="shared" si="4"/>
        <v>54.6666666666667</v>
      </c>
      <c r="AE16" s="156">
        <f>CRS!S16</f>
        <v>55.5328205128205</v>
      </c>
      <c r="AF16" s="157">
        <f>CRS!T16</f>
        <v>64.6766375291375</v>
      </c>
      <c r="AG16" s="167">
        <f>CRS!U16</f>
        <v>82</v>
      </c>
      <c r="AH16" s="4"/>
      <c r="AI16" s="4"/>
      <c r="AJ16" s="4"/>
      <c r="AK16" s="4"/>
      <c r="AL16" s="4"/>
    </row>
    <row r="17" ht="12.75" customHeight="1" spans="1:35">
      <c r="A17" s="384" t="s">
        <v>74</v>
      </c>
      <c r="B17" s="100" t="str">
        <f>CRS!B17</f>
        <v>CABEL, ALBERT ANSON I. </v>
      </c>
      <c r="C17" s="101" t="str">
        <f>CRS!C17</f>
        <v>M</v>
      </c>
      <c r="D17" s="102" t="str">
        <f>CRS!D17</f>
        <v>BSIT-WEB TRACK-1</v>
      </c>
      <c r="E17" s="103">
        <v>17</v>
      </c>
      <c r="F17" s="103">
        <v>45</v>
      </c>
      <c r="G17" s="103"/>
      <c r="H17" s="103"/>
      <c r="I17" s="103"/>
      <c r="J17" s="103"/>
      <c r="K17" s="103"/>
      <c r="L17" s="103"/>
      <c r="M17" s="103"/>
      <c r="N17" s="103"/>
      <c r="O17" s="129">
        <f t="shared" si="0"/>
        <v>62</v>
      </c>
      <c r="P17" s="130">
        <f t="shared" si="1"/>
        <v>95.3846153846154</v>
      </c>
      <c r="Q17" s="103">
        <v>20</v>
      </c>
      <c r="R17" s="103">
        <v>20</v>
      </c>
      <c r="S17" s="103">
        <v>10</v>
      </c>
      <c r="T17" s="103">
        <v>30</v>
      </c>
      <c r="U17" s="103">
        <v>0</v>
      </c>
      <c r="V17" s="103">
        <v>10</v>
      </c>
      <c r="W17" s="103">
        <v>0</v>
      </c>
      <c r="X17" s="103"/>
      <c r="Y17" s="103"/>
      <c r="Z17" s="103"/>
      <c r="AA17" s="129">
        <f t="shared" si="2"/>
        <v>90</v>
      </c>
      <c r="AB17" s="130">
        <f t="shared" si="3"/>
        <v>40.9090909090909</v>
      </c>
      <c r="AC17" s="155">
        <v>57</v>
      </c>
      <c r="AD17" s="130">
        <f t="shared" si="4"/>
        <v>76</v>
      </c>
      <c r="AE17" s="156">
        <f>CRS!S17</f>
        <v>70.8169230769231</v>
      </c>
      <c r="AF17" s="157">
        <f>CRS!T17</f>
        <v>73.9695004995005</v>
      </c>
      <c r="AG17" s="167">
        <f>CRS!U17</f>
        <v>87</v>
      </c>
      <c r="AH17" s="4"/>
      <c r="AI17" s="4"/>
    </row>
    <row r="18" ht="12.75" customHeight="1" spans="1:35">
      <c r="A18" s="384" t="s">
        <v>77</v>
      </c>
      <c r="B18" s="100" t="str">
        <f>CRS!B18</f>
        <v>COLOMA, MERVIL J. </v>
      </c>
      <c r="C18" s="101" t="str">
        <f>CRS!C18</f>
        <v>M</v>
      </c>
      <c r="D18" s="102" t="str">
        <f>CRS!D18</f>
        <v>BSIT-NET SEC TRACK-2</v>
      </c>
      <c r="E18" s="103">
        <v>11</v>
      </c>
      <c r="F18" s="103">
        <v>20</v>
      </c>
      <c r="G18" s="103"/>
      <c r="H18" s="103"/>
      <c r="I18" s="103"/>
      <c r="J18" s="103"/>
      <c r="K18" s="103"/>
      <c r="L18" s="103"/>
      <c r="M18" s="103"/>
      <c r="N18" s="103"/>
      <c r="O18" s="129">
        <f t="shared" si="0"/>
        <v>31</v>
      </c>
      <c r="P18" s="130">
        <f t="shared" si="1"/>
        <v>47.6923076923077</v>
      </c>
      <c r="Q18" s="103">
        <v>10</v>
      </c>
      <c r="R18" s="103">
        <v>10</v>
      </c>
      <c r="S18" s="103">
        <v>10</v>
      </c>
      <c r="T18" s="103">
        <v>30</v>
      </c>
      <c r="U18" s="103">
        <v>0</v>
      </c>
      <c r="V18" s="103">
        <v>0</v>
      </c>
      <c r="W18" s="103">
        <v>0</v>
      </c>
      <c r="X18" s="103"/>
      <c r="Y18" s="103"/>
      <c r="Z18" s="103"/>
      <c r="AA18" s="129">
        <f t="shared" si="2"/>
        <v>60</v>
      </c>
      <c r="AB18" s="130">
        <f t="shared" si="3"/>
        <v>27.2727272727273</v>
      </c>
      <c r="AC18" s="155">
        <v>42</v>
      </c>
      <c r="AD18" s="130">
        <f t="shared" si="4"/>
        <v>56</v>
      </c>
      <c r="AE18" s="156">
        <f>CRS!S18</f>
        <v>43.7784615384615</v>
      </c>
      <c r="AF18" s="157">
        <f>CRS!T18</f>
        <v>52.5637843406593</v>
      </c>
      <c r="AG18" s="167">
        <f>CRS!U18</f>
        <v>76</v>
      </c>
      <c r="AH18" s="4"/>
      <c r="AI18" s="4"/>
    </row>
    <row r="19" ht="12.75" customHeight="1" spans="1:35">
      <c r="A19" s="384" t="s">
        <v>81</v>
      </c>
      <c r="B19" s="100" t="str">
        <f>CRS!B19</f>
        <v>COSME II, JEFFERSON J. </v>
      </c>
      <c r="C19" s="101" t="str">
        <f>CRS!C19</f>
        <v>M</v>
      </c>
      <c r="D19" s="102" t="str">
        <f>CRS!D19</f>
        <v>BSIT-WEB TRACK-2</v>
      </c>
      <c r="E19" s="103" t="s">
        <v>261</v>
      </c>
      <c r="F19" s="103">
        <v>35</v>
      </c>
      <c r="G19" s="103"/>
      <c r="H19" s="103"/>
      <c r="I19" s="103"/>
      <c r="J19" s="103"/>
      <c r="K19" s="103"/>
      <c r="L19" s="103"/>
      <c r="M19" s="103"/>
      <c r="N19" s="103"/>
      <c r="O19" s="129">
        <f t="shared" si="0"/>
        <v>35</v>
      </c>
      <c r="P19" s="130">
        <f t="shared" si="1"/>
        <v>53.8461538461538</v>
      </c>
      <c r="Q19" s="103">
        <v>20</v>
      </c>
      <c r="R19" s="103">
        <v>0</v>
      </c>
      <c r="S19" s="103">
        <v>10</v>
      </c>
      <c r="T19" s="103">
        <v>30</v>
      </c>
      <c r="U19" s="103">
        <v>0</v>
      </c>
      <c r="V19" s="103">
        <v>0</v>
      </c>
      <c r="W19" s="103">
        <v>0</v>
      </c>
      <c r="X19" s="103"/>
      <c r="Y19" s="103"/>
      <c r="Z19" s="103"/>
      <c r="AA19" s="129">
        <f t="shared" si="2"/>
        <v>60</v>
      </c>
      <c r="AB19" s="130">
        <f t="shared" si="3"/>
        <v>27.2727272727273</v>
      </c>
      <c r="AC19" s="155">
        <v>50</v>
      </c>
      <c r="AD19" s="130">
        <f t="shared" si="4"/>
        <v>66.6666666666667</v>
      </c>
      <c r="AE19" s="156">
        <f>CRS!S19</f>
        <v>49.4358974358974</v>
      </c>
      <c r="AF19" s="157">
        <f>CRS!T19</f>
        <v>50.4651676174702</v>
      </c>
      <c r="AG19" s="167">
        <f>CRS!U19</f>
        <v>75</v>
      </c>
      <c r="AH19" s="4"/>
      <c r="AI19" s="4"/>
    </row>
    <row r="20" ht="12.75" customHeight="1" spans="1:35">
      <c r="A20" s="384" t="s">
        <v>84</v>
      </c>
      <c r="B20" s="100" t="str">
        <f>CRS!B20</f>
        <v>DAYOS, CARL MARTIN P. </v>
      </c>
      <c r="C20" s="101" t="str">
        <f>CRS!C20</f>
        <v>M</v>
      </c>
      <c r="D20" s="102" t="str">
        <f>CRS!D20</f>
        <v>BSIT-NET SEC TRACK-2</v>
      </c>
      <c r="E20" s="103">
        <v>9</v>
      </c>
      <c r="F20" s="103">
        <v>45</v>
      </c>
      <c r="G20" s="103"/>
      <c r="H20" s="103"/>
      <c r="I20" s="103"/>
      <c r="J20" s="103"/>
      <c r="K20" s="103"/>
      <c r="L20" s="103"/>
      <c r="M20" s="103"/>
      <c r="N20" s="103"/>
      <c r="O20" s="129">
        <f t="shared" si="0"/>
        <v>54</v>
      </c>
      <c r="P20" s="130">
        <f t="shared" si="1"/>
        <v>83.0769230769231</v>
      </c>
      <c r="Q20" s="103">
        <v>20</v>
      </c>
      <c r="R20" s="103">
        <v>0</v>
      </c>
      <c r="S20" s="103">
        <v>10</v>
      </c>
      <c r="T20" s="103">
        <v>30</v>
      </c>
      <c r="U20" s="103">
        <v>0</v>
      </c>
      <c r="V20" s="103">
        <v>0</v>
      </c>
      <c r="W20" s="103">
        <v>0</v>
      </c>
      <c r="X20" s="103"/>
      <c r="Y20" s="103"/>
      <c r="Z20" s="103"/>
      <c r="AA20" s="129">
        <f t="shared" si="2"/>
        <v>60</v>
      </c>
      <c r="AB20" s="130">
        <f t="shared" si="3"/>
        <v>27.2727272727273</v>
      </c>
      <c r="AC20" s="155">
        <v>48</v>
      </c>
      <c r="AD20" s="130">
        <f t="shared" si="4"/>
        <v>64</v>
      </c>
      <c r="AE20" s="156">
        <f>CRS!S20</f>
        <v>58.1753846153846</v>
      </c>
      <c r="AF20" s="157">
        <f>CRS!T20</f>
        <v>67.8579439310689</v>
      </c>
      <c r="AG20" s="167">
        <f>CRS!U20</f>
        <v>84</v>
      </c>
      <c r="AH20" s="4"/>
      <c r="AI20" s="4"/>
    </row>
    <row r="21" ht="12.75" customHeight="1" spans="1:35">
      <c r="A21" s="384" t="s">
        <v>87</v>
      </c>
      <c r="B21" s="100" t="str">
        <f>CRS!B21</f>
        <v>DEFEO, STEPHANY HAN O. </v>
      </c>
      <c r="C21" s="101" t="str">
        <f>CRS!C21</f>
        <v>F</v>
      </c>
      <c r="D21" s="102" t="str">
        <f>CRS!D21</f>
        <v>BSIT-WEB TRACK-2</v>
      </c>
      <c r="E21" s="103">
        <v>15</v>
      </c>
      <c r="F21" s="103" t="s">
        <v>14</v>
      </c>
      <c r="G21" s="103"/>
      <c r="H21" s="103"/>
      <c r="I21" s="103"/>
      <c r="J21" s="103"/>
      <c r="K21" s="103"/>
      <c r="L21" s="103"/>
      <c r="M21" s="103"/>
      <c r="N21" s="103"/>
      <c r="O21" s="129">
        <f t="shared" si="0"/>
        <v>15</v>
      </c>
      <c r="P21" s="130">
        <f t="shared" si="1"/>
        <v>23.0769230769231</v>
      </c>
      <c r="Q21" s="103">
        <v>20</v>
      </c>
      <c r="R21" s="103">
        <v>20</v>
      </c>
      <c r="S21" s="103">
        <v>10</v>
      </c>
      <c r="T21" s="103">
        <v>0</v>
      </c>
      <c r="U21" s="103">
        <v>0</v>
      </c>
      <c r="V21" s="103">
        <v>0</v>
      </c>
      <c r="W21" s="103">
        <v>0</v>
      </c>
      <c r="X21" s="103"/>
      <c r="Y21" s="103"/>
      <c r="Z21" s="103"/>
      <c r="AA21" s="129">
        <f t="shared" si="2"/>
        <v>50</v>
      </c>
      <c r="AB21" s="130">
        <f t="shared" si="3"/>
        <v>22.7272727272727</v>
      </c>
      <c r="AC21" s="155">
        <v>53</v>
      </c>
      <c r="AD21" s="130">
        <f t="shared" si="4"/>
        <v>70.6666666666667</v>
      </c>
      <c r="AE21" s="156">
        <f>CRS!S21</f>
        <v>39.1420512820513</v>
      </c>
      <c r="AF21" s="157">
        <f>CRS!T21</f>
        <v>56.8519103812854</v>
      </c>
      <c r="AG21" s="167">
        <f>CRS!U21</f>
        <v>78</v>
      </c>
      <c r="AH21" s="4"/>
      <c r="AI21" s="4"/>
    </row>
    <row r="22" ht="12.75" customHeight="1" spans="1:35">
      <c r="A22" s="384" t="s">
        <v>90</v>
      </c>
      <c r="B22" s="100" t="str">
        <f>CRS!B22</f>
        <v>DIMASANGCA, FAJAD C. </v>
      </c>
      <c r="C22" s="101" t="str">
        <f>CRS!C22</f>
        <v>M</v>
      </c>
      <c r="D22" s="102" t="str">
        <f>CRS!D22</f>
        <v>BSIT-ERP TRACK-1</v>
      </c>
      <c r="E22" s="103">
        <v>11</v>
      </c>
      <c r="F22" s="103">
        <v>45</v>
      </c>
      <c r="G22" s="103"/>
      <c r="H22" s="103"/>
      <c r="I22" s="103"/>
      <c r="J22" s="103"/>
      <c r="K22" s="103"/>
      <c r="L22" s="103"/>
      <c r="M22" s="103"/>
      <c r="N22" s="103"/>
      <c r="O22" s="129">
        <f t="shared" si="0"/>
        <v>56</v>
      </c>
      <c r="P22" s="130">
        <f t="shared" si="1"/>
        <v>86.1538461538462</v>
      </c>
      <c r="Q22" s="103">
        <v>20</v>
      </c>
      <c r="R22" s="103">
        <v>20</v>
      </c>
      <c r="S22" s="103">
        <v>10</v>
      </c>
      <c r="T22" s="103">
        <v>30</v>
      </c>
      <c r="U22" s="103">
        <v>0</v>
      </c>
      <c r="V22" s="103">
        <v>10</v>
      </c>
      <c r="W22" s="103">
        <v>0</v>
      </c>
      <c r="X22" s="103"/>
      <c r="Y22" s="103"/>
      <c r="Z22" s="103"/>
      <c r="AA22" s="129">
        <f t="shared" si="2"/>
        <v>90</v>
      </c>
      <c r="AB22" s="130">
        <f t="shared" si="3"/>
        <v>40.9090909090909</v>
      </c>
      <c r="AC22" s="155">
        <v>51</v>
      </c>
      <c r="AD22" s="130">
        <f t="shared" si="4"/>
        <v>68</v>
      </c>
      <c r="AE22" s="156">
        <f>CRS!S22</f>
        <v>65.0507692307692</v>
      </c>
      <c r="AF22" s="157">
        <f>CRS!T22</f>
        <v>70.606107017982</v>
      </c>
      <c r="AG22" s="167">
        <f>CRS!U22</f>
        <v>85</v>
      </c>
      <c r="AH22" s="4"/>
      <c r="AI22" s="4"/>
    </row>
    <row r="23" ht="12.75" customHeight="1" spans="1:35">
      <c r="A23" s="384" t="s">
        <v>94</v>
      </c>
      <c r="B23" s="100" t="str">
        <f>CRS!B23</f>
        <v>DUEÑAS, ZAIRA MAE A. </v>
      </c>
      <c r="C23" s="101" t="str">
        <f>CRS!C23</f>
        <v>F</v>
      </c>
      <c r="D23" s="102" t="str">
        <f>CRS!D23</f>
        <v>BSIT-WEB TRACK-1</v>
      </c>
      <c r="E23" s="103">
        <v>10</v>
      </c>
      <c r="F23" s="103">
        <v>45</v>
      </c>
      <c r="G23" s="103"/>
      <c r="H23" s="103"/>
      <c r="I23" s="103"/>
      <c r="J23" s="103"/>
      <c r="K23" s="103"/>
      <c r="L23" s="103"/>
      <c r="M23" s="103"/>
      <c r="N23" s="103"/>
      <c r="O23" s="129">
        <f t="shared" si="0"/>
        <v>55</v>
      </c>
      <c r="P23" s="130">
        <f t="shared" si="1"/>
        <v>84.6153846153846</v>
      </c>
      <c r="Q23" s="103">
        <v>10</v>
      </c>
      <c r="R23" s="103">
        <v>10</v>
      </c>
      <c r="S23" s="103">
        <v>10</v>
      </c>
      <c r="T23" s="103">
        <v>10</v>
      </c>
      <c r="U23" s="103">
        <v>10</v>
      </c>
      <c r="V23" s="103">
        <v>10</v>
      </c>
      <c r="W23" s="103">
        <v>100</v>
      </c>
      <c r="X23" s="103"/>
      <c r="Y23" s="103"/>
      <c r="Z23" s="103"/>
      <c r="AA23" s="129">
        <f t="shared" si="2"/>
        <v>160</v>
      </c>
      <c r="AB23" s="130">
        <f t="shared" si="3"/>
        <v>72.7272727272727</v>
      </c>
      <c r="AC23" s="155">
        <v>10</v>
      </c>
      <c r="AD23" s="130">
        <f t="shared" si="4"/>
        <v>13.3333333333333</v>
      </c>
      <c r="AE23" s="156">
        <f>CRS!S23</f>
        <v>56.4564102564103</v>
      </c>
      <c r="AF23" s="157">
        <f>CRS!T23</f>
        <v>59.0949002751634</v>
      </c>
      <c r="AG23" s="167">
        <f>CRS!U23</f>
        <v>80</v>
      </c>
      <c r="AH23" s="4"/>
      <c r="AI23" s="4"/>
    </row>
    <row r="24" ht="12.75" customHeight="1" spans="1:35">
      <c r="A24" s="384" t="s">
        <v>97</v>
      </c>
      <c r="B24" s="100" t="str">
        <f>CRS!B24</f>
        <v>EDEJER, ZANDRO VINCE E. </v>
      </c>
      <c r="C24" s="101" t="str">
        <f>CRS!C24</f>
        <v>M</v>
      </c>
      <c r="D24" s="102" t="str">
        <f>CRS!D24</f>
        <v>BSIT-NET SEC TRACK-1</v>
      </c>
      <c r="E24" s="103">
        <v>8</v>
      </c>
      <c r="F24" s="103">
        <v>45</v>
      </c>
      <c r="G24" s="103"/>
      <c r="H24" s="103"/>
      <c r="I24" s="103"/>
      <c r="J24" s="103"/>
      <c r="K24" s="103"/>
      <c r="L24" s="103"/>
      <c r="M24" s="103"/>
      <c r="N24" s="103"/>
      <c r="O24" s="129">
        <f t="shared" si="0"/>
        <v>53</v>
      </c>
      <c r="P24" s="130">
        <f t="shared" si="1"/>
        <v>81.5384615384615</v>
      </c>
      <c r="Q24" s="103">
        <v>20</v>
      </c>
      <c r="R24" s="103">
        <v>10</v>
      </c>
      <c r="S24" s="103">
        <v>10</v>
      </c>
      <c r="T24" s="103">
        <v>30</v>
      </c>
      <c r="U24" s="103">
        <v>0</v>
      </c>
      <c r="V24" s="103">
        <v>0</v>
      </c>
      <c r="W24" s="103">
        <v>0</v>
      </c>
      <c r="X24" s="103"/>
      <c r="Y24" s="103"/>
      <c r="Z24" s="103"/>
      <c r="AA24" s="129">
        <f t="shared" si="2"/>
        <v>70</v>
      </c>
      <c r="AB24" s="130">
        <f t="shared" si="3"/>
        <v>31.8181818181818</v>
      </c>
      <c r="AC24" s="155">
        <v>43</v>
      </c>
      <c r="AD24" s="130">
        <f t="shared" si="4"/>
        <v>57.3333333333333</v>
      </c>
      <c r="AE24" s="156">
        <f>CRS!S24</f>
        <v>56.9010256410256</v>
      </c>
      <c r="AF24" s="157">
        <f>CRS!T24</f>
        <v>58.3790030802531</v>
      </c>
      <c r="AG24" s="167">
        <f>CRS!U24</f>
        <v>79</v>
      </c>
      <c r="AH24" s="4"/>
      <c r="AI24" s="4"/>
    </row>
    <row r="25" ht="12.75" customHeight="1" spans="1:35">
      <c r="A25" s="384" t="s">
        <v>100</v>
      </c>
      <c r="B25" s="100" t="str">
        <f>CRS!B25</f>
        <v>ESQUIJO, JOHNREY M. </v>
      </c>
      <c r="C25" s="101" t="str">
        <f>CRS!C25</f>
        <v>M</v>
      </c>
      <c r="D25" s="102" t="str">
        <f>CRS!D25</f>
        <v>BSIT-WEB TRACK-1</v>
      </c>
      <c r="E25" s="103" t="s">
        <v>261</v>
      </c>
      <c r="F25" s="103" t="s">
        <v>14</v>
      </c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4" t="s">
        <v>103</v>
      </c>
      <c r="B26" s="100" t="str">
        <f>CRS!B26</f>
        <v>GARCIA, JARED KARL L. </v>
      </c>
      <c r="C26" s="101" t="str">
        <f>CRS!C26</f>
        <v>M</v>
      </c>
      <c r="D26" s="102" t="str">
        <f>CRS!D26</f>
        <v>BSIT-WEB TRACK-2</v>
      </c>
      <c r="E26" s="103"/>
      <c r="F26" s="103" t="s">
        <v>14</v>
      </c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220</v>
      </c>
    </row>
    <row r="27" ht="12.75" customHeight="1" spans="1:35">
      <c r="A27" s="384" t="s">
        <v>106</v>
      </c>
      <c r="B27" s="100" t="str">
        <f>CRS!B27</f>
        <v>HALUPE, YOON SAMI C. </v>
      </c>
      <c r="C27" s="101" t="str">
        <f>CRS!C27</f>
        <v>M</v>
      </c>
      <c r="D27" s="102" t="str">
        <f>CRS!D27</f>
        <v>BSIT-WEB TRACK-2</v>
      </c>
      <c r="E27" s="103">
        <v>17</v>
      </c>
      <c r="F27" s="103">
        <v>45</v>
      </c>
      <c r="G27" s="103"/>
      <c r="H27" s="103"/>
      <c r="I27" s="103"/>
      <c r="J27" s="103"/>
      <c r="K27" s="103"/>
      <c r="L27" s="103"/>
      <c r="M27" s="103"/>
      <c r="N27" s="103"/>
      <c r="O27" s="129">
        <f t="shared" si="0"/>
        <v>62</v>
      </c>
      <c r="P27" s="130">
        <f t="shared" si="1"/>
        <v>95.3846153846154</v>
      </c>
      <c r="Q27" s="103">
        <v>10</v>
      </c>
      <c r="R27" s="103">
        <v>10</v>
      </c>
      <c r="S27" s="103">
        <v>10</v>
      </c>
      <c r="T27" s="103">
        <v>30</v>
      </c>
      <c r="U27" s="103">
        <v>0</v>
      </c>
      <c r="V27" s="103">
        <v>0</v>
      </c>
      <c r="W27" s="103">
        <v>0</v>
      </c>
      <c r="X27" s="103"/>
      <c r="Y27" s="103"/>
      <c r="Z27" s="103"/>
      <c r="AA27" s="129">
        <f t="shared" si="2"/>
        <v>60</v>
      </c>
      <c r="AB27" s="130">
        <f t="shared" si="3"/>
        <v>27.2727272727273</v>
      </c>
      <c r="AC27" s="155">
        <v>57</v>
      </c>
      <c r="AD27" s="130">
        <f t="shared" si="4"/>
        <v>76</v>
      </c>
      <c r="AE27" s="156">
        <f>CRS!S27</f>
        <v>66.3169230769231</v>
      </c>
      <c r="AF27" s="157">
        <f>CRS!T27</f>
        <v>60.2539780285504</v>
      </c>
      <c r="AG27" s="167">
        <f>CRS!U27</f>
        <v>80</v>
      </c>
      <c r="AH27" s="171"/>
      <c r="AI27" s="7"/>
    </row>
    <row r="28" ht="12.75" customHeight="1" spans="1:35">
      <c r="A28" s="384" t="s">
        <v>109</v>
      </c>
      <c r="B28" s="100" t="str">
        <f>CRS!B28</f>
        <v>HASSEN, AHMED M. </v>
      </c>
      <c r="C28" s="101" t="str">
        <f>CRS!C28</f>
        <v>M</v>
      </c>
      <c r="D28" s="102" t="str">
        <f>CRS!D28</f>
        <v>BSIT-NET SEC TRACK-1</v>
      </c>
      <c r="E28" s="103">
        <v>7</v>
      </c>
      <c r="F28" s="103">
        <v>30</v>
      </c>
      <c r="G28" s="103"/>
      <c r="H28" s="103"/>
      <c r="I28" s="103"/>
      <c r="J28" s="103"/>
      <c r="K28" s="103"/>
      <c r="L28" s="103"/>
      <c r="M28" s="103"/>
      <c r="N28" s="103"/>
      <c r="O28" s="129">
        <f t="shared" si="0"/>
        <v>37</v>
      </c>
      <c r="P28" s="130">
        <f t="shared" si="1"/>
        <v>56.9230769230769</v>
      </c>
      <c r="Q28" s="103">
        <v>10</v>
      </c>
      <c r="R28" s="103">
        <v>10</v>
      </c>
      <c r="S28" s="103">
        <v>10</v>
      </c>
      <c r="T28" s="103">
        <v>10</v>
      </c>
      <c r="U28" s="103">
        <v>10</v>
      </c>
      <c r="V28" s="103">
        <v>10</v>
      </c>
      <c r="W28" s="103">
        <v>10</v>
      </c>
      <c r="X28" s="103"/>
      <c r="Y28" s="103"/>
      <c r="Z28" s="103"/>
      <c r="AA28" s="129">
        <f t="shared" si="2"/>
        <v>70</v>
      </c>
      <c r="AB28" s="130">
        <f t="shared" si="3"/>
        <v>31.8181818181818</v>
      </c>
      <c r="AC28" s="155">
        <v>30</v>
      </c>
      <c r="AD28" s="130">
        <f t="shared" si="4"/>
        <v>40</v>
      </c>
      <c r="AE28" s="156">
        <f>CRS!S28</f>
        <v>42.8846153846154</v>
      </c>
      <c r="AF28" s="157">
        <f>CRS!T28</f>
        <v>45.5306108365319</v>
      </c>
      <c r="AG28" s="167">
        <f>CRS!U28</f>
        <v>74</v>
      </c>
      <c r="AH28" s="171"/>
      <c r="AI28" s="7"/>
    </row>
    <row r="29" ht="12.75" customHeight="1" spans="1:35">
      <c r="A29" s="384" t="s">
        <v>112</v>
      </c>
      <c r="B29" s="100" t="str">
        <f>CRS!B29</f>
        <v>KUSIMO, OLUWAFEMI A. </v>
      </c>
      <c r="C29" s="101" t="str">
        <f>CRS!C29</f>
        <v>M</v>
      </c>
      <c r="D29" s="102" t="str">
        <f>CRS!D29</f>
        <v>BSIT-NET SEC TRACK-2</v>
      </c>
      <c r="E29" s="103" t="s">
        <v>261</v>
      </c>
      <c r="F29" s="103">
        <v>45</v>
      </c>
      <c r="G29" s="103"/>
      <c r="H29" s="103"/>
      <c r="I29" s="103"/>
      <c r="J29" s="103"/>
      <c r="K29" s="103"/>
      <c r="L29" s="103"/>
      <c r="M29" s="103"/>
      <c r="N29" s="103"/>
      <c r="O29" s="129">
        <f t="shared" si="0"/>
        <v>45</v>
      </c>
      <c r="P29" s="130">
        <f t="shared" si="1"/>
        <v>69.2307692307692</v>
      </c>
      <c r="Q29" s="103">
        <v>0</v>
      </c>
      <c r="R29" s="103">
        <v>0</v>
      </c>
      <c r="S29" s="103">
        <v>0</v>
      </c>
      <c r="T29" s="103">
        <v>20</v>
      </c>
      <c r="U29" s="103">
        <v>0</v>
      </c>
      <c r="V29" s="103">
        <v>0</v>
      </c>
      <c r="W29" s="103">
        <v>0</v>
      </c>
      <c r="X29" s="103"/>
      <c r="Y29" s="103"/>
      <c r="Z29" s="103"/>
      <c r="AA29" s="129">
        <f t="shared" si="2"/>
        <v>20</v>
      </c>
      <c r="AB29" s="130">
        <f t="shared" si="3"/>
        <v>9.09090909090909</v>
      </c>
      <c r="AC29" s="155">
        <v>45</v>
      </c>
      <c r="AD29" s="130">
        <f t="shared" si="4"/>
        <v>60</v>
      </c>
      <c r="AE29" s="156">
        <f>CRS!S29</f>
        <v>46.2461538461538</v>
      </c>
      <c r="AF29" s="157">
        <f>CRS!T29</f>
        <v>52.5227992402335</v>
      </c>
      <c r="AG29" s="167">
        <f>CRS!U29</f>
        <v>76</v>
      </c>
      <c r="AH29" s="171"/>
      <c r="AI29" s="7"/>
    </row>
    <row r="30" ht="12.75" customHeight="1" spans="1:35">
      <c r="A30" s="384" t="s">
        <v>115</v>
      </c>
      <c r="B30" s="100" t="str">
        <f>CRS!B30</f>
        <v>LAVARIAS, MARK IAN D. </v>
      </c>
      <c r="C30" s="101" t="str">
        <f>CRS!C30</f>
        <v>M</v>
      </c>
      <c r="D30" s="102" t="str">
        <f>CRS!D30</f>
        <v>BSIT-NET SEC TRACK-2</v>
      </c>
      <c r="E30" s="103" t="s">
        <v>261</v>
      </c>
      <c r="F30" s="103" t="s">
        <v>14</v>
      </c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4" t="s">
        <v>118</v>
      </c>
      <c r="B31" s="100" t="str">
        <f>CRS!B31</f>
        <v>LAZARO, KEANU C. </v>
      </c>
      <c r="C31" s="101" t="str">
        <f>CRS!C31</f>
        <v>M</v>
      </c>
      <c r="D31" s="102" t="str">
        <f>CRS!D31</f>
        <v>BSIT-WEB TRACK-1</v>
      </c>
      <c r="E31" s="103">
        <v>13</v>
      </c>
      <c r="F31" s="103">
        <v>25</v>
      </c>
      <c r="G31" s="103"/>
      <c r="H31" s="103"/>
      <c r="I31" s="103"/>
      <c r="J31" s="103"/>
      <c r="K31" s="103"/>
      <c r="L31" s="103"/>
      <c r="M31" s="103"/>
      <c r="N31" s="103"/>
      <c r="O31" s="129">
        <f t="shared" si="0"/>
        <v>38</v>
      </c>
      <c r="P31" s="130">
        <f t="shared" si="1"/>
        <v>58.4615384615385</v>
      </c>
      <c r="Q31" s="103">
        <v>15</v>
      </c>
      <c r="R31" s="103">
        <v>15</v>
      </c>
      <c r="S31" s="103">
        <v>10</v>
      </c>
      <c r="T31" s="103">
        <v>0</v>
      </c>
      <c r="U31" s="103">
        <v>0</v>
      </c>
      <c r="V31" s="103">
        <v>0</v>
      </c>
      <c r="W31" s="103">
        <v>0</v>
      </c>
      <c r="X31" s="103"/>
      <c r="Y31" s="103"/>
      <c r="Z31" s="103"/>
      <c r="AA31" s="129">
        <f t="shared" si="2"/>
        <v>40</v>
      </c>
      <c r="AB31" s="130">
        <f t="shared" si="3"/>
        <v>18.1818181818182</v>
      </c>
      <c r="AC31" s="155">
        <v>58</v>
      </c>
      <c r="AD31" s="130">
        <f t="shared" si="4"/>
        <v>77.3333333333333</v>
      </c>
      <c r="AE31" s="156">
        <f>CRS!S31</f>
        <v>51.585641025641</v>
      </c>
      <c r="AF31" s="157">
        <f>CRS!T31</f>
        <v>59.9788594738595</v>
      </c>
      <c r="AG31" s="167">
        <f>CRS!U31</f>
        <v>80</v>
      </c>
      <c r="AH31" s="171"/>
      <c r="AI31" s="7"/>
    </row>
    <row r="32" ht="12.75" customHeight="1" spans="1:35">
      <c r="A32" s="384" t="s">
        <v>121</v>
      </c>
      <c r="B32" s="100" t="str">
        <f>CRS!B32</f>
        <v>LOGHA, MICHELLE M. </v>
      </c>
      <c r="C32" s="101" t="str">
        <f>CRS!C32</f>
        <v>F</v>
      </c>
      <c r="D32" s="102" t="str">
        <f>CRS!D32</f>
        <v>BSIT-WEB TRACK-1</v>
      </c>
      <c r="E32" s="103">
        <v>10</v>
      </c>
      <c r="F32" s="103">
        <v>45</v>
      </c>
      <c r="G32" s="103"/>
      <c r="H32" s="103"/>
      <c r="I32" s="103"/>
      <c r="J32" s="103"/>
      <c r="K32" s="103"/>
      <c r="L32" s="103"/>
      <c r="M32" s="103"/>
      <c r="N32" s="103"/>
      <c r="O32" s="129">
        <f t="shared" si="0"/>
        <v>55</v>
      </c>
      <c r="P32" s="130">
        <f t="shared" si="1"/>
        <v>84.6153846153846</v>
      </c>
      <c r="Q32" s="103">
        <v>20</v>
      </c>
      <c r="R32" s="103">
        <v>10</v>
      </c>
      <c r="S32" s="103">
        <v>10</v>
      </c>
      <c r="T32" s="103">
        <v>30</v>
      </c>
      <c r="U32" s="103">
        <v>0</v>
      </c>
      <c r="V32" s="103">
        <v>0</v>
      </c>
      <c r="W32" s="103">
        <v>0</v>
      </c>
      <c r="X32" s="103"/>
      <c r="Y32" s="103"/>
      <c r="Z32" s="103"/>
      <c r="AA32" s="129">
        <f t="shared" si="2"/>
        <v>70</v>
      </c>
      <c r="AB32" s="130">
        <f t="shared" si="3"/>
        <v>31.8181818181818</v>
      </c>
      <c r="AC32" s="155">
        <v>43</v>
      </c>
      <c r="AD32" s="130">
        <f t="shared" si="4"/>
        <v>57.3333333333333</v>
      </c>
      <c r="AE32" s="156">
        <f>CRS!S32</f>
        <v>57.9164102564103</v>
      </c>
      <c r="AF32" s="157">
        <f>CRS!T32</f>
        <v>56.1317932177472</v>
      </c>
      <c r="AG32" s="167">
        <f>CRS!U32</f>
        <v>78</v>
      </c>
      <c r="AH32" s="171"/>
      <c r="AI32" s="7"/>
    </row>
    <row r="33" ht="12.75" customHeight="1" spans="1:38">
      <c r="A33" s="384" t="s">
        <v>124</v>
      </c>
      <c r="B33" s="100" t="str">
        <f>CRS!B33</f>
        <v>MACARANAS, LAURENCE P. </v>
      </c>
      <c r="C33" s="101" t="str">
        <f>CRS!C33</f>
        <v>M</v>
      </c>
      <c r="D33" s="102" t="str">
        <f>CRS!D33</f>
        <v>BSIT-NET SEC TRACK-1</v>
      </c>
      <c r="E33" s="103">
        <v>15</v>
      </c>
      <c r="F33" s="103">
        <v>45</v>
      </c>
      <c r="G33" s="103"/>
      <c r="H33" s="103"/>
      <c r="I33" s="103"/>
      <c r="J33" s="103"/>
      <c r="K33" s="103"/>
      <c r="L33" s="103"/>
      <c r="M33" s="103"/>
      <c r="N33" s="103"/>
      <c r="O33" s="129">
        <f t="shared" si="0"/>
        <v>60</v>
      </c>
      <c r="P33" s="130">
        <f t="shared" si="1"/>
        <v>92.3076923076923</v>
      </c>
      <c r="Q33" s="103">
        <v>20</v>
      </c>
      <c r="R33" s="103">
        <v>0</v>
      </c>
      <c r="S33" s="103">
        <v>10</v>
      </c>
      <c r="T33" s="103">
        <v>20</v>
      </c>
      <c r="U33" s="103">
        <v>0</v>
      </c>
      <c r="V33" s="103">
        <v>0</v>
      </c>
      <c r="W33" s="103">
        <v>0</v>
      </c>
      <c r="X33" s="103"/>
      <c r="Y33" s="103"/>
      <c r="Z33" s="103"/>
      <c r="AA33" s="129">
        <f t="shared" si="2"/>
        <v>50</v>
      </c>
      <c r="AB33" s="130">
        <f t="shared" si="3"/>
        <v>22.7272727272727</v>
      </c>
      <c r="AC33" s="155">
        <v>38</v>
      </c>
      <c r="AD33" s="130">
        <f t="shared" si="4"/>
        <v>50.6666666666667</v>
      </c>
      <c r="AE33" s="156">
        <f>CRS!S33</f>
        <v>55.1882051282051</v>
      </c>
      <c r="AF33" s="157">
        <f>CRS!T33</f>
        <v>62.4060792387437</v>
      </c>
      <c r="AG33" s="167">
        <f>CRS!U33</f>
        <v>81</v>
      </c>
      <c r="AH33" s="171"/>
      <c r="AI33" s="7"/>
      <c r="AJ33" s="4"/>
      <c r="AK33" s="4"/>
      <c r="AL33" s="4"/>
    </row>
    <row r="34" ht="12.75" customHeight="1" spans="1:38">
      <c r="A34" s="384" t="s">
        <v>127</v>
      </c>
      <c r="B34" s="100" t="str">
        <f>CRS!B34</f>
        <v>MAGNO, JASON G. </v>
      </c>
      <c r="C34" s="101" t="str">
        <f>CRS!C34</f>
        <v>M</v>
      </c>
      <c r="D34" s="102" t="str">
        <f>CRS!D34</f>
        <v>BSIT-NET SEC TRACK-1</v>
      </c>
      <c r="E34" s="103">
        <v>14</v>
      </c>
      <c r="F34" s="103">
        <v>45</v>
      </c>
      <c r="G34" s="103"/>
      <c r="H34" s="103"/>
      <c r="I34" s="103"/>
      <c r="J34" s="103"/>
      <c r="K34" s="103"/>
      <c r="L34" s="103"/>
      <c r="M34" s="103"/>
      <c r="N34" s="103"/>
      <c r="O34" s="129">
        <f t="shared" si="0"/>
        <v>59</v>
      </c>
      <c r="P34" s="130">
        <f t="shared" si="1"/>
        <v>90.7692307692308</v>
      </c>
      <c r="Q34" s="103">
        <v>20</v>
      </c>
      <c r="R34" s="103">
        <v>20</v>
      </c>
      <c r="S34" s="103">
        <v>10</v>
      </c>
      <c r="T34" s="103">
        <v>30</v>
      </c>
      <c r="U34" s="103">
        <v>10</v>
      </c>
      <c r="V34" s="103">
        <v>10</v>
      </c>
      <c r="W34" s="103">
        <v>0</v>
      </c>
      <c r="X34" s="103"/>
      <c r="Y34" s="103"/>
      <c r="Z34" s="103"/>
      <c r="AA34" s="129">
        <f t="shared" si="2"/>
        <v>100</v>
      </c>
      <c r="AB34" s="130">
        <f t="shared" si="3"/>
        <v>45.4545454545455</v>
      </c>
      <c r="AC34" s="155">
        <v>54</v>
      </c>
      <c r="AD34" s="130">
        <f t="shared" si="4"/>
        <v>72</v>
      </c>
      <c r="AE34" s="156">
        <f>CRS!S34</f>
        <v>69.4338461538462</v>
      </c>
      <c r="AF34" s="157">
        <f>CRS!T34</f>
        <v>74.3059652847153</v>
      </c>
      <c r="AG34" s="167">
        <f>CRS!U34</f>
        <v>87</v>
      </c>
      <c r="AH34" s="171"/>
      <c r="AI34" s="7"/>
      <c r="AJ34" s="4"/>
      <c r="AK34" s="4"/>
      <c r="AL34" s="4"/>
    </row>
    <row r="35" ht="12.75" customHeight="1" spans="1:38">
      <c r="A35" s="384" t="s">
        <v>130</v>
      </c>
      <c r="B35" s="100" t="str">
        <f>CRS!B35</f>
        <v>MAMARIL, ERICA VANESA L. </v>
      </c>
      <c r="C35" s="101" t="str">
        <f>CRS!C35</f>
        <v>F</v>
      </c>
      <c r="D35" s="102" t="str">
        <f>CRS!D35</f>
        <v>BSCS-DIGITAL ARTS TRACK-3</v>
      </c>
      <c r="E35" s="103">
        <v>11</v>
      </c>
      <c r="F35" s="103">
        <v>30</v>
      </c>
      <c r="G35" s="103"/>
      <c r="H35" s="103"/>
      <c r="I35" s="103"/>
      <c r="J35" s="103"/>
      <c r="K35" s="103"/>
      <c r="L35" s="103"/>
      <c r="M35" s="103"/>
      <c r="N35" s="103"/>
      <c r="O35" s="129">
        <f t="shared" si="0"/>
        <v>41</v>
      </c>
      <c r="P35" s="130">
        <f t="shared" si="1"/>
        <v>63.0769230769231</v>
      </c>
      <c r="Q35" s="103">
        <v>20</v>
      </c>
      <c r="R35" s="103">
        <v>10</v>
      </c>
      <c r="S35" s="103">
        <v>10</v>
      </c>
      <c r="T35" s="103">
        <v>30</v>
      </c>
      <c r="U35" s="103">
        <v>0</v>
      </c>
      <c r="V35" s="103">
        <v>0</v>
      </c>
      <c r="W35" s="103">
        <v>0</v>
      </c>
      <c r="X35" s="103"/>
      <c r="Y35" s="103"/>
      <c r="Z35" s="103"/>
      <c r="AA35" s="129">
        <f t="shared" si="2"/>
        <v>70</v>
      </c>
      <c r="AB35" s="130">
        <f t="shared" si="3"/>
        <v>31.8181818181818</v>
      </c>
      <c r="AC35" s="155">
        <v>50</v>
      </c>
      <c r="AD35" s="130">
        <f t="shared" si="4"/>
        <v>66.6666666666667</v>
      </c>
      <c r="AE35" s="156">
        <f>CRS!S35</f>
        <v>53.9820512820513</v>
      </c>
      <c r="AF35" s="157">
        <f>CRS!T35</f>
        <v>64.1608714202464</v>
      </c>
      <c r="AG35" s="167">
        <f>CRS!U35</f>
        <v>82</v>
      </c>
      <c r="AH35" s="171"/>
      <c r="AI35" s="7"/>
      <c r="AJ35" s="4"/>
      <c r="AK35" s="4"/>
      <c r="AL35" s="4"/>
    </row>
    <row r="36" ht="12.75" customHeight="1" spans="1:38">
      <c r="A36" s="384" t="s">
        <v>134</v>
      </c>
      <c r="B36" s="100" t="str">
        <f>CRS!B36</f>
        <v>MANUYAG, ARNEL D. </v>
      </c>
      <c r="C36" s="101" t="str">
        <f>CRS!C36</f>
        <v>M</v>
      </c>
      <c r="D36" s="102" t="str">
        <f>CRS!D36</f>
        <v>BSIT-ERP TRACK-1</v>
      </c>
      <c r="E36" s="103">
        <v>11</v>
      </c>
      <c r="F36" s="103">
        <v>45</v>
      </c>
      <c r="G36" s="103"/>
      <c r="H36" s="103"/>
      <c r="I36" s="103"/>
      <c r="J36" s="103"/>
      <c r="K36" s="103"/>
      <c r="L36" s="103"/>
      <c r="M36" s="103"/>
      <c r="N36" s="103"/>
      <c r="O36" s="129">
        <f t="shared" si="0"/>
        <v>56</v>
      </c>
      <c r="P36" s="130">
        <f t="shared" si="1"/>
        <v>86.1538461538462</v>
      </c>
      <c r="Q36" s="103">
        <v>15</v>
      </c>
      <c r="R36" s="103">
        <v>15</v>
      </c>
      <c r="S36" s="103">
        <v>10</v>
      </c>
      <c r="T36" s="103">
        <v>30</v>
      </c>
      <c r="U36" s="103">
        <v>0</v>
      </c>
      <c r="V36" s="103">
        <v>0</v>
      </c>
      <c r="W36" s="103">
        <v>0</v>
      </c>
      <c r="X36" s="103"/>
      <c r="Y36" s="103"/>
      <c r="Z36" s="103"/>
      <c r="AA36" s="129">
        <f t="shared" si="2"/>
        <v>70</v>
      </c>
      <c r="AB36" s="130">
        <f t="shared" si="3"/>
        <v>31.8181818181818</v>
      </c>
      <c r="AC36" s="155">
        <v>38</v>
      </c>
      <c r="AD36" s="130">
        <f t="shared" si="4"/>
        <v>50.6666666666667</v>
      </c>
      <c r="AE36" s="156">
        <f>CRS!S36</f>
        <v>56.1574358974359</v>
      </c>
      <c r="AF36" s="157">
        <f>CRS!T36</f>
        <v>59.9687598147467</v>
      </c>
      <c r="AG36" s="167">
        <f>CRS!U36</f>
        <v>80</v>
      </c>
      <c r="AH36" s="171"/>
      <c r="AI36" s="7"/>
      <c r="AJ36" s="4"/>
      <c r="AK36" s="4"/>
      <c r="AL36" s="4"/>
    </row>
    <row r="37" ht="12.75" customHeight="1" spans="1:38">
      <c r="A37" s="384" t="s">
        <v>137</v>
      </c>
      <c r="B37" s="100" t="str">
        <f>CRS!B37</f>
        <v>MANZANO, ALEJANDRO III G. </v>
      </c>
      <c r="C37" s="101" t="str">
        <f>CRS!C37</f>
        <v>M</v>
      </c>
      <c r="D37" s="102" t="str">
        <f>CRS!D37</f>
        <v>BSIT-NET SEC TRACK-1</v>
      </c>
      <c r="E37" s="103">
        <v>11</v>
      </c>
      <c r="F37" s="103">
        <v>25</v>
      </c>
      <c r="G37" s="103"/>
      <c r="H37" s="103"/>
      <c r="I37" s="103"/>
      <c r="J37" s="103"/>
      <c r="K37" s="103"/>
      <c r="L37" s="103"/>
      <c r="M37" s="103"/>
      <c r="N37" s="103"/>
      <c r="O37" s="129">
        <f t="shared" si="0"/>
        <v>36</v>
      </c>
      <c r="P37" s="130">
        <f t="shared" si="1"/>
        <v>55.3846153846154</v>
      </c>
      <c r="Q37" s="103">
        <v>20</v>
      </c>
      <c r="R37" s="103">
        <v>10</v>
      </c>
      <c r="S37" s="103">
        <v>10</v>
      </c>
      <c r="T37" s="103">
        <v>30</v>
      </c>
      <c r="U37" s="103">
        <v>0</v>
      </c>
      <c r="V37" s="103">
        <v>0</v>
      </c>
      <c r="W37" s="103">
        <v>0</v>
      </c>
      <c r="X37" s="103"/>
      <c r="Y37" s="103"/>
      <c r="Z37" s="103"/>
      <c r="AA37" s="129">
        <f t="shared" si="2"/>
        <v>70</v>
      </c>
      <c r="AB37" s="130">
        <f t="shared" si="3"/>
        <v>31.8181818181818</v>
      </c>
      <c r="AC37" s="155">
        <v>58</v>
      </c>
      <c r="AD37" s="130">
        <f t="shared" si="4"/>
        <v>77.3333333333333</v>
      </c>
      <c r="AE37" s="156">
        <f>CRS!S37</f>
        <v>55.0702564102564</v>
      </c>
      <c r="AF37" s="157">
        <f>CRS!T37</f>
        <v>61.2379733862629</v>
      </c>
      <c r="AG37" s="167">
        <f>CRS!U37</f>
        <v>81</v>
      </c>
      <c r="AH37" s="171"/>
      <c r="AI37" s="7"/>
      <c r="AJ37" s="4"/>
      <c r="AK37" s="4"/>
      <c r="AL37" s="4"/>
    </row>
    <row r="38" ht="12.75" customHeight="1" spans="1:38">
      <c r="A38" s="384" t="s">
        <v>140</v>
      </c>
      <c r="B38" s="100" t="str">
        <f>CRS!B38</f>
        <v>MAPILI, LURIEL D. </v>
      </c>
      <c r="C38" s="101" t="str">
        <f>CRS!C38</f>
        <v>M</v>
      </c>
      <c r="D38" s="102" t="str">
        <f>CRS!D38</f>
        <v>BSIT-WEB TRACK-2</v>
      </c>
      <c r="E38" s="103">
        <v>17</v>
      </c>
      <c r="F38" s="103">
        <v>45</v>
      </c>
      <c r="G38" s="103"/>
      <c r="H38" s="103"/>
      <c r="I38" s="103"/>
      <c r="J38" s="103"/>
      <c r="K38" s="103"/>
      <c r="L38" s="103"/>
      <c r="M38" s="103"/>
      <c r="N38" s="103"/>
      <c r="O38" s="129">
        <f t="shared" si="0"/>
        <v>62</v>
      </c>
      <c r="P38" s="130">
        <f t="shared" si="1"/>
        <v>95.3846153846154</v>
      </c>
      <c r="Q38" s="103">
        <v>20</v>
      </c>
      <c r="R38" s="103">
        <v>20</v>
      </c>
      <c r="S38" s="103">
        <v>10</v>
      </c>
      <c r="T38" s="103">
        <v>30</v>
      </c>
      <c r="U38" s="103">
        <v>0</v>
      </c>
      <c r="V38" s="103">
        <v>0</v>
      </c>
      <c r="W38" s="103">
        <v>0</v>
      </c>
      <c r="X38" s="103"/>
      <c r="Y38" s="103"/>
      <c r="Z38" s="103"/>
      <c r="AA38" s="129">
        <f t="shared" si="2"/>
        <v>80</v>
      </c>
      <c r="AB38" s="130">
        <f t="shared" si="3"/>
        <v>36.3636363636364</v>
      </c>
      <c r="AC38" s="155">
        <v>63</v>
      </c>
      <c r="AD38" s="130">
        <f t="shared" si="4"/>
        <v>84</v>
      </c>
      <c r="AE38" s="156">
        <f>CRS!S38</f>
        <v>72.0369230769231</v>
      </c>
      <c r="AF38" s="157">
        <f>CRS!T38</f>
        <v>75.577106018981</v>
      </c>
      <c r="AG38" s="167">
        <f>CRS!U38</f>
        <v>88</v>
      </c>
      <c r="AH38" s="171"/>
      <c r="AI38" s="7"/>
      <c r="AJ38" s="4"/>
      <c r="AK38" s="4"/>
      <c r="AL38" s="4"/>
    </row>
    <row r="39" ht="12.75" customHeight="1" spans="1:38">
      <c r="A39" s="384" t="s">
        <v>143</v>
      </c>
      <c r="B39" s="100" t="str">
        <f>CRS!B39</f>
        <v>MARONILLA, JEFF B. </v>
      </c>
      <c r="C39" s="101" t="str">
        <f>CRS!C39</f>
        <v>M</v>
      </c>
      <c r="D39" s="102" t="str">
        <f>CRS!D39</f>
        <v>BSIT-WEB TRACK-2</v>
      </c>
      <c r="E39" s="103">
        <v>11</v>
      </c>
      <c r="F39" s="103">
        <v>45</v>
      </c>
      <c r="G39" s="103"/>
      <c r="H39" s="103"/>
      <c r="I39" s="103"/>
      <c r="J39" s="103"/>
      <c r="K39" s="103"/>
      <c r="L39" s="103"/>
      <c r="M39" s="103"/>
      <c r="N39" s="103"/>
      <c r="O39" s="129">
        <f t="shared" si="0"/>
        <v>56</v>
      </c>
      <c r="P39" s="130">
        <f t="shared" si="1"/>
        <v>86.1538461538462</v>
      </c>
      <c r="Q39" s="103">
        <v>0</v>
      </c>
      <c r="R39" s="103">
        <v>0</v>
      </c>
      <c r="S39" s="103">
        <v>0</v>
      </c>
      <c r="T39" s="103">
        <v>30</v>
      </c>
      <c r="U39" s="103">
        <v>0</v>
      </c>
      <c r="V39" s="103">
        <v>0</v>
      </c>
      <c r="W39" s="103">
        <v>0</v>
      </c>
      <c r="X39" s="103"/>
      <c r="Y39" s="103"/>
      <c r="Z39" s="103"/>
      <c r="AA39" s="129">
        <f t="shared" si="2"/>
        <v>30</v>
      </c>
      <c r="AB39" s="130">
        <f t="shared" si="3"/>
        <v>13.6363636363636</v>
      </c>
      <c r="AC39" s="155">
        <v>55</v>
      </c>
      <c r="AD39" s="130">
        <f t="shared" si="4"/>
        <v>73.3333333333333</v>
      </c>
      <c r="AE39" s="156">
        <f>CRS!S39</f>
        <v>57.8641025641026</v>
      </c>
      <c r="AF39" s="157">
        <f>CRS!T39</f>
        <v>68.6569701132201</v>
      </c>
      <c r="AG39" s="167">
        <f>CRS!U39</f>
        <v>84</v>
      </c>
      <c r="AH39" s="171"/>
      <c r="AI39" s="7"/>
      <c r="AJ39" s="4"/>
      <c r="AK39" s="4"/>
      <c r="AL39" s="4"/>
    </row>
    <row r="40" ht="12.75" customHeight="1" spans="1:38">
      <c r="A40" s="384" t="s">
        <v>146</v>
      </c>
      <c r="B40" s="100" t="str">
        <f>CRS!B40</f>
        <v>NIYODUSENGA, ESTHER </v>
      </c>
      <c r="C40" s="101" t="str">
        <f>CRS!C40</f>
        <v>F</v>
      </c>
      <c r="D40" s="102" t="str">
        <f>CRS!D40</f>
        <v>BSIT-NET SEC TRACK-1</v>
      </c>
      <c r="E40" s="103">
        <v>12</v>
      </c>
      <c r="F40" s="103">
        <v>45</v>
      </c>
      <c r="G40" s="103"/>
      <c r="H40" s="103"/>
      <c r="I40" s="103"/>
      <c r="J40" s="103"/>
      <c r="K40" s="103"/>
      <c r="L40" s="103"/>
      <c r="M40" s="103"/>
      <c r="N40" s="103"/>
      <c r="O40" s="129">
        <f t="shared" si="0"/>
        <v>57</v>
      </c>
      <c r="P40" s="130">
        <f t="shared" si="1"/>
        <v>87.6923076923077</v>
      </c>
      <c r="Q40" s="103">
        <v>20</v>
      </c>
      <c r="R40" s="103">
        <v>10</v>
      </c>
      <c r="S40" s="103">
        <v>10</v>
      </c>
      <c r="T40" s="103">
        <v>30</v>
      </c>
      <c r="U40" s="103">
        <v>0</v>
      </c>
      <c r="V40" s="103">
        <v>10</v>
      </c>
      <c r="W40" s="103">
        <v>0</v>
      </c>
      <c r="X40" s="103"/>
      <c r="Y40" s="103"/>
      <c r="Z40" s="103"/>
      <c r="AA40" s="129">
        <f t="shared" si="2"/>
        <v>80</v>
      </c>
      <c r="AB40" s="130">
        <f t="shared" si="3"/>
        <v>36.3636363636364</v>
      </c>
      <c r="AC40" s="155">
        <v>37</v>
      </c>
      <c r="AD40" s="130">
        <f t="shared" si="4"/>
        <v>49.3333333333333</v>
      </c>
      <c r="AE40" s="156">
        <f>CRS!S40</f>
        <v>57.7117948717949</v>
      </c>
      <c r="AF40" s="157">
        <f>CRS!T40</f>
        <v>59.8064485295406</v>
      </c>
      <c r="AG40" s="167">
        <f>CRS!U40</f>
        <v>80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2B  ITE3</v>
      </c>
      <c r="B42" s="108"/>
      <c r="C42" s="108"/>
      <c r="D42" s="108"/>
      <c r="E42" s="72" t="s">
        <v>262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211</v>
      </c>
      <c r="AD43" s="136"/>
      <c r="AE43" s="137" t="str">
        <f>AE2</f>
        <v>RAW SCORE</v>
      </c>
      <c r="AF43" s="138" t="s">
        <v>212</v>
      </c>
      <c r="AG43" s="164" t="s">
        <v>222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WEB APPLICATION DEVELOPMENT</v>
      </c>
      <c r="B44" s="77"/>
      <c r="C44" s="77"/>
      <c r="D44" s="77"/>
      <c r="E44" s="78" t="s">
        <v>223</v>
      </c>
      <c r="F44" s="78" t="s">
        <v>224</v>
      </c>
      <c r="G44" s="78" t="s">
        <v>225</v>
      </c>
      <c r="H44" s="78" t="s">
        <v>226</v>
      </c>
      <c r="I44" s="78" t="s">
        <v>227</v>
      </c>
      <c r="J44" s="78" t="s">
        <v>51</v>
      </c>
      <c r="K44" s="78" t="s">
        <v>228</v>
      </c>
      <c r="L44" s="78" t="s">
        <v>229</v>
      </c>
      <c r="M44" s="78" t="s">
        <v>230</v>
      </c>
      <c r="N44" s="78" t="s">
        <v>231</v>
      </c>
      <c r="O44" s="121" t="s">
        <v>232</v>
      </c>
      <c r="P44" s="122" t="s">
        <v>233</v>
      </c>
      <c r="Q44" s="78" t="s">
        <v>234</v>
      </c>
      <c r="R44" s="78" t="s">
        <v>235</v>
      </c>
      <c r="S44" s="78" t="s">
        <v>46</v>
      </c>
      <c r="T44" s="78" t="s">
        <v>236</v>
      </c>
      <c r="U44" s="78" t="s">
        <v>237</v>
      </c>
      <c r="V44" s="78" t="s">
        <v>238</v>
      </c>
      <c r="W44" s="78" t="s">
        <v>239</v>
      </c>
      <c r="X44" s="78" t="s">
        <v>240</v>
      </c>
      <c r="Y44" s="78" t="s">
        <v>241</v>
      </c>
      <c r="Z44" s="78" t="s">
        <v>242</v>
      </c>
      <c r="AA44" s="121" t="s">
        <v>232</v>
      </c>
      <c r="AB44" s="122" t="s">
        <v>233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TTH 1:45PM-3:00PM  TTHSAT 3:00PM-4:15PM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243</v>
      </c>
      <c r="AD45" s="142" t="s">
        <v>244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20</v>
      </c>
      <c r="F46" s="111">
        <f t="shared" si="5"/>
        <v>45</v>
      </c>
      <c r="G46" s="111" t="str">
        <f t="shared" si="5"/>
        <v/>
      </c>
      <c r="H46" s="111" t="str">
        <f t="shared" si="5"/>
        <v/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20</v>
      </c>
      <c r="R46" s="111">
        <f t="shared" ref="R46:Z46" si="6">IF(R5="","",R5)</f>
        <v>20</v>
      </c>
      <c r="S46" s="111">
        <f t="shared" si="6"/>
        <v>20</v>
      </c>
      <c r="T46" s="111">
        <f t="shared" si="6"/>
        <v>30</v>
      </c>
      <c r="U46" s="111">
        <f t="shared" si="6"/>
        <v>20</v>
      </c>
      <c r="V46" s="111">
        <f t="shared" si="6"/>
        <v>10</v>
      </c>
      <c r="W46" s="111">
        <f t="shared" si="6"/>
        <v>100</v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75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PHP QUIZ</v>
      </c>
      <c r="F47" s="112" t="str">
        <f t="shared" si="5"/>
        <v>PHP EXERCISES</v>
      </c>
      <c r="G47" s="112" t="str">
        <f t="shared" si="5"/>
        <v/>
      </c>
      <c r="H47" s="112" t="str">
        <f t="shared" si="5"/>
        <v/>
      </c>
      <c r="I47" s="112" t="str">
        <f t="shared" si="5"/>
        <v/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65</v>
      </c>
      <c r="P47" s="122"/>
      <c r="Q47" s="112" t="str">
        <f t="shared" ref="Q47:Z47" si="7">IF(Q6="","",Q6)</f>
        <v>SB DBase</v>
      </c>
      <c r="R47" s="112" t="str">
        <f t="shared" si="7"/>
        <v>SB IO</v>
      </c>
      <c r="S47" s="112" t="str">
        <f t="shared" si="7"/>
        <v>SB Design</v>
      </c>
      <c r="T47" s="112" t="str">
        <f t="shared" si="7"/>
        <v>Forum DB</v>
      </c>
      <c r="U47" s="112" t="str">
        <f t="shared" si="7"/>
        <v>Forum IO</v>
      </c>
      <c r="V47" s="112" t="str">
        <f t="shared" si="7"/>
        <v>Forum Design</v>
      </c>
      <c r="W47" s="112" t="str">
        <f t="shared" si="7"/>
        <v>CC PHP</v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220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215</v>
      </c>
      <c r="B48" s="114"/>
      <c r="C48" s="89" t="s">
        <v>216</v>
      </c>
      <c r="D48" s="90" t="s">
        <v>254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149</v>
      </c>
      <c r="B50" s="100" t="str">
        <f>CRS!B50</f>
        <v>OCAMPO, JESIE CHRIS D. </v>
      </c>
      <c r="C50" s="101" t="str">
        <f>CRS!C50</f>
        <v>M</v>
      </c>
      <c r="D50" s="102" t="str">
        <f>CRS!D50</f>
        <v>BSCS-DIGITAL ARTS TRACK-2</v>
      </c>
      <c r="E50" s="103">
        <v>15</v>
      </c>
      <c r="F50" s="103">
        <v>40</v>
      </c>
      <c r="G50" s="103"/>
      <c r="H50" s="103"/>
      <c r="I50" s="103"/>
      <c r="J50" s="103"/>
      <c r="K50" s="103"/>
      <c r="L50" s="103"/>
      <c r="M50" s="103"/>
      <c r="N50" s="103"/>
      <c r="O50" s="129">
        <f t="shared" ref="O50:O80" si="8">IF(SUM(E50:N50)=0,"",SUM(E50:N50))</f>
        <v>55</v>
      </c>
      <c r="P50" s="130">
        <f t="shared" ref="P50:P80" si="9">IF(O50="","",O50/$O$6*100)</f>
        <v>84.6153846153846</v>
      </c>
      <c r="Q50" s="103">
        <v>0</v>
      </c>
      <c r="R50" s="103">
        <v>0</v>
      </c>
      <c r="S50" s="103">
        <v>0</v>
      </c>
      <c r="T50" s="103">
        <v>25</v>
      </c>
      <c r="U50" s="103">
        <v>0</v>
      </c>
      <c r="V50" s="103">
        <v>0</v>
      </c>
      <c r="W50" s="103">
        <v>0</v>
      </c>
      <c r="X50" s="103"/>
      <c r="Y50" s="103"/>
      <c r="Z50" s="103"/>
      <c r="AA50" s="129">
        <f t="shared" ref="AA50:AA80" si="10">IF(SUM(Q50:Z50)=0,"",SUM(Q50:Z50))</f>
        <v>25</v>
      </c>
      <c r="AB50" s="130">
        <f t="shared" ref="AB50:AB80" si="11">IF(AA50="","",AA50/$AA$6*100)</f>
        <v>11.3636363636364</v>
      </c>
      <c r="AC50" s="155">
        <v>54</v>
      </c>
      <c r="AD50" s="130">
        <f t="shared" ref="AD50:AD80" si="12">IF(AC50="","",AC50/$AC$5*100)</f>
        <v>72</v>
      </c>
      <c r="AE50" s="156">
        <f>CRS!S50</f>
        <v>56.1530769230769</v>
      </c>
      <c r="AF50" s="157">
        <f>CRS!T50</f>
        <v>61.825874158736</v>
      </c>
      <c r="AG50" s="167">
        <f>CRS!U50</f>
        <v>81</v>
      </c>
    </row>
    <row r="51" ht="12.75" customHeight="1" spans="1:33">
      <c r="A51" s="384" t="s">
        <v>153</v>
      </c>
      <c r="B51" s="100" t="str">
        <f>CRS!B51</f>
        <v>PANOY, ANDREI J. </v>
      </c>
      <c r="C51" s="101" t="str">
        <f>CRS!C51</f>
        <v>F</v>
      </c>
      <c r="D51" s="102" t="str">
        <f>CRS!D51</f>
        <v>BSIT-NET SEC TRACK-2</v>
      </c>
      <c r="E51" s="103">
        <v>12</v>
      </c>
      <c r="F51" s="103">
        <v>45</v>
      </c>
      <c r="G51" s="103"/>
      <c r="H51" s="103"/>
      <c r="I51" s="103"/>
      <c r="J51" s="103"/>
      <c r="K51" s="103"/>
      <c r="L51" s="103"/>
      <c r="M51" s="103"/>
      <c r="N51" s="103"/>
      <c r="O51" s="129">
        <f t="shared" si="8"/>
        <v>57</v>
      </c>
      <c r="P51" s="130">
        <f t="shared" si="9"/>
        <v>87.6923076923077</v>
      </c>
      <c r="Q51" s="103">
        <v>20</v>
      </c>
      <c r="R51" s="103">
        <v>10</v>
      </c>
      <c r="S51" s="103">
        <v>10</v>
      </c>
      <c r="T51" s="103">
        <v>30</v>
      </c>
      <c r="U51" s="103">
        <v>0</v>
      </c>
      <c r="V51" s="103">
        <v>0</v>
      </c>
      <c r="W51" s="103">
        <v>0</v>
      </c>
      <c r="X51" s="103"/>
      <c r="Y51" s="103"/>
      <c r="Z51" s="103"/>
      <c r="AA51" s="129">
        <f t="shared" si="10"/>
        <v>70</v>
      </c>
      <c r="AB51" s="130">
        <f t="shared" si="11"/>
        <v>31.8181818181818</v>
      </c>
      <c r="AC51" s="155">
        <v>63</v>
      </c>
      <c r="AD51" s="130">
        <f t="shared" si="12"/>
        <v>84</v>
      </c>
      <c r="AE51" s="156">
        <f>CRS!S51</f>
        <v>67.9984615384615</v>
      </c>
      <c r="AF51" s="157">
        <f>CRS!T51</f>
        <v>67.7767277788001</v>
      </c>
      <c r="AG51" s="167">
        <f>CRS!U51</f>
        <v>84</v>
      </c>
    </row>
    <row r="52" ht="12.75" customHeight="1" spans="1:33">
      <c r="A52" s="384" t="s">
        <v>156</v>
      </c>
      <c r="B52" s="100" t="str">
        <f>CRS!B52</f>
        <v>PARAN, KARL IVAN L. </v>
      </c>
      <c r="C52" s="101" t="str">
        <f>CRS!C52</f>
        <v>M</v>
      </c>
      <c r="D52" s="102" t="str">
        <f>CRS!D52</f>
        <v>BSIT-WEB TRACK-2</v>
      </c>
      <c r="E52" s="103">
        <v>16</v>
      </c>
      <c r="F52" s="103">
        <v>0</v>
      </c>
      <c r="G52" s="103"/>
      <c r="H52" s="103"/>
      <c r="I52" s="103"/>
      <c r="J52" s="103"/>
      <c r="K52" s="103"/>
      <c r="L52" s="103"/>
      <c r="M52" s="103"/>
      <c r="N52" s="103"/>
      <c r="O52" s="129">
        <f t="shared" si="8"/>
        <v>16</v>
      </c>
      <c r="P52" s="130">
        <f t="shared" si="9"/>
        <v>24.6153846153846</v>
      </c>
      <c r="Q52" s="103">
        <v>10</v>
      </c>
      <c r="R52" s="103">
        <v>0</v>
      </c>
      <c r="S52" s="103">
        <v>10</v>
      </c>
      <c r="T52" s="103">
        <v>30</v>
      </c>
      <c r="U52" s="103">
        <v>0</v>
      </c>
      <c r="V52" s="103">
        <v>0</v>
      </c>
      <c r="W52" s="103">
        <v>0</v>
      </c>
      <c r="X52" s="103"/>
      <c r="Y52" s="103"/>
      <c r="Z52" s="103"/>
      <c r="AA52" s="129">
        <f t="shared" si="10"/>
        <v>50</v>
      </c>
      <c r="AB52" s="130">
        <f t="shared" si="11"/>
        <v>22.7272727272727</v>
      </c>
      <c r="AC52" s="155">
        <v>60</v>
      </c>
      <c r="AD52" s="130">
        <f t="shared" si="12"/>
        <v>80</v>
      </c>
      <c r="AE52" s="156">
        <f>CRS!S52</f>
        <v>42.8230769230769</v>
      </c>
      <c r="AF52" s="157">
        <f>CRS!T52</f>
        <v>49.4948304984489</v>
      </c>
      <c r="AG52" s="167">
        <f>CRS!U52</f>
        <v>74</v>
      </c>
    </row>
    <row r="53" ht="12.75" customHeight="1" spans="1:33">
      <c r="A53" s="384" t="s">
        <v>159</v>
      </c>
      <c r="B53" s="100" t="str">
        <f>CRS!B53</f>
        <v>QUESADA, JANRICK ARDEN M. </v>
      </c>
      <c r="C53" s="101" t="str">
        <f>CRS!C53</f>
        <v>M</v>
      </c>
      <c r="D53" s="102" t="str">
        <f>CRS!D53</f>
        <v>BSIT-NET SEC TRACK-1</v>
      </c>
      <c r="E53" s="103" t="s">
        <v>261</v>
      </c>
      <c r="F53" s="103" t="s">
        <v>14</v>
      </c>
      <c r="G53" s="103"/>
      <c r="H53" s="103"/>
      <c r="I53" s="103"/>
      <c r="J53" s="103"/>
      <c r="K53" s="103"/>
      <c r="L53" s="103"/>
      <c r="M53" s="103"/>
      <c r="N53" s="103"/>
      <c r="O53" s="129" t="str">
        <f t="shared" si="8"/>
        <v/>
      </c>
      <c r="P53" s="130" t="str">
        <f t="shared" si="9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0"/>
        <v/>
      </c>
      <c r="AB53" s="130" t="str">
        <f t="shared" si="11"/>
        <v/>
      </c>
      <c r="AC53" s="155"/>
      <c r="AD53" s="130" t="str">
        <f t="shared" si="12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4" t="s">
        <v>162</v>
      </c>
      <c r="B54" s="100" t="str">
        <f>CRS!B54</f>
        <v>RODELAS, EARL ROSHAN B. </v>
      </c>
      <c r="C54" s="101" t="str">
        <f>CRS!C54</f>
        <v>M</v>
      </c>
      <c r="D54" s="102" t="str">
        <f>CRS!D54</f>
        <v>BSIT-NET SEC TRACK-1</v>
      </c>
      <c r="E54" s="103">
        <v>10</v>
      </c>
      <c r="F54" s="103">
        <v>35</v>
      </c>
      <c r="G54" s="103"/>
      <c r="H54" s="103"/>
      <c r="I54" s="103"/>
      <c r="J54" s="103"/>
      <c r="K54" s="103"/>
      <c r="L54" s="103"/>
      <c r="M54" s="103"/>
      <c r="N54" s="103"/>
      <c r="O54" s="129">
        <f t="shared" si="8"/>
        <v>45</v>
      </c>
      <c r="P54" s="130">
        <f t="shared" si="9"/>
        <v>69.2307692307692</v>
      </c>
      <c r="Q54" s="103">
        <v>20</v>
      </c>
      <c r="R54" s="103">
        <v>20</v>
      </c>
      <c r="S54" s="103">
        <v>10</v>
      </c>
      <c r="T54" s="103">
        <v>30</v>
      </c>
      <c r="U54" s="103">
        <v>0</v>
      </c>
      <c r="V54" s="103">
        <v>0</v>
      </c>
      <c r="W54" s="103">
        <v>0</v>
      </c>
      <c r="X54" s="103"/>
      <c r="Y54" s="103"/>
      <c r="Z54" s="103"/>
      <c r="AA54" s="129">
        <f t="shared" si="10"/>
        <v>80</v>
      </c>
      <c r="AB54" s="130">
        <f t="shared" si="11"/>
        <v>36.3636363636364</v>
      </c>
      <c r="AC54" s="155">
        <v>61</v>
      </c>
      <c r="AD54" s="130">
        <f t="shared" si="12"/>
        <v>81.3333333333333</v>
      </c>
      <c r="AE54" s="156">
        <f>CRS!S54</f>
        <v>62.4994871794871</v>
      </c>
      <c r="AF54" s="157">
        <f>CRS!T54</f>
        <v>67.7207257326007</v>
      </c>
      <c r="AG54" s="167">
        <f>CRS!U54</f>
        <v>84</v>
      </c>
    </row>
    <row r="55" ht="12.75" customHeight="1" spans="1:33">
      <c r="A55" s="384" t="s">
        <v>165</v>
      </c>
      <c r="B55" s="100" t="str">
        <f>CRS!B55</f>
        <v>TALOBAN, AURONY JOHN M. </v>
      </c>
      <c r="C55" s="101" t="str">
        <f>CRS!C55</f>
        <v>M</v>
      </c>
      <c r="D55" s="102" t="str">
        <f>CRS!D55</f>
        <v>BSIT-ERP TRACK-1</v>
      </c>
      <c r="E55" s="103" t="s">
        <v>261</v>
      </c>
      <c r="F55" s="103">
        <v>20</v>
      </c>
      <c r="G55" s="103"/>
      <c r="H55" s="103"/>
      <c r="I55" s="103"/>
      <c r="J55" s="103"/>
      <c r="K55" s="103"/>
      <c r="L55" s="103"/>
      <c r="M55" s="103"/>
      <c r="N55" s="103"/>
      <c r="O55" s="129">
        <f t="shared" si="8"/>
        <v>20</v>
      </c>
      <c r="P55" s="130">
        <f t="shared" si="9"/>
        <v>30.7692307692308</v>
      </c>
      <c r="Q55" s="103">
        <v>20</v>
      </c>
      <c r="R55" s="103">
        <v>10</v>
      </c>
      <c r="S55" s="103">
        <v>10</v>
      </c>
      <c r="T55" s="103">
        <v>30</v>
      </c>
      <c r="U55" s="103">
        <v>0</v>
      </c>
      <c r="V55" s="103">
        <v>0</v>
      </c>
      <c r="W55" s="103">
        <v>0</v>
      </c>
      <c r="X55" s="103"/>
      <c r="Y55" s="103"/>
      <c r="Z55" s="103"/>
      <c r="AA55" s="129">
        <f t="shared" si="10"/>
        <v>70</v>
      </c>
      <c r="AB55" s="130">
        <f t="shared" si="11"/>
        <v>31.8181818181818</v>
      </c>
      <c r="AC55" s="155">
        <v>53</v>
      </c>
      <c r="AD55" s="130">
        <f t="shared" si="12"/>
        <v>70.6666666666667</v>
      </c>
      <c r="AE55" s="156">
        <f>CRS!S55</f>
        <v>44.6805128205129</v>
      </c>
      <c r="AF55" s="157">
        <f>CRS!T55</f>
        <v>47.2590064102564</v>
      </c>
      <c r="AG55" s="167">
        <f>CRS!U55</f>
        <v>74</v>
      </c>
    </row>
    <row r="56" ht="12.75" customHeight="1" spans="1:33">
      <c r="A56" s="384" t="s">
        <v>168</v>
      </c>
      <c r="B56" s="100" t="str">
        <f>CRS!B56</f>
        <v>TELIAKEN, EDWARD CLARK P. </v>
      </c>
      <c r="C56" s="101" t="str">
        <f>CRS!C56</f>
        <v>M</v>
      </c>
      <c r="D56" s="102" t="str">
        <f>CRS!D56</f>
        <v>BSIT-WEB TRACK-2</v>
      </c>
      <c r="E56" s="103" t="s">
        <v>261</v>
      </c>
      <c r="F56" s="103">
        <v>45</v>
      </c>
      <c r="G56" s="103"/>
      <c r="H56" s="103"/>
      <c r="I56" s="103"/>
      <c r="J56" s="103"/>
      <c r="K56" s="103"/>
      <c r="L56" s="103"/>
      <c r="M56" s="103"/>
      <c r="N56" s="103"/>
      <c r="O56" s="129">
        <f t="shared" si="8"/>
        <v>45</v>
      </c>
      <c r="P56" s="130">
        <f t="shared" si="9"/>
        <v>69.2307692307692</v>
      </c>
      <c r="Q56" s="103">
        <v>20</v>
      </c>
      <c r="R56" s="103">
        <v>10</v>
      </c>
      <c r="S56" s="103">
        <v>10</v>
      </c>
      <c r="T56" s="103">
        <v>30</v>
      </c>
      <c r="U56" s="103">
        <v>0</v>
      </c>
      <c r="V56" s="103">
        <v>0</v>
      </c>
      <c r="W56" s="103">
        <v>0</v>
      </c>
      <c r="X56" s="103"/>
      <c r="Y56" s="103"/>
      <c r="Z56" s="103"/>
      <c r="AA56" s="129">
        <f t="shared" si="10"/>
        <v>70</v>
      </c>
      <c r="AB56" s="130">
        <f t="shared" si="11"/>
        <v>31.8181818181818</v>
      </c>
      <c r="AC56" s="155">
        <v>51</v>
      </c>
      <c r="AD56" s="130">
        <f t="shared" si="12"/>
        <v>68</v>
      </c>
      <c r="AE56" s="156">
        <f>CRS!S56</f>
        <v>56.4661538461538</v>
      </c>
      <c r="AF56" s="157">
        <f>CRS!T56</f>
        <v>65.5928385430359</v>
      </c>
      <c r="AG56" s="167">
        <f>CRS!U56</f>
        <v>83</v>
      </c>
    </row>
    <row r="57" ht="12.75" customHeight="1" spans="1:33">
      <c r="A57" s="384" t="s">
        <v>171</v>
      </c>
      <c r="B57" s="100" t="str">
        <f>CRS!B57</f>
        <v>TIPACTIPAC, GABRIEL N. </v>
      </c>
      <c r="C57" s="101" t="str">
        <f>CRS!C57</f>
        <v>M</v>
      </c>
      <c r="D57" s="102" t="str">
        <f>CRS!D57</f>
        <v>BSIT-ERP TRACK-1</v>
      </c>
      <c r="E57" s="103" t="s">
        <v>261</v>
      </c>
      <c r="F57" s="103">
        <v>45</v>
      </c>
      <c r="G57" s="103"/>
      <c r="H57" s="103"/>
      <c r="I57" s="103"/>
      <c r="J57" s="103"/>
      <c r="K57" s="103"/>
      <c r="L57" s="103"/>
      <c r="M57" s="103"/>
      <c r="N57" s="103"/>
      <c r="O57" s="129">
        <f t="shared" si="8"/>
        <v>45</v>
      </c>
      <c r="P57" s="130">
        <f t="shared" si="9"/>
        <v>69.2307692307692</v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>
        <v>54</v>
      </c>
      <c r="AD57" s="130">
        <f t="shared" si="12"/>
        <v>72</v>
      </c>
      <c r="AE57" s="156">
        <f>CRS!S57</f>
        <v>47.3261538461538</v>
      </c>
      <c r="AF57" s="157">
        <f>CRS!T57</f>
        <v>48.9553231636784</v>
      </c>
      <c r="AG57" s="167">
        <f>CRS!U57</f>
        <v>74</v>
      </c>
    </row>
    <row r="58" ht="12.75" customHeight="1" spans="1:33">
      <c r="A58" s="384" t="s">
        <v>174</v>
      </c>
      <c r="B58" s="100" t="str">
        <f>CRS!B58</f>
        <v>TULLAO, RAYMOND T. </v>
      </c>
      <c r="C58" s="101" t="str">
        <f>CRS!C58</f>
        <v>M</v>
      </c>
      <c r="D58" s="102" t="str">
        <f>CRS!D58</f>
        <v>BSIT-BA TRACK-1</v>
      </c>
      <c r="E58" s="103">
        <v>13</v>
      </c>
      <c r="F58" s="103">
        <v>45</v>
      </c>
      <c r="G58" s="103"/>
      <c r="H58" s="103"/>
      <c r="I58" s="103"/>
      <c r="J58" s="103"/>
      <c r="K58" s="103"/>
      <c r="L58" s="103"/>
      <c r="M58" s="103"/>
      <c r="N58" s="103"/>
      <c r="O58" s="129">
        <f t="shared" si="8"/>
        <v>58</v>
      </c>
      <c r="P58" s="130">
        <f t="shared" si="9"/>
        <v>89.2307692307692</v>
      </c>
      <c r="Q58" s="103">
        <v>20</v>
      </c>
      <c r="R58" s="103">
        <v>0</v>
      </c>
      <c r="S58" s="103">
        <v>10</v>
      </c>
      <c r="T58" s="103">
        <v>30</v>
      </c>
      <c r="U58" s="103">
        <v>0</v>
      </c>
      <c r="V58" s="103">
        <v>0</v>
      </c>
      <c r="W58" s="103">
        <v>0</v>
      </c>
      <c r="X58" s="103"/>
      <c r="Y58" s="103"/>
      <c r="Z58" s="103"/>
      <c r="AA58" s="129">
        <f t="shared" si="10"/>
        <v>60</v>
      </c>
      <c r="AB58" s="130">
        <f t="shared" si="11"/>
        <v>27.2727272727273</v>
      </c>
      <c r="AC58" s="155">
        <v>53</v>
      </c>
      <c r="AD58" s="130">
        <f t="shared" si="12"/>
        <v>70.6666666666667</v>
      </c>
      <c r="AE58" s="156">
        <f>CRS!S58</f>
        <v>62.4728205128205</v>
      </c>
      <c r="AF58" s="157">
        <f>CRS!T58</f>
        <v>64.8206635031635</v>
      </c>
      <c r="AG58" s="167">
        <f>CRS!U58</f>
        <v>82</v>
      </c>
    </row>
    <row r="59" ht="12.75" customHeight="1" spans="1:33">
      <c r="A59" s="384" t="s">
        <v>178</v>
      </c>
      <c r="B59" s="100" t="str">
        <f>CRS!B59</f>
        <v>VALDEZ, ADRIENNE VALERIE M. </v>
      </c>
      <c r="C59" s="101" t="str">
        <f>CRS!C59</f>
        <v>F</v>
      </c>
      <c r="D59" s="102" t="str">
        <f>CRS!D59</f>
        <v>BSCS-DIGITAL ARTS TRACK-2</v>
      </c>
      <c r="E59" s="103">
        <v>16</v>
      </c>
      <c r="F59" s="103">
        <v>30</v>
      </c>
      <c r="G59" s="103"/>
      <c r="H59" s="103"/>
      <c r="I59" s="103"/>
      <c r="J59" s="103"/>
      <c r="K59" s="103"/>
      <c r="L59" s="103"/>
      <c r="M59" s="103"/>
      <c r="N59" s="103"/>
      <c r="O59" s="129">
        <f t="shared" si="8"/>
        <v>46</v>
      </c>
      <c r="P59" s="130">
        <f t="shared" si="9"/>
        <v>70.7692307692308</v>
      </c>
      <c r="Q59" s="103">
        <v>20</v>
      </c>
      <c r="R59" s="103">
        <v>15</v>
      </c>
      <c r="S59" s="103">
        <v>10</v>
      </c>
      <c r="T59" s="103">
        <v>30</v>
      </c>
      <c r="U59" s="103">
        <v>0</v>
      </c>
      <c r="V59" s="103">
        <v>0</v>
      </c>
      <c r="W59" s="103">
        <v>0</v>
      </c>
      <c r="X59" s="103"/>
      <c r="Y59" s="103"/>
      <c r="Z59" s="103"/>
      <c r="AA59" s="129">
        <f t="shared" si="10"/>
        <v>75</v>
      </c>
      <c r="AB59" s="130">
        <f t="shared" si="11"/>
        <v>34.0909090909091</v>
      </c>
      <c r="AC59" s="155">
        <v>66</v>
      </c>
      <c r="AD59" s="130">
        <f t="shared" si="12"/>
        <v>88</v>
      </c>
      <c r="AE59" s="156">
        <f>CRS!S59</f>
        <v>64.5238461538462</v>
      </c>
      <c r="AF59" s="157">
        <f>CRS!T59</f>
        <v>71.1825805444555</v>
      </c>
      <c r="AG59" s="167">
        <f>CRS!U59</f>
        <v>86</v>
      </c>
    </row>
    <row r="60" ht="12.75" customHeight="1" spans="1:33">
      <c r="A60" s="384" t="s">
        <v>181</v>
      </c>
      <c r="B60" s="100" t="str">
        <f>CRS!B60</f>
        <v>VALDEZ, REIGN MARK B. </v>
      </c>
      <c r="C60" s="101" t="str">
        <f>CRS!C60</f>
        <v>M</v>
      </c>
      <c r="D60" s="102" t="str">
        <f>CRS!D60</f>
        <v>BSIT-WEB TRACK-2</v>
      </c>
      <c r="E60" s="103">
        <v>9</v>
      </c>
      <c r="F60" s="103">
        <v>30</v>
      </c>
      <c r="G60" s="103"/>
      <c r="H60" s="103"/>
      <c r="I60" s="103"/>
      <c r="J60" s="103"/>
      <c r="K60" s="103"/>
      <c r="L60" s="103"/>
      <c r="M60" s="103"/>
      <c r="N60" s="103"/>
      <c r="O60" s="129">
        <f t="shared" si="8"/>
        <v>39</v>
      </c>
      <c r="P60" s="130">
        <f t="shared" si="9"/>
        <v>60</v>
      </c>
      <c r="Q60" s="103">
        <v>10</v>
      </c>
      <c r="R60" s="103">
        <v>10</v>
      </c>
      <c r="S60" s="103">
        <v>10</v>
      </c>
      <c r="T60" s="103">
        <v>20</v>
      </c>
      <c r="U60" s="103">
        <v>0</v>
      </c>
      <c r="V60" s="103">
        <v>0</v>
      </c>
      <c r="W60" s="103">
        <v>0</v>
      </c>
      <c r="X60" s="103"/>
      <c r="Y60" s="103"/>
      <c r="Z60" s="103"/>
      <c r="AA60" s="129">
        <f t="shared" si="10"/>
        <v>50</v>
      </c>
      <c r="AB60" s="130">
        <f t="shared" si="11"/>
        <v>22.7272727272727</v>
      </c>
      <c r="AC60" s="155">
        <v>54</v>
      </c>
      <c r="AD60" s="130">
        <f t="shared" si="12"/>
        <v>72</v>
      </c>
      <c r="AE60" s="156">
        <f>CRS!S60</f>
        <v>51.78</v>
      </c>
      <c r="AF60" s="157">
        <f>CRS!T60</f>
        <v>57.2593181818182</v>
      </c>
      <c r="AG60" s="167">
        <f>CRS!U60</f>
        <v>79</v>
      </c>
    </row>
    <row r="61" ht="12.75" customHeight="1" spans="1:33">
      <c r="A61" s="384" t="s">
        <v>184</v>
      </c>
      <c r="B61" s="100" t="str">
        <f>CRS!B61</f>
        <v>YOUSIF, AHMED M. </v>
      </c>
      <c r="C61" s="101" t="str">
        <f>CRS!C61</f>
        <v>M</v>
      </c>
      <c r="D61" s="102" t="str">
        <f>CRS!D61</f>
        <v>BSIT-NET SEC TRACK-1</v>
      </c>
      <c r="E61" s="103">
        <v>5</v>
      </c>
      <c r="F61" s="103">
        <v>25</v>
      </c>
      <c r="G61" s="103"/>
      <c r="H61" s="103"/>
      <c r="I61" s="103"/>
      <c r="J61" s="103"/>
      <c r="K61" s="103"/>
      <c r="L61" s="103"/>
      <c r="M61" s="103"/>
      <c r="N61" s="103"/>
      <c r="O61" s="129">
        <f t="shared" si="8"/>
        <v>30</v>
      </c>
      <c r="P61" s="130">
        <f t="shared" si="9"/>
        <v>46.1538461538462</v>
      </c>
      <c r="Q61" s="103">
        <v>20</v>
      </c>
      <c r="R61" s="103">
        <v>10</v>
      </c>
      <c r="S61" s="103">
        <v>10</v>
      </c>
      <c r="T61" s="103">
        <v>30</v>
      </c>
      <c r="U61" s="103">
        <v>0</v>
      </c>
      <c r="V61" s="103">
        <v>0</v>
      </c>
      <c r="W61" s="103">
        <v>0</v>
      </c>
      <c r="X61" s="103"/>
      <c r="Y61" s="103"/>
      <c r="Z61" s="103"/>
      <c r="AA61" s="129">
        <f t="shared" si="10"/>
        <v>70</v>
      </c>
      <c r="AB61" s="130">
        <f t="shared" si="11"/>
        <v>31.8181818181818</v>
      </c>
      <c r="AC61" s="155">
        <v>42</v>
      </c>
      <c r="AD61" s="130">
        <f t="shared" si="12"/>
        <v>56</v>
      </c>
      <c r="AE61" s="156">
        <f>CRS!S61</f>
        <v>44.7707692307692</v>
      </c>
      <c r="AF61" s="157">
        <f>CRS!T61</f>
        <v>44.8633942702035</v>
      </c>
      <c r="AG61" s="167">
        <f>CRS!U61</f>
        <v>74</v>
      </c>
    </row>
    <row r="62" ht="12.75" customHeight="1" spans="1:33">
      <c r="A62" s="384" t="s">
        <v>187</v>
      </c>
      <c r="B62" s="100" t="str">
        <f>CRS!B62</f>
        <v>ZARENO, PATRICK EZRA F. </v>
      </c>
      <c r="C62" s="101" t="str">
        <f>CRS!C62</f>
        <v>M</v>
      </c>
      <c r="D62" s="102" t="str">
        <f>CRS!D62</f>
        <v>BSIT-NET SEC TRACK-1</v>
      </c>
      <c r="E62" s="103">
        <v>7</v>
      </c>
      <c r="F62" s="103">
        <v>0</v>
      </c>
      <c r="G62" s="103"/>
      <c r="H62" s="103"/>
      <c r="I62" s="103"/>
      <c r="J62" s="103"/>
      <c r="K62" s="103"/>
      <c r="L62" s="103"/>
      <c r="M62" s="103"/>
      <c r="N62" s="103"/>
      <c r="O62" s="129">
        <f t="shared" si="8"/>
        <v>7</v>
      </c>
      <c r="P62" s="130">
        <f t="shared" si="9"/>
        <v>10.7692307692308</v>
      </c>
      <c r="Q62" s="103">
        <v>20</v>
      </c>
      <c r="R62" s="103">
        <v>0</v>
      </c>
      <c r="S62" s="103">
        <v>10</v>
      </c>
      <c r="T62" s="103">
        <v>30</v>
      </c>
      <c r="U62" s="103">
        <v>0</v>
      </c>
      <c r="V62" s="103">
        <v>0</v>
      </c>
      <c r="W62" s="103">
        <v>0</v>
      </c>
      <c r="X62" s="103"/>
      <c r="Y62" s="103"/>
      <c r="Z62" s="103"/>
      <c r="AA62" s="129">
        <f t="shared" si="10"/>
        <v>60</v>
      </c>
      <c r="AB62" s="130">
        <f t="shared" si="11"/>
        <v>27.2727272727273</v>
      </c>
      <c r="AC62" s="155">
        <v>36</v>
      </c>
      <c r="AD62" s="130">
        <f t="shared" si="12"/>
        <v>48</v>
      </c>
      <c r="AE62" s="156">
        <f>CRS!S62</f>
        <v>28.8738461538462</v>
      </c>
      <c r="AF62" s="157">
        <f>CRS!T62</f>
        <v>46.3389330735055</v>
      </c>
      <c r="AG62" s="167">
        <f>CRS!U62</f>
        <v>74</v>
      </c>
    </row>
    <row r="63" ht="12.75" customHeight="1" spans="1:33">
      <c r="A63" s="384" t="s">
        <v>190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4" t="s">
        <v>191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4" t="s">
        <v>192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4" t="s">
        <v>193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220</v>
      </c>
    </row>
    <row r="67" ht="12.75" customHeight="1" spans="1:35">
      <c r="A67" s="384" t="s">
        <v>194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4" t="s">
        <v>195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4" t="s">
        <v>196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4" t="s">
        <v>197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4" t="s">
        <v>198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4" t="s">
        <v>199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4" t="s">
        <v>200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4" t="s">
        <v>201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4" t="s">
        <v>202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4" t="s">
        <v>203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4" t="s">
        <v>204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4" t="s">
        <v>205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4" t="s">
        <v>206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4" t="s">
        <v>207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topLeftCell="A19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272</v>
      </c>
      <c r="I4" s="8"/>
      <c r="L4" s="38"/>
    </row>
    <row r="5" ht="14.25" spans="5:12">
      <c r="E5" s="9" t="s">
        <v>273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274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2B</v>
      </c>
      <c r="C11" s="15" t="str">
        <f>'INITIAL INPUT'!G12</f>
        <v>ITE3</v>
      </c>
      <c r="D11" s="16"/>
      <c r="E11" s="16"/>
      <c r="F11" s="17"/>
      <c r="G11" s="18" t="str">
        <f>CRS!A4</f>
        <v>TTH 1:45PM-3:00PM  TTHSAT 3:00PM-4:15PM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275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276</v>
      </c>
      <c r="C14" s="23" t="s">
        <v>277</v>
      </c>
      <c r="D14" s="24"/>
      <c r="E14" s="25"/>
      <c r="F14" s="24"/>
      <c r="G14" s="26" t="s">
        <v>278</v>
      </c>
      <c r="H14" s="24"/>
      <c r="I14" s="48" t="s">
        <v>208</v>
      </c>
      <c r="J14" s="24"/>
      <c r="K14" s="48" t="s">
        <v>209</v>
      </c>
      <c r="L14" s="24"/>
      <c r="M14" s="48" t="s">
        <v>279</v>
      </c>
      <c r="N14" s="48"/>
      <c r="O14" s="49" t="s">
        <v>214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16-4967-669</v>
      </c>
      <c r="C15" s="28" t="str">
        <f>IF(NAMES!B2="","",NAMES!B2)</f>
        <v>ABAKAR, ALI A. </v>
      </c>
      <c r="D15" s="29"/>
      <c r="E15" s="30" t="str">
        <f>IF(NAMES!C2="","",NAMES!C2)</f>
        <v>M</v>
      </c>
      <c r="F15" s="31"/>
      <c r="G15" s="32" t="str">
        <f>IF(NAMES!D2="","",NAMES!D2)</f>
        <v>BSIT-NET SEC TRACK-1</v>
      </c>
      <c r="H15" s="24"/>
      <c r="I15" s="51">
        <f>IF(CRS!I9="","",CRS!I9)</f>
        <v>74</v>
      </c>
      <c r="J15" s="52"/>
      <c r="K15" s="51">
        <f>IF(CRS!O9="","",CRS!O9)</f>
        <v>77</v>
      </c>
      <c r="L15" s="53"/>
      <c r="M15" s="51">
        <f>IF(CRS!V9="","",CRS!V9)</f>
        <v>79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16-3721-995</v>
      </c>
      <c r="C16" s="28" t="str">
        <f>IF(NAMES!B3="","",NAMES!B3)</f>
        <v>ALIM, DANICA LOUISE Y. </v>
      </c>
      <c r="D16" s="29"/>
      <c r="E16" s="30" t="str">
        <f>IF(NAMES!C3="","",NAMES!C3)</f>
        <v>F</v>
      </c>
      <c r="F16" s="31"/>
      <c r="G16" s="32" t="str">
        <f>IF(NAMES!D3="","",NAMES!D3)</f>
        <v>BSIT-WEB TRACK-1</v>
      </c>
      <c r="H16" s="24"/>
      <c r="I16" s="51">
        <f>IF(CRS!I10="","",CRS!I10)</f>
        <v>80</v>
      </c>
      <c r="J16" s="52"/>
      <c r="K16" s="51">
        <f>IF(CRS!O10="","",CRS!O10)</f>
        <v>74</v>
      </c>
      <c r="L16" s="53"/>
      <c r="M16" s="51" t="str">
        <f>IF(CRS!V10="","",CRS!V10)</f>
        <v>UD</v>
      </c>
      <c r="N16" s="54"/>
      <c r="O16" s="55" t="str">
        <f>IF(CRS!W10="","",CRS!W10)</f>
        <v>UD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14-0254-927</v>
      </c>
      <c r="C17" s="28" t="str">
        <f>IF(NAMES!B4="","",NAMES!B4)</f>
        <v>ASONG, JONATHAN M. </v>
      </c>
      <c r="D17" s="29"/>
      <c r="E17" s="30" t="str">
        <f>IF(NAMES!C4="","",NAMES!C4)</f>
        <v>M</v>
      </c>
      <c r="F17" s="31"/>
      <c r="G17" s="32" t="str">
        <f>IF(NAMES!D4="","",NAMES!D4)</f>
        <v>BSIT-ERP TRACK-2</v>
      </c>
      <c r="H17" s="24"/>
      <c r="I17" s="51">
        <f>IF(CRS!I11="","",CRS!I11)</f>
        <v>84</v>
      </c>
      <c r="J17" s="52"/>
      <c r="K17" s="51">
        <f>IF(CRS!O11="","",CRS!O11)</f>
        <v>80</v>
      </c>
      <c r="L17" s="53"/>
      <c r="M17" s="51">
        <f>IF(CRS!V11="","",CRS!V11)</f>
        <v>77</v>
      </c>
      <c r="N17" s="54"/>
      <c r="O17" s="55" t="str">
        <f>IF(CRS!W11="","",CRS!W11)</f>
        <v>PASSED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17-4144-146</v>
      </c>
      <c r="C18" s="28" t="str">
        <f>IF(NAMES!B5="","",NAMES!B5)</f>
        <v>ASSIS, ELMER RENATO C. </v>
      </c>
      <c r="D18" s="29"/>
      <c r="E18" s="30" t="str">
        <f>IF(NAMES!C5="","",NAMES!C5)</f>
        <v>M</v>
      </c>
      <c r="F18" s="31"/>
      <c r="G18" s="32" t="str">
        <f>IF(NAMES!D5="","",NAMES!D5)</f>
        <v>BSIT-NET SEC TRACK-1</v>
      </c>
      <c r="H18" s="24"/>
      <c r="I18" s="51">
        <f>IF(CRS!I12="","",CRS!I12)</f>
        <v>76</v>
      </c>
      <c r="J18" s="52"/>
      <c r="K18" s="51">
        <f>IF(CRS!O12="","",CRS!O12)</f>
        <v>76</v>
      </c>
      <c r="L18" s="53"/>
      <c r="M18" s="51">
        <f>IF(CRS!V12="","",CRS!V12)</f>
        <v>75</v>
      </c>
      <c r="N18" s="54"/>
      <c r="O18" s="55" t="str">
        <f>IF(CRS!W12="","",CRS!W12)</f>
        <v>PASSED</v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>12008304</v>
      </c>
      <c r="C19" s="28" t="str">
        <f>IF(NAMES!B6="","",NAMES!B6)</f>
        <v>ATABAY, MANUEL JR E. </v>
      </c>
      <c r="D19" s="29"/>
      <c r="E19" s="30" t="str">
        <f>IF(NAMES!C6="","",NAMES!C6)</f>
        <v>M</v>
      </c>
      <c r="F19" s="31"/>
      <c r="G19" s="32" t="str">
        <f>IF(NAMES!D6="","",NAMES!D6)</f>
        <v>BSIT-WEB TRACK-2</v>
      </c>
      <c r="H19" s="24"/>
      <c r="I19" s="51">
        <f>IF(CRS!I13="","",CRS!I13)</f>
        <v>78</v>
      </c>
      <c r="J19" s="52"/>
      <c r="K19" s="51">
        <f>IF(CRS!O13="","",CRS!O13)</f>
        <v>74</v>
      </c>
      <c r="L19" s="53"/>
      <c r="M19" s="51">
        <f>IF(CRS!V13="","",CRS!V13)</f>
        <v>75</v>
      </c>
      <c r="N19" s="54"/>
      <c r="O19" s="55" t="str">
        <f>IF(CRS!W13="","",CRS!W13)</f>
        <v>PASSED</v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17-4155-851</v>
      </c>
      <c r="C20" s="28" t="str">
        <f>IF(NAMES!B7="","",NAMES!B7)</f>
        <v>AVELINO, GAUDENCIO M. </v>
      </c>
      <c r="D20" s="29"/>
      <c r="E20" s="30" t="str">
        <f>IF(NAMES!C7="","",NAMES!C7)</f>
        <v>M</v>
      </c>
      <c r="F20" s="31"/>
      <c r="G20" s="32" t="str">
        <f>IF(NAMES!D7="","",NAMES!D7)</f>
        <v>BSIT-NET SEC TRACK-1</v>
      </c>
      <c r="H20" s="24"/>
      <c r="I20" s="51">
        <f>IF(CRS!I14="","",CRS!I14)</f>
        <v>71</v>
      </c>
      <c r="J20" s="52"/>
      <c r="K20" s="51" t="str">
        <f>IF(CRS!O14="","",CRS!O14)</f>
        <v/>
      </c>
      <c r="L20" s="53"/>
      <c r="M20" s="51" t="str">
        <f>IF(CRS!V14="","",CRS!V14)</f>
        <v>UD</v>
      </c>
      <c r="N20" s="54"/>
      <c r="O20" s="55" t="str">
        <f>IF(CRS!W14="","",CRS!W14)</f>
        <v>UD</v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>16-5294-301</v>
      </c>
      <c r="C21" s="28" t="str">
        <f>IF(NAMES!B8="","",NAMES!B8)</f>
        <v>BERGANIO, CRAIG MATTHEW P. </v>
      </c>
      <c r="D21" s="29"/>
      <c r="E21" s="30" t="str">
        <f>IF(NAMES!C8="","",NAMES!C8)</f>
        <v>M</v>
      </c>
      <c r="F21" s="31"/>
      <c r="G21" s="32" t="str">
        <f>IF(NAMES!D8="","",NAMES!D8)</f>
        <v>BSIT-WEB TRACK-2</v>
      </c>
      <c r="H21" s="24"/>
      <c r="I21" s="51">
        <f>IF(CRS!I15="","",CRS!I15)</f>
        <v>83</v>
      </c>
      <c r="J21" s="52"/>
      <c r="K21" s="51">
        <f>IF(CRS!O15="","",CRS!O15)</f>
        <v>78</v>
      </c>
      <c r="L21" s="53"/>
      <c r="M21" s="51">
        <f>IF(CRS!V15="","",CRS!V15)</f>
        <v>77</v>
      </c>
      <c r="N21" s="54"/>
      <c r="O21" s="55" t="str">
        <f>IF(CRS!W15="","",CRS!W15)</f>
        <v>PASSED</v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>17-4078-534</v>
      </c>
      <c r="C22" s="28" t="str">
        <f>IF(NAMES!B9="","",NAMES!B9)</f>
        <v>BULATAO, DONNA ROSE M. </v>
      </c>
      <c r="D22" s="29"/>
      <c r="E22" s="30" t="str">
        <f>IF(NAMES!C9="","",NAMES!C9)</f>
        <v>F</v>
      </c>
      <c r="F22" s="31"/>
      <c r="G22" s="32" t="str">
        <f>IF(NAMES!D9="","",NAMES!D9)</f>
        <v>BSIT-WEB TRACK-1</v>
      </c>
      <c r="H22" s="24"/>
      <c r="I22" s="51">
        <f>IF(CRS!I16="","",CRS!I16)</f>
        <v>87</v>
      </c>
      <c r="J22" s="52"/>
      <c r="K22" s="51">
        <f>IF(CRS!O16="","",CRS!O16)</f>
        <v>87</v>
      </c>
      <c r="L22" s="53"/>
      <c r="M22" s="51">
        <f>IF(CRS!V16="","",CRS!V16)</f>
        <v>82</v>
      </c>
      <c r="N22" s="54"/>
      <c r="O22" s="55" t="str">
        <f>IF(CRS!W16="","",CRS!W16)</f>
        <v>PASSED</v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>16-5826-141</v>
      </c>
      <c r="C23" s="28" t="str">
        <f>IF(NAMES!B10="","",NAMES!B10)</f>
        <v>CABEL, ALBERT ANSON I. </v>
      </c>
      <c r="D23" s="29"/>
      <c r="E23" s="30" t="str">
        <f>IF(NAMES!C10="","",NAMES!C10)</f>
        <v>M</v>
      </c>
      <c r="F23" s="31"/>
      <c r="G23" s="32" t="str">
        <f>IF(NAMES!D10="","",NAMES!D10)</f>
        <v>BSIT-WEB TRACK-1</v>
      </c>
      <c r="H23" s="24"/>
      <c r="I23" s="51">
        <f>IF(CRS!I17="","",CRS!I17)</f>
        <v>88</v>
      </c>
      <c r="J23" s="52"/>
      <c r="K23" s="51">
        <f>IF(CRS!O17="","",CRS!O17)</f>
        <v>89</v>
      </c>
      <c r="L23" s="53"/>
      <c r="M23" s="51">
        <f>IF(CRS!V17="","",CRS!V17)</f>
        <v>87</v>
      </c>
      <c r="N23" s="54"/>
      <c r="O23" s="55" t="str">
        <f>IF(CRS!W17="","",CRS!W17)</f>
        <v>PASSED</v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>16-5089-447</v>
      </c>
      <c r="C24" s="28" t="str">
        <f>IF(NAMES!B11="","",NAMES!B11)</f>
        <v>COLOMA, MERVIL J. </v>
      </c>
      <c r="D24" s="29"/>
      <c r="E24" s="30" t="str">
        <f>IF(NAMES!C11="","",NAMES!C11)</f>
        <v>M</v>
      </c>
      <c r="F24" s="31"/>
      <c r="G24" s="32" t="str">
        <f>IF(NAMES!D11="","",NAMES!D11)</f>
        <v>BSIT-NET SEC TRACK-2</v>
      </c>
      <c r="H24" s="24"/>
      <c r="I24" s="51">
        <f>IF(CRS!I18="","",CRS!I18)</f>
        <v>87</v>
      </c>
      <c r="J24" s="52"/>
      <c r="K24" s="51">
        <f>IF(CRS!O18="","",CRS!O18)</f>
        <v>81</v>
      </c>
      <c r="L24" s="53"/>
      <c r="M24" s="51">
        <f>IF(CRS!V18="","",CRS!V18)</f>
        <v>76</v>
      </c>
      <c r="N24" s="54"/>
      <c r="O24" s="55" t="str">
        <f>IF(CRS!W18="","",CRS!W18)</f>
        <v>PASSED</v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>15-4587-797</v>
      </c>
      <c r="C25" s="28" t="str">
        <f>IF(NAMES!B12="","",NAMES!B12)</f>
        <v>COSME II, JEFFERSON J. </v>
      </c>
      <c r="D25" s="29"/>
      <c r="E25" s="30" t="str">
        <f>IF(NAMES!C12="","",NAMES!C12)</f>
        <v>M</v>
      </c>
      <c r="F25" s="31"/>
      <c r="G25" s="32" t="str">
        <f>IF(NAMES!D12="","",NAMES!D12)</f>
        <v>BSIT-WEB TRACK-2</v>
      </c>
      <c r="H25" s="24"/>
      <c r="I25" s="51">
        <f>IF(CRS!I19="","",CRS!I19)</f>
        <v>79</v>
      </c>
      <c r="J25" s="52"/>
      <c r="K25" s="51">
        <f>IF(CRS!O19="","",CRS!O19)</f>
        <v>75</v>
      </c>
      <c r="L25" s="53"/>
      <c r="M25" s="51">
        <f>IF(CRS!V19="","",CRS!V19)</f>
        <v>75</v>
      </c>
      <c r="N25" s="54"/>
      <c r="O25" s="55" t="str">
        <f>IF(CRS!W19="","",CRS!W19)</f>
        <v>PASSED</v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>16-5067-321</v>
      </c>
      <c r="C26" s="28" t="str">
        <f>IF(NAMES!B13="","",NAMES!B13)</f>
        <v>DAYOS, CARL MARTIN P. </v>
      </c>
      <c r="D26" s="29"/>
      <c r="E26" s="30" t="str">
        <f>IF(NAMES!C13="","",NAMES!C13)</f>
        <v>M</v>
      </c>
      <c r="F26" s="31"/>
      <c r="G26" s="32" t="str">
        <f>IF(NAMES!D13="","",NAMES!D13)</f>
        <v>BSIT-NET SEC TRACK-2</v>
      </c>
      <c r="H26" s="24"/>
      <c r="I26" s="51">
        <f>IF(CRS!I20="","",CRS!I20)</f>
        <v>90</v>
      </c>
      <c r="J26" s="52"/>
      <c r="K26" s="51">
        <f>IF(CRS!O20="","",CRS!O20)</f>
        <v>89</v>
      </c>
      <c r="L26" s="53"/>
      <c r="M26" s="51">
        <f>IF(CRS!V20="","",CRS!V20)</f>
        <v>84</v>
      </c>
      <c r="N26" s="54"/>
      <c r="O26" s="55" t="str">
        <f>IF(CRS!W20="","",CRS!W20)</f>
        <v>PASSED</v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>16-5733-108</v>
      </c>
      <c r="C27" s="28" t="str">
        <f>IF(NAMES!B14="","",NAMES!B14)</f>
        <v>DEFEO, STEPHANY HAN O. </v>
      </c>
      <c r="D27" s="29"/>
      <c r="E27" s="30" t="str">
        <f>IF(NAMES!C14="","",NAMES!C14)</f>
        <v>F</v>
      </c>
      <c r="F27" s="31"/>
      <c r="G27" s="32" t="str">
        <f>IF(NAMES!D14="","",NAMES!D14)</f>
        <v>BSIT-WEB TRACK-2</v>
      </c>
      <c r="H27" s="24"/>
      <c r="I27" s="51">
        <f>IF(CRS!I21="","",CRS!I21)</f>
        <v>90</v>
      </c>
      <c r="J27" s="52"/>
      <c r="K27" s="51">
        <f>IF(CRS!O21="","",CRS!O21)</f>
        <v>87</v>
      </c>
      <c r="L27" s="53"/>
      <c r="M27" s="51">
        <f>IF(CRS!V21="","",CRS!V21)</f>
        <v>78</v>
      </c>
      <c r="N27" s="54"/>
      <c r="O27" s="55" t="str">
        <f>IF(CRS!W21="","",CRS!W21)</f>
        <v>PASSED</v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>16-5560-902</v>
      </c>
      <c r="C28" s="28" t="str">
        <f>IF(NAMES!B15="","",NAMES!B15)</f>
        <v>DIMASANGCA, FAJAD C. </v>
      </c>
      <c r="D28" s="29"/>
      <c r="E28" s="30" t="str">
        <f>IF(NAMES!C15="","",NAMES!C15)</f>
        <v>M</v>
      </c>
      <c r="F28" s="31"/>
      <c r="G28" s="32" t="str">
        <f>IF(NAMES!D15="","",NAMES!D15)</f>
        <v>BSIT-ERP TRACK-1</v>
      </c>
      <c r="H28" s="24"/>
      <c r="I28" s="51">
        <f>IF(CRS!I22="","",CRS!I22)</f>
        <v>88</v>
      </c>
      <c r="J28" s="52"/>
      <c r="K28" s="51">
        <f>IF(CRS!O22="","",CRS!O22)</f>
        <v>88</v>
      </c>
      <c r="L28" s="53"/>
      <c r="M28" s="51">
        <f>IF(CRS!V22="","",CRS!V22)</f>
        <v>85</v>
      </c>
      <c r="N28" s="54"/>
      <c r="O28" s="55" t="str">
        <f>IF(CRS!W22="","",CRS!W22)</f>
        <v>PASSED</v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>16-4816-591</v>
      </c>
      <c r="C29" s="28" t="str">
        <f>IF(NAMES!B16="","",NAMES!B16)</f>
        <v>DUEÑAS, ZAIRA MAE A. </v>
      </c>
      <c r="D29" s="29"/>
      <c r="E29" s="30" t="str">
        <f>IF(NAMES!C16="","",NAMES!C16)</f>
        <v>F</v>
      </c>
      <c r="F29" s="31"/>
      <c r="G29" s="32" t="str">
        <f>IF(NAMES!D16="","",NAMES!D16)</f>
        <v>BSIT-WEB TRACK-1</v>
      </c>
      <c r="H29" s="24"/>
      <c r="I29" s="51">
        <f>IF(CRS!I23="","",CRS!I23)</f>
        <v>80</v>
      </c>
      <c r="J29" s="52"/>
      <c r="K29" s="51">
        <f>IF(CRS!O23="","",CRS!O23)</f>
        <v>81</v>
      </c>
      <c r="L29" s="53"/>
      <c r="M29" s="51">
        <f>IF(CRS!V23="","",CRS!V23)</f>
        <v>80</v>
      </c>
      <c r="N29" s="54"/>
      <c r="O29" s="55" t="str">
        <f>IF(CRS!W23="","",CRS!W23)</f>
        <v>PASSED</v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>15-2917-163</v>
      </c>
      <c r="C30" s="28" t="str">
        <f>IF(NAMES!B17="","",NAMES!B17)</f>
        <v>EDEJER, ZANDRO VINCE E. </v>
      </c>
      <c r="D30" s="29"/>
      <c r="E30" s="30" t="str">
        <f>IF(NAMES!C17="","",NAMES!C17)</f>
        <v>M</v>
      </c>
      <c r="F30" s="31"/>
      <c r="G30" s="32" t="str">
        <f>IF(NAMES!D17="","",NAMES!D17)</f>
        <v>BSIT-NET SEC TRACK-1</v>
      </c>
      <c r="H30" s="24"/>
      <c r="I30" s="51">
        <f>IF(CRS!I24="","",CRS!I24)</f>
        <v>81</v>
      </c>
      <c r="J30" s="52"/>
      <c r="K30" s="51">
        <f>IF(CRS!O24="","",CRS!O24)</f>
        <v>80</v>
      </c>
      <c r="L30" s="53"/>
      <c r="M30" s="51">
        <f>IF(CRS!V24="","",CRS!V24)</f>
        <v>79</v>
      </c>
      <c r="N30" s="54"/>
      <c r="O30" s="55" t="str">
        <f>IF(CRS!W24="","",CRS!W24)</f>
        <v>PASSED</v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>15-2257-394</v>
      </c>
      <c r="C31" s="28" t="str">
        <f>IF(NAMES!B18="","",NAMES!B18)</f>
        <v>ESQUIJO, JOHNREY M. </v>
      </c>
      <c r="D31" s="29"/>
      <c r="E31" s="30" t="str">
        <f>IF(NAMES!C18="","",NAMES!C18)</f>
        <v>M</v>
      </c>
      <c r="F31" s="31"/>
      <c r="G31" s="32" t="str">
        <f>IF(NAMES!D18="","",NAMES!D18)</f>
        <v>BSIT-WEB TRACK-1</v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>UD</v>
      </c>
      <c r="N31" s="54"/>
      <c r="O31" s="55" t="str">
        <f>IF(CRS!W25="","",CRS!W25)</f>
        <v>UD</v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>12-1688-705</v>
      </c>
      <c r="C32" s="28" t="str">
        <f>IF(NAMES!B19="","",NAMES!B19)</f>
        <v>GARCIA, JARED KARL L. </v>
      </c>
      <c r="D32" s="29"/>
      <c r="E32" s="30" t="str">
        <f>IF(NAMES!C19="","",NAMES!C19)</f>
        <v>M</v>
      </c>
      <c r="F32" s="31"/>
      <c r="G32" s="32" t="str">
        <f>IF(NAMES!D19="","",NAMES!D19)</f>
        <v>BSIT-WEB TRACK-2</v>
      </c>
      <c r="H32" s="24"/>
      <c r="I32" s="51">
        <f>IF(CRS!I26="","",CRS!I26)</f>
        <v>90</v>
      </c>
      <c r="J32" s="52"/>
      <c r="K32" s="51">
        <f>IF(CRS!O26="","",CRS!O26)</f>
        <v>80</v>
      </c>
      <c r="L32" s="53"/>
      <c r="M32" s="51" t="str">
        <f>IF(CRS!V26="","",CRS!V26)</f>
        <v>INC</v>
      </c>
      <c r="N32" s="54"/>
      <c r="O32" s="55" t="str">
        <f>IF(CRS!W26="","",CRS!W26)</f>
        <v>NFE</v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>16-3815-818</v>
      </c>
      <c r="C33" s="28" t="str">
        <f>IF(NAMES!B20="","",NAMES!B20)</f>
        <v>HALUPE, YOON SAMI C. </v>
      </c>
      <c r="D33" s="29"/>
      <c r="E33" s="30" t="str">
        <f>IF(NAMES!C20="","",NAMES!C20)</f>
        <v>M</v>
      </c>
      <c r="F33" s="31"/>
      <c r="G33" s="32" t="str">
        <f>IF(NAMES!D20="","",NAMES!D20)</f>
        <v>BSIT-WEB TRACK-2</v>
      </c>
      <c r="H33" s="24"/>
      <c r="I33" s="51">
        <f>IF(CRS!I27="","",CRS!I27)</f>
        <v>75</v>
      </c>
      <c r="J33" s="52"/>
      <c r="K33" s="51">
        <f>IF(CRS!O27="","",CRS!O27)</f>
        <v>77</v>
      </c>
      <c r="L33" s="53"/>
      <c r="M33" s="51">
        <f>IF(CRS!V27="","",CRS!V27)</f>
        <v>80</v>
      </c>
      <c r="N33" s="54"/>
      <c r="O33" s="55" t="str">
        <f>IF(CRS!W27="","",CRS!W27)</f>
        <v>PASSED</v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>16-4450-292</v>
      </c>
      <c r="C34" s="28" t="str">
        <f>IF(NAMES!B21="","",NAMES!B21)</f>
        <v>HASSEN, AHMED M. </v>
      </c>
      <c r="D34" s="29"/>
      <c r="E34" s="30" t="str">
        <f>IF(NAMES!C21="","",NAMES!C21)</f>
        <v>M</v>
      </c>
      <c r="F34" s="31"/>
      <c r="G34" s="32" t="str">
        <f>IF(NAMES!D21="","",NAMES!D21)</f>
        <v>BSIT-NET SEC TRACK-1</v>
      </c>
      <c r="H34" s="24"/>
      <c r="I34" s="51">
        <f>IF(CRS!I28="","",CRS!I28)</f>
        <v>74</v>
      </c>
      <c r="J34" s="52"/>
      <c r="K34" s="51">
        <f>IF(CRS!O28="","",CRS!O28)</f>
        <v>74</v>
      </c>
      <c r="L34" s="53"/>
      <c r="M34" s="51">
        <f>IF(CRS!V28="","",CRS!V28)</f>
        <v>75</v>
      </c>
      <c r="N34" s="54"/>
      <c r="O34" s="55" t="str">
        <f>IF(CRS!W28="","",CRS!W28)</f>
        <v>PASSED</v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>15-3839-979</v>
      </c>
      <c r="C35" s="28" t="str">
        <f>IF(NAMES!B22="","",NAMES!B22)</f>
        <v>KUSIMO, OLUWAFEMI A. </v>
      </c>
      <c r="D35" s="29"/>
      <c r="E35" s="30" t="str">
        <f>IF(NAMES!C22="","",NAMES!C22)</f>
        <v>M</v>
      </c>
      <c r="F35" s="31"/>
      <c r="G35" s="32" t="str">
        <f>IF(NAMES!D22="","",NAMES!D22)</f>
        <v>BSIT-NET SEC TRACK-2</v>
      </c>
      <c r="H35" s="24"/>
      <c r="I35" s="51">
        <f>IF(CRS!I29="","",CRS!I29)</f>
        <v>77</v>
      </c>
      <c r="J35" s="52"/>
      <c r="K35" s="51">
        <f>IF(CRS!O29="","",CRS!O29)</f>
        <v>79</v>
      </c>
      <c r="L35" s="53"/>
      <c r="M35" s="51">
        <f>IF(CRS!V29="","",CRS!V29)</f>
        <v>76</v>
      </c>
      <c r="N35" s="54"/>
      <c r="O35" s="55" t="str">
        <f>IF(CRS!W29="","",CRS!W29)</f>
        <v>PASSED</v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>13-1890-855</v>
      </c>
      <c r="C36" s="28" t="str">
        <f>IF(NAMES!B23="","",NAMES!B23)</f>
        <v>LAVARIAS, MARK IAN D. </v>
      </c>
      <c r="D36" s="29"/>
      <c r="E36" s="30" t="str">
        <f>IF(NAMES!C23="","",NAMES!C23)</f>
        <v>M</v>
      </c>
      <c r="F36" s="31"/>
      <c r="G36" s="32" t="str">
        <f>IF(NAMES!D23="","",NAMES!D23)</f>
        <v>BSIT-NET SEC TRACK-2</v>
      </c>
      <c r="H36" s="24"/>
      <c r="I36" s="51">
        <f>IF(CRS!I30="","",CRS!I30)</f>
        <v>74</v>
      </c>
      <c r="J36" s="52"/>
      <c r="K36" s="51">
        <f>IF(CRS!O30="","",CRS!O30)</f>
        <v>73</v>
      </c>
      <c r="L36" s="53"/>
      <c r="M36" s="51" t="str">
        <f>IF(CRS!V30="","",CRS!V30)</f>
        <v>UD</v>
      </c>
      <c r="N36" s="54"/>
      <c r="O36" s="55" t="str">
        <f>IF(CRS!W30="","",CRS!W30)</f>
        <v>UD</v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>16-3632-373</v>
      </c>
      <c r="C37" s="28" t="str">
        <f>IF(NAMES!B24="","",NAMES!B24)</f>
        <v>LAZARO, KEANU C. </v>
      </c>
      <c r="D37" s="29"/>
      <c r="E37" s="30" t="str">
        <f>IF(NAMES!C24="","",NAMES!C24)</f>
        <v>M</v>
      </c>
      <c r="F37" s="31"/>
      <c r="G37" s="32" t="str">
        <f>IF(NAMES!D24="","",NAMES!D24)</f>
        <v>BSIT-WEB TRACK-1</v>
      </c>
      <c r="H37" s="24"/>
      <c r="I37" s="51">
        <f>IF(CRS!I31="","",CRS!I31)</f>
        <v>86</v>
      </c>
      <c r="J37" s="52"/>
      <c r="K37" s="51">
        <f>IF(CRS!O31="","",CRS!O31)</f>
        <v>84</v>
      </c>
      <c r="L37" s="53"/>
      <c r="M37" s="51">
        <f>IF(CRS!V31="","",CRS!V31)</f>
        <v>80</v>
      </c>
      <c r="N37" s="54"/>
      <c r="O37" s="55" t="str">
        <f>IF(CRS!W31="","",CRS!W31)</f>
        <v>PASSED</v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>15-1856-542</v>
      </c>
      <c r="C38" s="28" t="str">
        <f>IF(NAMES!B25="","",NAMES!B25)</f>
        <v>LOGHA, MICHELLE M. </v>
      </c>
      <c r="D38" s="29"/>
      <c r="E38" s="30" t="str">
        <f>IF(NAMES!C25="","",NAMES!C25)</f>
        <v>F</v>
      </c>
      <c r="F38" s="31"/>
      <c r="G38" s="32" t="str">
        <f>IF(NAMES!D25="","",NAMES!D25)</f>
        <v>BSIT-WEB TRACK-1</v>
      </c>
      <c r="H38" s="24"/>
      <c r="I38" s="51">
        <f>IF(CRS!I32="","",CRS!I32)</f>
        <v>74</v>
      </c>
      <c r="J38" s="52"/>
      <c r="K38" s="51">
        <f>IF(CRS!O32="","",CRS!O32)</f>
        <v>77</v>
      </c>
      <c r="L38" s="53"/>
      <c r="M38" s="51">
        <f>IF(CRS!V32="","",CRS!V32)</f>
        <v>78</v>
      </c>
      <c r="N38" s="54"/>
      <c r="O38" s="55" t="str">
        <f>IF(CRS!W32="","",CRS!W32)</f>
        <v>PASSED</v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>16-4786-149</v>
      </c>
      <c r="C39" s="28" t="str">
        <f>IF(NAMES!B26="","",NAMES!B26)</f>
        <v>MACARANAS, LAURENCE P. </v>
      </c>
      <c r="D39" s="29"/>
      <c r="E39" s="30" t="str">
        <f>IF(NAMES!C26="","",NAMES!C26)</f>
        <v>M</v>
      </c>
      <c r="F39" s="31"/>
      <c r="G39" s="32" t="str">
        <f>IF(NAMES!D26="","",NAMES!D26)</f>
        <v>BSIT-NET SEC TRACK-1</v>
      </c>
      <c r="H39" s="24"/>
      <c r="I39" s="51">
        <f>IF(CRS!I33="","",CRS!I33)</f>
        <v>84</v>
      </c>
      <c r="J39" s="52"/>
      <c r="K39" s="51">
        <f>IF(CRS!O33="","",CRS!O33)</f>
        <v>85</v>
      </c>
      <c r="L39" s="53"/>
      <c r="M39" s="51">
        <f>IF(CRS!V33="","",CRS!V33)</f>
        <v>81</v>
      </c>
      <c r="N39" s="54"/>
      <c r="O39" s="55" t="str">
        <f>IF(CRS!W33="","",CRS!W33)</f>
        <v>PASSED</v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>17-4555-149</v>
      </c>
      <c r="C40" s="28" t="str">
        <f>IF(NAMES!B27="","",NAMES!B27)</f>
        <v>MAGNO, JASON G. </v>
      </c>
      <c r="D40" s="29"/>
      <c r="E40" s="30" t="str">
        <f>IF(NAMES!C27="","",NAMES!C27)</f>
        <v>M</v>
      </c>
      <c r="F40" s="31"/>
      <c r="G40" s="32" t="str">
        <f>IF(NAMES!D27="","",NAMES!D27)</f>
        <v>BSIT-NET SEC TRACK-1</v>
      </c>
      <c r="H40" s="24"/>
      <c r="I40" s="51">
        <f>IF(CRS!I34="","",CRS!I34)</f>
        <v>88</v>
      </c>
      <c r="J40" s="52"/>
      <c r="K40" s="51">
        <f>IF(CRS!O34="","",CRS!O34)</f>
        <v>90</v>
      </c>
      <c r="L40" s="53"/>
      <c r="M40" s="51">
        <f>IF(CRS!V34="","",CRS!V34)</f>
        <v>87</v>
      </c>
      <c r="N40" s="54"/>
      <c r="O40" s="55" t="str">
        <f>IF(CRS!W34="","",CRS!W34)</f>
        <v>PASSED</v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>16-3678-692</v>
      </c>
      <c r="C41" s="28" t="str">
        <f>IF(NAMES!B28="","",NAMES!B28)</f>
        <v>MAMARIL, ERICA VANESA L. </v>
      </c>
      <c r="D41" s="29"/>
      <c r="E41" s="30" t="str">
        <f>IF(NAMES!C28="","",NAMES!C28)</f>
        <v>F</v>
      </c>
      <c r="F41" s="31"/>
      <c r="G41" s="32" t="str">
        <f>IF(NAMES!D28="","",NAMES!D28)</f>
        <v>BSCS-DIGITAL ARTS TRACK-3</v>
      </c>
      <c r="H41" s="24"/>
      <c r="I41" s="51">
        <f>IF(CRS!I35="","",CRS!I35)</f>
        <v>85</v>
      </c>
      <c r="J41" s="52"/>
      <c r="K41" s="51">
        <f>IF(CRS!O35="","",CRS!O35)</f>
        <v>87</v>
      </c>
      <c r="L41" s="53"/>
      <c r="M41" s="51">
        <f>IF(CRS!V35="","",CRS!V35)</f>
        <v>82</v>
      </c>
      <c r="N41" s="54"/>
      <c r="O41" s="55" t="str">
        <f>IF(CRS!W35="","",CRS!W35)</f>
        <v>PASSED</v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>17-4875-815</v>
      </c>
      <c r="C42" s="28" t="str">
        <f>IF(NAMES!B29="","",NAMES!B29)</f>
        <v>MANUYAG, ARNEL D. </v>
      </c>
      <c r="D42" s="29"/>
      <c r="E42" s="30" t="str">
        <f>IF(NAMES!C29="","",NAMES!C29)</f>
        <v>M</v>
      </c>
      <c r="F42" s="31"/>
      <c r="G42" s="32" t="str">
        <f>IF(NAMES!D29="","",NAMES!D29)</f>
        <v>BSIT-ERP TRACK-1</v>
      </c>
      <c r="H42" s="24"/>
      <c r="I42" s="51">
        <f>IF(CRS!I36="","",CRS!I36)</f>
        <v>79</v>
      </c>
      <c r="J42" s="52"/>
      <c r="K42" s="51">
        <f>IF(CRS!O36="","",CRS!O36)</f>
        <v>82</v>
      </c>
      <c r="L42" s="53"/>
      <c r="M42" s="51">
        <f>IF(CRS!V36="","",CRS!V36)</f>
        <v>80</v>
      </c>
      <c r="N42" s="54"/>
      <c r="O42" s="55" t="str">
        <f>IF(CRS!W36="","",CRS!W36)</f>
        <v>PASSED</v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>12004012</v>
      </c>
      <c r="C43" s="28" t="str">
        <f>IF(NAMES!B30="","",NAMES!B30)</f>
        <v>MANZANO, ALEJANDRO III G. </v>
      </c>
      <c r="D43" s="29"/>
      <c r="E43" s="30" t="str">
        <f>IF(NAMES!C30="","",NAMES!C30)</f>
        <v>M</v>
      </c>
      <c r="F43" s="31"/>
      <c r="G43" s="32" t="str">
        <f>IF(NAMES!D30="","",NAMES!D30)</f>
        <v>BSIT-NET SEC TRACK-1</v>
      </c>
      <c r="H43" s="24"/>
      <c r="I43" s="51">
        <f>IF(CRS!I37="","",CRS!I37)</f>
        <v>87</v>
      </c>
      <c r="J43" s="52"/>
      <c r="K43" s="51">
        <f>IF(CRS!O37="","",CRS!O37)</f>
        <v>84</v>
      </c>
      <c r="L43" s="53"/>
      <c r="M43" s="51">
        <f>IF(CRS!V37="","",CRS!V37)</f>
        <v>81</v>
      </c>
      <c r="N43" s="54"/>
      <c r="O43" s="55" t="str">
        <f>IF(CRS!W37="","",CRS!W37)</f>
        <v>PASSED</v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>17-4049-767</v>
      </c>
      <c r="C44" s="28" t="str">
        <f>IF(NAMES!B31="","",NAMES!B31)</f>
        <v>MAPILI, LURIEL D. </v>
      </c>
      <c r="D44" s="29"/>
      <c r="E44" s="30" t="str">
        <f>IF(NAMES!C31="","",NAMES!C31)</f>
        <v>M</v>
      </c>
      <c r="F44" s="31"/>
      <c r="G44" s="32" t="str">
        <f>IF(NAMES!D31="","",NAMES!D31)</f>
        <v>BSIT-WEB TRACK-2</v>
      </c>
      <c r="H44" s="24"/>
      <c r="I44" s="51">
        <f>IF(CRS!I38="","",CRS!I38)</f>
        <v>89</v>
      </c>
      <c r="J44" s="52"/>
      <c r="K44" s="51">
        <f>IF(CRS!O38="","",CRS!O38)</f>
        <v>90</v>
      </c>
      <c r="L44" s="53"/>
      <c r="M44" s="51">
        <f>IF(CRS!V38="","",CRS!V38)</f>
        <v>88</v>
      </c>
      <c r="N44" s="54"/>
      <c r="O44" s="55" t="str">
        <f>IF(CRS!W38="","",CRS!W38)</f>
        <v>PASSED</v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>16-5865-479</v>
      </c>
      <c r="C45" s="28" t="str">
        <f>IF(NAMES!B32="","",NAMES!B32)</f>
        <v>MARONILLA, JEFF B. </v>
      </c>
      <c r="D45" s="29"/>
      <c r="E45" s="30" t="str">
        <f>IF(NAMES!C32="","",NAMES!C32)</f>
        <v>M</v>
      </c>
      <c r="F45" s="31"/>
      <c r="G45" s="32" t="str">
        <f>IF(NAMES!D32="","",NAMES!D32)</f>
        <v>BSIT-WEB TRACK-2</v>
      </c>
      <c r="H45" s="24"/>
      <c r="I45" s="51">
        <f>IF(CRS!I39="","",CRS!I39)</f>
        <v>86</v>
      </c>
      <c r="J45" s="52"/>
      <c r="K45" s="51">
        <f>IF(CRS!O39="","",CRS!O39)</f>
        <v>90</v>
      </c>
      <c r="L45" s="53"/>
      <c r="M45" s="51">
        <f>IF(CRS!V39="","",CRS!V39)</f>
        <v>84</v>
      </c>
      <c r="N45" s="54"/>
      <c r="O45" s="55" t="str">
        <f>IF(CRS!W39="","",CRS!W39)</f>
        <v>PASSED</v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>16-4038-649</v>
      </c>
      <c r="C46" s="28" t="str">
        <f>IF(NAMES!B33="","",NAMES!B33)</f>
        <v>NIYODUSENGA, ESTHER </v>
      </c>
      <c r="D46" s="29"/>
      <c r="E46" s="30" t="str">
        <f>IF(NAMES!C33="","",NAMES!C33)</f>
        <v>F</v>
      </c>
      <c r="F46" s="31"/>
      <c r="G46" s="32" t="str">
        <f>IF(NAMES!D33="","",NAMES!D33)</f>
        <v>BSIT-NET SEC TRACK-1</v>
      </c>
      <c r="H46" s="24"/>
      <c r="I46" s="51">
        <f>IF(CRS!I40="","",CRS!I40)</f>
        <v>80</v>
      </c>
      <c r="J46" s="52"/>
      <c r="K46" s="51">
        <f>IF(CRS!O40="","",CRS!O40)</f>
        <v>81</v>
      </c>
      <c r="L46" s="53"/>
      <c r="M46" s="51">
        <f>IF(CRS!V40="","",CRS!V40)</f>
        <v>80</v>
      </c>
      <c r="N46" s="54"/>
      <c r="O46" s="55" t="str">
        <f>IF(CRS!W40="","",CRS!W40)</f>
        <v>PASSED</v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280</v>
      </c>
      <c r="D47" s="34" t="str">
        <f>'INITIAL INPUT'!J12</f>
        <v>WEB APPLICATION DEVELOPMENT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281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282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283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284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285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272</v>
      </c>
      <c r="I65" s="8"/>
      <c r="L65" s="38"/>
    </row>
    <row r="66" ht="14.25" spans="5:12">
      <c r="E66" s="9" t="s">
        <v>273</v>
      </c>
      <c r="I66" s="9"/>
      <c r="L66" s="39"/>
    </row>
    <row r="69" ht="15.75" spans="5:12">
      <c r="E69" s="11" t="s">
        <v>274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2B</v>
      </c>
      <c r="C72" s="15" t="str">
        <f>C11</f>
        <v>ITE3</v>
      </c>
      <c r="D72" s="16"/>
      <c r="E72" s="16"/>
      <c r="F72" s="17"/>
      <c r="G72" s="18" t="str">
        <f>G11</f>
        <v>TTH 1:45PM-3:00PM  TTHSAT 3:00PM-4:15PM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275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276</v>
      </c>
      <c r="C75" s="23" t="s">
        <v>277</v>
      </c>
      <c r="D75" s="24"/>
      <c r="E75" s="25"/>
      <c r="F75" s="24"/>
      <c r="G75" s="26" t="s">
        <v>278</v>
      </c>
      <c r="H75" s="24"/>
      <c r="I75" s="48" t="s">
        <v>208</v>
      </c>
      <c r="J75" s="24"/>
      <c r="K75" s="48" t="s">
        <v>209</v>
      </c>
      <c r="L75" s="24"/>
      <c r="M75" s="48" t="s">
        <v>279</v>
      </c>
      <c r="N75" s="48"/>
      <c r="O75" s="49" t="s">
        <v>214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>16-4319-184</v>
      </c>
      <c r="C76" s="28" t="str">
        <f>IF(NAMES!B34="","",NAMES!B34)</f>
        <v>OCAMPO, JESIE CHRIS D. </v>
      </c>
      <c r="D76" s="29"/>
      <c r="E76" s="30" t="str">
        <f>IF(NAMES!C34="","",NAMES!C34)</f>
        <v>M</v>
      </c>
      <c r="F76" s="31"/>
      <c r="G76" s="32" t="str">
        <f>IF(NAMES!D34="","",NAMES!D34)</f>
        <v>BSCS-DIGITAL ARTS TRACK-2</v>
      </c>
      <c r="H76" s="24"/>
      <c r="I76" s="51">
        <f>IF(CRS!I50="","",CRS!I50)</f>
        <v>78</v>
      </c>
      <c r="J76" s="52"/>
      <c r="K76" s="51">
        <f>IF(CRS!O50="","",CRS!O50)</f>
        <v>84</v>
      </c>
      <c r="L76" s="53"/>
      <c r="M76" s="51">
        <f>IF(CRS!V50="","",CRS!V50)</f>
        <v>81</v>
      </c>
      <c r="N76" s="54"/>
      <c r="O76" s="55" t="str">
        <f>IF(CRS!W50="","",CRS!W50)</f>
        <v>PASSED</v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>16-3430-265</v>
      </c>
      <c r="C77" s="28" t="str">
        <f>IF(NAMES!B35="","",NAMES!B35)</f>
        <v>PANOY, ANDREI J. </v>
      </c>
      <c r="D77" s="29"/>
      <c r="E77" s="30" t="str">
        <f>IF(NAMES!C35="","",NAMES!C35)</f>
        <v>F</v>
      </c>
      <c r="F77" s="31"/>
      <c r="G77" s="32" t="str">
        <f>IF(NAMES!D35="","",NAMES!D35)</f>
        <v>BSIT-NET SEC TRACK-2</v>
      </c>
      <c r="H77" s="24"/>
      <c r="I77" s="51">
        <f>IF(CRS!I51="","",CRS!I51)</f>
        <v>82</v>
      </c>
      <c r="J77" s="52"/>
      <c r="K77" s="51">
        <f>IF(CRS!O51="","",CRS!O51)</f>
        <v>84</v>
      </c>
      <c r="L77" s="53"/>
      <c r="M77" s="51">
        <f>IF(CRS!V51="","",CRS!V51)</f>
        <v>84</v>
      </c>
      <c r="N77" s="54"/>
      <c r="O77" s="55" t="str">
        <f>IF(CRS!W51="","",CRS!W51)</f>
        <v>PASSED</v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>14-1746-328</v>
      </c>
      <c r="C78" s="28" t="str">
        <f>IF(NAMES!B36="","",NAMES!B36)</f>
        <v>PARAN, KARL IVAN L. </v>
      </c>
      <c r="D78" s="29"/>
      <c r="E78" s="30" t="str">
        <f>IF(NAMES!C36="","",NAMES!C36)</f>
        <v>M</v>
      </c>
      <c r="F78" s="31"/>
      <c r="G78" s="32" t="str">
        <f>IF(NAMES!D36="","",NAMES!D36)</f>
        <v>BSIT-WEB TRACK-2</v>
      </c>
      <c r="H78" s="24"/>
      <c r="I78" s="51">
        <f>IF(CRS!I52="","",CRS!I52)</f>
        <v>78</v>
      </c>
      <c r="J78" s="52"/>
      <c r="K78" s="51">
        <f>IF(CRS!O52="","",CRS!O52)</f>
        <v>78</v>
      </c>
      <c r="L78" s="53"/>
      <c r="M78" s="51">
        <f>IF(CRS!V52="","",CRS!V52)</f>
        <v>75</v>
      </c>
      <c r="N78" s="54"/>
      <c r="O78" s="55" t="str">
        <f>IF(CRS!W52="","",CRS!W52)</f>
        <v>PASSED</v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>16-3737-862</v>
      </c>
      <c r="C79" s="28" t="str">
        <f>IF(NAMES!B37="","",NAMES!B37)</f>
        <v>QUESADA, JANRICK ARDEN M. </v>
      </c>
      <c r="D79" s="29"/>
      <c r="E79" s="30" t="str">
        <f>IF(NAMES!C37="","",NAMES!C37)</f>
        <v>M</v>
      </c>
      <c r="F79" s="31"/>
      <c r="G79" s="32" t="str">
        <f>IF(NAMES!D37="","",NAMES!D37)</f>
        <v>BSIT-NET SEC TRACK-1</v>
      </c>
      <c r="H79" s="24"/>
      <c r="I79" s="51">
        <f>IF(CRS!I53="","",CRS!I53)</f>
        <v>73</v>
      </c>
      <c r="J79" s="52"/>
      <c r="K79" s="51">
        <f>IF(CRS!O53="","",CRS!O53)</f>
        <v>73</v>
      </c>
      <c r="L79" s="53"/>
      <c r="M79" s="51" t="str">
        <f>IF(CRS!V53="","",CRS!V53)</f>
        <v>UD</v>
      </c>
      <c r="N79" s="54"/>
      <c r="O79" s="55" t="str">
        <f>IF(CRS!W53="","",CRS!W53)</f>
        <v>UD</v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>16-5453-762</v>
      </c>
      <c r="C80" s="28" t="str">
        <f>IF(NAMES!B38="","",NAMES!B38)</f>
        <v>RODELAS, EARL ROSHAN B. </v>
      </c>
      <c r="D80" s="29"/>
      <c r="E80" s="30" t="str">
        <f>IF(NAMES!C38="","",NAMES!C38)</f>
        <v>M</v>
      </c>
      <c r="F80" s="31"/>
      <c r="G80" s="32" t="str">
        <f>IF(NAMES!D38="","",NAMES!D38)</f>
        <v>BSIT-NET SEC TRACK-1</v>
      </c>
      <c r="H80" s="24"/>
      <c r="I80" s="51">
        <f>IF(CRS!I54="","",CRS!I54)</f>
        <v>89</v>
      </c>
      <c r="J80" s="52"/>
      <c r="K80" s="51">
        <f>IF(CRS!O54="","",CRS!O54)</f>
        <v>86</v>
      </c>
      <c r="L80" s="53"/>
      <c r="M80" s="51">
        <f>IF(CRS!V54="","",CRS!V54)</f>
        <v>84</v>
      </c>
      <c r="N80" s="54"/>
      <c r="O80" s="55" t="str">
        <f>IF(CRS!W54="","",CRS!W54)</f>
        <v>PASSED</v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>16-3752-873</v>
      </c>
      <c r="C81" s="28" t="str">
        <f>IF(NAMES!B39="","",NAMES!B39)</f>
        <v>TALOBAN, AURONY JOHN M. </v>
      </c>
      <c r="D81" s="29"/>
      <c r="E81" s="30" t="str">
        <f>IF(NAMES!C39="","",NAMES!C39)</f>
        <v>M</v>
      </c>
      <c r="F81" s="31"/>
      <c r="G81" s="32" t="str">
        <f>IF(NAMES!D39="","",NAMES!D39)</f>
        <v>BSIT-ERP TRACK-1</v>
      </c>
      <c r="H81" s="24"/>
      <c r="I81" s="51">
        <f>IF(CRS!I55="","",CRS!I55)</f>
        <v>88</v>
      </c>
      <c r="J81" s="52"/>
      <c r="K81" s="51">
        <f>IF(CRS!O55="","",CRS!O55)</f>
        <v>74</v>
      </c>
      <c r="L81" s="53"/>
      <c r="M81" s="51">
        <f>IF(CRS!V55="","",CRS!V55)</f>
        <v>75</v>
      </c>
      <c r="N81" s="54"/>
      <c r="O81" s="55" t="str">
        <f>IF(CRS!W55="","",CRS!W55)</f>
        <v>PASSED</v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>12024008</v>
      </c>
      <c r="C82" s="28" t="str">
        <f>IF(NAMES!B40="","",NAMES!B40)</f>
        <v>TELIAKEN, EDWARD CLARK P. </v>
      </c>
      <c r="D82" s="29"/>
      <c r="E82" s="30" t="str">
        <f>IF(NAMES!C40="","",NAMES!C40)</f>
        <v>M</v>
      </c>
      <c r="F82" s="31"/>
      <c r="G82" s="32" t="str">
        <f>IF(NAMES!D40="","",NAMES!D40)</f>
        <v>BSIT-WEB TRACK-2</v>
      </c>
      <c r="H82" s="24"/>
      <c r="I82" s="51">
        <f>IF(CRS!I56="","",CRS!I56)</f>
        <v>86</v>
      </c>
      <c r="J82" s="52"/>
      <c r="K82" s="51">
        <f>IF(CRS!O56="","",CRS!O56)</f>
        <v>87</v>
      </c>
      <c r="L82" s="53"/>
      <c r="M82" s="51">
        <f>IF(CRS!V56="","",CRS!V56)</f>
        <v>83</v>
      </c>
      <c r="N82" s="54"/>
      <c r="O82" s="55" t="str">
        <f>IF(CRS!W56="","",CRS!W56)</f>
        <v>PASSED</v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>16-5579-108</v>
      </c>
      <c r="C83" s="28" t="str">
        <f>IF(NAMES!B41="","",NAMES!B41)</f>
        <v>TIPACTIPAC, GABRIEL N. </v>
      </c>
      <c r="D83" s="29"/>
      <c r="E83" s="30" t="str">
        <f>IF(NAMES!C41="","",NAMES!C41)</f>
        <v>M</v>
      </c>
      <c r="F83" s="31"/>
      <c r="G83" s="32" t="str">
        <f>IF(NAMES!D41="","",NAMES!D41)</f>
        <v>BSIT-ERP TRACK-1</v>
      </c>
      <c r="H83" s="24"/>
      <c r="I83" s="51">
        <f>IF(CRS!I57="","",CRS!I57)</f>
        <v>74</v>
      </c>
      <c r="J83" s="52"/>
      <c r="K83" s="51">
        <f>IF(CRS!O57="","",CRS!O57)</f>
        <v>75</v>
      </c>
      <c r="L83" s="53"/>
      <c r="M83" s="51">
        <f>IF(CRS!V57="","",CRS!V57)</f>
        <v>75</v>
      </c>
      <c r="N83" s="54"/>
      <c r="O83" s="55" t="str">
        <f>IF(CRS!W57="","",CRS!W57)</f>
        <v>PASSED</v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>16-5711-598</v>
      </c>
      <c r="C84" s="28" t="str">
        <f>IF(NAMES!B42="","",NAMES!B42)</f>
        <v>TULLAO, RAYMOND T. </v>
      </c>
      <c r="D84" s="29"/>
      <c r="E84" s="30" t="str">
        <f>IF(NAMES!C42="","",NAMES!C42)</f>
        <v>M</v>
      </c>
      <c r="F84" s="31"/>
      <c r="G84" s="32" t="str">
        <f>IF(NAMES!D42="","",NAMES!D42)</f>
        <v>BSIT-BA TRACK-1</v>
      </c>
      <c r="H84" s="24"/>
      <c r="I84" s="51">
        <f>IF(CRS!I58="","",CRS!I58)</f>
        <v>84</v>
      </c>
      <c r="J84" s="52"/>
      <c r="K84" s="51">
        <f>IF(CRS!O58="","",CRS!O58)</f>
        <v>84</v>
      </c>
      <c r="L84" s="53"/>
      <c r="M84" s="51">
        <f>IF(CRS!V58="","",CRS!V58)</f>
        <v>82</v>
      </c>
      <c r="N84" s="54"/>
      <c r="O84" s="55" t="str">
        <f>IF(CRS!W58="","",CRS!W58)</f>
        <v>PASSED</v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>16-3675-967</v>
      </c>
      <c r="C85" s="28" t="str">
        <f>IF(NAMES!B43="","",NAMES!B43)</f>
        <v>VALDEZ, ADRIENNE VALERIE M. </v>
      </c>
      <c r="D85" s="29"/>
      <c r="E85" s="30" t="str">
        <f>IF(NAMES!C43="","",NAMES!C43)</f>
        <v>F</v>
      </c>
      <c r="F85" s="31"/>
      <c r="G85" s="32" t="str">
        <f>IF(NAMES!D43="","",NAMES!D43)</f>
        <v>BSCS-DIGITAL ARTS TRACK-2</v>
      </c>
      <c r="H85" s="24"/>
      <c r="I85" s="51">
        <f>IF(CRS!I59="","",CRS!I59)</f>
        <v>89</v>
      </c>
      <c r="J85" s="52"/>
      <c r="K85" s="51">
        <f>IF(CRS!O59="","",CRS!O59)</f>
        <v>89</v>
      </c>
      <c r="L85" s="53"/>
      <c r="M85" s="51">
        <f>IF(CRS!V59="","",CRS!V59)</f>
        <v>86</v>
      </c>
      <c r="N85" s="54"/>
      <c r="O85" s="55" t="str">
        <f>IF(CRS!W59="","",CRS!W59)</f>
        <v>PASSED</v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>15-4100-743</v>
      </c>
      <c r="C86" s="28" t="str">
        <f>IF(NAMES!B44="","",NAMES!B44)</f>
        <v>VALDEZ, REIGN MARK B. </v>
      </c>
      <c r="D86" s="29"/>
      <c r="E86" s="30" t="str">
        <f>IF(NAMES!C44="","",NAMES!C44)</f>
        <v>M</v>
      </c>
      <c r="F86" s="31"/>
      <c r="G86" s="32" t="str">
        <f>IF(NAMES!D44="","",NAMES!D44)</f>
        <v>BSIT-WEB TRACK-2</v>
      </c>
      <c r="H86" s="24"/>
      <c r="I86" s="51">
        <f>IF(CRS!I60="","",CRS!I60)</f>
        <v>85</v>
      </c>
      <c r="J86" s="52"/>
      <c r="K86" s="51">
        <f>IF(CRS!O60="","",CRS!O60)</f>
        <v>81</v>
      </c>
      <c r="L86" s="53"/>
      <c r="M86" s="51">
        <f>IF(CRS!V60="","",CRS!V60)</f>
        <v>79</v>
      </c>
      <c r="N86" s="54"/>
      <c r="O86" s="55" t="str">
        <f>IF(CRS!W60="","",CRS!W60)</f>
        <v>PASSED</v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>16-5540-406</v>
      </c>
      <c r="C87" s="28" t="str">
        <f>IF(NAMES!B45="","",NAMES!B45)</f>
        <v>YOUSIF, AHMED M. </v>
      </c>
      <c r="D87" s="29"/>
      <c r="E87" s="30" t="str">
        <f>IF(NAMES!C45="","",NAMES!C45)</f>
        <v>M</v>
      </c>
      <c r="F87" s="31"/>
      <c r="G87" s="32" t="str">
        <f>IF(NAMES!D45="","",NAMES!D45)</f>
        <v>BSIT-NET SEC TRACK-1</v>
      </c>
      <c r="H87" s="24"/>
      <c r="I87" s="51">
        <f>IF(CRS!I61="","",CRS!I61)</f>
        <v>74</v>
      </c>
      <c r="J87" s="52"/>
      <c r="K87" s="51">
        <f>IF(CRS!O61="","",CRS!O61)</f>
        <v>74</v>
      </c>
      <c r="L87" s="53"/>
      <c r="M87" s="51">
        <f>IF(CRS!V61="","",CRS!V61)</f>
        <v>75</v>
      </c>
      <c r="N87" s="54"/>
      <c r="O87" s="55" t="str">
        <f>IF(CRS!W61="","",CRS!W61)</f>
        <v>PASSED</v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>15-3451-381</v>
      </c>
      <c r="C88" s="28" t="str">
        <f>IF(NAMES!B46="","",NAMES!B46)</f>
        <v>ZARENO, PATRICK EZRA F. </v>
      </c>
      <c r="D88" s="29"/>
      <c r="E88" s="30" t="str">
        <f>IF(NAMES!C46="","",NAMES!C46)</f>
        <v>M</v>
      </c>
      <c r="F88" s="31"/>
      <c r="G88" s="32" t="str">
        <f>IF(NAMES!D46="","",NAMES!D46)</f>
        <v>BSIT-NET SEC TRACK-1</v>
      </c>
      <c r="H88" s="24"/>
      <c r="I88" s="51">
        <f>IF(CRS!I62="","",CRS!I62)</f>
        <v>83</v>
      </c>
      <c r="J88" s="52"/>
      <c r="K88" s="51">
        <f>IF(CRS!O62="","",CRS!O62)</f>
        <v>82</v>
      </c>
      <c r="L88" s="53"/>
      <c r="M88" s="51">
        <f>IF(CRS!V62="","",CRS!V62)</f>
        <v>75</v>
      </c>
      <c r="N88" s="54"/>
      <c r="O88" s="55" t="str">
        <f>IF(CRS!W62="","",CRS!W62)</f>
        <v>PASSED</v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280</v>
      </c>
      <c r="D108" s="34" t="str">
        <f>D47</f>
        <v>WEB APPLICATION DEVELOPMENT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281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282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283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284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286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2018-04-24T04:53:49Z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