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2000" windowHeight="7500" firstSheet="1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31" i="3" l="1"/>
  <c r="F24" i="3"/>
  <c r="F16" i="3"/>
  <c r="F17" i="3"/>
  <c r="F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8" i="7" s="1"/>
  <c r="D67" i="4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F21" i="4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P19" i="3" s="1"/>
  <c r="E19" i="4" s="1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 s="1"/>
  <c r="M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54" i="3"/>
  <c r="F54" i="4" s="1"/>
  <c r="AB64" i="3"/>
  <c r="F64" i="4" s="1"/>
  <c r="AB70" i="3"/>
  <c r="F70" i="4" s="1"/>
  <c r="AB72" i="3"/>
  <c r="F72" i="4" s="1"/>
  <c r="AB80" i="3"/>
  <c r="F80" i="4" s="1"/>
  <c r="AB16" i="3"/>
  <c r="F16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AE58" i="7"/>
  <c r="P60" i="7"/>
  <c r="P60" i="4" s="1"/>
  <c r="P62" i="7"/>
  <c r="P62" i="4" s="1"/>
  <c r="P64" i="4"/>
  <c r="AB64" i="7"/>
  <c r="Q64" i="4" s="1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P30" i="3"/>
  <c r="E30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P27" i="3"/>
  <c r="E27" i="4" s="1"/>
  <c r="P54" i="3"/>
  <c r="E54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40" i="4"/>
  <c r="AF40" i="7" s="1"/>
  <c r="T12" i="4"/>
  <c r="AF12" i="7" s="1"/>
  <c r="T10" i="4"/>
  <c r="U10" i="4" s="1"/>
  <c r="V10" i="4" s="1"/>
  <c r="W10" i="4" s="1"/>
  <c r="T15" i="4"/>
  <c r="U15" i="4" s="1"/>
  <c r="V15" i="4" s="1"/>
  <c r="W15" i="4" s="1"/>
  <c r="T27" i="4"/>
  <c r="T70" i="4" l="1"/>
  <c r="AF70" i="7" s="1"/>
  <c r="AE70" i="7"/>
  <c r="T75" i="4"/>
  <c r="AF75" i="7" s="1"/>
  <c r="AE75" i="7"/>
  <c r="AE62" i="7"/>
  <c r="T62" i="4"/>
  <c r="U62" i="4" s="1"/>
  <c r="V62" i="4" s="1"/>
  <c r="W62" i="4" s="1"/>
  <c r="T31" i="4"/>
  <c r="U31" i="4" s="1"/>
  <c r="V31" i="4" s="1"/>
  <c r="W31" i="4" s="1"/>
  <c r="AE31" i="7"/>
  <c r="T61" i="4"/>
  <c r="U61" i="4" s="1"/>
  <c r="AG61" i="7" s="1"/>
  <c r="AE61" i="7"/>
  <c r="T72" i="4"/>
  <c r="U72" i="4" s="1"/>
  <c r="AE72" i="7"/>
  <c r="AE34" i="7"/>
  <c r="T34" i="4"/>
  <c r="U34" i="4" s="1"/>
  <c r="V34" i="4" s="1"/>
  <c r="W34" i="4" s="1"/>
  <c r="T53" i="4"/>
  <c r="U53" i="4" s="1"/>
  <c r="AE53" i="7"/>
  <c r="AE71" i="7"/>
  <c r="T71" i="4"/>
  <c r="U71" i="4" s="1"/>
  <c r="M72" i="4"/>
  <c r="M29" i="4"/>
  <c r="N29" i="4" s="1"/>
  <c r="O29" i="4" s="1"/>
  <c r="K35" i="8" s="1"/>
  <c r="M59" i="4"/>
  <c r="T11" i="4"/>
  <c r="U11" i="4" s="1"/>
  <c r="AG11" i="7" s="1"/>
  <c r="AB38" i="3"/>
  <c r="F38" i="4" s="1"/>
  <c r="AB31" i="3"/>
  <c r="F31" i="4" s="1"/>
  <c r="D63" i="3"/>
  <c r="D63" i="7"/>
  <c r="D66" i="7"/>
  <c r="P38" i="3"/>
  <c r="E38" i="4" s="1"/>
  <c r="P36" i="3"/>
  <c r="E36" i="4" s="1"/>
  <c r="P11" i="3"/>
  <c r="E11" i="4" s="1"/>
  <c r="P13" i="3"/>
  <c r="E13" i="4" s="1"/>
  <c r="P15" i="3"/>
  <c r="E15" i="4" s="1"/>
  <c r="P17" i="3"/>
  <c r="E17" i="4" s="1"/>
  <c r="P21" i="3"/>
  <c r="E21" i="4" s="1"/>
  <c r="P25" i="3"/>
  <c r="E25" i="4" s="1"/>
  <c r="P29" i="3"/>
  <c r="E29" i="4" s="1"/>
  <c r="P33" i="3"/>
  <c r="E33" i="4" s="1"/>
  <c r="P35" i="3"/>
  <c r="E35" i="4" s="1"/>
  <c r="P37" i="3"/>
  <c r="E37" i="4" s="1"/>
  <c r="P12" i="3"/>
  <c r="E12" i="4" s="1"/>
  <c r="P16" i="3"/>
  <c r="E16" i="4" s="1"/>
  <c r="H16" i="4" s="1"/>
  <c r="AE16" i="3" s="1"/>
  <c r="P28" i="3"/>
  <c r="E28" i="4" s="1"/>
  <c r="P32" i="3"/>
  <c r="E32" i="4" s="1"/>
  <c r="P10" i="3"/>
  <c r="E10" i="4" s="1"/>
  <c r="P14" i="3"/>
  <c r="E14" i="4" s="1"/>
  <c r="P18" i="3"/>
  <c r="E18" i="4" s="1"/>
  <c r="P26" i="3"/>
  <c r="E26" i="4" s="1"/>
  <c r="P34" i="3"/>
  <c r="E34" i="4" s="1"/>
  <c r="P23" i="3"/>
  <c r="E23" i="4" s="1"/>
  <c r="P31" i="3"/>
  <c r="E31" i="4" s="1"/>
  <c r="P39" i="3"/>
  <c r="E39" i="4" s="1"/>
  <c r="P24" i="3"/>
  <c r="E24" i="4" s="1"/>
  <c r="AB11" i="3"/>
  <c r="F11" i="4" s="1"/>
  <c r="H11" i="4" s="1"/>
  <c r="I11" i="4" s="1"/>
  <c r="I17" i="8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AB25" i="3"/>
  <c r="F25" i="4" s="1"/>
  <c r="H25" i="4" s="1"/>
  <c r="AE25" i="3" s="1"/>
  <c r="AB12" i="3"/>
  <c r="F12" i="4" s="1"/>
  <c r="H12" i="4" s="1"/>
  <c r="AE12" i="3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AB29" i="3"/>
  <c r="F29" i="4" s="1"/>
  <c r="H29" i="4" s="1"/>
  <c r="I29" i="4" s="1"/>
  <c r="I35" i="8" s="1"/>
  <c r="AB33" i="3"/>
  <c r="F33" i="4" s="1"/>
  <c r="AB37" i="3"/>
  <c r="F37" i="4" s="1"/>
  <c r="AB17" i="3"/>
  <c r="F17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8" i="3"/>
  <c r="F18" i="4" s="1"/>
  <c r="H18" i="4" s="1"/>
  <c r="AE18" i="3" s="1"/>
  <c r="AB26" i="3"/>
  <c r="F26" i="4" s="1"/>
  <c r="AB34" i="3"/>
  <c r="F34" i="4" s="1"/>
  <c r="V55" i="4"/>
  <c r="W55" i="4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AF62" i="7"/>
  <c r="AG33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O88" i="8"/>
  <c r="M88" i="8"/>
  <c r="O76" i="4"/>
  <c r="AG76" i="6" s="1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I90" i="8"/>
  <c r="K81" i="8"/>
  <c r="AG55" i="6"/>
  <c r="AG71" i="7"/>
  <c r="V71" i="4"/>
  <c r="U51" i="4"/>
  <c r="AF72" i="7"/>
  <c r="U69" i="4"/>
  <c r="AG15" i="7"/>
  <c r="AG34" i="7"/>
  <c r="V11" i="4"/>
  <c r="U70" i="4"/>
  <c r="AF34" i="7"/>
  <c r="O92" i="8"/>
  <c r="AG62" i="7"/>
  <c r="AG29" i="6"/>
  <c r="M105" i="8"/>
  <c r="O16" i="8"/>
  <c r="M16" i="8"/>
  <c r="M37" i="8"/>
  <c r="O37" i="8"/>
  <c r="AF52" i="3"/>
  <c r="M89" i="8"/>
  <c r="O89" i="8"/>
  <c r="AF63" i="7"/>
  <c r="V61" i="4"/>
  <c r="W61" i="4" s="1"/>
  <c r="AG10" i="7"/>
  <c r="U80" i="4"/>
  <c r="M40" i="8"/>
  <c r="O40" i="8"/>
  <c r="U12" i="4"/>
  <c r="M39" i="8"/>
  <c r="AG63" i="7"/>
  <c r="AF66" i="7"/>
  <c r="U52" i="4"/>
  <c r="M91" i="8"/>
  <c r="AG24" i="7"/>
  <c r="AF10" i="7"/>
  <c r="AF30" i="7"/>
  <c r="U30" i="4"/>
  <c r="O30" i="8"/>
  <c r="M30" i="8"/>
  <c r="AG66" i="7"/>
  <c r="AF27" i="7"/>
  <c r="U27" i="4"/>
  <c r="U39" i="4" l="1"/>
  <c r="AG39" i="7" s="1"/>
  <c r="H39" i="4"/>
  <c r="AE39" i="3" s="1"/>
  <c r="H37" i="4"/>
  <c r="AE37" i="3" s="1"/>
  <c r="H17" i="4"/>
  <c r="I17" i="4" s="1"/>
  <c r="AF17" i="3" s="1"/>
  <c r="H13" i="4"/>
  <c r="I13" i="4" s="1"/>
  <c r="I19" i="8" s="1"/>
  <c r="H26" i="4"/>
  <c r="AE26" i="3" s="1"/>
  <c r="H14" i="4"/>
  <c r="I14" i="4" s="1"/>
  <c r="AF14" i="3" s="1"/>
  <c r="V20" i="4"/>
  <c r="W20" i="4" s="1"/>
  <c r="AF29" i="7"/>
  <c r="I27" i="4"/>
  <c r="I33" i="8" s="1"/>
  <c r="AE27" i="3"/>
  <c r="AG61" i="6"/>
  <c r="U35" i="4"/>
  <c r="V35" i="4" s="1"/>
  <c r="W35" i="4" s="1"/>
  <c r="O41" i="8" s="1"/>
  <c r="AF26" i="7"/>
  <c r="U22" i="4"/>
  <c r="V22" i="4" s="1"/>
  <c r="W22" i="4" s="1"/>
  <c r="AG69" i="6"/>
  <c r="AF31" i="6"/>
  <c r="AG79" i="7"/>
  <c r="O56" i="4"/>
  <c r="K82" i="8" s="1"/>
  <c r="AF61" i="6"/>
  <c r="AF37" i="7"/>
  <c r="AF20" i="7"/>
  <c r="V25" i="4"/>
  <c r="W25" i="4" s="1"/>
  <c r="O31" i="8" s="1"/>
  <c r="AF60" i="7"/>
  <c r="AF19" i="7"/>
  <c r="K89" i="8"/>
  <c r="V26" i="4"/>
  <c r="M32" i="8" s="1"/>
  <c r="O39" i="4"/>
  <c r="K45" i="8" s="1"/>
  <c r="AF79" i="7"/>
  <c r="U67" i="4"/>
  <c r="V67" i="4" s="1"/>
  <c r="M93" i="8" s="1"/>
  <c r="AG28" i="7"/>
  <c r="AG60" i="7"/>
  <c r="M34" i="8"/>
  <c r="O27" i="4"/>
  <c r="K33" i="8" s="1"/>
  <c r="AF69" i="6"/>
  <c r="AG37" i="7"/>
  <c r="AF21" i="6"/>
  <c r="K37" i="8"/>
  <c r="AG19" i="7"/>
  <c r="AF25" i="7"/>
  <c r="M19" i="8"/>
  <c r="O13" i="4"/>
  <c r="K19" i="8" s="1"/>
  <c r="I31" i="4"/>
  <c r="I37" i="8" s="1"/>
  <c r="U14" i="4"/>
  <c r="V14" i="4" s="1"/>
  <c r="W14" i="4" s="1"/>
  <c r="AG13" i="7"/>
  <c r="AF11" i="3"/>
  <c r="U32" i="4"/>
  <c r="AG32" i="7" s="1"/>
  <c r="V29" i="4"/>
  <c r="M35" i="8" s="1"/>
  <c r="AE11" i="3"/>
  <c r="K27" i="8"/>
  <c r="O24" i="4"/>
  <c r="K30" i="8" s="1"/>
  <c r="I19" i="4"/>
  <c r="I25" i="8" s="1"/>
  <c r="AF23" i="7"/>
  <c r="AG37" i="6"/>
  <c r="O20" i="4"/>
  <c r="AG20" i="6" s="1"/>
  <c r="AG23" i="7"/>
  <c r="M29" i="8"/>
  <c r="AF13" i="7"/>
  <c r="AG26" i="6"/>
  <c r="AF37" i="6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AE14" i="3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AG79" i="6"/>
  <c r="K105" i="8"/>
  <c r="M98" i="8"/>
  <c r="O98" i="8"/>
  <c r="AG51" i="7"/>
  <c r="V51" i="4"/>
  <c r="W51" i="4" s="1"/>
  <c r="I91" i="8"/>
  <c r="AF69" i="3"/>
  <c r="I87" i="8"/>
  <c r="AF61" i="3"/>
  <c r="O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I23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V27" i="4"/>
  <c r="W27" i="4" s="1"/>
  <c r="AG27" i="7"/>
  <c r="AG52" i="7"/>
  <c r="V52" i="4"/>
  <c r="W52" i="4" s="1"/>
  <c r="AF15" i="3"/>
  <c r="I21" i="8"/>
  <c r="V39" i="4"/>
  <c r="W39" i="4" s="1"/>
  <c r="I38" i="8"/>
  <c r="AF32" i="3"/>
  <c r="I26" i="4" l="1"/>
  <c r="I32" i="8" s="1"/>
  <c r="I37" i="4"/>
  <c r="AF37" i="3" s="1"/>
  <c r="AF13" i="3"/>
  <c r="V32" i="4"/>
  <c r="W32" i="4" s="1"/>
  <c r="O38" i="8" s="1"/>
  <c r="M26" i="8"/>
  <c r="AE17" i="3"/>
  <c r="AG39" i="6"/>
  <c r="M31" i="8"/>
  <c r="I20" i="8"/>
  <c r="AF31" i="3"/>
  <c r="AF27" i="3"/>
  <c r="W26" i="4"/>
  <c r="O32" i="8" s="1"/>
  <c r="K20" i="8"/>
  <c r="AG24" i="6"/>
  <c r="AF30" i="6"/>
  <c r="M41" i="8"/>
  <c r="AG22" i="7"/>
  <c r="AG35" i="7"/>
  <c r="AF62" i="3"/>
  <c r="I77" i="8"/>
  <c r="AG73" i="6"/>
  <c r="K23" i="8"/>
  <c r="O50" i="4"/>
  <c r="AG50" i="6" s="1"/>
  <c r="AF38" i="3"/>
  <c r="AG27" i="6"/>
  <c r="W67" i="4"/>
  <c r="O93" i="8" s="1"/>
  <c r="AG67" i="7"/>
  <c r="V18" i="4"/>
  <c r="W18" i="4" s="1"/>
  <c r="O24" i="8" s="1"/>
  <c r="AG13" i="6"/>
  <c r="K94" i="8"/>
  <c r="AG23" i="6"/>
  <c r="AG16" i="7"/>
  <c r="K42" i="8"/>
  <c r="AG14" i="7"/>
  <c r="W29" i="4"/>
  <c r="O35" i="8" s="1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38" i="8" l="1"/>
  <c r="I43" i="8"/>
  <c r="K76" i="8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<sst xmlns="http://schemas.openxmlformats.org/spreadsheetml/2006/main" count="764" uniqueCount="242">
  <si>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</si>
  <si>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</si>
  <si>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</si>
  <si>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</si>
  <si>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</si>
  <si>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</si>
  <si>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</si>
  <si>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</si>
  <si>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</si>
  <si>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</si>
  <si>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</si>
  <si>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</si>
  <si>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</si>
  <si>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</si>
  <si>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</si>
  <si>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</si>
  <si>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</si>
  <si>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</si>
  <si>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</si>
  <si>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</si>
  <si>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</si>
  <si>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</si>
  <si>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</si>
  <si>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</si>
  <si>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</si>
  <si>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</si>
  <si>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</si>
  <si>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</si>
  <si>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</si>
  <si>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</si>
  <si>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</si>
  <si>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</si>
  <si>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</si>
  <si>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</si>
  <si>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</si>
  <si>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</si>
  <si>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</si>
  <si>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</si>
  <si>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</si>
  <si>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</si>
  <si>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</si>
  <si>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</si>
  <si>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</si>
  <si>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</si>
  <si>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</si>
  <si>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</si>
  <si>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</si>
  <si>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</si>
  <si>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</si>
  <si>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</si>
  <si>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</si>
  <si>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</si>
  <si>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</si>
  <si>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</si>
  <si>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</si>
  <si>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</si>
  <si>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</si>
  <si>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</si>
  <si>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</si>
  <si>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</si>
  <si>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</si>
  <si>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</si>
  <si>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</si>
  <si>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</si>
  <si>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</si>
  <si>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</si>
  <si>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</si>
  <si>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</si>
  <si>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</si>
  <si>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</si>
  <si>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</si>
  <si>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</si>
  <si>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</si>
  <si>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</si>
  <si>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</si>
  <si>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</si>
  <si>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</si>
  <si>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</si>
  <si>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</si>
  <si>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</si>
  <si>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</si>
  <si>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</si>
  <si>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</si>
  <si>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</si>
  <si>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</si>
  <si>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</si>
  <si>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</si>
  <si>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</si>
  <si>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</si>
  <si>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</si>
  <si>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</si>
  <si>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</si>
  <si>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</si>
  <si>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</si>
  <si>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</si>
  <si>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</si>
  <si>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</si>
  <si>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</si>
  <si>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</si>
  <si>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</si>
  <si>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</si>
  <si>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</si>
  <si>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</si>
  <si>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</si>
  <si>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</si>
  <si>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</si>
  <si>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</si>
  <si>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</si>
  <si>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</si>
  <si>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</si>
  <si>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</si>
  <si>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</si>
  <si>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</si>
  <si>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</si>
  <si>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</si>
  <si>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</si>
  <si>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</si>
  <si>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</si>
  <si>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</si>
  <si>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</si>
  <si>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</si>
  <si>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</si>
  <si>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</si>
  <si>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</si>
  <si>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</si>
  <si>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</si>
  <si>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</si>
  <si>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</si>
  <si>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</si>
  <si>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</si>
  <si>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</si>
  <si>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</si>
  <si>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</si>
  <si>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</si>
  <si>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</si>
  <si>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</si>
  <si>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</si>
  <si>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</si>
  <si>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</si>
  <si>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</si>
  <si>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</si>
  <si>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</si>
  <si>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</si>
  <si>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</si>
  <si>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</si>
  <si>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</si>
  <si>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</si>
  <si>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</si>
  <si>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</si>
  <si>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</si>
  <si>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</si>
  <si>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</si>
  <si>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</si>
  <si>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</si>
  <si>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</si>
  <si>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</si>
  <si>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</si>
  <si>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</si>
  <si>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</si>
  <si>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</si>
  <si>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</si>
  <si>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</si>
  <si>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</si>
  <si>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</si>
  <si>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</si>
  <si>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</si>
  <si>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</si>
  <si>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</si>
  <si>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</si>
  <si>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</si>
  <si>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</si>
  <si>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</si>
  <si>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</si>
  <si>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</si>
  <si>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</si>
  <si>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</si>
  <si>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</si>
  <si>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</si>
  <si>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</si>
  <si>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</si>
  <si>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</si>
  <si>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</si>
  <si>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</si>
  <si>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</si>
  <si>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</si>
  <si>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</si>
  <si>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</si>
  <si>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</si>
  <si>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</si>
  <si>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</si>
  <si>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</si>
  <si>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</si>
  <si>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</si>
  <si>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</si>
  <si>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</si>
  <si>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</si>
  <si>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</si>
  <si>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</si>
  <si>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</si>
  <si>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</si>
  <si>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</si>
  <si>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</si>
  <si>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</si>
  <si>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</si>
  <si>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</si>
  <si>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</si>
  <si>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</si>
  <si>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</si>
  <si>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</si>
  <si>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</si>
  <si>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</si>
  <si>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</si>
  <si>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</si>
  <si>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</si>
  <si>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</si>
  <si>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</si>
  <si>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</si>
  <si>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</si>
  <si>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</si>
  <si>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</si>
  <si>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</si>
  <si>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</si>
  <si>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</si>
  <si>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</si>
  <si>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</si>
  <si>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</si>
  <si>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</si>
  <si>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</si>
  <si>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</si>
  <si>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</si>
  <si>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</si>
  <si>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</si>
  <si>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</si>
  <si>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</si>
  <si>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</si>
  <si>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</si>
  <si>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</si>
  <si>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</si>
  <si>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</si>
  <si>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</si>
  <si>
    <t>1-23-2017</t>
  </si>
  <si>
    <t>1-27-2017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</si>
</sst>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23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12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154</v>
      </c>
      <c r="H12" s="192"/>
      <c r="I12" s="2"/>
      <c r="J12" s="189" t="s">
        <v>155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214"/>
      <c r="F13" s="1"/>
      <c r="G13" s="174" t="s">
        <v>14</v>
      </c>
      <c r="H13" s="174"/>
      <c r="I13" s="2"/>
      <c r="J13" s="174" t="s">
        <v>15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230</v>
      </c>
      <c r="E14" s="192"/>
      <c r="F14" s="4"/>
      <c r="G14" s="189" t="s">
        <v>231</v>
      </c>
      <c r="H14" s="19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99"/>
      <c r="F15" s="4"/>
      <c r="G15" s="174" t="s">
        <v>17</v>
      </c>
      <c r="H15" s="199"/>
      <c r="I15" s="5"/>
      <c r="J15" s="3" t="s">
        <v>18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156</v>
      </c>
      <c r="E16" s="200"/>
      <c r="F16" s="4"/>
      <c r="G16" s="168" t="s">
        <v>158</v>
      </c>
      <c r="H16" s="219"/>
      <c r="I16" s="219"/>
      <c r="J16" s="215" t="s">
        <v>153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209"/>
      <c r="F17" s="4"/>
      <c r="G17" s="3" t="s">
        <v>20</v>
      </c>
      <c r="H17" s="15"/>
      <c r="I17" s="5"/>
      <c r="J17" s="174" t="s">
        <v>21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/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5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135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6</v>
      </c>
      <c r="H24" s="207"/>
      <c r="I24" s="207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10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11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151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3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2G  ITE3</v>
      </c>
      <c r="B1" s="254"/>
      <c r="C1" s="254"/>
      <c r="D1" s="255"/>
      <c r="E1" s="259" t="s">
        <v>128</v>
      </c>
      <c r="F1" s="260"/>
      <c r="G1" s="260"/>
      <c r="H1" s="260"/>
      <c r="I1" s="261"/>
      <c r="J1" s="259" t="s">
        <v>129</v>
      </c>
      <c r="K1" s="260"/>
      <c r="L1" s="260"/>
      <c r="M1" s="260"/>
      <c r="N1" s="260"/>
      <c r="O1" s="261"/>
      <c r="P1" s="259" t="s">
        <v>130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/>
      </c>
      <c r="F2" s="228" t="str">
        <f>IF('INITIAL INPUT'!G21="","",'INITIAL INPUT'!G21)</f>
        <v>Laboratory</v>
      </c>
      <c r="G2" s="231" t="s">
        <v>97</v>
      </c>
      <c r="H2" s="238" t="s">
        <v>98</v>
      </c>
      <c r="I2" s="247" t="str">
        <f>IF('INITIAL INPUT'!J23="","GRADE (%)","INVALID GRADE")</f>
        <v>GRADE (%)</v>
      </c>
      <c r="J2" s="250" t="str">
        <f>E2</f>
        <v/>
      </c>
      <c r="K2" s="228" t="str">
        <f>F2</f>
        <v>Laboratory</v>
      </c>
      <c r="L2" s="231" t="str">
        <f>G2</f>
        <v>EXAM</v>
      </c>
      <c r="M2" s="264" t="s">
        <v>131</v>
      </c>
      <c r="N2" s="238" t="s">
        <v>98</v>
      </c>
      <c r="O2" s="247" t="str">
        <f>IF('INITIAL INPUT'!K23="","GRADE (%)","INVALID GRADE")</f>
        <v>GRADE (%)</v>
      </c>
      <c r="P2" s="250" t="str">
        <f>E2</f>
        <v/>
      </c>
      <c r="Q2" s="228" t="str">
        <f>F2</f>
        <v>Laboratory</v>
      </c>
      <c r="R2" s="231" t="s">
        <v>97</v>
      </c>
      <c r="S2" s="264" t="s">
        <v>131</v>
      </c>
      <c r="T2" s="238" t="s">
        <v>98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132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MW 12:30PM-1:45PM  MWF 11:15AM-12:30PM</v>
      </c>
      <c r="B4" s="283"/>
      <c r="C4" s="284"/>
      <c r="D4" s="103" t="str">
        <f>'INITIAL INPUT'!J14</f>
        <v>M304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123</v>
      </c>
      <c r="B7" s="274"/>
      <c r="C7" s="277" t="s">
        <v>124</v>
      </c>
      <c r="D7" s="262" t="s">
        <v>133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>
        <f>IF(PRELIM!P9="","",$E$8*PRELIM!P9)</f>
        <v>10.56</v>
      </c>
      <c r="F9" s="83">
        <f>IF(PRELIM!AB9="","",$F$8*PRELIM!AB9)</f>
        <v>18.403846153846157</v>
      </c>
      <c r="G9" s="83">
        <f>IF(PRELIM!AD9="","",$G$8*PRELIM!AD9)</f>
        <v>12.24</v>
      </c>
      <c r="H9" s="84">
        <f t="shared" ref="H9:H40" si="0">IF(SUM(E9:G9)=0,"",SUM(E9:G9))</f>
        <v>41.203846153846158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20.9</v>
      </c>
      <c r="F10" s="83">
        <f>IF(PRELIM!AB10="","",$F$8*PRELIM!AB10)</f>
        <v>11.16923076923077</v>
      </c>
      <c r="G10" s="83">
        <f>IF(PRELIM!AD10="","",$G$8*PRELIM!AD10)</f>
        <v>15.64</v>
      </c>
      <c r="H10" s="84">
        <f t="shared" si="0"/>
        <v>47.709230769230771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>
        <f>IF(PRELIM!P11="","",$E$8*PRELIM!P11)</f>
        <v>28.160000000000004</v>
      </c>
      <c r="F11" s="83">
        <f>IF(PRELIM!AB11="","",$F$8*PRELIM!AB11)</f>
        <v>19.038461538461537</v>
      </c>
      <c r="G11" s="83">
        <f>IF(PRELIM!AD11="","",$G$8*PRELIM!AD11)</f>
        <v>25.840000000000003</v>
      </c>
      <c r="H11" s="84">
        <f t="shared" si="0"/>
        <v>73.038461538461547</v>
      </c>
      <c r="I11" s="85">
        <f>IF(H11="","",VLOOKUP(H11,'INITIAL INPUT'!$P$4:$R$34,3))</f>
        <v>87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2.2000000000000002</v>
      </c>
      <c r="F12" s="83">
        <f>IF(PRELIM!AB12="","",$F$8*PRELIM!AB12)</f>
        <v>14.976923076923079</v>
      </c>
      <c r="G12" s="83">
        <f>IF(PRELIM!AD12="","",$G$8*PRELIM!AD12)</f>
        <v>22.44</v>
      </c>
      <c r="H12" s="84">
        <f t="shared" si="0"/>
        <v>39.616923076923079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28.160000000000004</v>
      </c>
      <c r="F13" s="83">
        <f>IF(PRELIM!AB13="","",$F$8*PRELIM!AB13)</f>
        <v>21.57692307692308</v>
      </c>
      <c r="G13" s="83">
        <f>IF(PRELIM!AD13="","",$G$8*PRELIM!AD13)</f>
        <v>19.72</v>
      </c>
      <c r="H13" s="84">
        <f t="shared" si="0"/>
        <v>69.45692307692309</v>
      </c>
      <c r="I13" s="85">
        <f>IF(H13="","",VLOOKUP(H13,'INITIAL INPUT'!$P$4:$R$34,3))</f>
        <v>85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18.260000000000002</v>
      </c>
      <c r="F14" s="83">
        <f>IF(PRELIM!AB14="","",$F$8*PRELIM!AB14)</f>
        <v>14.342307692307692</v>
      </c>
      <c r="G14" s="83">
        <f>IF(PRELIM!AD14="","",$G$8*PRELIM!AD14)</f>
        <v>8.84</v>
      </c>
      <c r="H14" s="84">
        <f t="shared" si="0"/>
        <v>41.442307692307693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>
        <f>IF(PRELIM!P15="","",$E$8*PRELIM!P15)</f>
        <v>11.440000000000001</v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32.764615384615389</v>
      </c>
      <c r="I15" s="85">
        <f>IF(H15="","",VLOOKUP(H15,'INITIAL INPUT'!$P$4:$R$34,3))</f>
        <v>73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22.44</v>
      </c>
      <c r="F16" s="83">
        <f>IF(PRELIM!AB16="","",$F$8*PRELIM!AB16)</f>
        <v>31.476923076923079</v>
      </c>
      <c r="G16" s="83">
        <f>IF(PRELIM!AD16="","",$G$8*PRELIM!AD16)</f>
        <v>17.68</v>
      </c>
      <c r="H16" s="84">
        <f t="shared" si="0"/>
        <v>71.596923076923076</v>
      </c>
      <c r="I16" s="85">
        <f>IF(H16="","",VLOOKUP(H16,'INITIAL INPUT'!$P$4:$R$34,3))</f>
        <v>86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>
        <f>IF(PRELIM!P17="","",$E$8*PRELIM!P17)</f>
        <v>27.94</v>
      </c>
      <c r="F17" s="83">
        <f>IF(PRELIM!AB17="","",$F$8*PRELIM!AB17)</f>
        <v>32.365384615384613</v>
      </c>
      <c r="G17" s="83">
        <f>IF(PRELIM!AD17="","",$G$8*PRELIM!AD17)</f>
        <v>23.8</v>
      </c>
      <c r="H17" s="84">
        <f t="shared" si="0"/>
        <v>84.105384615384608</v>
      </c>
      <c r="I17" s="85">
        <f>IF(H17="","",VLOOKUP(H17,'INITIAL INPUT'!$P$4:$R$34,3))</f>
        <v>92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26.400000000000002</v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46.527692307692305</v>
      </c>
      <c r="I18" s="85">
        <f>IF(H18="","",VLOOKUP(H18,'INITIAL INPUT'!$P$4:$R$34,3))</f>
        <v>74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31.240000000000002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90.080000000000013</v>
      </c>
      <c r="I20" s="85">
        <f>IF(H20="","",VLOOKUP(H20,'INITIAL INPUT'!$P$4:$R$34,3))</f>
        <v>95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3.96</v>
      </c>
      <c r="F21" s="83" t="str">
        <f>IF(PRELIM!AB21="","",$F$8*PRELIM!AB21)</f>
        <v/>
      </c>
      <c r="G21" s="83" t="str">
        <f>IF(PRELIM!AD21="","",$G$8*PRELIM!AD21)</f>
        <v/>
      </c>
      <c r="H21" s="84">
        <f t="shared" si="0"/>
        <v>3.96</v>
      </c>
      <c r="I21" s="85">
        <f>IF(H21="","",VLOOKUP(H21,'INITIAL INPUT'!$P$4:$R$34,3))</f>
        <v>70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25.740000000000002</v>
      </c>
      <c r="F23" s="83">
        <f>IF(PRELIM!AB23="","",$F$8*PRELIM!AB23)</f>
        <v>31.730769230769234</v>
      </c>
      <c r="G23" s="83">
        <f>IF(PRELIM!AD23="","",$G$8*PRELIM!AD23)</f>
        <v>21.080000000000002</v>
      </c>
      <c r="H23" s="84">
        <f t="shared" si="0"/>
        <v>78.550769230769234</v>
      </c>
      <c r="I23" s="85">
        <f>IF(H23="","",VLOOKUP(H23,'INITIAL INPUT'!$P$4:$R$34,3))</f>
        <v>89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15.84</v>
      </c>
      <c r="F24" s="83">
        <f>IF(PRELIM!AB24="","",$F$8*PRELIM!AB24)</f>
        <v>15.357692307692309</v>
      </c>
      <c r="G24" s="83">
        <f>IF(PRELIM!AD24="","",$G$8*PRELIM!AD24)</f>
        <v>14.280000000000001</v>
      </c>
      <c r="H24" s="84">
        <f t="shared" si="0"/>
        <v>45.477692307692308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>
        <f>IF(PRELIM!P25="","",$E$8*PRELIM!P25)</f>
        <v>7.7</v>
      </c>
      <c r="F25" s="83">
        <f>IF(PRELIM!AB25="","",$F$8*PRELIM!AB25)</f>
        <v>22.846153846153847</v>
      </c>
      <c r="G25" s="83">
        <f>IF(PRELIM!AD25="","",$G$8*PRELIM!AD25)</f>
        <v>19.040000000000003</v>
      </c>
      <c r="H25" s="84">
        <f t="shared" si="0"/>
        <v>49.586153846153849</v>
      </c>
      <c r="I25" s="85">
        <f>IF(H25="","",VLOOKUP(H25,'INITIAL INPUT'!$P$4:$R$34,3))</f>
        <v>74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>
        <f>IF(PRELIM!P26="","",$E$8*PRELIM!P26)</f>
        <v>17.38</v>
      </c>
      <c r="F26" s="83">
        <f>IF(PRELIM!AB26="","",$F$8*PRELIM!AB26)</f>
        <v>14.596153846153845</v>
      </c>
      <c r="G26" s="83">
        <f>IF(PRELIM!AD26="","",$G$8*PRELIM!AD26)</f>
        <v>11.56</v>
      </c>
      <c r="H26" s="84">
        <f t="shared" si="0"/>
        <v>43.536153846153844</v>
      </c>
      <c r="I26" s="85">
        <f>IF(H26="","",VLOOKUP(H26,'INITIAL INPUT'!$P$4:$R$34,3))</f>
        <v>74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25.959999999999997</v>
      </c>
      <c r="F27" s="83">
        <f>IF(PRELIM!AB27="","",$F$8*PRELIM!AB27)</f>
        <v>32.365384615384613</v>
      </c>
      <c r="G27" s="83">
        <f>IF(PRELIM!AD27="","",$G$8*PRELIM!AD27)</f>
        <v>14.96</v>
      </c>
      <c r="H27" s="84">
        <f t="shared" si="0"/>
        <v>73.285384615384601</v>
      </c>
      <c r="I27" s="85">
        <f>IF(H27="","",VLOOKUP(H27,'INITIAL INPUT'!$P$4:$R$34,3))</f>
        <v>87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>
        <f>IF(PRELIM!P28="","",$E$8*PRELIM!P28)</f>
        <v>11.22</v>
      </c>
      <c r="F28" s="83">
        <f>IF(PRELIM!AB28="","",$F$8*PRELIM!AB28)</f>
        <v>32.365384615384613</v>
      </c>
      <c r="G28" s="83">
        <f>IF(PRELIM!AD28="","",$G$8*PRELIM!AD28)</f>
        <v>25.840000000000003</v>
      </c>
      <c r="H28" s="84">
        <f t="shared" si="0"/>
        <v>69.425384615384615</v>
      </c>
      <c r="I28" s="85">
        <f>IF(H28="","",VLOOKUP(H28,'INITIAL INPUT'!$P$4:$R$34,3))</f>
        <v>85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>
        <f>IF(PRELIM!P29="","",$E$8*PRELIM!P29)</f>
        <v>25.52</v>
      </c>
      <c r="F29" s="83">
        <f>IF(PRELIM!AB29="","",$F$8*PRELIM!AB29)</f>
        <v>13.073076923076924</v>
      </c>
      <c r="G29" s="83">
        <f>IF(PRELIM!AD29="","",$G$8*PRELIM!AD29)</f>
        <v>22.44</v>
      </c>
      <c r="H29" s="84">
        <f t="shared" si="0"/>
        <v>61.033076923076919</v>
      </c>
      <c r="I29" s="85">
        <f>IF(H29="","",VLOOKUP(H29,'INITIAL INPUT'!$P$4:$R$34,3))</f>
        <v>81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14.3</v>
      </c>
      <c r="F30" s="83">
        <f>IF(PRELIM!AB30="","",$F$8*PRELIM!AB30)</f>
        <v>16.753846153846155</v>
      </c>
      <c r="G30" s="83">
        <f>IF(PRELIM!AD30="","",$G$8*PRELIM!AD30)</f>
        <v>20.400000000000002</v>
      </c>
      <c r="H30" s="84">
        <f t="shared" si="0"/>
        <v>51.453846153846158</v>
      </c>
      <c r="I30" s="85">
        <f>IF(H30="","",VLOOKUP(H30,'INITIAL INPUT'!$P$4:$R$34,3))</f>
        <v>75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27.28</v>
      </c>
      <c r="F31" s="83">
        <f>IF(PRELIM!AB31="","",$F$8*PRELIM!AB31)</f>
        <v>32.365384615384613</v>
      </c>
      <c r="G31" s="83">
        <f>IF(PRELIM!AD31="","",$G$8*PRELIM!AD31)</f>
        <v>22.44</v>
      </c>
      <c r="H31" s="84">
        <f t="shared" si="0"/>
        <v>82.085384615384612</v>
      </c>
      <c r="I31" s="85">
        <f>IF(H31="","",VLOOKUP(H31,'INITIAL INPUT'!$P$4:$R$34,3))</f>
        <v>91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14.3</v>
      </c>
      <c r="F32" s="83">
        <f>IF(PRELIM!AB32="","",$F$8*PRELIM!AB32)</f>
        <v>27.669230769230772</v>
      </c>
      <c r="G32" s="83">
        <f>IF(PRELIM!AD32="","",$G$8*PRELIM!AD32)</f>
        <v>23.12</v>
      </c>
      <c r="H32" s="84">
        <f t="shared" si="0"/>
        <v>65.089230769230781</v>
      </c>
      <c r="I32" s="85">
        <f>IF(H32="","",VLOOKUP(H32,'INITIAL INPUT'!$P$4:$R$34,3))</f>
        <v>83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27.500000000000004</v>
      </c>
      <c r="F33" s="83">
        <f>IF(PRELIM!AB33="","",$F$8*PRELIM!AB33)</f>
        <v>14.088461538461539</v>
      </c>
      <c r="G33" s="83">
        <f>IF(PRELIM!AD33="","",$G$8*PRELIM!AD33)</f>
        <v>17.68</v>
      </c>
      <c r="H33" s="84">
        <f t="shared" si="0"/>
        <v>59.268461538461544</v>
      </c>
      <c r="I33" s="85">
        <f>IF(H33="","",VLOOKUP(H33,'INITIAL INPUT'!$P$4:$R$34,3))</f>
        <v>80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19.36</v>
      </c>
      <c r="F34" s="83">
        <f>IF(PRELIM!AB34="","",$F$8*PRELIM!AB34)</f>
        <v>33</v>
      </c>
      <c r="G34" s="83">
        <f>IF(PRELIM!AD34="","",$G$8*PRELIM!AD34)</f>
        <v>10.200000000000001</v>
      </c>
      <c r="H34" s="84">
        <f t="shared" si="0"/>
        <v>62.56</v>
      </c>
      <c r="I34" s="85">
        <f>IF(H34="","",VLOOKUP(H34,'INITIAL INPUT'!$P$4:$R$34,3))</f>
        <v>81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14.74</v>
      </c>
      <c r="F35" s="83">
        <f>IF(PRELIM!AB35="","",$F$8*PRELIM!AB35)</f>
        <v>1.903846153846154</v>
      </c>
      <c r="G35" s="83">
        <f>IF(PRELIM!AD35="","",$G$8*PRELIM!AD35)</f>
        <v>19.72</v>
      </c>
      <c r="H35" s="84">
        <f t="shared" si="0"/>
        <v>36.363846153846154</v>
      </c>
      <c r="I35" s="85">
        <f>IF(H35="","",VLOOKUP(H35,'INITIAL INPUT'!$P$4:$R$34,3))</f>
        <v>73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23.540000000000003</v>
      </c>
      <c r="F36" s="83">
        <f>IF(PRELIM!AB36="","",$F$8*PRELIM!AB36)</f>
        <v>32.746153846153845</v>
      </c>
      <c r="G36" s="83">
        <f>IF(PRELIM!AD36="","",$G$8*PRELIM!AD36)</f>
        <v>20.400000000000002</v>
      </c>
      <c r="H36" s="84">
        <f t="shared" si="0"/>
        <v>76.686153846153857</v>
      </c>
      <c r="I36" s="85">
        <f>IF(H36="","",VLOOKUP(H36,'INITIAL INPUT'!$P$4:$R$34,3))</f>
        <v>88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24.640000000000004</v>
      </c>
      <c r="F37" s="83">
        <f>IF(PRELIM!AB37="","",$F$8*PRELIM!AB37)</f>
        <v>32.492307692307698</v>
      </c>
      <c r="G37" s="83">
        <f>IF(PRELIM!AD37="","",$G$8*PRELIM!AD37)</f>
        <v>14.280000000000001</v>
      </c>
      <c r="H37" s="84">
        <f t="shared" si="0"/>
        <v>71.412307692307706</v>
      </c>
      <c r="I37" s="85">
        <f>IF(H37="","",VLOOKUP(H37,'INITIAL INPUT'!$P$4:$R$34,3))</f>
        <v>86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15.84</v>
      </c>
      <c r="F38" s="83">
        <f>IF(PRELIM!AB38="","",$F$8*PRELIM!AB38)</f>
        <v>23.353846153846156</v>
      </c>
      <c r="G38" s="83">
        <f>IF(PRELIM!AD38="","",$G$8*PRELIM!AD38)</f>
        <v>23.12</v>
      </c>
      <c r="H38" s="84">
        <f t="shared" si="0"/>
        <v>62.313846153846157</v>
      </c>
      <c r="I38" s="85">
        <f>IF(H38="","",VLOOKUP(H38,'INITIAL INPUT'!$P$4:$R$34,3))</f>
        <v>81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23.980000000000004</v>
      </c>
      <c r="F39" s="83">
        <f>IF(PRELIM!AB39="","",$F$8*PRELIM!AB39)</f>
        <v>30.207692307692309</v>
      </c>
      <c r="G39" s="83">
        <f>IF(PRELIM!AD39="","",$G$8*PRELIM!AD39)</f>
        <v>18.360000000000003</v>
      </c>
      <c r="H39" s="84">
        <f t="shared" si="0"/>
        <v>72.547692307692316</v>
      </c>
      <c r="I39" s="85">
        <f>IF(H39="","",VLOOKUP(H39,'INITIAL INPUT'!$P$4:$R$34,3))</f>
        <v>86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2G  ITE3</v>
      </c>
      <c r="B42" s="254"/>
      <c r="C42" s="254"/>
      <c r="D42" s="255"/>
      <c r="E42" s="259" t="s">
        <v>128</v>
      </c>
      <c r="F42" s="260"/>
      <c r="G42" s="260"/>
      <c r="H42" s="260"/>
      <c r="I42" s="261"/>
      <c r="J42" s="259" t="s">
        <v>129</v>
      </c>
      <c r="K42" s="260"/>
      <c r="L42" s="260"/>
      <c r="M42" s="260"/>
      <c r="N42" s="260"/>
      <c r="O42" s="261"/>
      <c r="P42" s="259" t="s">
        <v>130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97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97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97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132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MW 12:30PM-1:45PM  MWF 11:15AM-12:30PM</v>
      </c>
      <c r="B45" s="283"/>
      <c r="C45" s="284"/>
      <c r="D45" s="75" t="str">
        <f>D4</f>
        <v>M304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35" zoomScaleNormal="100" workbookViewId="0">
      <selection activeCell="R40" sqref="R4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2G  ITE3</v>
      </c>
      <c r="B1" s="320"/>
      <c r="C1" s="320"/>
      <c r="D1" s="320"/>
      <c r="E1" s="328" t="s">
        <v>96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47" t="s">
        <v>98</v>
      </c>
      <c r="AF2" s="298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20</v>
      </c>
      <c r="F5" s="108">
        <v>60</v>
      </c>
      <c r="G5" s="108">
        <v>30</v>
      </c>
      <c r="H5" s="108">
        <v>10</v>
      </c>
      <c r="I5" s="108">
        <v>30</v>
      </c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233</v>
      </c>
      <c r="F6" s="305" t="s">
        <v>234</v>
      </c>
      <c r="G6" s="362" t="s">
        <v>240</v>
      </c>
      <c r="H6" s="362">
        <v>43040</v>
      </c>
      <c r="I6" s="362" t="s">
        <v>241</v>
      </c>
      <c r="J6" s="305"/>
      <c r="K6" s="305"/>
      <c r="L6" s="305"/>
      <c r="M6" s="305"/>
      <c r="N6" s="305"/>
      <c r="O6" s="369">
        <f>IF(SUM(E5:N5)=0,"",SUM(E5:N5))</f>
        <v>150</v>
      </c>
      <c r="P6" s="312"/>
      <c r="Q6" s="305" t="s">
        <v>235</v>
      </c>
      <c r="R6" s="305" t="s">
        <v>236</v>
      </c>
      <c r="S6" s="305" t="s">
        <v>237</v>
      </c>
      <c r="T6" s="305" t="s">
        <v>238</v>
      </c>
      <c r="U6" s="305" t="s">
        <v>239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63"/>
      <c r="H7" s="363"/>
      <c r="I7" s="363"/>
      <c r="J7" s="338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64"/>
      <c r="H8" s="364"/>
      <c r="I8" s="364"/>
      <c r="J8" s="339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>
        <v>0</v>
      </c>
      <c r="F9" s="109"/>
      <c r="G9" s="109">
        <v>28</v>
      </c>
      <c r="H9" s="109">
        <v>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32</v>
      </c>
      <c r="Q9" s="109">
        <v>100</v>
      </c>
      <c r="R9" s="109">
        <v>25</v>
      </c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145</v>
      </c>
      <c r="AB9" s="67">
        <f>IF(AA9="","",AA9/$AA$6*100)</f>
        <v>55.769230769230774</v>
      </c>
      <c r="AC9" s="111">
        <v>36</v>
      </c>
      <c r="AD9" s="67">
        <f>IF(AC9="","",AC9/$AC$5*100)</f>
        <v>36</v>
      </c>
      <c r="AE9" s="66">
        <f>CRS!H9</f>
        <v>41.203846153846158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>
        <v>5</v>
      </c>
      <c r="F10" s="109">
        <v>38</v>
      </c>
      <c r="G10" s="109">
        <v>22</v>
      </c>
      <c r="H10" s="109">
        <v>0</v>
      </c>
      <c r="I10" s="109">
        <v>30</v>
      </c>
      <c r="J10" s="109"/>
      <c r="K10" s="109"/>
      <c r="L10" s="109"/>
      <c r="M10" s="109"/>
      <c r="N10" s="109"/>
      <c r="O10" s="60">
        <f t="shared" ref="O10:O40" si="0">IF(SUM(E10:N10)=0,"",SUM(E10:N10))</f>
        <v>95</v>
      </c>
      <c r="P10" s="67">
        <f t="shared" ref="P10:P40" si="1">IF(O10="","",O10/$O$6*100)</f>
        <v>63.333333333333329</v>
      </c>
      <c r="Q10" s="109">
        <v>50</v>
      </c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88</v>
      </c>
      <c r="AB10" s="67">
        <f t="shared" ref="AB10:AB40" si="3">IF(AA10="","",AA10/$AA$6*100)</f>
        <v>33.846153846153847</v>
      </c>
      <c r="AC10" s="111">
        <v>46</v>
      </c>
      <c r="AD10" s="67">
        <f t="shared" ref="AD10:AD40" si="4">IF(AC10="","",AC10/$AC$5*100)</f>
        <v>46</v>
      </c>
      <c r="AE10" s="66">
        <f>CRS!H10</f>
        <v>47.709230769230771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>
        <v>20</v>
      </c>
      <c r="F11" s="109">
        <v>38</v>
      </c>
      <c r="G11" s="109">
        <v>30</v>
      </c>
      <c r="H11" s="109">
        <v>10</v>
      </c>
      <c r="I11" s="109">
        <v>30</v>
      </c>
      <c r="J11" s="109"/>
      <c r="K11" s="109"/>
      <c r="L11" s="109"/>
      <c r="M11" s="109"/>
      <c r="N11" s="109"/>
      <c r="O11" s="60">
        <f t="shared" si="0"/>
        <v>128</v>
      </c>
      <c r="P11" s="67">
        <f t="shared" si="1"/>
        <v>85.333333333333343</v>
      </c>
      <c r="Q11" s="109">
        <v>100</v>
      </c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57.692307692307686</v>
      </c>
      <c r="AC11" s="111">
        <v>76</v>
      </c>
      <c r="AD11" s="67">
        <f t="shared" si="4"/>
        <v>76</v>
      </c>
      <c r="AE11" s="66">
        <f>CRS!H11</f>
        <v>73.038461538461547</v>
      </c>
      <c r="AF11" s="64">
        <f>CRS!I11</f>
        <v>87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>
        <v>0</v>
      </c>
      <c r="F12" s="109"/>
      <c r="G12" s="109">
        <v>0</v>
      </c>
      <c r="H12" s="109">
        <v>10</v>
      </c>
      <c r="I12" s="109">
        <v>0</v>
      </c>
      <c r="J12" s="109"/>
      <c r="K12" s="109"/>
      <c r="L12" s="109"/>
      <c r="M12" s="109"/>
      <c r="N12" s="109"/>
      <c r="O12" s="60">
        <f t="shared" si="0"/>
        <v>10</v>
      </c>
      <c r="P12" s="67">
        <f t="shared" si="1"/>
        <v>6.666666666666667</v>
      </c>
      <c r="Q12" s="109">
        <v>83</v>
      </c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118</v>
      </c>
      <c r="AB12" s="67">
        <f t="shared" si="3"/>
        <v>45.384615384615387</v>
      </c>
      <c r="AC12" s="111">
        <v>66</v>
      </c>
      <c r="AD12" s="67">
        <f t="shared" si="4"/>
        <v>66</v>
      </c>
      <c r="AE12" s="66">
        <f>CRS!H12</f>
        <v>39.616923076923079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>
        <v>15</v>
      </c>
      <c r="F13" s="109">
        <v>52</v>
      </c>
      <c r="G13" s="109">
        <v>26</v>
      </c>
      <c r="H13" s="109">
        <v>5</v>
      </c>
      <c r="I13" s="109">
        <v>30</v>
      </c>
      <c r="J13" s="109"/>
      <c r="K13" s="109"/>
      <c r="L13" s="109"/>
      <c r="M13" s="109"/>
      <c r="N13" s="109"/>
      <c r="O13" s="60">
        <f t="shared" si="0"/>
        <v>128</v>
      </c>
      <c r="P13" s="67">
        <f t="shared" si="1"/>
        <v>85.333333333333343</v>
      </c>
      <c r="Q13" s="109">
        <v>100</v>
      </c>
      <c r="R13" s="109">
        <v>50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65.384615384615387</v>
      </c>
      <c r="AC13" s="111">
        <v>58</v>
      </c>
      <c r="AD13" s="67">
        <f t="shared" si="4"/>
        <v>57.999999999999993</v>
      </c>
      <c r="AE13" s="66">
        <f>CRS!H13</f>
        <v>69.45692307692309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>
        <v>10</v>
      </c>
      <c r="F14" s="109">
        <v>38</v>
      </c>
      <c r="G14" s="109">
        <v>0</v>
      </c>
      <c r="H14" s="109">
        <v>5</v>
      </c>
      <c r="I14" s="109">
        <v>30</v>
      </c>
      <c r="J14" s="109"/>
      <c r="K14" s="109"/>
      <c r="L14" s="109"/>
      <c r="M14" s="109"/>
      <c r="N14" s="109"/>
      <c r="O14" s="60">
        <f t="shared" si="0"/>
        <v>83</v>
      </c>
      <c r="P14" s="67">
        <f t="shared" si="1"/>
        <v>55.333333333333336</v>
      </c>
      <c r="Q14" s="109">
        <v>83</v>
      </c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113</v>
      </c>
      <c r="AB14" s="67">
        <f t="shared" si="3"/>
        <v>43.46153846153846</v>
      </c>
      <c r="AC14" s="111">
        <v>26</v>
      </c>
      <c r="AD14" s="67">
        <f t="shared" si="4"/>
        <v>26</v>
      </c>
      <c r="AE14" s="66">
        <f>CRS!H14</f>
        <v>41.442307692307693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>
        <v>20</v>
      </c>
      <c r="F15" s="109"/>
      <c r="G15" s="109">
        <v>22</v>
      </c>
      <c r="H15" s="109">
        <v>10</v>
      </c>
      <c r="I15" s="109">
        <v>0</v>
      </c>
      <c r="J15" s="109"/>
      <c r="K15" s="109"/>
      <c r="L15" s="109"/>
      <c r="M15" s="109"/>
      <c r="N15" s="109"/>
      <c r="O15" s="60">
        <f t="shared" si="0"/>
        <v>52</v>
      </c>
      <c r="P15" s="67">
        <f t="shared" si="1"/>
        <v>34.666666666666671</v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32.764615384615389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>
        <v>5</v>
      </c>
      <c r="F16" s="109">
        <f>8+28</f>
        <v>36</v>
      </c>
      <c r="G16" s="109">
        <v>26</v>
      </c>
      <c r="H16" s="109">
        <v>5</v>
      </c>
      <c r="I16" s="109">
        <v>30</v>
      </c>
      <c r="J16" s="109"/>
      <c r="K16" s="109"/>
      <c r="L16" s="109"/>
      <c r="M16" s="109"/>
      <c r="N16" s="109"/>
      <c r="O16" s="60">
        <f t="shared" si="0"/>
        <v>102</v>
      </c>
      <c r="P16" s="67">
        <f t="shared" si="1"/>
        <v>68</v>
      </c>
      <c r="Q16" s="109">
        <v>100</v>
      </c>
      <c r="R16" s="109">
        <v>100</v>
      </c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248</v>
      </c>
      <c r="AB16" s="67">
        <f t="shared" si="3"/>
        <v>95.384615384615387</v>
      </c>
      <c r="AC16" s="111">
        <v>52</v>
      </c>
      <c r="AD16" s="67">
        <f t="shared" si="4"/>
        <v>52</v>
      </c>
      <c r="AE16" s="66">
        <f>CRS!H16</f>
        <v>71.596923076923076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>
        <v>10</v>
      </c>
      <c r="F17" s="109">
        <f>48+8</f>
        <v>56</v>
      </c>
      <c r="G17" s="109">
        <v>26</v>
      </c>
      <c r="H17" s="109">
        <v>5</v>
      </c>
      <c r="I17" s="109">
        <v>30</v>
      </c>
      <c r="J17" s="109"/>
      <c r="K17" s="109"/>
      <c r="L17" s="109"/>
      <c r="M17" s="109"/>
      <c r="N17" s="109"/>
      <c r="O17" s="60">
        <f t="shared" si="0"/>
        <v>127</v>
      </c>
      <c r="P17" s="67">
        <f t="shared" si="1"/>
        <v>84.666666666666671</v>
      </c>
      <c r="Q17" s="109">
        <v>100</v>
      </c>
      <c r="R17" s="109">
        <v>100</v>
      </c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70</v>
      </c>
      <c r="AD17" s="67">
        <f t="shared" si="4"/>
        <v>70</v>
      </c>
      <c r="AE17" s="66">
        <f>CRS!H17</f>
        <v>84.105384615384608</v>
      </c>
      <c r="AF17" s="64">
        <f>CRS!I17</f>
        <v>92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>
        <v>15</v>
      </c>
      <c r="F18" s="109">
        <v>52</v>
      </c>
      <c r="G18" s="109">
        <v>26</v>
      </c>
      <c r="H18" s="109">
        <v>5</v>
      </c>
      <c r="I18" s="109">
        <v>22</v>
      </c>
      <c r="J18" s="109"/>
      <c r="K18" s="109"/>
      <c r="L18" s="109"/>
      <c r="M18" s="109"/>
      <c r="N18" s="109"/>
      <c r="O18" s="60">
        <f t="shared" si="0"/>
        <v>120</v>
      </c>
      <c r="P18" s="67">
        <f t="shared" si="1"/>
        <v>80</v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46.527692307692305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>
        <v>20</v>
      </c>
      <c r="F20" s="109">
        <v>56</v>
      </c>
      <c r="G20" s="109">
        <v>26</v>
      </c>
      <c r="H20" s="109">
        <v>10</v>
      </c>
      <c r="I20" s="109">
        <v>30</v>
      </c>
      <c r="J20" s="109"/>
      <c r="K20" s="109"/>
      <c r="L20" s="109"/>
      <c r="M20" s="109"/>
      <c r="N20" s="109"/>
      <c r="O20" s="60">
        <f t="shared" si="0"/>
        <v>142</v>
      </c>
      <c r="P20" s="67">
        <f t="shared" si="1"/>
        <v>94.666666666666671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90.080000000000013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>
        <v>0</v>
      </c>
      <c r="F21" s="109"/>
      <c r="G21" s="109">
        <v>0</v>
      </c>
      <c r="H21" s="109">
        <v>0</v>
      </c>
      <c r="I21" s="109">
        <v>18</v>
      </c>
      <c r="J21" s="109"/>
      <c r="K21" s="109"/>
      <c r="L21" s="109"/>
      <c r="M21" s="109"/>
      <c r="N21" s="109"/>
      <c r="O21" s="60">
        <f t="shared" si="0"/>
        <v>18</v>
      </c>
      <c r="P21" s="67">
        <f t="shared" si="1"/>
        <v>12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>
        <f>CRS!H21</f>
        <v>3.96</v>
      </c>
      <c r="AF21" s="64">
        <f>CRS!I21</f>
        <v>70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>
        <v>0</v>
      </c>
      <c r="F22" s="109"/>
      <c r="G22" s="109">
        <v>0</v>
      </c>
      <c r="H22" s="109">
        <v>0</v>
      </c>
      <c r="I22" s="109">
        <v>0</v>
      </c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f>16+14+10</f>
        <v>40</v>
      </c>
      <c r="G23" s="109">
        <v>22</v>
      </c>
      <c r="H23" s="109">
        <v>5</v>
      </c>
      <c r="I23" s="109">
        <v>30</v>
      </c>
      <c r="J23" s="109"/>
      <c r="K23" s="109"/>
      <c r="L23" s="109"/>
      <c r="M23" s="109"/>
      <c r="N23" s="109"/>
      <c r="O23" s="60">
        <f t="shared" si="0"/>
        <v>117</v>
      </c>
      <c r="P23" s="67">
        <f t="shared" si="1"/>
        <v>78</v>
      </c>
      <c r="Q23" s="109">
        <v>100</v>
      </c>
      <c r="R23" s="109">
        <v>100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250</v>
      </c>
      <c r="AB23" s="67">
        <f t="shared" si="3"/>
        <v>96.15384615384616</v>
      </c>
      <c r="AC23" s="111">
        <v>62</v>
      </c>
      <c r="AD23" s="67">
        <f t="shared" si="4"/>
        <v>62</v>
      </c>
      <c r="AE23" s="66">
        <f>CRS!H23</f>
        <v>78.550769230769234</v>
      </c>
      <c r="AF23" s="64">
        <f>CRS!I23</f>
        <v>89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>
        <v>0</v>
      </c>
      <c r="F24" s="109">
        <f>8*4+7</f>
        <v>39</v>
      </c>
      <c r="G24" s="109">
        <v>28</v>
      </c>
      <c r="H24" s="109">
        <v>5</v>
      </c>
      <c r="I24" s="109">
        <v>0</v>
      </c>
      <c r="J24" s="109"/>
      <c r="K24" s="109"/>
      <c r="L24" s="109"/>
      <c r="M24" s="109"/>
      <c r="N24" s="109"/>
      <c r="O24" s="60">
        <f t="shared" si="0"/>
        <v>72</v>
      </c>
      <c r="P24" s="67">
        <f t="shared" si="1"/>
        <v>48</v>
      </c>
      <c r="Q24" s="109">
        <v>91</v>
      </c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121</v>
      </c>
      <c r="AB24" s="67">
        <f t="shared" si="3"/>
        <v>46.53846153846154</v>
      </c>
      <c r="AC24" s="111">
        <v>42</v>
      </c>
      <c r="AD24" s="67">
        <f t="shared" si="4"/>
        <v>42</v>
      </c>
      <c r="AE24" s="66">
        <f>CRS!H24</f>
        <v>45.477692307692308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>
        <v>0</v>
      </c>
      <c r="F25" s="109"/>
      <c r="G25" s="109">
        <v>0</v>
      </c>
      <c r="H25" s="109">
        <v>5</v>
      </c>
      <c r="I25" s="109">
        <v>30</v>
      </c>
      <c r="J25" s="109"/>
      <c r="K25" s="109"/>
      <c r="L25" s="109"/>
      <c r="M25" s="109"/>
      <c r="N25" s="109"/>
      <c r="O25" s="60">
        <f t="shared" si="0"/>
        <v>35</v>
      </c>
      <c r="P25" s="67">
        <f t="shared" si="1"/>
        <v>23.333333333333332</v>
      </c>
      <c r="Q25" s="109">
        <v>100</v>
      </c>
      <c r="R25" s="109">
        <v>50</v>
      </c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69.230769230769226</v>
      </c>
      <c r="AC25" s="111">
        <v>56</v>
      </c>
      <c r="AD25" s="67">
        <f t="shared" si="4"/>
        <v>56.000000000000007</v>
      </c>
      <c r="AE25" s="66">
        <f>CRS!H25</f>
        <v>49.586153846153849</v>
      </c>
      <c r="AF25" s="64">
        <f>CRS!I25</f>
        <v>74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>
        <v>0</v>
      </c>
      <c r="F26" s="109">
        <v>46</v>
      </c>
      <c r="G26" s="109">
        <v>28</v>
      </c>
      <c r="H26" s="109">
        <v>5</v>
      </c>
      <c r="I26" s="109">
        <v>0</v>
      </c>
      <c r="J26" s="109"/>
      <c r="K26" s="109"/>
      <c r="L26" s="109"/>
      <c r="M26" s="109"/>
      <c r="N26" s="109"/>
      <c r="O26" s="60">
        <f t="shared" si="0"/>
        <v>79</v>
      </c>
      <c r="P26" s="67">
        <f t="shared" si="1"/>
        <v>52.666666666666664</v>
      </c>
      <c r="Q26" s="109">
        <v>100</v>
      </c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44.230769230769226</v>
      </c>
      <c r="AC26" s="111">
        <v>34</v>
      </c>
      <c r="AD26" s="67">
        <f t="shared" si="4"/>
        <v>34</v>
      </c>
      <c r="AE26" s="66">
        <f>CRS!H26</f>
        <v>43.536153846153844</v>
      </c>
      <c r="AF26" s="64">
        <f>CRS!I26</f>
        <v>74</v>
      </c>
      <c r="AG26" s="376"/>
      <c r="AH26" s="374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>
        <v>20</v>
      </c>
      <c r="F27" s="109">
        <v>36</v>
      </c>
      <c r="G27" s="109">
        <v>26</v>
      </c>
      <c r="H27" s="109">
        <v>10</v>
      </c>
      <c r="I27" s="109">
        <v>26</v>
      </c>
      <c r="J27" s="109"/>
      <c r="K27" s="109"/>
      <c r="L27" s="109"/>
      <c r="M27" s="109"/>
      <c r="N27" s="109"/>
      <c r="O27" s="60">
        <f t="shared" si="0"/>
        <v>118</v>
      </c>
      <c r="P27" s="67">
        <f t="shared" si="1"/>
        <v>78.666666666666657</v>
      </c>
      <c r="Q27" s="109">
        <v>100</v>
      </c>
      <c r="R27" s="109">
        <v>100</v>
      </c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255</v>
      </c>
      <c r="AB27" s="67">
        <f t="shared" si="3"/>
        <v>98.076923076923066</v>
      </c>
      <c r="AC27" s="111">
        <v>44</v>
      </c>
      <c r="AD27" s="67">
        <f t="shared" si="4"/>
        <v>44</v>
      </c>
      <c r="AE27" s="66">
        <f>CRS!H27</f>
        <v>73.285384615384601</v>
      </c>
      <c r="AF27" s="64">
        <f>CRS!I27</f>
        <v>87</v>
      </c>
      <c r="AG27" s="377"/>
      <c r="AH27" s="375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>
        <v>20</v>
      </c>
      <c r="F28" s="109"/>
      <c r="G28" s="109">
        <v>26</v>
      </c>
      <c r="H28" s="109">
        <v>5</v>
      </c>
      <c r="I28" s="109">
        <v>0</v>
      </c>
      <c r="J28" s="109"/>
      <c r="K28" s="109"/>
      <c r="L28" s="109"/>
      <c r="M28" s="109"/>
      <c r="N28" s="109"/>
      <c r="O28" s="60">
        <f t="shared" si="0"/>
        <v>51</v>
      </c>
      <c r="P28" s="67">
        <f t="shared" si="1"/>
        <v>34</v>
      </c>
      <c r="Q28" s="109">
        <v>100</v>
      </c>
      <c r="R28" s="109">
        <v>100</v>
      </c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255</v>
      </c>
      <c r="AB28" s="67">
        <f t="shared" si="3"/>
        <v>98.076923076923066</v>
      </c>
      <c r="AC28" s="111">
        <v>76</v>
      </c>
      <c r="AD28" s="67">
        <f t="shared" si="4"/>
        <v>76</v>
      </c>
      <c r="AE28" s="66">
        <f>CRS!H28</f>
        <v>69.425384615384615</v>
      </c>
      <c r="AF28" s="64">
        <f>CRS!I28</f>
        <v>85</v>
      </c>
      <c r="AG28" s="377"/>
      <c r="AH28" s="375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>
        <v>0</v>
      </c>
      <c r="F29" s="109">
        <v>56</v>
      </c>
      <c r="G29" s="109">
        <v>22</v>
      </c>
      <c r="H29" s="109">
        <v>10</v>
      </c>
      <c r="I29" s="109">
        <v>28</v>
      </c>
      <c r="J29" s="109"/>
      <c r="K29" s="109"/>
      <c r="L29" s="109"/>
      <c r="M29" s="109"/>
      <c r="N29" s="109"/>
      <c r="O29" s="60">
        <f t="shared" si="0"/>
        <v>116</v>
      </c>
      <c r="P29" s="67">
        <f t="shared" si="1"/>
        <v>77.333333333333329</v>
      </c>
      <c r="Q29" s="109">
        <v>50</v>
      </c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39.615384615384613</v>
      </c>
      <c r="AC29" s="111">
        <v>66</v>
      </c>
      <c r="AD29" s="67">
        <f t="shared" si="4"/>
        <v>66</v>
      </c>
      <c r="AE29" s="66">
        <f>CRS!H29</f>
        <v>61.033076923076919</v>
      </c>
      <c r="AF29" s="64">
        <f>CRS!I29</f>
        <v>81</v>
      </c>
      <c r="AG29" s="377"/>
      <c r="AH29" s="375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/>
      <c r="G30" s="109">
        <v>26</v>
      </c>
      <c r="H30" s="109">
        <v>5</v>
      </c>
      <c r="I30" s="109">
        <v>14</v>
      </c>
      <c r="J30" s="109"/>
      <c r="K30" s="109"/>
      <c r="L30" s="109"/>
      <c r="M30" s="109"/>
      <c r="N30" s="109"/>
      <c r="O30" s="60">
        <f t="shared" si="0"/>
        <v>65</v>
      </c>
      <c r="P30" s="67">
        <f t="shared" si="1"/>
        <v>43.333333333333336</v>
      </c>
      <c r="Q30" s="109">
        <v>57</v>
      </c>
      <c r="R30" s="109">
        <v>25</v>
      </c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132</v>
      </c>
      <c r="AB30" s="67">
        <f t="shared" si="3"/>
        <v>50.769230769230766</v>
      </c>
      <c r="AC30" s="111">
        <v>60</v>
      </c>
      <c r="AD30" s="67">
        <f t="shared" si="4"/>
        <v>60</v>
      </c>
      <c r="AE30" s="66">
        <f>CRS!H30</f>
        <v>51.453846153846158</v>
      </c>
      <c r="AF30" s="64">
        <f>CRS!I30</f>
        <v>75</v>
      </c>
      <c r="AG30" s="377"/>
      <c r="AH30" s="375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>
        <v>20</v>
      </c>
      <c r="F31" s="109">
        <f>38+8+6</f>
        <v>52</v>
      </c>
      <c r="G31" s="109">
        <v>30</v>
      </c>
      <c r="H31" s="109">
        <v>10</v>
      </c>
      <c r="I31" s="109">
        <v>12</v>
      </c>
      <c r="J31" s="109"/>
      <c r="K31" s="109"/>
      <c r="L31" s="109"/>
      <c r="M31" s="109"/>
      <c r="N31" s="109"/>
      <c r="O31" s="60">
        <f t="shared" si="0"/>
        <v>124</v>
      </c>
      <c r="P31" s="67">
        <f t="shared" si="1"/>
        <v>82.666666666666671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66</v>
      </c>
      <c r="AD31" s="67">
        <f t="shared" si="4"/>
        <v>66</v>
      </c>
      <c r="AE31" s="66">
        <f>CRS!H31</f>
        <v>82.085384615384612</v>
      </c>
      <c r="AF31" s="64">
        <f>CRS!I31</f>
        <v>91</v>
      </c>
      <c r="AG31" s="377"/>
      <c r="AH31" s="375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>
        <v>20</v>
      </c>
      <c r="F32" s="109"/>
      <c r="G32" s="109">
        <v>22</v>
      </c>
      <c r="H32" s="109">
        <v>5</v>
      </c>
      <c r="I32" s="109">
        <v>18</v>
      </c>
      <c r="J32" s="109"/>
      <c r="K32" s="109"/>
      <c r="L32" s="109"/>
      <c r="M32" s="109"/>
      <c r="N32" s="109"/>
      <c r="O32" s="60">
        <f t="shared" si="0"/>
        <v>65</v>
      </c>
      <c r="P32" s="67">
        <f t="shared" si="1"/>
        <v>43.333333333333336</v>
      </c>
      <c r="Q32" s="109">
        <v>100</v>
      </c>
      <c r="R32" s="109">
        <v>100</v>
      </c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218</v>
      </c>
      <c r="AB32" s="67">
        <f t="shared" si="3"/>
        <v>83.846153846153854</v>
      </c>
      <c r="AC32" s="111">
        <v>68</v>
      </c>
      <c r="AD32" s="67">
        <f t="shared" si="4"/>
        <v>68</v>
      </c>
      <c r="AE32" s="66">
        <f>CRS!H32</f>
        <v>65.089230769230781</v>
      </c>
      <c r="AF32" s="64">
        <f>CRS!I32</f>
        <v>83</v>
      </c>
      <c r="AG32" s="377"/>
      <c r="AH32" s="375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>
        <v>20</v>
      </c>
      <c r="F33" s="109">
        <v>39</v>
      </c>
      <c r="G33" s="109">
        <v>26</v>
      </c>
      <c r="H33" s="109">
        <v>10</v>
      </c>
      <c r="I33" s="109">
        <v>30</v>
      </c>
      <c r="J33" s="109"/>
      <c r="K33" s="109"/>
      <c r="L33" s="109"/>
      <c r="M33" s="109"/>
      <c r="N33" s="109"/>
      <c r="O33" s="60">
        <f t="shared" si="0"/>
        <v>125</v>
      </c>
      <c r="P33" s="67">
        <f t="shared" si="1"/>
        <v>83.333333333333343</v>
      </c>
      <c r="Q33" s="109">
        <v>25</v>
      </c>
      <c r="R33" s="109">
        <v>58</v>
      </c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111</v>
      </c>
      <c r="AB33" s="67">
        <f t="shared" si="3"/>
        <v>42.692307692307693</v>
      </c>
      <c r="AC33" s="111">
        <v>52</v>
      </c>
      <c r="AD33" s="67">
        <f t="shared" si="4"/>
        <v>52</v>
      </c>
      <c r="AE33" s="66">
        <f>CRS!H33</f>
        <v>59.268461538461544</v>
      </c>
      <c r="AF33" s="64">
        <f>CRS!I33</f>
        <v>80</v>
      </c>
      <c r="AG33" s="377"/>
      <c r="AH33" s="375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36</v>
      </c>
      <c r="G34" s="109">
        <v>22</v>
      </c>
      <c r="H34" s="109">
        <v>10</v>
      </c>
      <c r="I34" s="109">
        <v>0</v>
      </c>
      <c r="J34" s="109"/>
      <c r="K34" s="109"/>
      <c r="L34" s="109"/>
      <c r="M34" s="109"/>
      <c r="N34" s="109"/>
      <c r="O34" s="60">
        <f t="shared" si="0"/>
        <v>88</v>
      </c>
      <c r="P34" s="67">
        <f t="shared" si="1"/>
        <v>58.666666666666664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30</v>
      </c>
      <c r="AD34" s="67">
        <f t="shared" si="4"/>
        <v>30</v>
      </c>
      <c r="AE34" s="66">
        <f>CRS!H34</f>
        <v>62.56</v>
      </c>
      <c r="AF34" s="64">
        <f>CRS!I34</f>
        <v>81</v>
      </c>
      <c r="AG34" s="377"/>
      <c r="AH34" s="375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/>
      <c r="G35" s="109">
        <v>22</v>
      </c>
      <c r="H35" s="109">
        <v>5</v>
      </c>
      <c r="I35" s="109">
        <v>20</v>
      </c>
      <c r="J35" s="109"/>
      <c r="K35" s="109"/>
      <c r="L35" s="109"/>
      <c r="M35" s="109"/>
      <c r="N35" s="109"/>
      <c r="O35" s="60">
        <f t="shared" si="0"/>
        <v>67</v>
      </c>
      <c r="P35" s="67">
        <f t="shared" si="1"/>
        <v>44.666666666666664</v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58</v>
      </c>
      <c r="AD35" s="67">
        <f t="shared" si="4"/>
        <v>57.999999999999993</v>
      </c>
      <c r="AE35" s="66">
        <f>CRS!H35</f>
        <v>36.363846153846154</v>
      </c>
      <c r="AF35" s="64">
        <f>CRS!I35</f>
        <v>73</v>
      </c>
      <c r="AG35" s="377"/>
      <c r="AH35" s="375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40</v>
      </c>
      <c r="G36" s="109">
        <v>22</v>
      </c>
      <c r="H36" s="109">
        <v>5</v>
      </c>
      <c r="I36" s="109">
        <v>20</v>
      </c>
      <c r="J36" s="109"/>
      <c r="K36" s="109"/>
      <c r="L36" s="109"/>
      <c r="M36" s="109"/>
      <c r="N36" s="109"/>
      <c r="O36" s="60">
        <f t="shared" si="0"/>
        <v>107</v>
      </c>
      <c r="P36" s="67">
        <f t="shared" si="1"/>
        <v>71.333333333333343</v>
      </c>
      <c r="Q36" s="109">
        <v>100</v>
      </c>
      <c r="R36" s="109">
        <v>100</v>
      </c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258</v>
      </c>
      <c r="AB36" s="67">
        <f t="shared" si="3"/>
        <v>99.230769230769226</v>
      </c>
      <c r="AC36" s="111">
        <v>60</v>
      </c>
      <c r="AD36" s="67">
        <f t="shared" si="4"/>
        <v>60</v>
      </c>
      <c r="AE36" s="66">
        <f>CRS!H36</f>
        <v>76.686153846153857</v>
      </c>
      <c r="AF36" s="64">
        <f>CRS!I36</f>
        <v>88</v>
      </c>
      <c r="AG36" s="377"/>
      <c r="AH36" s="375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40</v>
      </c>
      <c r="G37" s="109">
        <v>22</v>
      </c>
      <c r="H37" s="109">
        <v>10</v>
      </c>
      <c r="I37" s="109">
        <v>20</v>
      </c>
      <c r="J37" s="109"/>
      <c r="K37" s="109"/>
      <c r="L37" s="109"/>
      <c r="M37" s="109"/>
      <c r="N37" s="109"/>
      <c r="O37" s="60">
        <f t="shared" si="0"/>
        <v>112</v>
      </c>
      <c r="P37" s="67">
        <f t="shared" si="1"/>
        <v>74.666666666666671</v>
      </c>
      <c r="Q37" s="109">
        <v>100</v>
      </c>
      <c r="R37" s="109">
        <v>100</v>
      </c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256</v>
      </c>
      <c r="AB37" s="67">
        <f t="shared" si="3"/>
        <v>98.461538461538467</v>
      </c>
      <c r="AC37" s="111">
        <v>42</v>
      </c>
      <c r="AD37" s="67">
        <f t="shared" si="4"/>
        <v>42</v>
      </c>
      <c r="AE37" s="66">
        <f>CRS!H37</f>
        <v>71.412307692307706</v>
      </c>
      <c r="AF37" s="64">
        <f>CRS!I37</f>
        <v>86</v>
      </c>
      <c r="AG37" s="377"/>
      <c r="AH37" s="375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>
        <v>20</v>
      </c>
      <c r="F38" s="109">
        <v>42</v>
      </c>
      <c r="G38" s="109">
        <v>0</v>
      </c>
      <c r="H38" s="109">
        <v>10</v>
      </c>
      <c r="I38" s="109">
        <v>0</v>
      </c>
      <c r="J38" s="109"/>
      <c r="K38" s="109"/>
      <c r="L38" s="109"/>
      <c r="M38" s="109"/>
      <c r="N38" s="109"/>
      <c r="O38" s="60">
        <f t="shared" si="0"/>
        <v>72</v>
      </c>
      <c r="P38" s="67">
        <f t="shared" si="1"/>
        <v>48</v>
      </c>
      <c r="Q38" s="109">
        <v>91</v>
      </c>
      <c r="R38" s="109">
        <v>50</v>
      </c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184</v>
      </c>
      <c r="AB38" s="67">
        <f t="shared" si="3"/>
        <v>70.769230769230774</v>
      </c>
      <c r="AC38" s="111">
        <v>68</v>
      </c>
      <c r="AD38" s="67">
        <f t="shared" si="4"/>
        <v>68</v>
      </c>
      <c r="AE38" s="66">
        <f>CRS!H38</f>
        <v>62.313846153846157</v>
      </c>
      <c r="AF38" s="64">
        <f>CRS!I38</f>
        <v>81</v>
      </c>
      <c r="AG38" s="377"/>
      <c r="AH38" s="375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>
        <v>5</v>
      </c>
      <c r="F39" s="109">
        <v>39</v>
      </c>
      <c r="G39" s="109">
        <v>30</v>
      </c>
      <c r="H39" s="109">
        <v>5</v>
      </c>
      <c r="I39" s="109">
        <v>30</v>
      </c>
      <c r="J39" s="109"/>
      <c r="K39" s="109"/>
      <c r="L39" s="109"/>
      <c r="M39" s="109"/>
      <c r="N39" s="109"/>
      <c r="O39" s="60">
        <f t="shared" si="0"/>
        <v>109</v>
      </c>
      <c r="P39" s="67">
        <f t="shared" si="1"/>
        <v>72.666666666666671</v>
      </c>
      <c r="Q39" s="109">
        <v>100</v>
      </c>
      <c r="R39" s="109">
        <v>100</v>
      </c>
      <c r="S39" s="109">
        <v>5</v>
      </c>
      <c r="T39" s="109">
        <v>18</v>
      </c>
      <c r="U39" s="109">
        <v>15</v>
      </c>
      <c r="V39" s="109"/>
      <c r="W39" s="109"/>
      <c r="X39" s="109"/>
      <c r="Y39" s="109"/>
      <c r="Z39" s="109"/>
      <c r="AA39" s="60">
        <f t="shared" si="2"/>
        <v>238</v>
      </c>
      <c r="AB39" s="67">
        <f t="shared" si="3"/>
        <v>91.538461538461533</v>
      </c>
      <c r="AC39" s="111">
        <v>54</v>
      </c>
      <c r="AD39" s="67">
        <f t="shared" si="4"/>
        <v>54</v>
      </c>
      <c r="AE39" s="66">
        <f>CRS!H39</f>
        <v>72.547692307692316</v>
      </c>
      <c r="AF39" s="64">
        <f>CRS!I39</f>
        <v>86</v>
      </c>
      <c r="AG39" s="377"/>
      <c r="AH39" s="375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7"/>
      <c r="AH40" s="375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2G  ITE3</v>
      </c>
      <c r="B42" s="333"/>
      <c r="C42" s="333"/>
      <c r="D42" s="333"/>
      <c r="E42" s="328" t="s">
        <v>96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47" t="s">
        <v>98</v>
      </c>
      <c r="AF43" s="298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 t="str">
        <f t="shared" si="7"/>
        <v>1-23-2017</v>
      </c>
      <c r="H47" s="317">
        <f t="shared" si="7"/>
        <v>43040</v>
      </c>
      <c r="I47" s="317" t="str">
        <f t="shared" si="7"/>
        <v>1-27-2017</v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72">
        <f>O6</f>
        <v>150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72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5" t="s">
        <v>123</v>
      </c>
      <c r="B48" s="366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7"/>
      <c r="B49" s="368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48"/>
      <c r="AF49" s="299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6"/>
      <c r="AH66" s="374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7"/>
      <c r="AH67" s="375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7"/>
      <c r="AH68" s="375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7"/>
      <c r="AH69" s="375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7"/>
      <c r="AH70" s="375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7"/>
      <c r="AH71" s="375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7"/>
      <c r="AH72" s="375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7"/>
      <c r="AH73" s="375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7"/>
      <c r="AH74" s="375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7"/>
      <c r="AH75" s="375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7"/>
      <c r="AH76" s="375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7"/>
      <c r="AH77" s="375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7"/>
      <c r="AH78" s="375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7"/>
      <c r="AH79" s="375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7"/>
      <c r="AH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134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8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8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8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8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9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8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8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9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6"/>
      <c r="AI26" s="374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7"/>
      <c r="AI27" s="375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7"/>
      <c r="AI28" s="375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7"/>
      <c r="AI29" s="375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7"/>
      <c r="AI30" s="375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7"/>
      <c r="AI31" s="375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7"/>
      <c r="AI32" s="375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134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8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8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8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8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72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72" t="str">
        <f>AA6</f>
        <v/>
      </c>
      <c r="AB47" s="312"/>
      <c r="AC47" s="308">
        <f>AC6</f>
        <v>40603</v>
      </c>
      <c r="AD47" s="350"/>
      <c r="AE47" s="378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5" t="s">
        <v>123</v>
      </c>
      <c r="B48" s="366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78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7"/>
      <c r="B49" s="368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79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6"/>
      <c r="AI66" s="374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7"/>
      <c r="AI67" s="375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7"/>
      <c r="AI68" s="375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7"/>
      <c r="AI69" s="375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7"/>
      <c r="AI70" s="375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7"/>
      <c r="AI71" s="375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7"/>
      <c r="AI72" s="375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7"/>
      <c r="AI73" s="375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7"/>
      <c r="AI74" s="375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7"/>
      <c r="AI75" s="375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7"/>
      <c r="AI76" s="375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7"/>
      <c r="AI77" s="375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7"/>
      <c r="AI78" s="375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7"/>
      <c r="AI79" s="375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8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8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8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8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9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8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8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9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6"/>
      <c r="AI26" s="374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7"/>
      <c r="AI27" s="375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7"/>
      <c r="AI28" s="375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7"/>
      <c r="AI29" s="375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7"/>
      <c r="AI30" s="375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7"/>
      <c r="AI31" s="375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7"/>
      <c r="AI32" s="375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8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8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8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8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72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72" t="str">
        <f>AA6</f>
        <v/>
      </c>
      <c r="AB47" s="312"/>
      <c r="AC47" s="308">
        <f>AC6</f>
        <v>40634</v>
      </c>
      <c r="AD47" s="350"/>
      <c r="AE47" s="378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5" t="s">
        <v>123</v>
      </c>
      <c r="B48" s="366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78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7"/>
      <c r="B49" s="368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79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6"/>
      <c r="AI66" s="374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7"/>
      <c r="AI67" s="375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7"/>
      <c r="AI68" s="375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7"/>
      <c r="AI69" s="375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7"/>
      <c r="AI70" s="375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7"/>
      <c r="AI71" s="375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7"/>
      <c r="AI72" s="375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7"/>
      <c r="AI73" s="375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7"/>
      <c r="AI74" s="375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7"/>
      <c r="AI75" s="375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7"/>
      <c r="AI76" s="375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7"/>
      <c r="AI77" s="375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7"/>
      <c r="AI78" s="375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7"/>
      <c r="AI79" s="375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8" t="str">
        <f>'INITIAL INPUT'!G12</f>
        <v>ITE3</v>
      </c>
      <c r="D11" s="389"/>
      <c r="E11" s="389"/>
      <c r="F11" s="163"/>
      <c r="G11" s="390" t="str">
        <f>CRS!A4</f>
        <v>MW 12:30PM-1:45PM  MWF 11:15AM-12:30PM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2ND Trimester</v>
      </c>
      <c r="P11" s="389"/>
    </row>
    <row r="12" spans="1:34" s="127" customFormat="1" ht="15" customHeight="1" x14ac:dyDescent="0.3">
      <c r="A12" s="126" t="s">
        <v>13</v>
      </c>
      <c r="C12" s="382" t="s">
        <v>14</v>
      </c>
      <c r="D12" s="375"/>
      <c r="E12" s="375"/>
      <c r="F12" s="163"/>
      <c r="G12" s="383" t="s">
        <v>140</v>
      </c>
      <c r="H12" s="375"/>
      <c r="I12" s="375"/>
      <c r="J12" s="375"/>
      <c r="K12" s="375"/>
      <c r="L12" s="375"/>
      <c r="M12" s="375"/>
      <c r="N12" s="106"/>
      <c r="O12" s="384" t="str">
        <f>CONCATENATE("SY ",'INITIAL INPUT'!D16)</f>
        <v>SY 2016-2017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6" t="s">
        <v>132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87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86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92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74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95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70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89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74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87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85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75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83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80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88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86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86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8" t="str">
        <f>C11</f>
        <v>ITE3</v>
      </c>
      <c r="D72" s="389"/>
      <c r="E72" s="389"/>
      <c r="F72" s="163"/>
      <c r="G72" s="390" t="str">
        <f>G11</f>
        <v>MW 12:30PM-1:45PM  MWF 11:15AM-12:30PM</v>
      </c>
      <c r="H72" s="391"/>
      <c r="I72" s="391"/>
      <c r="J72" s="391"/>
      <c r="K72" s="391"/>
      <c r="L72" s="391"/>
      <c r="M72" s="391"/>
      <c r="N72" s="164"/>
      <c r="O72" s="392" t="str">
        <f>O11</f>
        <v>2ND Trimester</v>
      </c>
      <c r="P72" s="389"/>
    </row>
    <row r="73" spans="1:34" s="127" customFormat="1" ht="15" customHeight="1" x14ac:dyDescent="0.3">
      <c r="A73" s="126" t="s">
        <v>13</v>
      </c>
      <c r="C73" s="382" t="s">
        <v>14</v>
      </c>
      <c r="D73" s="375"/>
      <c r="E73" s="375"/>
      <c r="F73" s="163"/>
      <c r="G73" s="383" t="s">
        <v>140</v>
      </c>
      <c r="H73" s="375"/>
      <c r="I73" s="375"/>
      <c r="J73" s="375"/>
      <c r="K73" s="375"/>
      <c r="L73" s="375"/>
      <c r="M73" s="375"/>
      <c r="N73" s="106"/>
      <c r="O73" s="384" t="str">
        <f>O12</f>
        <v>SY 2016-2017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6" t="s">
        <v>132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80" t="s">
        <v>27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2017-03-01T05:15:20Z</dcterms:modified>
</cp:coreProperties>
</file>