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2370" windowHeight="0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Q80" i="4" s="1"/>
  <c r="O80" i="7"/>
  <c r="P80" i="7" s="1"/>
  <c r="P80" i="4" s="1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E77" i="7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T75" i="4" s="1"/>
  <c r="AF75" i="7" s="1"/>
  <c r="AA75" i="7"/>
  <c r="AB75" i="7" s="1"/>
  <c r="Q75" i="4" s="1"/>
  <c r="O75" i="7"/>
  <c r="P75" i="7" s="1"/>
  <c r="P75" i="4" s="1"/>
  <c r="AD74" i="7"/>
  <c r="R74" i="4" s="1"/>
  <c r="S74" i="4" s="1"/>
  <c r="AE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T70" i="4" s="1"/>
  <c r="AF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AE61" i="7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P60" i="7" s="1"/>
  <c r="P60" i="4" s="1"/>
  <c r="AD59" i="7"/>
  <c r="R59" i="4" s="1"/>
  <c r="S59" i="4" s="1"/>
  <c r="AE59" i="7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P39" i="7" s="1"/>
  <c r="P39" i="4" s="1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Q36" i="4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P30" i="4" s="1"/>
  <c r="AD29" i="7"/>
  <c r="R29" i="4" s="1"/>
  <c r="S29" i="4" s="1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Q27" i="4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AB25" i="7" s="1"/>
  <c r="Q25" i="4" s="1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/>
  <c r="Q23" i="4" s="1"/>
  <c r="O23" i="7"/>
  <c r="P23" i="7" s="1"/>
  <c r="P23" i="4" s="1"/>
  <c r="AD22" i="7"/>
  <c r="R22" i="4"/>
  <c r="AA22" i="7"/>
  <c r="AB22" i="7" s="1"/>
  <c r="Q22" i="4" s="1"/>
  <c r="O22" i="7"/>
  <c r="P22" i="7" s="1"/>
  <c r="P22" i="4" s="1"/>
  <c r="AD21" i="7"/>
  <c r="R21" i="4"/>
  <c r="S21" i="4" s="1"/>
  <c r="AA21" i="7"/>
  <c r="AB21" i="7" s="1"/>
  <c r="Q21" i="4" s="1"/>
  <c r="O21" i="7"/>
  <c r="P21" i="7" s="1"/>
  <c r="P21" i="4" s="1"/>
  <c r="AD20" i="7"/>
  <c r="R20" i="4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S19" i="4" s="1"/>
  <c r="AE19" i="7" s="1"/>
  <c r="O19" i="7"/>
  <c r="P19" i="7" s="1"/>
  <c r="P19" i="4" s="1"/>
  <c r="AD18" i="7"/>
  <c r="R18" i="4" s="1"/>
  <c r="AA18" i="7"/>
  <c r="AB18" i="7" s="1"/>
  <c r="Q18" i="4" s="1"/>
  <c r="O18" i="7"/>
  <c r="P18" i="7" s="1"/>
  <c r="P18" i="4" s="1"/>
  <c r="AD17" i="7"/>
  <c r="R17" i="4" s="1"/>
  <c r="AA17" i="7"/>
  <c r="AB17" i="7" s="1"/>
  <c r="Q17" i="4" s="1"/>
  <c r="O17" i="7"/>
  <c r="AD16" i="7"/>
  <c r="R16" i="4" s="1"/>
  <c r="S16" i="4" s="1"/>
  <c r="AA16" i="7"/>
  <c r="AB16" i="7" s="1"/>
  <c r="Q16" i="4" s="1"/>
  <c r="O16" i="7"/>
  <c r="P16" i="7" s="1"/>
  <c r="AD15" i="7"/>
  <c r="R15" i="4" s="1"/>
  <c r="AA15" i="7"/>
  <c r="AB15" i="7" s="1"/>
  <c r="Q15" i="4" s="1"/>
  <c r="O15" i="7"/>
  <c r="AD14" i="7"/>
  <c r="R14" i="4" s="1"/>
  <c r="AA14" i="7"/>
  <c r="AB14" i="7" s="1"/>
  <c r="Q14" i="4" s="1"/>
  <c r="O14" i="7"/>
  <c r="P14" i="7" s="1"/>
  <c r="P14" i="4" s="1"/>
  <c r="AD13" i="7"/>
  <c r="R13" i="4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AA10" i="7"/>
  <c r="AB10" i="7" s="1"/>
  <c r="Q10" i="4" s="1"/>
  <c r="O10" i="7"/>
  <c r="P10" i="7" s="1"/>
  <c r="P10" i="4" s="1"/>
  <c r="AD9" i="7"/>
  <c r="R9" i="4" s="1"/>
  <c r="AA9" i="7"/>
  <c r="AB9" i="7" s="1"/>
  <c r="Q9" i="4" s="1"/>
  <c r="O9" i="7"/>
  <c r="P9" i="7" s="1"/>
  <c r="P9" i="4" s="1"/>
  <c r="AA6" i="7"/>
  <c r="AA47" i="7" s="1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O74" i="6"/>
  <c r="P74" i="6" s="1"/>
  <c r="J74" i="4" s="1"/>
  <c r="AD73" i="6"/>
  <c r="L73" i="4"/>
  <c r="AA73" i="6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AB69" i="6" s="1"/>
  <c r="K69" i="4" s="1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O66" i="6"/>
  <c r="AD65" i="6"/>
  <c r="L65" i="4"/>
  <c r="AA65" i="6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AB61" i="6" s="1"/>
  <c r="K61" i="4" s="1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O58" i="6"/>
  <c r="AD57" i="6"/>
  <c r="L57" i="4"/>
  <c r="AA57" i="6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K30" i="4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P22" i="6" s="1"/>
  <c r="J22" i="4" s="1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AA19" i="6"/>
  <c r="O19" i="6"/>
  <c r="AD18" i="6"/>
  <c r="AA18" i="6"/>
  <c r="AB18" i="6" s="1"/>
  <c r="O18" i="6"/>
  <c r="AD17" i="6"/>
  <c r="AA17" i="6"/>
  <c r="O17" i="6"/>
  <c r="AD16" i="6"/>
  <c r="AA16" i="6"/>
  <c r="AB16" i="6" s="1"/>
  <c r="K16" i="4" s="1"/>
  <c r="O16" i="6"/>
  <c r="AD15" i="6"/>
  <c r="AA15" i="6"/>
  <c r="O15" i="6"/>
  <c r="AD14" i="6"/>
  <c r="AA14" i="6"/>
  <c r="AB14" i="6" s="1"/>
  <c r="O14" i="6"/>
  <c r="AD13" i="6"/>
  <c r="AA13" i="6"/>
  <c r="O13" i="6"/>
  <c r="AD12" i="6"/>
  <c r="AA12" i="6"/>
  <c r="AB12" i="6" s="1"/>
  <c r="K12" i="4" s="1"/>
  <c r="O12" i="6"/>
  <c r="AD11" i="6"/>
  <c r="AA11" i="6"/>
  <c r="O11" i="6"/>
  <c r="P11" i="6" s="1"/>
  <c r="J11" i="4" s="1"/>
  <c r="AD10" i="6"/>
  <c r="AA10" i="6"/>
  <c r="AB10" i="6" s="1"/>
  <c r="O10" i="6"/>
  <c r="AD9" i="6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5" i="4"/>
  <c r="D74" i="4"/>
  <c r="D73" i="4"/>
  <c r="D72" i="4"/>
  <c r="D71" i="4"/>
  <c r="D71" i="3" s="1"/>
  <c r="D70" i="4"/>
  <c r="D70" i="7" s="1"/>
  <c r="D69" i="4"/>
  <c r="D68" i="4"/>
  <c r="D67" i="4"/>
  <c r="D66" i="4"/>
  <c r="D65" i="4"/>
  <c r="D65" i="6" s="1"/>
  <c r="D64" i="4"/>
  <c r="D63" i="4"/>
  <c r="D62" i="4"/>
  <c r="D61" i="4"/>
  <c r="D60" i="4"/>
  <c r="D59" i="4"/>
  <c r="D59" i="7" s="1"/>
  <c r="D58" i="4"/>
  <c r="D57" i="4"/>
  <c r="D57" i="3" s="1"/>
  <c r="D56" i="4"/>
  <c r="D55" i="4"/>
  <c r="D54" i="4"/>
  <c r="D53" i="4"/>
  <c r="D53" i="7" s="1"/>
  <c r="D52" i="4"/>
  <c r="D52" i="6" s="1"/>
  <c r="D51" i="4"/>
  <c r="D50" i="4"/>
  <c r="D63" i="3"/>
  <c r="G8" i="4"/>
  <c r="D40" i="4"/>
  <c r="D40" i="6" s="1"/>
  <c r="D39" i="4"/>
  <c r="D39" i="3" s="1"/>
  <c r="D38" i="4"/>
  <c r="D38" i="6" s="1"/>
  <c r="D37" i="4"/>
  <c r="D37" i="3" s="1"/>
  <c r="D36" i="4"/>
  <c r="D36" i="3" s="1"/>
  <c r="D35" i="4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 s="1"/>
  <c r="C75" i="4"/>
  <c r="C75" i="3" s="1"/>
  <c r="C74" i="4"/>
  <c r="C74" i="7" s="1"/>
  <c r="C73" i="4"/>
  <c r="C72" i="4"/>
  <c r="C71" i="4"/>
  <c r="C70" i="4"/>
  <c r="C69" i="4"/>
  <c r="C68" i="4"/>
  <c r="C68" i="7" s="1"/>
  <c r="C67" i="4"/>
  <c r="C66" i="4"/>
  <c r="C65" i="4"/>
  <c r="C64" i="4"/>
  <c r="C64" i="3" s="1"/>
  <c r="C63" i="4"/>
  <c r="C63" i="3" s="1"/>
  <c r="C62" i="4"/>
  <c r="C61" i="4"/>
  <c r="C61" i="7" s="1"/>
  <c r="C60" i="4"/>
  <c r="C59" i="4"/>
  <c r="C58" i="4"/>
  <c r="C57" i="4"/>
  <c r="C57" i="3" s="1"/>
  <c r="C56" i="4"/>
  <c r="C55" i="4"/>
  <c r="C54" i="4"/>
  <c r="C53" i="4"/>
  <c r="C52" i="4"/>
  <c r="C52" i="7" s="1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3" i="4"/>
  <c r="B73" i="7" s="1"/>
  <c r="B72" i="4"/>
  <c r="B71" i="4"/>
  <c r="B70" i="4"/>
  <c r="B69" i="4"/>
  <c r="B68" i="4"/>
  <c r="B68" i="3" s="1"/>
  <c r="B67" i="4"/>
  <c r="B67" i="3" s="1"/>
  <c r="B66" i="4"/>
  <c r="B66" i="3" s="1"/>
  <c r="B65" i="4"/>
  <c r="B65" i="3" s="1"/>
  <c r="B64" i="4"/>
  <c r="B64" i="3"/>
  <c r="B63" i="4"/>
  <c r="B63" i="7" s="1"/>
  <c r="B62" i="4"/>
  <c r="B62" i="3" s="1"/>
  <c r="B61" i="4"/>
  <c r="B60" i="4"/>
  <c r="B60" i="3" s="1"/>
  <c r="B59" i="4"/>
  <c r="B59" i="7" s="1"/>
  <c r="B58" i="4"/>
  <c r="B57" i="4"/>
  <c r="B56" i="4"/>
  <c r="B56" i="6" s="1"/>
  <c r="B55" i="4"/>
  <c r="B54" i="4"/>
  <c r="B53" i="4"/>
  <c r="B53" i="7" s="1"/>
  <c r="B52" i="4"/>
  <c r="B51" i="4"/>
  <c r="B51" i="6" s="1"/>
  <c r="B50" i="4"/>
  <c r="B50" i="3" s="1"/>
  <c r="B40" i="4"/>
  <c r="B39" i="4"/>
  <c r="B39" i="3" s="1"/>
  <c r="B38" i="4"/>
  <c r="B37" i="4"/>
  <c r="B36" i="4"/>
  <c r="B35" i="4"/>
  <c r="B35" i="3" s="1"/>
  <c r="B34" i="4"/>
  <c r="B34" i="6" s="1"/>
  <c r="B33" i="4"/>
  <c r="B33" i="3" s="1"/>
  <c r="B32" i="4"/>
  <c r="B31" i="4"/>
  <c r="B31" i="3" s="1"/>
  <c r="B30" i="4"/>
  <c r="B29" i="4"/>
  <c r="B29" i="3" s="1"/>
  <c r="B28" i="4"/>
  <c r="B28" i="3" s="1"/>
  <c r="B27" i="4"/>
  <c r="B26" i="4"/>
  <c r="B25" i="4"/>
  <c r="B25" i="6" s="1"/>
  <c r="B24" i="4"/>
  <c r="B23" i="4"/>
  <c r="B22" i="4"/>
  <c r="B22" i="3" s="1"/>
  <c r="B21" i="4"/>
  <c r="B20" i="4"/>
  <c r="B20" i="3" s="1"/>
  <c r="B19" i="4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0" i="4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AD18" i="3"/>
  <c r="AD17" i="3"/>
  <c r="AD16" i="3"/>
  <c r="AD15" i="3"/>
  <c r="AD14" i="3"/>
  <c r="AD13" i="3"/>
  <c r="AD12" i="3"/>
  <c r="AD11" i="3"/>
  <c r="AD10" i="3"/>
  <c r="AA80" i="3"/>
  <c r="AA79" i="3"/>
  <c r="AB79" i="3" s="1"/>
  <c r="F79" i="4" s="1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B64" i="3" s="1"/>
  <c r="F64" i="4" s="1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B55" i="3" s="1"/>
  <c r="F55" i="4" s="1"/>
  <c r="AA54" i="3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B35" i="3" s="1"/>
  <c r="F35" i="4" s="1"/>
  <c r="AA34" i="3"/>
  <c r="AB34" i="3" s="1"/>
  <c r="F34" i="4" s="1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B22" i="3" s="1"/>
  <c r="F22" i="4" s="1"/>
  <c r="AA21" i="3"/>
  <c r="AB21" i="3" s="1"/>
  <c r="AA20" i="3"/>
  <c r="AB20" i="3" s="1"/>
  <c r="F20" i="4" s="1"/>
  <c r="AA19" i="3"/>
  <c r="AA18" i="3"/>
  <c r="AA17" i="3"/>
  <c r="AA16" i="3"/>
  <c r="AA15" i="3"/>
  <c r="AA14" i="3"/>
  <c r="AB14" i="3" s="1"/>
  <c r="F14" i="4" s="1"/>
  <c r="AA13" i="3"/>
  <c r="AA12" i="3"/>
  <c r="AA11" i="3"/>
  <c r="AA10" i="3"/>
  <c r="O80" i="3"/>
  <c r="P80" i="3" s="1"/>
  <c r="O79" i="3"/>
  <c r="O78" i="3"/>
  <c r="P78" i="3" s="1"/>
  <c r="E78" i="4" s="1"/>
  <c r="O77" i="3"/>
  <c r="P77" i="3" s="1"/>
  <c r="E77" i="4" s="1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P70" i="3" s="1"/>
  <c r="O69" i="3"/>
  <c r="P69" i="3" s="1"/>
  <c r="O68" i="3"/>
  <c r="O67" i="3"/>
  <c r="P67" i="3" s="1"/>
  <c r="E67" i="4" s="1"/>
  <c r="O66" i="3"/>
  <c r="P66" i="3" s="1"/>
  <c r="E66" i="4" s="1"/>
  <c r="O65" i="3"/>
  <c r="P65" i="3" s="1"/>
  <c r="E65" i="4" s="1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P55" i="3" s="1"/>
  <c r="E55" i="4" s="1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O36" i="3"/>
  <c r="P36" i="3" s="1"/>
  <c r="E36" i="4" s="1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E28" i="4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P20" i="3" s="1"/>
  <c r="E20" i="4" s="1"/>
  <c r="O19" i="3"/>
  <c r="O18" i="3"/>
  <c r="O17" i="3"/>
  <c r="P17" i="3" s="1"/>
  <c r="E17" i="4" s="1"/>
  <c r="O16" i="3"/>
  <c r="O15" i="3"/>
  <c r="O14" i="3"/>
  <c r="O13" i="3"/>
  <c r="O12" i="3"/>
  <c r="O11" i="3"/>
  <c r="O10" i="3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39" i="7"/>
  <c r="Q39" i="4" s="1"/>
  <c r="AB37" i="7"/>
  <c r="Q37" i="4" s="1"/>
  <c r="P27" i="7"/>
  <c r="P27" i="4" s="1"/>
  <c r="P15" i="7"/>
  <c r="P15" i="4" s="1"/>
  <c r="P17" i="7"/>
  <c r="P17" i="4" s="1"/>
  <c r="P33" i="7"/>
  <c r="P33" i="4" s="1"/>
  <c r="C19" i="6"/>
  <c r="C25" i="6"/>
  <c r="C37" i="6"/>
  <c r="C39" i="6"/>
  <c r="D51" i="6"/>
  <c r="B55" i="6"/>
  <c r="D58" i="6"/>
  <c r="B60" i="6"/>
  <c r="B64" i="6"/>
  <c r="B67" i="6"/>
  <c r="D67" i="6"/>
  <c r="B68" i="6"/>
  <c r="D70" i="6"/>
  <c r="B72" i="6"/>
  <c r="D72" i="6"/>
  <c r="B75" i="6"/>
  <c r="D75" i="6"/>
  <c r="B76" i="6"/>
  <c r="D77" i="6"/>
  <c r="B78" i="6"/>
  <c r="D79" i="6"/>
  <c r="B10" i="7"/>
  <c r="B17" i="7"/>
  <c r="B20" i="7"/>
  <c r="D20" i="7"/>
  <c r="C23" i="7"/>
  <c r="C26" i="7"/>
  <c r="B35" i="7"/>
  <c r="D36" i="7"/>
  <c r="C39" i="7"/>
  <c r="B51" i="7"/>
  <c r="B60" i="7"/>
  <c r="C65" i="7"/>
  <c r="C75" i="7"/>
  <c r="C76" i="7"/>
  <c r="C77" i="7"/>
  <c r="C80" i="7"/>
  <c r="D12" i="6"/>
  <c r="B18" i="6"/>
  <c r="D20" i="6"/>
  <c r="B22" i="6"/>
  <c r="B24" i="6"/>
  <c r="B28" i="6"/>
  <c r="B33" i="6"/>
  <c r="D36" i="6"/>
  <c r="D39" i="6"/>
  <c r="C50" i="6"/>
  <c r="C57" i="6"/>
  <c r="C64" i="6"/>
  <c r="C66" i="6"/>
  <c r="C75" i="6"/>
  <c r="C76" i="6"/>
  <c r="C77" i="6"/>
  <c r="C80" i="6"/>
  <c r="C10" i="7"/>
  <c r="C13" i="7"/>
  <c r="D24" i="7"/>
  <c r="D25" i="7"/>
  <c r="C35" i="7"/>
  <c r="D39" i="7"/>
  <c r="B40" i="7"/>
  <c r="D40" i="7"/>
  <c r="C50" i="7"/>
  <c r="C57" i="7"/>
  <c r="C59" i="7"/>
  <c r="B64" i="7"/>
  <c r="B67" i="7"/>
  <c r="B68" i="7"/>
  <c r="B74" i="7"/>
  <c r="B75" i="7"/>
  <c r="B78" i="7"/>
  <c r="AE75" i="7"/>
  <c r="K50" i="4"/>
  <c r="AB57" i="6"/>
  <c r="K57" i="4" s="1"/>
  <c r="AB58" i="6"/>
  <c r="K58" i="4" s="1"/>
  <c r="AB65" i="6"/>
  <c r="K65" i="4" s="1"/>
  <c r="K66" i="4"/>
  <c r="AB73" i="6"/>
  <c r="K73" i="4" s="1"/>
  <c r="AB74" i="6"/>
  <c r="K74" i="4" s="1"/>
  <c r="AB9" i="6"/>
  <c r="K9" i="4" s="1"/>
  <c r="AB13" i="6"/>
  <c r="K13" i="4" s="1"/>
  <c r="AB22" i="6"/>
  <c r="K22" i="4" s="1"/>
  <c r="AB24" i="6"/>
  <c r="K24" i="4" s="1"/>
  <c r="AB29" i="6"/>
  <c r="K29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20" i="6"/>
  <c r="J20" i="4" s="1"/>
  <c r="P21" i="6"/>
  <c r="J21" i="4" s="1"/>
  <c r="P24" i="6"/>
  <c r="J24" i="4" s="1"/>
  <c r="P25" i="6"/>
  <c r="J25" i="4" s="1"/>
  <c r="P27" i="6"/>
  <c r="J27" i="4" s="1"/>
  <c r="P28" i="6"/>
  <c r="J28" i="4" s="1"/>
  <c r="P29" i="6"/>
  <c r="J29" i="4" s="1"/>
  <c r="P31" i="6"/>
  <c r="J31" i="4" s="1"/>
  <c r="P32" i="6"/>
  <c r="J32" i="4" s="1"/>
  <c r="P33" i="6"/>
  <c r="J33" i="4" s="1"/>
  <c r="P35" i="6"/>
  <c r="J35" i="4" s="1"/>
  <c r="P36" i="6"/>
  <c r="J36" i="4" s="1"/>
  <c r="P37" i="6"/>
  <c r="J37" i="4" s="1"/>
  <c r="P39" i="6"/>
  <c r="J39" i="4" s="1"/>
  <c r="P40" i="6"/>
  <c r="J40" i="4" s="1"/>
  <c r="AB11" i="3"/>
  <c r="F11" i="4" s="1"/>
  <c r="F21" i="4"/>
  <c r="AB23" i="3"/>
  <c r="F23" i="4" s="1"/>
  <c r="AB25" i="3"/>
  <c r="F25" i="4" s="1"/>
  <c r="AB31" i="3"/>
  <c r="F31" i="4" s="1"/>
  <c r="AB39" i="3"/>
  <c r="F39" i="4" s="1"/>
  <c r="AB54" i="3"/>
  <c r="F54" i="4" s="1"/>
  <c r="AB56" i="3"/>
  <c r="F56" i="4" s="1"/>
  <c r="AB70" i="3"/>
  <c r="F70" i="4" s="1"/>
  <c r="AB72" i="3"/>
  <c r="F72" i="4" s="1"/>
  <c r="AB80" i="3"/>
  <c r="F80" i="4" s="1"/>
  <c r="AB24" i="3"/>
  <c r="F24" i="4" s="1"/>
  <c r="AB28" i="3"/>
  <c r="F28" i="4" s="1"/>
  <c r="AB30" i="3"/>
  <c r="F30" i="4" s="1"/>
  <c r="AB36" i="3"/>
  <c r="F36" i="4" s="1"/>
  <c r="AB38" i="3"/>
  <c r="F38" i="4" s="1"/>
  <c r="AB40" i="3"/>
  <c r="F40" i="4" s="1"/>
  <c r="AB57" i="3"/>
  <c r="F57" i="4" s="1"/>
  <c r="AB63" i="3"/>
  <c r="F63" i="4" s="1"/>
  <c r="AB65" i="3"/>
  <c r="F65" i="4" s="1"/>
  <c r="AB71" i="3"/>
  <c r="F71" i="4" s="1"/>
  <c r="AB73" i="3"/>
  <c r="F73" i="4" s="1"/>
  <c r="AB75" i="3"/>
  <c r="F75" i="4" s="1"/>
  <c r="P12" i="7"/>
  <c r="P12" i="4" s="1"/>
  <c r="P16" i="4"/>
  <c r="P26" i="4"/>
  <c r="P28" i="7"/>
  <c r="P28" i="4" s="1"/>
  <c r="P32" i="7"/>
  <c r="P32" i="4" s="1"/>
  <c r="P34" i="7"/>
  <c r="P34" i="4" s="1"/>
  <c r="P36" i="7"/>
  <c r="P36" i="4" s="1"/>
  <c r="P52" i="7"/>
  <c r="P52" i="4" s="1"/>
  <c r="P54" i="7"/>
  <c r="P54" i="4"/>
  <c r="AE54" i="7"/>
  <c r="P58" i="7"/>
  <c r="P58" i="4" s="1"/>
  <c r="P62" i="7"/>
  <c r="P62" i="4" s="1"/>
  <c r="P64" i="4"/>
  <c r="AB64" i="7"/>
  <c r="Q64" i="4" s="1"/>
  <c r="P66" i="7"/>
  <c r="P66" i="4" s="1"/>
  <c r="P68" i="7"/>
  <c r="P68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Q2" i="4"/>
  <c r="V2" i="4"/>
  <c r="V43" i="4" s="1"/>
  <c r="U43" i="4"/>
  <c r="I2" i="4"/>
  <c r="I43" i="4" s="1"/>
  <c r="P14" i="3"/>
  <c r="E14" i="4" s="1"/>
  <c r="P22" i="3"/>
  <c r="E22" i="4" s="1"/>
  <c r="P24" i="3"/>
  <c r="E24" i="4" s="1"/>
  <c r="P30" i="3"/>
  <c r="E30" i="4"/>
  <c r="E32" i="4"/>
  <c r="P38" i="3"/>
  <c r="E38" i="4" s="1"/>
  <c r="P40" i="3"/>
  <c r="E40" i="4" s="1"/>
  <c r="E53" i="4"/>
  <c r="E57" i="4"/>
  <c r="P61" i="3"/>
  <c r="E61" i="4" s="1"/>
  <c r="P63" i="3"/>
  <c r="E63" i="4" s="1"/>
  <c r="E69" i="4"/>
  <c r="P71" i="3"/>
  <c r="E71" i="4" s="1"/>
  <c r="E73" i="4"/>
  <c r="P79" i="3"/>
  <c r="E79" i="4" s="1"/>
  <c r="E80" i="4"/>
  <c r="P13" i="3"/>
  <c r="E13" i="4" s="1"/>
  <c r="P21" i="3"/>
  <c r="E21" i="4" s="1"/>
  <c r="P27" i="3"/>
  <c r="E27" i="4" s="1"/>
  <c r="P29" i="3"/>
  <c r="E29" i="4" s="1"/>
  <c r="P31" i="3"/>
  <c r="E31" i="4" s="1"/>
  <c r="P37" i="3"/>
  <c r="E37" i="4" s="1"/>
  <c r="E52" i="4"/>
  <c r="P54" i="3"/>
  <c r="E54" i="4" s="1"/>
  <c r="E56" i="4"/>
  <c r="P62" i="3"/>
  <c r="E62" i="4" s="1"/>
  <c r="P68" i="3"/>
  <c r="E68" i="4"/>
  <c r="E70" i="4"/>
  <c r="P72" i="3"/>
  <c r="E72" i="4" s="1"/>
  <c r="S40" i="4"/>
  <c r="AE40" i="7" s="1"/>
  <c r="S24" i="4"/>
  <c r="T24" i="4" s="1"/>
  <c r="U24" i="4" s="1"/>
  <c r="V24" i="4" s="1"/>
  <c r="W24" i="4" s="1"/>
  <c r="S20" i="4"/>
  <c r="AE20" i="7" s="1"/>
  <c r="AE34" i="7"/>
  <c r="S22" i="4"/>
  <c r="AE70" i="7"/>
  <c r="T74" i="4"/>
  <c r="U74" i="4" s="1"/>
  <c r="AG74" i="7" s="1"/>
  <c r="T80" i="4"/>
  <c r="AF80" i="7" s="1"/>
  <c r="T71" i="4"/>
  <c r="U71" i="4" s="1"/>
  <c r="T34" i="4"/>
  <c r="U34" i="4" s="1"/>
  <c r="V34" i="4" s="1"/>
  <c r="W34" i="4" s="1"/>
  <c r="T69" i="4"/>
  <c r="AF69" i="7" s="1"/>
  <c r="T65" i="4"/>
  <c r="U65" i="4" s="1"/>
  <c r="V65" i="4" s="1"/>
  <c r="W65" i="4" s="1"/>
  <c r="S14" i="4" l="1"/>
  <c r="S18" i="4"/>
  <c r="S17" i="4"/>
  <c r="T17" i="4" s="1"/>
  <c r="AF17" i="7" s="1"/>
  <c r="S15" i="4"/>
  <c r="AE15" i="7" s="1"/>
  <c r="S13" i="4"/>
  <c r="AE13" i="7" s="1"/>
  <c r="S11" i="4"/>
  <c r="S10" i="4"/>
  <c r="S9" i="4"/>
  <c r="T9" i="4" s="1"/>
  <c r="AF9" i="7" s="1"/>
  <c r="T35" i="4"/>
  <c r="AF35" i="7" s="1"/>
  <c r="AE35" i="7"/>
  <c r="T64" i="4"/>
  <c r="AF64" i="7" s="1"/>
  <c r="AE64" i="7"/>
  <c r="T27" i="4"/>
  <c r="T12" i="4"/>
  <c r="AF12" i="7" s="1"/>
  <c r="T77" i="4"/>
  <c r="AF77" i="7" s="1"/>
  <c r="AE78" i="7"/>
  <c r="T61" i="4"/>
  <c r="U61" i="4" s="1"/>
  <c r="AG61" i="7" s="1"/>
  <c r="T56" i="4"/>
  <c r="AF56" i="7" s="1"/>
  <c r="T62" i="4"/>
  <c r="U62" i="4" s="1"/>
  <c r="V62" i="4" s="1"/>
  <c r="W62" i="4" s="1"/>
  <c r="O88" i="8" s="1"/>
  <c r="T40" i="4"/>
  <c r="AF40" i="7" s="1"/>
  <c r="G12" i="4"/>
  <c r="G16" i="4"/>
  <c r="B10" i="3"/>
  <c r="B10" i="6"/>
  <c r="B26" i="3"/>
  <c r="B26" i="6"/>
  <c r="B51" i="3"/>
  <c r="B58" i="3"/>
  <c r="B58" i="7"/>
  <c r="B58" i="6"/>
  <c r="B69" i="3"/>
  <c r="B69" i="6"/>
  <c r="B69" i="7"/>
  <c r="C72" i="3"/>
  <c r="C72" i="7"/>
  <c r="D21" i="3"/>
  <c r="D21" i="7"/>
  <c r="D40" i="3"/>
  <c r="T53" i="4"/>
  <c r="U53" i="4" s="1"/>
  <c r="AG53" i="7" s="1"/>
  <c r="AE53" i="7"/>
  <c r="G13" i="4"/>
  <c r="G17" i="4"/>
  <c r="B23" i="3"/>
  <c r="B23" i="7"/>
  <c r="B55" i="3"/>
  <c r="B55" i="7"/>
  <c r="B74" i="3"/>
  <c r="B74" i="6"/>
  <c r="C65" i="3"/>
  <c r="C65" i="6"/>
  <c r="D37" i="6"/>
  <c r="D37" i="7"/>
  <c r="D51" i="7"/>
  <c r="D51" i="3"/>
  <c r="D56" i="7"/>
  <c r="D56" i="3"/>
  <c r="D56" i="6"/>
  <c r="T31" i="4"/>
  <c r="U31" i="4" s="1"/>
  <c r="V31" i="4" s="1"/>
  <c r="W31" i="4" s="1"/>
  <c r="AE31" i="7"/>
  <c r="AE37" i="7"/>
  <c r="T37" i="4"/>
  <c r="U37" i="4" s="1"/>
  <c r="G10" i="4"/>
  <c r="G18" i="4"/>
  <c r="H18" i="4" s="1"/>
  <c r="AE18" i="3" s="1"/>
  <c r="K10" i="4"/>
  <c r="K14" i="4"/>
  <c r="K18" i="4"/>
  <c r="G14" i="4"/>
  <c r="H14" i="4" s="1"/>
  <c r="I14" i="4" s="1"/>
  <c r="AF14" i="3" s="1"/>
  <c r="B12" i="7"/>
  <c r="P9" i="3"/>
  <c r="E9" i="4" s="1"/>
  <c r="P11" i="3"/>
  <c r="E11" i="4" s="1"/>
  <c r="P15" i="3"/>
  <c r="E15" i="4" s="1"/>
  <c r="H15" i="4" s="1"/>
  <c r="I15" i="4" s="1"/>
  <c r="P19" i="3"/>
  <c r="E19" i="4" s="1"/>
  <c r="G11" i="4"/>
  <c r="G15" i="4"/>
  <c r="G19" i="4"/>
  <c r="AB17" i="3"/>
  <c r="F17" i="4" s="1"/>
  <c r="AB9" i="3"/>
  <c r="F9" i="4" s="1"/>
  <c r="H9" i="4" s="1"/>
  <c r="I9" i="4" s="1"/>
  <c r="AF9" i="3" s="1"/>
  <c r="AB10" i="3"/>
  <c r="F10" i="4" s="1"/>
  <c r="AB12" i="3"/>
  <c r="F12" i="4" s="1"/>
  <c r="AB18" i="3"/>
  <c r="F18" i="4" s="1"/>
  <c r="AB16" i="3"/>
  <c r="F16" i="4" s="1"/>
  <c r="AB15" i="3"/>
  <c r="F15" i="4" s="1"/>
  <c r="AB13" i="3"/>
  <c r="F13" i="4" s="1"/>
  <c r="H13" i="4" s="1"/>
  <c r="I13" i="4" s="1"/>
  <c r="AB19" i="3"/>
  <c r="F19" i="4" s="1"/>
  <c r="M29" i="4"/>
  <c r="N29" i="4" s="1"/>
  <c r="O29" i="4" s="1"/>
  <c r="K35" i="8" s="1"/>
  <c r="AB11" i="6"/>
  <c r="K11" i="4" s="1"/>
  <c r="AB15" i="6"/>
  <c r="K15" i="4" s="1"/>
  <c r="AB17" i="6"/>
  <c r="K17" i="4" s="1"/>
  <c r="AB19" i="6"/>
  <c r="K19" i="4" s="1"/>
  <c r="P15" i="6"/>
  <c r="J15" i="4" s="1"/>
  <c r="P9" i="6"/>
  <c r="J9" i="4" s="1"/>
  <c r="P13" i="6"/>
  <c r="J13" i="4" s="1"/>
  <c r="P17" i="6"/>
  <c r="J17" i="4" s="1"/>
  <c r="P19" i="6"/>
  <c r="J19" i="4" s="1"/>
  <c r="V55" i="4"/>
  <c r="W55" i="4" s="1"/>
  <c r="O81" i="8" s="1"/>
  <c r="P18" i="6"/>
  <c r="J18" i="4" s="1"/>
  <c r="P16" i="6"/>
  <c r="J16" i="4" s="1"/>
  <c r="P14" i="6"/>
  <c r="J14" i="4" s="1"/>
  <c r="P12" i="6"/>
  <c r="J12" i="4" s="1"/>
  <c r="M12" i="4" s="1"/>
  <c r="AE12" i="6" s="1"/>
  <c r="P10" i="6"/>
  <c r="J10" i="4" s="1"/>
  <c r="P10" i="3"/>
  <c r="E10" i="4" s="1"/>
  <c r="P12" i="3"/>
  <c r="E12" i="4" s="1"/>
  <c r="P16" i="3"/>
  <c r="E16" i="4" s="1"/>
  <c r="P18" i="3"/>
  <c r="E18" i="4" s="1"/>
  <c r="T29" i="4"/>
  <c r="U29" i="4" s="1"/>
  <c r="AG29" i="7" s="1"/>
  <c r="AE29" i="7"/>
  <c r="B38" i="3"/>
  <c r="B38" i="7"/>
  <c r="B38" i="6"/>
  <c r="D66" i="6"/>
  <c r="D66" i="7"/>
  <c r="D76" i="7"/>
  <c r="D76" i="6"/>
  <c r="B32" i="3"/>
  <c r="B32" i="7"/>
  <c r="B32" i="6"/>
  <c r="B40" i="3"/>
  <c r="B40" i="6"/>
  <c r="B71" i="6"/>
  <c r="B71" i="3"/>
  <c r="B73" i="3"/>
  <c r="B73" i="6"/>
  <c r="C10" i="3"/>
  <c r="C10" i="6"/>
  <c r="C28" i="3"/>
  <c r="C28" i="6"/>
  <c r="C70" i="3"/>
  <c r="C70" i="7"/>
  <c r="C70" i="6"/>
  <c r="D35" i="3"/>
  <c r="D35" i="6"/>
  <c r="D62" i="7"/>
  <c r="D62" i="3"/>
  <c r="D68" i="7"/>
  <c r="D68" i="3"/>
  <c r="D68" i="6"/>
  <c r="D72" i="7"/>
  <c r="D72" i="3"/>
  <c r="D74" i="7"/>
  <c r="D74" i="3"/>
  <c r="D74" i="6"/>
  <c r="T20" i="4"/>
  <c r="U20" i="4" s="1"/>
  <c r="V20" i="4" s="1"/>
  <c r="W20" i="4" s="1"/>
  <c r="T57" i="4"/>
  <c r="AF57" i="7" s="1"/>
  <c r="T59" i="4"/>
  <c r="U59" i="4" s="1"/>
  <c r="AG59" i="7" s="1"/>
  <c r="T79" i="4"/>
  <c r="U79" i="4" s="1"/>
  <c r="V79" i="4" s="1"/>
  <c r="W79" i="4" s="1"/>
  <c r="O105" i="8" s="1"/>
  <c r="T58" i="4"/>
  <c r="U58" i="4" s="1"/>
  <c r="AG58" i="7" s="1"/>
  <c r="AE72" i="7"/>
  <c r="AE30" i="7"/>
  <c r="AE24" i="7"/>
  <c r="AE60" i="7"/>
  <c r="B76" i="7"/>
  <c r="B71" i="7"/>
  <c r="B65" i="7"/>
  <c r="B28" i="7"/>
  <c r="C72" i="6"/>
  <c r="D19" i="6"/>
  <c r="C64" i="7"/>
  <c r="D78" i="6"/>
  <c r="B65" i="6"/>
  <c r="D62" i="6"/>
  <c r="C26" i="6"/>
  <c r="B11" i="3"/>
  <c r="B11" i="6"/>
  <c r="B19" i="3"/>
  <c r="B19" i="7"/>
  <c r="B27" i="7"/>
  <c r="B27" i="6"/>
  <c r="C51" i="7"/>
  <c r="C51" i="3"/>
  <c r="C51" i="6"/>
  <c r="C59" i="3"/>
  <c r="C59" i="6"/>
  <c r="D70" i="3"/>
  <c r="D61" i="7"/>
  <c r="D61" i="6"/>
  <c r="D63" i="6"/>
  <c r="D63" i="7"/>
  <c r="D69" i="7"/>
  <c r="D69" i="6"/>
  <c r="L10" i="4"/>
  <c r="L12" i="4"/>
  <c r="L14" i="4"/>
  <c r="L16" i="4"/>
  <c r="M16" i="4" s="1"/>
  <c r="AE16" i="6" s="1"/>
  <c r="L18" i="4"/>
  <c r="M31" i="4"/>
  <c r="AE31" i="6" s="1"/>
  <c r="M37" i="4"/>
  <c r="AE37" i="6" s="1"/>
  <c r="M59" i="4"/>
  <c r="N59" i="4" s="1"/>
  <c r="M72" i="4"/>
  <c r="N72" i="4" s="1"/>
  <c r="O72" i="4" s="1"/>
  <c r="K98" i="8" s="1"/>
  <c r="L9" i="4"/>
  <c r="L11" i="4"/>
  <c r="L13" i="4"/>
  <c r="L15" i="4"/>
  <c r="L17" i="4"/>
  <c r="L19" i="4"/>
  <c r="B17" i="6"/>
  <c r="B13" i="6"/>
  <c r="D11" i="6"/>
  <c r="B18" i="7"/>
  <c r="B13" i="7"/>
  <c r="D11" i="7"/>
  <c r="C36" i="7"/>
  <c r="B29" i="7"/>
  <c r="B26" i="7"/>
  <c r="C20" i="7"/>
  <c r="C12" i="7"/>
  <c r="B35" i="6"/>
  <c r="B23" i="6"/>
  <c r="D21" i="6"/>
  <c r="B20" i="6"/>
  <c r="B19" i="6"/>
  <c r="B12" i="6"/>
  <c r="D9" i="6"/>
  <c r="D35" i="7"/>
  <c r="B33" i="7"/>
  <c r="C28" i="7"/>
  <c r="C25" i="7"/>
  <c r="B22" i="7"/>
  <c r="D19" i="7"/>
  <c r="D16" i="7"/>
  <c r="D12" i="7"/>
  <c r="C36" i="6"/>
  <c r="C20" i="6"/>
  <c r="C12" i="6"/>
  <c r="D16" i="3"/>
  <c r="M26" i="4"/>
  <c r="N26" i="4" s="1"/>
  <c r="O26" i="4" s="1"/>
  <c r="K32" i="8" s="1"/>
  <c r="M77" i="4"/>
  <c r="AE77" i="6" s="1"/>
  <c r="M69" i="4"/>
  <c r="N69" i="4" s="1"/>
  <c r="O69" i="4" s="1"/>
  <c r="M61" i="4"/>
  <c r="N61" i="4" s="1"/>
  <c r="M39" i="4"/>
  <c r="AE39" i="6" s="1"/>
  <c r="M36" i="4"/>
  <c r="AE36" i="6" s="1"/>
  <c r="G11" i="8"/>
  <c r="G72" i="8" s="1"/>
  <c r="A4" i="7"/>
  <c r="A45" i="7" s="1"/>
  <c r="C34" i="7"/>
  <c r="C21" i="7"/>
  <c r="B31" i="6"/>
  <c r="B11" i="7"/>
  <c r="C37" i="7"/>
  <c r="D30" i="7"/>
  <c r="D30" i="6"/>
  <c r="B31" i="7"/>
  <c r="C34" i="6"/>
  <c r="C18" i="6"/>
  <c r="B27" i="3"/>
  <c r="C23" i="3"/>
  <c r="C18" i="7"/>
  <c r="C30" i="7"/>
  <c r="C30" i="6"/>
  <c r="C21" i="6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3" i="4"/>
  <c r="AE23" i="6" s="1"/>
  <c r="M27" i="4"/>
  <c r="AE27" i="6" s="1"/>
  <c r="AE38" i="7"/>
  <c r="M40" i="4"/>
  <c r="AE40" i="6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1" i="4"/>
  <c r="M53" i="4"/>
  <c r="M55" i="4"/>
  <c r="N55" i="4" s="1"/>
  <c r="M63" i="4"/>
  <c r="N63" i="4" s="1"/>
  <c r="O63" i="4" s="1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35" i="4"/>
  <c r="AE9" i="7"/>
  <c r="AE68" i="7"/>
  <c r="M38" i="4"/>
  <c r="AE38" i="6" s="1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M32" i="4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79" i="4"/>
  <c r="N79" i="4" s="1"/>
  <c r="AF79" i="6" s="1"/>
  <c r="M73" i="4"/>
  <c r="N73" i="4" s="1"/>
  <c r="AF73" i="6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V21" i="4" s="1"/>
  <c r="W21" i="4" s="1"/>
  <c r="O27" i="8" s="1"/>
  <c r="AE39" i="7"/>
  <c r="T39" i="4"/>
  <c r="AF39" i="7" s="1"/>
  <c r="M92" i="8"/>
  <c r="W66" i="4"/>
  <c r="O92" i="8" s="1"/>
  <c r="T16" i="4"/>
  <c r="AF16" i="7" s="1"/>
  <c r="AE16" i="7"/>
  <c r="AE66" i="6"/>
  <c r="T36" i="4"/>
  <c r="AF36" i="7" s="1"/>
  <c r="AE36" i="7"/>
  <c r="T26" i="4"/>
  <c r="U26" i="4" s="1"/>
  <c r="AG26" i="7" s="1"/>
  <c r="AE26" i="7"/>
  <c r="N77" i="4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39" i="8"/>
  <c r="A6" i="3"/>
  <c r="A47" i="3" s="1"/>
  <c r="A6" i="7"/>
  <c r="A47" i="7" s="1"/>
  <c r="A6" i="6"/>
  <c r="A47" i="6" s="1"/>
  <c r="AF61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65" i="7"/>
  <c r="AF50" i="7"/>
  <c r="H26" i="4"/>
  <c r="AE26" i="3" s="1"/>
  <c r="H64" i="4"/>
  <c r="I64" i="4" s="1"/>
  <c r="AF64" i="3" s="1"/>
  <c r="H35" i="4"/>
  <c r="I35" i="4" s="1"/>
  <c r="U56" i="4"/>
  <c r="V50" i="4"/>
  <c r="H34" i="4"/>
  <c r="AE34" i="3" s="1"/>
  <c r="U40" i="4"/>
  <c r="V40" i="4" s="1"/>
  <c r="U9" i="4"/>
  <c r="W9" i="4" s="1"/>
  <c r="H51" i="4"/>
  <c r="AE51" i="3" s="1"/>
  <c r="AF31" i="7"/>
  <c r="AF54" i="7"/>
  <c r="AG65" i="7"/>
  <c r="U38" i="4"/>
  <c r="V38" i="4" s="1"/>
  <c r="U78" i="4"/>
  <c r="AF33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AG71" i="7"/>
  <c r="V71" i="4"/>
  <c r="AF72" i="7"/>
  <c r="U69" i="4"/>
  <c r="AG34" i="7"/>
  <c r="U70" i="4"/>
  <c r="AF34" i="7"/>
  <c r="AG62" i="7"/>
  <c r="M37" i="8"/>
  <c r="O37" i="8"/>
  <c r="V61" i="4"/>
  <c r="W61" i="4" s="1"/>
  <c r="U80" i="4"/>
  <c r="M40" i="8"/>
  <c r="O40" i="8"/>
  <c r="U12" i="4"/>
  <c r="M39" i="8"/>
  <c r="AG60" i="7"/>
  <c r="AF60" i="7"/>
  <c r="AF66" i="7"/>
  <c r="M91" i="8"/>
  <c r="AG24" i="7"/>
  <c r="AF30" i="7"/>
  <c r="U30" i="4"/>
  <c r="O30" i="8"/>
  <c r="M30" i="8"/>
  <c r="AG66" i="7"/>
  <c r="AF27" i="7"/>
  <c r="U27" i="4"/>
  <c r="T15" i="4" l="1"/>
  <c r="AE11" i="7"/>
  <c r="T11" i="4"/>
  <c r="AE10" i="7"/>
  <c r="T10" i="4"/>
  <c r="U77" i="4"/>
  <c r="V77" i="4" s="1"/>
  <c r="AF62" i="7"/>
  <c r="V53" i="4"/>
  <c r="M88" i="8"/>
  <c r="N56" i="4"/>
  <c r="AF56" i="6" s="1"/>
  <c r="AE72" i="6"/>
  <c r="M14" i="4"/>
  <c r="AE14" i="6" s="1"/>
  <c r="M11" i="4"/>
  <c r="AE11" i="6" s="1"/>
  <c r="H10" i="4"/>
  <c r="I10" i="4" s="1"/>
  <c r="AF10" i="3" s="1"/>
  <c r="AF53" i="7"/>
  <c r="N52" i="4"/>
  <c r="O52" i="4" s="1"/>
  <c r="K78" i="8" s="1"/>
  <c r="AE59" i="6"/>
  <c r="M10" i="4"/>
  <c r="AE10" i="6" s="1"/>
  <c r="M15" i="4"/>
  <c r="AE15" i="6" s="1"/>
  <c r="M19" i="4"/>
  <c r="AE19" i="6" s="1"/>
  <c r="AG29" i="6"/>
  <c r="AF79" i="7"/>
  <c r="AF11" i="3"/>
  <c r="AF52" i="3"/>
  <c r="AE11" i="3"/>
  <c r="AF29" i="6"/>
  <c r="H12" i="4"/>
  <c r="AE12" i="3" s="1"/>
  <c r="I31" i="4"/>
  <c r="I37" i="8" s="1"/>
  <c r="I19" i="4"/>
  <c r="I25" i="8" s="1"/>
  <c r="U67" i="4"/>
  <c r="V67" i="4" s="1"/>
  <c r="M93" i="8" s="1"/>
  <c r="AE69" i="6"/>
  <c r="AE26" i="6"/>
  <c r="AG20" i="7"/>
  <c r="M17" i="4"/>
  <c r="AE17" i="6" s="1"/>
  <c r="U32" i="4"/>
  <c r="V32" i="4" s="1"/>
  <c r="W32" i="4" s="1"/>
  <c r="N31" i="4"/>
  <c r="O31" i="4" s="1"/>
  <c r="AE63" i="6"/>
  <c r="AF59" i="7"/>
  <c r="AE65" i="6"/>
  <c r="AE64" i="6"/>
  <c r="AE55" i="6"/>
  <c r="N58" i="4"/>
  <c r="O58" i="4" s="1"/>
  <c r="K84" i="8" s="1"/>
  <c r="U52" i="4"/>
  <c r="AG52" i="7" s="1"/>
  <c r="AG79" i="7"/>
  <c r="M105" i="8"/>
  <c r="V29" i="4"/>
  <c r="M35" i="8" s="1"/>
  <c r="M81" i="8"/>
  <c r="U57" i="4"/>
  <c r="AG57" i="7" s="1"/>
  <c r="AF29" i="7"/>
  <c r="AE76" i="6"/>
  <c r="AE61" i="6"/>
  <c r="K95" i="8"/>
  <c r="AG69" i="6"/>
  <c r="AG63" i="6"/>
  <c r="K89" i="8"/>
  <c r="V59" i="4"/>
  <c r="M85" i="8" s="1"/>
  <c r="AE57" i="6"/>
  <c r="N71" i="4"/>
  <c r="O71" i="4" s="1"/>
  <c r="AG71" i="6" s="1"/>
  <c r="N80" i="4"/>
  <c r="O80" i="4" s="1"/>
  <c r="K106" i="8" s="1"/>
  <c r="M13" i="4"/>
  <c r="AE13" i="6" s="1"/>
  <c r="M34" i="8"/>
  <c r="I90" i="8"/>
  <c r="V58" i="4"/>
  <c r="W58" i="4" s="1"/>
  <c r="O84" i="8" s="1"/>
  <c r="AG52" i="6"/>
  <c r="AF58" i="7"/>
  <c r="AF20" i="7"/>
  <c r="AE68" i="6"/>
  <c r="AE60" i="6"/>
  <c r="U22" i="4"/>
  <c r="AG22" i="7" s="1"/>
  <c r="N10" i="4"/>
  <c r="O10" i="4" s="1"/>
  <c r="K16" i="8" s="1"/>
  <c r="N15" i="4"/>
  <c r="O15" i="4" s="1"/>
  <c r="AG15" i="6" s="1"/>
  <c r="N36" i="4"/>
  <c r="AF36" i="6" s="1"/>
  <c r="N24" i="4"/>
  <c r="AF24" i="6" s="1"/>
  <c r="N20" i="4"/>
  <c r="AF20" i="6" s="1"/>
  <c r="N37" i="4"/>
  <c r="O37" i="4" s="1"/>
  <c r="N40" i="4"/>
  <c r="O40" i="4" s="1"/>
  <c r="K46" i="8" s="1"/>
  <c r="N18" i="4"/>
  <c r="AF18" i="6" s="1"/>
  <c r="N25" i="4"/>
  <c r="O25" i="4" s="1"/>
  <c r="AG25" i="6" s="1"/>
  <c r="N17" i="4"/>
  <c r="AF17" i="6" s="1"/>
  <c r="N32" i="4"/>
  <c r="AF32" i="6" s="1"/>
  <c r="N16" i="4"/>
  <c r="AF16" i="6" s="1"/>
  <c r="N21" i="4"/>
  <c r="O21" i="4" s="1"/>
  <c r="AG21" i="6" s="1"/>
  <c r="N11" i="4"/>
  <c r="O11" i="4" s="1"/>
  <c r="K17" i="8" s="1"/>
  <c r="AG19" i="7"/>
  <c r="U14" i="4"/>
  <c r="AG14" i="7" s="1"/>
  <c r="AF25" i="7"/>
  <c r="N38" i="4"/>
  <c r="O38" i="4" s="1"/>
  <c r="AG38" i="6" s="1"/>
  <c r="AF19" i="7"/>
  <c r="AG25" i="7"/>
  <c r="N12" i="4"/>
  <c r="O12" i="4" s="1"/>
  <c r="K18" i="8" s="1"/>
  <c r="O55" i="4"/>
  <c r="AF55" i="6"/>
  <c r="O61" i="4"/>
  <c r="AF61" i="6"/>
  <c r="O24" i="4"/>
  <c r="K30" i="8" s="1"/>
  <c r="AF76" i="6"/>
  <c r="O76" i="4"/>
  <c r="AG76" i="6" s="1"/>
  <c r="U39" i="4"/>
  <c r="V39" i="4" s="1"/>
  <c r="W39" i="4" s="1"/>
  <c r="M89" i="8"/>
  <c r="U51" i="4"/>
  <c r="AG51" i="7" s="1"/>
  <c r="M29" i="8"/>
  <c r="AG23" i="7"/>
  <c r="AE20" i="6"/>
  <c r="AE24" i="6"/>
  <c r="N30" i="4"/>
  <c r="O30" i="4" s="1"/>
  <c r="N33" i="4"/>
  <c r="N27" i="4"/>
  <c r="AG28" i="7"/>
  <c r="AG63" i="7"/>
  <c r="O56" i="4"/>
  <c r="K82" i="8" s="1"/>
  <c r="AF23" i="7"/>
  <c r="N23" i="4"/>
  <c r="AF23" i="6" s="1"/>
  <c r="AE79" i="6"/>
  <c r="AE73" i="6"/>
  <c r="N39" i="4"/>
  <c r="AF63" i="7"/>
  <c r="AF69" i="6"/>
  <c r="AE21" i="6"/>
  <c r="M19" i="8"/>
  <c r="AF13" i="7"/>
  <c r="AG13" i="7"/>
  <c r="O73" i="4"/>
  <c r="K99" i="8" s="1"/>
  <c r="AG26" i="6"/>
  <c r="AE27" i="3"/>
  <c r="AF26" i="7"/>
  <c r="V26" i="4"/>
  <c r="M32" i="8" s="1"/>
  <c r="O68" i="4"/>
  <c r="AG68" i="6" s="1"/>
  <c r="AF68" i="6"/>
  <c r="AF74" i="6"/>
  <c r="O74" i="4"/>
  <c r="K100" i="8" s="1"/>
  <c r="O57" i="4"/>
  <c r="AF57" i="6"/>
  <c r="N67" i="4"/>
  <c r="AE67" i="6"/>
  <c r="AF73" i="7"/>
  <c r="AF60" i="6"/>
  <c r="AG67" i="7"/>
  <c r="AE9" i="6"/>
  <c r="N9" i="4"/>
  <c r="AG72" i="6"/>
  <c r="M99" i="8"/>
  <c r="AF52" i="6"/>
  <c r="AE76" i="3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M27" i="8"/>
  <c r="AE52" i="3"/>
  <c r="AG73" i="7"/>
  <c r="AF72" i="6"/>
  <c r="U16" i="4"/>
  <c r="V16" i="4" s="1"/>
  <c r="W16" i="4" s="1"/>
  <c r="AF80" i="6"/>
  <c r="AF21" i="7"/>
  <c r="O32" i="4"/>
  <c r="K38" i="8" s="1"/>
  <c r="AF65" i="6"/>
  <c r="AF28" i="7"/>
  <c r="AF26" i="6"/>
  <c r="AF10" i="6"/>
  <c r="AE32" i="6"/>
  <c r="N53" i="4"/>
  <c r="AE53" i="6"/>
  <c r="AE34" i="6"/>
  <c r="N34" i="4"/>
  <c r="AF66" i="6"/>
  <c r="M41" i="8"/>
  <c r="W35" i="4"/>
  <c r="O41" i="8" s="1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AF64" i="6"/>
  <c r="W67" i="4"/>
  <c r="O93" i="8" s="1"/>
  <c r="W19" i="4"/>
  <c r="O25" i="8" s="1"/>
  <c r="O77" i="4"/>
  <c r="AF77" i="6"/>
  <c r="I99" i="8"/>
  <c r="AE54" i="6"/>
  <c r="N54" i="4"/>
  <c r="AE70" i="6"/>
  <c r="N70" i="4"/>
  <c r="K92" i="8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AG65" i="6"/>
  <c r="O79" i="4"/>
  <c r="K105" i="8" s="1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V51" i="4"/>
  <c r="W51" i="4" s="1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38" i="3"/>
  <c r="AF15" i="3"/>
  <c r="I21" i="8"/>
  <c r="AG39" i="7"/>
  <c r="I38" i="8"/>
  <c r="AF32" i="3"/>
  <c r="U15" i="4" l="1"/>
  <c r="AF15" i="7"/>
  <c r="U11" i="4"/>
  <c r="AF11" i="7"/>
  <c r="U10" i="4"/>
  <c r="AF10" i="7"/>
  <c r="N14" i="4"/>
  <c r="AF14" i="6" s="1"/>
  <c r="AF31" i="3"/>
  <c r="V57" i="4"/>
  <c r="W57" i="4" s="1"/>
  <c r="O83" i="8" s="1"/>
  <c r="W59" i="4"/>
  <c r="O85" i="8" s="1"/>
  <c r="AG32" i="7"/>
  <c r="I77" i="8"/>
  <c r="I42" i="8"/>
  <c r="V52" i="4"/>
  <c r="W52" i="4" s="1"/>
  <c r="O78" i="8" s="1"/>
  <c r="I91" i="8"/>
  <c r="AF19" i="3"/>
  <c r="K97" i="8"/>
  <c r="W29" i="4"/>
  <c r="O35" i="8" s="1"/>
  <c r="AF71" i="6"/>
  <c r="AF37" i="6"/>
  <c r="N13" i="4"/>
  <c r="O13" i="4" s="1"/>
  <c r="AG31" i="6"/>
  <c r="K37" i="8"/>
  <c r="AF25" i="6"/>
  <c r="AG58" i="6"/>
  <c r="AF31" i="6"/>
  <c r="W14" i="4"/>
  <c r="O20" i="8" s="1"/>
  <c r="V22" i="4"/>
  <c r="W22" i="4" s="1"/>
  <c r="O28" i="8" s="1"/>
  <c r="AF11" i="6"/>
  <c r="K44" i="8"/>
  <c r="AG11" i="6"/>
  <c r="AF58" i="6"/>
  <c r="AF40" i="6"/>
  <c r="K102" i="8"/>
  <c r="M84" i="8"/>
  <c r="AG10" i="6"/>
  <c r="K31" i="8"/>
  <c r="AG80" i="6"/>
  <c r="O36" i="4"/>
  <c r="K42" i="8" s="1"/>
  <c r="O20" i="4"/>
  <c r="AF15" i="6"/>
  <c r="O16" i="4"/>
  <c r="AG16" i="6" s="1"/>
  <c r="AF62" i="3"/>
  <c r="AG79" i="6"/>
  <c r="AG56" i="6"/>
  <c r="AF38" i="6"/>
  <c r="AF30" i="6"/>
  <c r="K27" i="8"/>
  <c r="AG16" i="7"/>
  <c r="O18" i="4"/>
  <c r="AG18" i="6" s="1"/>
  <c r="K21" i="8"/>
  <c r="O17" i="4"/>
  <c r="AG17" i="6" s="1"/>
  <c r="AF12" i="6"/>
  <c r="AG12" i="6"/>
  <c r="AF21" i="6"/>
  <c r="AG37" i="6"/>
  <c r="K43" i="8"/>
  <c r="AG40" i="6"/>
  <c r="AG24" i="6"/>
  <c r="K36" i="8"/>
  <c r="AG30" i="6"/>
  <c r="AF39" i="6"/>
  <c r="O39" i="4"/>
  <c r="AG18" i="7"/>
  <c r="AF27" i="6"/>
  <c r="O27" i="4"/>
  <c r="K87" i="8"/>
  <c r="AG61" i="6"/>
  <c r="AG73" i="6"/>
  <c r="O23" i="4"/>
  <c r="AF33" i="6"/>
  <c r="O33" i="4"/>
  <c r="K81" i="8"/>
  <c r="AG55" i="6"/>
  <c r="K94" i="8"/>
  <c r="O50" i="4"/>
  <c r="W26" i="4"/>
  <c r="O32" i="8" s="1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O95" i="8"/>
  <c r="M95" i="8"/>
  <c r="M77" i="8"/>
  <c r="O77" i="8"/>
  <c r="M22" i="8"/>
  <c r="O22" i="8"/>
  <c r="O38" i="8"/>
  <c r="M38" i="8"/>
  <c r="M96" i="8"/>
  <c r="O96" i="8"/>
  <c r="O24" i="8"/>
  <c r="M24" i="8"/>
  <c r="O45" i="8"/>
  <c r="M45" i="8"/>
  <c r="M36" i="8"/>
  <c r="O36" i="8"/>
  <c r="M33" i="8"/>
  <c r="O33" i="8"/>
  <c r="O106" i="8"/>
  <c r="M106" i="8"/>
  <c r="O18" i="8"/>
  <c r="M18" i="8"/>
  <c r="V15" i="4" l="1"/>
  <c r="AG15" i="7"/>
  <c r="AG11" i="7"/>
  <c r="V11" i="4"/>
  <c r="V10" i="4"/>
  <c r="AG10" i="7"/>
  <c r="M83" i="8"/>
  <c r="O14" i="4"/>
  <c r="K20" i="8" s="1"/>
  <c r="AG14" i="6"/>
  <c r="M78" i="8"/>
  <c r="AG36" i="6"/>
  <c r="AF13" i="6"/>
  <c r="M28" i="8"/>
  <c r="K24" i="8"/>
  <c r="M20" i="8"/>
  <c r="K22" i="8"/>
  <c r="K26" i="8"/>
  <c r="AG20" i="6"/>
  <c r="K23" i="8"/>
  <c r="K19" i="8"/>
  <c r="AG13" i="6"/>
  <c r="M42" i="8"/>
  <c r="K29" i="8"/>
  <c r="AG23" i="6"/>
  <c r="AG27" i="6"/>
  <c r="K33" i="8"/>
  <c r="K45" i="8"/>
  <c r="AG39" i="6"/>
  <c r="AG33" i="6"/>
  <c r="K39" i="8"/>
  <c r="AG50" i="6"/>
  <c r="K76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5" i="4" l="1"/>
  <c r="O21" i="8" s="1"/>
  <c r="M21" i="8"/>
  <c r="W11" i="4"/>
  <c r="O17" i="8" s="1"/>
  <c r="M17" i="8"/>
  <c r="W10" i="4"/>
  <c r="O16" i="8" s="1"/>
  <c r="M16" i="8"/>
</calcChain>
</file>

<file path=xl/sharedStrings.xml><?xml version="1.0" encoding="utf-8"?>
<sst xmlns="http://schemas.openxmlformats.org/spreadsheetml/2006/main" count="691" uniqueCount="204">
  <si>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</si>
  <si>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</si>
  <si>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</si>
  <si>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</si>
  <si>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</si>
  <si>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</si>
  <si>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</si>
  <si>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</si>
  <si>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</si>
  <si>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</si>
  <si>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</si>
  <si>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</si>
  <si>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</si>
  <si>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</si>
  <si>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</si>
  <si>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</si>
  <si>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</si>
  <si>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</si>
  <si>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</si>
  <si>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</si>
  <si>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</si>
  <si>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</si>
  <si>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</si>
  <si>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</si>
  <si>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</si>
  <si>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</si>
  <si>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</si>
  <si>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</si>
  <si>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</si>
  <si>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</si>
  <si>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</si>
  <si>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</si>
  <si>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</si>
  <si>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</si>
  <si>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</si>
  <si>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</si>
  <si>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</si>
  <si>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</si>
  <si>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</si>
  <si>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</si>
  <si>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</si>
  <si>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</si>
  <si>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</si>
  <si>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</si>
  <si>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</si>
  <si>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</si>
  <si>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</si>
  <si>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</si>
  <si>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</si>
  <si>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</si>
  <si>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</si>
  <si>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</si>
  <si>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</si>
  <si>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</si>
  <si>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</si>
  <si>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</si>
  <si>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</si>
  <si>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</si>
  <si>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</si>
  <si>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</si>
  <si>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</si>
  <si>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</si>
  <si>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</si>
  <si>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</si>
  <si>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</si>
  <si>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</si>
  <si>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</si>
  <si>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</si>
  <si>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</si>
  <si>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</si>
  <si>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</si>
  <si>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</si>
  <si>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</si>
  <si>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</si>
  <si>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</si>
  <si>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</si>
  <si>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</si>
  <si>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</si>
  <si>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</si>
  <si>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</si>
  <si>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</si>
  <si>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</si>
  <si>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</si>
  <si>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</si>
  <si>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</si>
  <si>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</si>
  <si>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</si>
  <si>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</si>
  <si>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</si>
  <si>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</si>
  <si>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</si>
  <si>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</si>
  <si>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</si>
  <si>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</si>
  <si>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</si>
  <si>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</si>
  <si>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</si>
  <si>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</si>
  <si>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</si>
  <si>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</si>
  <si>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</si>
  <si>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</si>
  <si>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</si>
  <si>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</si>
  <si>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</si>
  <si>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</si>
  <si>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</si>
  <si>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</si>
  <si>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</si>
  <si>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</si>
  <si>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</si>
  <si>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</si>
  <si>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</si>
  <si>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</si>
  <si>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</si>
  <si>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</si>
  <si>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</si>
  <si>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</si>
  <si>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</si>
  <si>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</si>
  <si>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</si>
  <si>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</si>
  <si>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</si>
  <si>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</si>
  <si>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</si>
  <si>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</si>
  <si>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</si>
  <si>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</si>
  <si>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</si>
  <si>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</si>
  <si>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</si>
  <si>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</si>
  <si>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</si>
  <si>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</si>
  <si>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</si>
  <si>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</si>
  <si>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</si>
  <si>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</si>
  <si>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</si>
  <si>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</si>
  <si>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</si>
  <si>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</si>
  <si>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</si>
  <si>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</si>
  <si>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</si>
  <si>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</si>
  <si>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</si>
  <si>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</si>
  <si>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</si>
  <si>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</si>
  <si>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</si>
  <si>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</si>
  <si>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</si>
  <si>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</si>
  <si>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</si>
  <si>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BSIT-NET SEC TRACK-2</t>
  </si>
  <si>
    <t>BSIT-WEB TRACK-2</t>
  </si>
  <si>
    <t>BSIT-ERP TRACK-2</t>
  </si>
  <si>
    <t>BSIT-ERP TRACK-3</t>
  </si>
  <si>
    <t>MW 4:00PM-5:25PM</t>
  </si>
  <si>
    <t xml:space="preserve"> TTHSAT 4:00PM-5:25PM </t>
  </si>
  <si>
    <t>U701</t>
  </si>
  <si>
    <t>2015-2016</t>
  </si>
  <si>
    <t>3RD</t>
  </si>
  <si>
    <t xml:space="preserve">AL SAEEDI, TALAL M. </t>
  </si>
  <si>
    <t>13-2533-941</t>
  </si>
  <si>
    <t xml:space="preserve">ALI SALAD, SAID M. </t>
  </si>
  <si>
    <t>13-4272-624</t>
  </si>
  <si>
    <t xml:space="preserve">ANIMAS, ALEC MICHAEL P. </t>
  </si>
  <si>
    <t>BSIT-WEB TRACK-3</t>
  </si>
  <si>
    <t>12023086</t>
  </si>
  <si>
    <t xml:space="preserve">BERNALES, CHRISTIAN M. </t>
  </si>
  <si>
    <t>12-1315-961</t>
  </si>
  <si>
    <t xml:space="preserve">BILAL, SALEH D. </t>
  </si>
  <si>
    <t>13-4217-466</t>
  </si>
  <si>
    <t xml:space="preserve">CABE, ARCHIMEDES P. </t>
  </si>
  <si>
    <t>BSIT-NET SEC TRACK-3</t>
  </si>
  <si>
    <t>9003803</t>
  </si>
  <si>
    <t xml:space="preserve">CALICA, ROMEO JR S. </t>
  </si>
  <si>
    <t>9000139</t>
  </si>
  <si>
    <t xml:space="preserve">CARREON, JAYSON V. </t>
  </si>
  <si>
    <t>13-3975-488</t>
  </si>
  <si>
    <t xml:space="preserve">CASLANGEN, JOY ERICA C. </t>
  </si>
  <si>
    <t>14-2465-862</t>
  </si>
  <si>
    <t xml:space="preserve">DE VERA, DEXTER Q. </t>
  </si>
  <si>
    <t>12013535</t>
  </si>
  <si>
    <t xml:space="preserve">RAMOS, MICHAEL JEFFREY G. </t>
  </si>
  <si>
    <t>12-3833-795</t>
  </si>
  <si>
    <t>CCS.1132</t>
  </si>
  <si>
    <t>CITCS INTL B</t>
  </si>
  <si>
    <t>Reporitng</t>
  </si>
  <si>
    <t>IND</t>
  </si>
  <si>
    <t>Web Proposal</t>
  </si>
  <si>
    <t>HTML</t>
  </si>
  <si>
    <t>RESUME</t>
  </si>
  <si>
    <t>BOOTSRAP</t>
  </si>
  <si>
    <t>ROR BLOG</t>
  </si>
  <si>
    <t>WEBSITE</t>
  </si>
  <si>
    <t>DOCUMENTATION</t>
  </si>
  <si>
    <t>JAVA</t>
  </si>
  <si>
    <t>ROR</t>
  </si>
  <si>
    <t>-</t>
  </si>
  <si>
    <t>INC</t>
  </si>
  <si>
    <t>Web Development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</si>
</sst>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2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23" fillId="0" borderId="21" xfId="2" applyFont="1" applyFill="1" applyBorder="1" applyAlignment="1" applyProtection="1">
      <alignment horizontal="center" wrapText="1"/>
      <protection locked="0"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8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10"/>
      <c r="P2" s="170" t="s">
        <v>24</v>
      </c>
      <c r="Q2" s="170"/>
      <c r="R2" s="170"/>
    </row>
    <row r="3" spans="2:18" ht="13.4" customHeight="1" x14ac:dyDescent="0.35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3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1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3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3"/>
      <c r="P5" s="27">
        <v>7</v>
      </c>
      <c r="Q5" s="27">
        <v>18.9999</v>
      </c>
      <c r="R5" s="28">
        <v>71</v>
      </c>
    </row>
    <row r="6" spans="2:18" ht="13.4" customHeight="1" x14ac:dyDescent="0.35"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P6" s="27">
        <v>19</v>
      </c>
      <c r="Q6" s="27">
        <v>30.9999</v>
      </c>
      <c r="R6" s="28">
        <v>72</v>
      </c>
    </row>
    <row r="7" spans="2:18" ht="13.4" customHeight="1" x14ac:dyDescent="0.35">
      <c r="B7" s="211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3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1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3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6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7" t="s">
        <v>13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9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2"/>
      <c r="D11" s="187"/>
      <c r="E11" s="187"/>
      <c r="F11" s="187"/>
      <c r="G11" s="187"/>
      <c r="H11" s="187"/>
      <c r="I11" s="187"/>
      <c r="J11" s="187"/>
      <c r="K11" s="187"/>
      <c r="L11" s="187"/>
      <c r="M11" s="203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8" t="s">
        <v>189</v>
      </c>
      <c r="E12" s="224"/>
      <c r="F12" s="1"/>
      <c r="G12" s="220" t="s">
        <v>188</v>
      </c>
      <c r="H12" s="223"/>
      <c r="I12" s="2"/>
      <c r="J12" s="220" t="s">
        <v>203</v>
      </c>
      <c r="K12" s="221"/>
      <c r="L12" s="22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175"/>
      <c r="F13" s="1"/>
      <c r="G13" s="174" t="s">
        <v>15</v>
      </c>
      <c r="H13" s="174"/>
      <c r="I13" s="2"/>
      <c r="J13" s="174" t="s">
        <v>16</v>
      </c>
      <c r="K13" s="187"/>
      <c r="L13" s="187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20" t="s">
        <v>159</v>
      </c>
      <c r="E14" s="223"/>
      <c r="F14" s="4"/>
      <c r="G14" s="220" t="s">
        <v>160</v>
      </c>
      <c r="H14" s="223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86"/>
      <c r="F15" s="4"/>
      <c r="G15" s="174" t="s">
        <v>18</v>
      </c>
      <c r="H15" s="186"/>
      <c r="I15" s="5"/>
      <c r="J15" s="3" t="s">
        <v>19</v>
      </c>
      <c r="K15" s="225"/>
      <c r="L15" s="187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8" t="s">
        <v>162</v>
      </c>
      <c r="E16" s="189"/>
      <c r="F16" s="4"/>
      <c r="G16" s="168" t="s">
        <v>163</v>
      </c>
      <c r="H16" s="180"/>
      <c r="I16" s="180"/>
      <c r="J16" s="176" t="s">
        <v>154</v>
      </c>
      <c r="K16" s="177"/>
      <c r="L16" s="17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198"/>
      <c r="F17" s="4"/>
      <c r="G17" s="3" t="s">
        <v>21</v>
      </c>
      <c r="H17" s="15"/>
      <c r="I17" s="5"/>
      <c r="J17" s="174" t="s">
        <v>22</v>
      </c>
      <c r="K17" s="187"/>
      <c r="L17" s="187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3"/>
      <c r="E18" s="183"/>
      <c r="F18" s="15"/>
      <c r="G18" s="184"/>
      <c r="H18" s="184"/>
      <c r="I18" s="18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5" t="s">
        <v>1</v>
      </c>
      <c r="E19" s="197"/>
      <c r="F19" s="7"/>
      <c r="G19" s="195" t="s">
        <v>2</v>
      </c>
      <c r="H19" s="196"/>
      <c r="I19" s="196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4"/>
      <c r="E20" s="205"/>
      <c r="F20" s="8"/>
      <c r="G20" s="199" t="s">
        <v>5</v>
      </c>
      <c r="H20" s="200"/>
      <c r="I20" s="201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175"/>
      <c r="F21" s="9"/>
      <c r="G21" s="199" t="s">
        <v>6</v>
      </c>
      <c r="H21" s="200"/>
      <c r="I21" s="201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1"/>
      <c r="E22" s="182"/>
      <c r="F22" s="8"/>
      <c r="G22" s="206" t="s">
        <v>136</v>
      </c>
      <c r="H22" s="207"/>
      <c r="I22" s="20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175"/>
      <c r="F23" s="9"/>
      <c r="G23" s="179"/>
      <c r="H23" s="179"/>
      <c r="I23" s="17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1"/>
      <c r="E24" s="185"/>
      <c r="F24" s="9"/>
      <c r="G24" s="195" t="s">
        <v>7</v>
      </c>
      <c r="H24" s="196"/>
      <c r="I24" s="196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175"/>
      <c r="F25" s="8"/>
      <c r="G25" s="190" t="s">
        <v>11</v>
      </c>
      <c r="H25" s="191"/>
      <c r="I25" s="191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87"/>
      <c r="F26" s="8"/>
      <c r="G26" s="192" t="s">
        <v>12</v>
      </c>
      <c r="H26" s="193"/>
      <c r="I26" s="194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2" t="s">
        <v>152</v>
      </c>
      <c r="D27" s="173"/>
      <c r="E27" s="173"/>
      <c r="F27" s="21"/>
      <c r="G27" s="171"/>
      <c r="H27" s="171"/>
      <c r="I27" s="17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169" t="s">
        <v>164</v>
      </c>
      <c r="C2" s="47" t="s">
        <v>114</v>
      </c>
      <c r="D2" s="51" t="s">
        <v>155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106</v>
      </c>
      <c r="D3" s="51" t="s">
        <v>155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114</v>
      </c>
      <c r="D4" s="51" t="s">
        <v>169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169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155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156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155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106</v>
      </c>
      <c r="D10" s="51" t="s">
        <v>155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158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157</v>
      </c>
      <c r="E12" s="47" t="s">
        <v>187</v>
      </c>
    </row>
    <row r="13" spans="1:5" ht="12.75" customHeight="1" x14ac:dyDescent="0.35">
      <c r="A13" s="50" t="s">
        <v>45</v>
      </c>
      <c r="B13" s="46"/>
      <c r="C13" s="47"/>
      <c r="D13" s="51"/>
      <c r="E13" s="47"/>
    </row>
    <row r="14" spans="1:5" ht="12.75" customHeight="1" x14ac:dyDescent="0.35">
      <c r="A14" s="50" t="s">
        <v>46</v>
      </c>
      <c r="B14" s="46"/>
      <c r="C14" s="47"/>
      <c r="D14" s="51"/>
      <c r="E14" s="47"/>
    </row>
    <row r="15" spans="1:5" ht="12.75" customHeight="1" x14ac:dyDescent="0.35">
      <c r="A15" s="50" t="s">
        <v>47</v>
      </c>
      <c r="B15" s="46"/>
      <c r="C15" s="47"/>
      <c r="D15" s="51"/>
      <c r="E15" s="47"/>
    </row>
    <row r="16" spans="1:5" ht="12.75" customHeight="1" x14ac:dyDescent="0.35">
      <c r="A16" s="50" t="s">
        <v>48</v>
      </c>
      <c r="B16" s="46"/>
      <c r="C16" s="47"/>
      <c r="D16" s="51"/>
      <c r="E16" s="47"/>
    </row>
    <row r="17" spans="1:5" ht="12.75" customHeight="1" x14ac:dyDescent="0.35">
      <c r="A17" s="50" t="s">
        <v>49</v>
      </c>
      <c r="B17" s="46"/>
      <c r="C17" s="47"/>
      <c r="D17" s="51"/>
      <c r="E17" s="47"/>
    </row>
    <row r="18" spans="1:5" ht="12.75" customHeight="1" x14ac:dyDescent="0.35">
      <c r="A18" s="50" t="s">
        <v>50</v>
      </c>
      <c r="B18" s="46"/>
      <c r="C18" s="47"/>
      <c r="D18" s="51"/>
      <c r="E18" s="47"/>
    </row>
    <row r="19" spans="1:5" ht="12.75" customHeight="1" x14ac:dyDescent="0.35">
      <c r="A19" s="50" t="s">
        <v>51</v>
      </c>
      <c r="B19" s="46"/>
      <c r="C19" s="47"/>
      <c r="D19" s="51"/>
      <c r="E19" s="47"/>
    </row>
    <row r="20" spans="1:5" ht="12.75" customHeight="1" x14ac:dyDescent="0.35">
      <c r="A20" s="50" t="s">
        <v>52</v>
      </c>
      <c r="B20" s="46"/>
      <c r="C20" s="47"/>
      <c r="D20" s="51"/>
      <c r="E20" s="47"/>
    </row>
    <row r="21" spans="1:5" ht="12.75" customHeight="1" x14ac:dyDescent="0.35">
      <c r="A21" s="50" t="s">
        <v>53</v>
      </c>
      <c r="B21" s="46"/>
      <c r="C21" s="47"/>
      <c r="D21" s="51"/>
      <c r="E21" s="47"/>
    </row>
    <row r="22" spans="1:5" ht="12.75" customHeight="1" x14ac:dyDescent="0.35">
      <c r="A22" s="50" t="s">
        <v>54</v>
      </c>
      <c r="B22" s="46"/>
      <c r="C22" s="47"/>
      <c r="D22" s="51"/>
      <c r="E22" s="47"/>
    </row>
    <row r="23" spans="1:5" ht="12.75" customHeight="1" x14ac:dyDescent="0.35">
      <c r="A23" s="50" t="s">
        <v>55</v>
      </c>
      <c r="B23" s="46"/>
      <c r="C23" s="47"/>
      <c r="D23" s="51"/>
      <c r="E23" s="47"/>
    </row>
    <row r="24" spans="1:5" ht="12.75" customHeight="1" x14ac:dyDescent="0.35">
      <c r="A24" s="50" t="s">
        <v>56</v>
      </c>
      <c r="B24" s="46"/>
      <c r="C24" s="47"/>
      <c r="D24" s="51"/>
      <c r="E24" s="47"/>
    </row>
    <row r="25" spans="1:5" ht="12.75" customHeight="1" x14ac:dyDescent="0.35">
      <c r="A25" s="50" t="s">
        <v>57</v>
      </c>
      <c r="B25" s="46"/>
      <c r="C25" s="47"/>
      <c r="D25" s="51"/>
      <c r="E25" s="47"/>
    </row>
    <row r="26" spans="1:5" ht="12.75" customHeight="1" x14ac:dyDescent="0.35">
      <c r="A26" s="50" t="s">
        <v>58</v>
      </c>
      <c r="B26" s="46"/>
      <c r="C26" s="47"/>
      <c r="D26" s="51"/>
      <c r="E26" s="47"/>
    </row>
    <row r="27" spans="1:5" ht="12.75" customHeight="1" x14ac:dyDescent="0.35">
      <c r="A27" s="50" t="s">
        <v>59</v>
      </c>
      <c r="B27" s="46"/>
      <c r="C27" s="47"/>
      <c r="D27" s="51"/>
      <c r="E27" s="47"/>
    </row>
    <row r="28" spans="1:5" ht="12.75" customHeight="1" x14ac:dyDescent="0.35">
      <c r="A28" s="50" t="s">
        <v>60</v>
      </c>
      <c r="B28" s="46"/>
      <c r="C28" s="47"/>
      <c r="D28" s="51"/>
      <c r="E28" s="47"/>
    </row>
    <row r="29" spans="1:5" ht="12.75" customHeight="1" x14ac:dyDescent="0.35">
      <c r="A29" s="50" t="s">
        <v>61</v>
      </c>
      <c r="B29" s="46"/>
      <c r="C29" s="47"/>
      <c r="D29" s="51"/>
      <c r="E29" s="47"/>
    </row>
    <row r="30" spans="1:5" ht="12.75" customHeight="1" x14ac:dyDescent="0.35">
      <c r="A30" s="50" t="s">
        <v>62</v>
      </c>
      <c r="B30" s="46"/>
      <c r="C30" s="47"/>
      <c r="D30" s="51"/>
      <c r="E30" s="47"/>
    </row>
    <row r="31" spans="1:5" ht="12.75" customHeight="1" x14ac:dyDescent="0.35">
      <c r="A31" s="50" t="s">
        <v>63</v>
      </c>
      <c r="B31" s="46"/>
      <c r="C31" s="47"/>
      <c r="D31" s="51"/>
      <c r="E31" s="47"/>
    </row>
    <row r="32" spans="1:5" ht="12.75" customHeight="1" x14ac:dyDescent="0.35">
      <c r="A32" s="50" t="s">
        <v>64</v>
      </c>
      <c r="B32" s="46"/>
      <c r="C32" s="47"/>
      <c r="D32" s="51"/>
      <c r="E32" s="47"/>
    </row>
    <row r="33" spans="1:5" ht="12.75" customHeight="1" x14ac:dyDescent="0.35">
      <c r="A33" s="50" t="s">
        <v>65</v>
      </c>
      <c r="B33" s="46"/>
      <c r="C33" s="47"/>
      <c r="D33" s="51"/>
      <c r="E33" s="47"/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46"/>
      <c r="C35" s="47"/>
      <c r="D35" s="51"/>
      <c r="E35" s="47"/>
    </row>
    <row r="36" spans="1:5" ht="12.75" customHeight="1" x14ac:dyDescent="0.35">
      <c r="A36" s="50" t="s">
        <v>68</v>
      </c>
      <c r="B36" s="46"/>
      <c r="C36" s="47"/>
      <c r="D36" s="51"/>
      <c r="E36" s="47"/>
    </row>
    <row r="37" spans="1:5" ht="12.75" customHeight="1" x14ac:dyDescent="0.35">
      <c r="A37" s="50" t="s">
        <v>69</v>
      </c>
      <c r="B37" s="46"/>
      <c r="C37" s="47"/>
      <c r="D37" s="51"/>
      <c r="E37" s="47"/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21" zoomScaleNormal="100" workbookViewId="0">
      <selection activeCell="V10" sqref="V10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8" t="str">
        <f>CONCATENATE('INITIAL INPUT'!D12,"  ",'INITIAL INPUT'!G12)</f>
        <v>CITCS INTL B  CCS.1132</v>
      </c>
      <c r="B1" s="229"/>
      <c r="C1" s="229"/>
      <c r="D1" s="230"/>
      <c r="E1" s="234" t="s">
        <v>129</v>
      </c>
      <c r="F1" s="235"/>
      <c r="G1" s="235"/>
      <c r="H1" s="235"/>
      <c r="I1" s="236"/>
      <c r="J1" s="234" t="s">
        <v>130</v>
      </c>
      <c r="K1" s="235"/>
      <c r="L1" s="235"/>
      <c r="M1" s="235"/>
      <c r="N1" s="235"/>
      <c r="O1" s="236"/>
      <c r="P1" s="234" t="s">
        <v>131</v>
      </c>
      <c r="Q1" s="235"/>
      <c r="R1" s="235"/>
      <c r="S1" s="235"/>
      <c r="T1" s="235"/>
      <c r="U1" s="235"/>
      <c r="V1" s="236"/>
      <c r="W1" s="72"/>
    </row>
    <row r="2" spans="1:24" s="74" customFormat="1" ht="15" customHeight="1" x14ac:dyDescent="0.35">
      <c r="A2" s="231"/>
      <c r="B2" s="232"/>
      <c r="C2" s="232"/>
      <c r="D2" s="233"/>
      <c r="E2" s="279" t="str">
        <f>IF('INITIAL INPUT'!G20="","",'INITIAL INPUT'!G20)</f>
        <v>Class Standing</v>
      </c>
      <c r="F2" s="272" t="str">
        <f>IF('INITIAL INPUT'!G21="","",'INITIAL INPUT'!G21)</f>
        <v>Laboratory</v>
      </c>
      <c r="G2" s="267" t="s">
        <v>98</v>
      </c>
      <c r="H2" s="247" t="s">
        <v>99</v>
      </c>
      <c r="I2" s="276" t="str">
        <f>IF('INITIAL INPUT'!J23="","GRADE (%)","INVALID GRADE")</f>
        <v>GRADE (%)</v>
      </c>
      <c r="J2" s="279" t="str">
        <f>E2</f>
        <v>Class Standing</v>
      </c>
      <c r="K2" s="272" t="str">
        <f>F2</f>
        <v>Laboratory</v>
      </c>
      <c r="L2" s="267" t="str">
        <f>G2</f>
        <v>EXAM</v>
      </c>
      <c r="M2" s="268" t="s">
        <v>132</v>
      </c>
      <c r="N2" s="247" t="s">
        <v>99</v>
      </c>
      <c r="O2" s="276" t="str">
        <f>IF('INITIAL INPUT'!K23="","GRADE (%)","INVALID GRADE")</f>
        <v>GRADE (%)</v>
      </c>
      <c r="P2" s="279" t="str">
        <f>E2</f>
        <v>Class Standing</v>
      </c>
      <c r="Q2" s="272" t="str">
        <f>F2</f>
        <v>Laboratory</v>
      </c>
      <c r="R2" s="267" t="s">
        <v>98</v>
      </c>
      <c r="S2" s="268" t="s">
        <v>132</v>
      </c>
      <c r="T2" s="247" t="s">
        <v>99</v>
      </c>
      <c r="U2" s="276" t="str">
        <f>IF('INITIAL INPUT'!L23="","GRADE (%)","INVALID GRADE")</f>
        <v>GRADE (%)</v>
      </c>
      <c r="V2" s="282" t="str">
        <f>IF(U2="INVALID GRADE","INVALID FINAL GRADE","FINAL GRADE (%)")</f>
        <v>FINAL GRADE (%)</v>
      </c>
      <c r="W2" s="294" t="s">
        <v>133</v>
      </c>
    </row>
    <row r="3" spans="1:24" s="74" customFormat="1" ht="12.75" customHeight="1" x14ac:dyDescent="0.35">
      <c r="A3" s="237" t="str">
        <f>'INITIAL INPUT'!J12</f>
        <v>Web Development 2</v>
      </c>
      <c r="B3" s="238"/>
      <c r="C3" s="238"/>
      <c r="D3" s="239"/>
      <c r="E3" s="280"/>
      <c r="F3" s="273"/>
      <c r="G3" s="245"/>
      <c r="H3" s="275"/>
      <c r="I3" s="277"/>
      <c r="J3" s="280"/>
      <c r="K3" s="273"/>
      <c r="L3" s="245"/>
      <c r="M3" s="268"/>
      <c r="N3" s="275"/>
      <c r="O3" s="277"/>
      <c r="P3" s="280"/>
      <c r="Q3" s="273"/>
      <c r="R3" s="245"/>
      <c r="S3" s="268"/>
      <c r="T3" s="275"/>
      <c r="U3" s="277"/>
      <c r="V3" s="283"/>
      <c r="W3" s="295"/>
    </row>
    <row r="4" spans="1:24" s="74" customFormat="1" ht="12.75" customHeight="1" x14ac:dyDescent="0.35">
      <c r="A4" s="240" t="str">
        <f>CONCATENATE('INITIAL INPUT'!D14,"  ",'INITIAL INPUT'!G14)</f>
        <v xml:space="preserve">MW 4:00PM-5:25PM   TTHSAT 4:00PM-5:25PM </v>
      </c>
      <c r="B4" s="241"/>
      <c r="C4" s="242"/>
      <c r="D4" s="103" t="str">
        <f>'INITIAL INPUT'!J14</f>
        <v>U701</v>
      </c>
      <c r="E4" s="280"/>
      <c r="F4" s="273"/>
      <c r="G4" s="245"/>
      <c r="H4" s="275"/>
      <c r="I4" s="277"/>
      <c r="J4" s="280"/>
      <c r="K4" s="273"/>
      <c r="L4" s="245"/>
      <c r="M4" s="268"/>
      <c r="N4" s="275"/>
      <c r="O4" s="277"/>
      <c r="P4" s="280"/>
      <c r="Q4" s="273"/>
      <c r="R4" s="245"/>
      <c r="S4" s="268"/>
      <c r="T4" s="275"/>
      <c r="U4" s="277"/>
      <c r="V4" s="283"/>
      <c r="W4" s="295"/>
    </row>
    <row r="5" spans="1:24" s="74" customFormat="1" ht="12.65" customHeight="1" x14ac:dyDescent="0.35">
      <c r="A5" s="240" t="str">
        <f>CONCATENATE('INITIAL INPUT'!G16," Trimester ","SY ",'INITIAL INPUT'!D16)</f>
        <v>3RD Trimester SY 2015-2016</v>
      </c>
      <c r="B5" s="241"/>
      <c r="C5" s="242"/>
      <c r="D5" s="243"/>
      <c r="E5" s="280"/>
      <c r="F5" s="273"/>
      <c r="G5" s="285">
        <f>'INITIAL INPUT'!D20</f>
        <v>0</v>
      </c>
      <c r="H5" s="275"/>
      <c r="I5" s="277"/>
      <c r="J5" s="280"/>
      <c r="K5" s="273"/>
      <c r="L5" s="285">
        <f>'INITIAL INPUT'!D22</f>
        <v>0</v>
      </c>
      <c r="M5" s="268"/>
      <c r="N5" s="275"/>
      <c r="O5" s="277"/>
      <c r="P5" s="280"/>
      <c r="Q5" s="273"/>
      <c r="R5" s="285">
        <f>'INITIAL INPUT'!D24</f>
        <v>0</v>
      </c>
      <c r="S5" s="268"/>
      <c r="T5" s="275"/>
      <c r="U5" s="277"/>
      <c r="V5" s="283"/>
      <c r="W5" s="295"/>
    </row>
    <row r="6" spans="1:24" s="74" customFormat="1" ht="12.75" customHeight="1" x14ac:dyDescent="0.35">
      <c r="A6" s="253" t="str">
        <f>CONCATENATE("Inst/Prof:", 'INITIAL INPUT'!J16)</f>
        <v>Inst/Prof:Leonard Prim Francis G. Reyes</v>
      </c>
      <c r="B6" s="254"/>
      <c r="C6" s="254"/>
      <c r="D6" s="286"/>
      <c r="E6" s="280"/>
      <c r="F6" s="273"/>
      <c r="G6" s="273"/>
      <c r="H6" s="275"/>
      <c r="I6" s="277"/>
      <c r="J6" s="280"/>
      <c r="K6" s="273"/>
      <c r="L6" s="273"/>
      <c r="M6" s="268"/>
      <c r="N6" s="275"/>
      <c r="O6" s="277"/>
      <c r="P6" s="280"/>
      <c r="Q6" s="273"/>
      <c r="R6" s="273"/>
      <c r="S6" s="268"/>
      <c r="T6" s="275"/>
      <c r="U6" s="277"/>
      <c r="V6" s="283"/>
      <c r="W6" s="295"/>
    </row>
    <row r="7" spans="1:24" ht="13.15" customHeight="1" x14ac:dyDescent="0.25">
      <c r="A7" s="256" t="s">
        <v>124</v>
      </c>
      <c r="B7" s="257"/>
      <c r="C7" s="260" t="s">
        <v>125</v>
      </c>
      <c r="D7" s="226" t="s">
        <v>134</v>
      </c>
      <c r="E7" s="281"/>
      <c r="F7" s="274"/>
      <c r="G7" s="274"/>
      <c r="H7" s="275"/>
      <c r="I7" s="277"/>
      <c r="J7" s="281"/>
      <c r="K7" s="274"/>
      <c r="L7" s="274"/>
      <c r="M7" s="269"/>
      <c r="N7" s="275"/>
      <c r="O7" s="277"/>
      <c r="P7" s="281"/>
      <c r="Q7" s="274"/>
      <c r="R7" s="274"/>
      <c r="S7" s="269"/>
      <c r="T7" s="275"/>
      <c r="U7" s="277"/>
      <c r="V7" s="283"/>
      <c r="W7" s="295"/>
    </row>
    <row r="8" spans="1:24" ht="12.75" customHeight="1" x14ac:dyDescent="0.25">
      <c r="A8" s="258"/>
      <c r="B8" s="259"/>
      <c r="C8" s="261"/>
      <c r="D8" s="227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9"/>
      <c r="I8" s="278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0"/>
      <c r="N8" s="249"/>
      <c r="O8" s="278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0"/>
      <c r="T8" s="249"/>
      <c r="U8" s="278"/>
      <c r="V8" s="284"/>
      <c r="W8" s="296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AL SAEEDI, TALAL M.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8.25</v>
      </c>
      <c r="F9" s="83">
        <f>IF(PRELIM!AB9="","",$F$8*PRELIM!AB9)</f>
        <v>24.315789473684209</v>
      </c>
      <c r="G9" s="83">
        <f>IF(PRELIM!AD9="","",$G$8*PRELIM!AD9)</f>
        <v>19.2</v>
      </c>
      <c r="H9" s="84">
        <f t="shared" ref="H9:H40" si="0">IF(SUM(E9:G9)=0,"",SUM(E9:G9))</f>
        <v>51.765789473684208</v>
      </c>
      <c r="I9" s="85">
        <f>IF(H9="","",VLOOKUP(H9,'INITIAL INPUT'!$P$4:$R$34,3))</f>
        <v>76</v>
      </c>
      <c r="J9" s="83">
        <f>IF(MIDTERM!P9="","",$J$8*MIDTERM!P9)</f>
        <v>20.842105263157894</v>
      </c>
      <c r="K9" s="83">
        <f>IF(MIDTERM!AB9="","",$K$8*MIDTERM!AB9)</f>
        <v>18</v>
      </c>
      <c r="L9" s="83">
        <f>IF(MIDTERM!AD9="","",$L$8*MIDTERM!AD9)</f>
        <v>17.34</v>
      </c>
      <c r="M9" s="86">
        <f>IF(SUM(J9:L9)=0,"",SUM(J9:L9))</f>
        <v>56.182105263157894</v>
      </c>
      <c r="N9" s="87">
        <f>IF(M9="","",('INITIAL INPUT'!$J$25*CRS!H9+'INITIAL INPUT'!$K$25*CRS!M9))</f>
        <v>53.973947368421051</v>
      </c>
      <c r="O9" s="85">
        <f>IF(N9="","",VLOOKUP(N9,'INITIAL INPUT'!$P$4:$R$34,3))</f>
        <v>77</v>
      </c>
      <c r="P9" s="83">
        <f>IF(FINAL!P9="","",CRS!$P$8*FINAL!P9)</f>
        <v>9.6</v>
      </c>
      <c r="Q9" s="83">
        <f>IF(FINAL!AB9="","",CRS!$Q$8*FINAL!AB9)</f>
        <v>21.12</v>
      </c>
      <c r="R9" s="83">
        <f>IF(FINAL!AD9="","",CRS!$R$8*FINAL!AD9)</f>
        <v>18.360000000000003</v>
      </c>
      <c r="S9" s="86">
        <f t="shared" ref="S9:S15" si="1">IF(R9="","",SUM(P9:R9))</f>
        <v>49.08</v>
      </c>
      <c r="T9" s="87">
        <f>IF(S9="","",'INITIAL INPUT'!$J$26*CRS!H9+'INITIAL INPUT'!$K$26*CRS!M9+'INITIAL INPUT'!$L$26*CRS!S9)</f>
        <v>51.526973684210525</v>
      </c>
      <c r="U9" s="85">
        <f>IF(T9="","",VLOOKUP(T9,'INITIAL INPUT'!$P$4:$R$34,3))</f>
        <v>76</v>
      </c>
      <c r="V9" s="107">
        <v>76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ALI SALAD, SAID M. </v>
      </c>
      <c r="C10" s="104" t="str">
        <f>IF(NAMES!C3="","",NAMES!C3)</f>
        <v>F</v>
      </c>
      <c r="D10" s="81" t="str">
        <f>IF(NAMES!D3="","",NAMES!D3)</f>
        <v>BSIT-NET SEC TRACK-2</v>
      </c>
      <c r="E10" s="82">
        <f>IF(PRELIM!P10="","",$E$8*PRELIM!P10)</f>
        <v>15.950000000000001</v>
      </c>
      <c r="F10" s="83">
        <f>IF(PRELIM!AB10="","",$F$8*PRELIM!AB10)</f>
        <v>13.894736842105262</v>
      </c>
      <c r="G10" s="83">
        <f>IF(PRELIM!AD10="","",$G$8*PRELIM!AD10)</f>
        <v>13.200000000000003</v>
      </c>
      <c r="H10" s="84">
        <f t="shared" si="0"/>
        <v>43.044736842105266</v>
      </c>
      <c r="I10" s="85">
        <f>IF(H10="","",VLOOKUP(H10,'INITIAL INPUT'!$P$4:$R$34,3))</f>
        <v>74</v>
      </c>
      <c r="J10" s="83">
        <f>IF(MIDTERM!P10="","",$J$8*MIDTERM!P10)</f>
        <v>20.842105263157894</v>
      </c>
      <c r="K10" s="83">
        <f>IF(MIDTERM!AB10="","",$K$8*MIDTERM!AB10)</f>
        <v>19.5</v>
      </c>
      <c r="L10" s="83">
        <f>IF(MIDTERM!AD10="","",$L$8*MIDTERM!AD10)</f>
        <v>12.920000000000002</v>
      </c>
      <c r="M10" s="86">
        <f t="shared" ref="M10:M40" si="2">IF(SUM(J10:L10)=0,"",SUM(J10:L10))</f>
        <v>53.262105263157892</v>
      </c>
      <c r="N10" s="87">
        <f>IF(M10="","",('INITIAL INPUT'!$J$25*CRS!H10+'INITIAL INPUT'!$K$25*CRS!M10))</f>
        <v>48.153421052631579</v>
      </c>
      <c r="O10" s="85">
        <f>IF(N10="","",VLOOKUP(N10,'INITIAL INPUT'!$P$4:$R$34,3))</f>
        <v>74</v>
      </c>
      <c r="P10" s="83">
        <f>IF(FINAL!P10="","",CRS!$P$8*FINAL!P10)</f>
        <v>19.8</v>
      </c>
      <c r="Q10" s="83">
        <f>IF(FINAL!AB10="","",CRS!$Q$8*FINAL!AB10)</f>
        <v>21.12</v>
      </c>
      <c r="R10" s="83">
        <f>IF(FINAL!AD10="","",CRS!$R$8*FINAL!AD10)</f>
        <v>13.600000000000001</v>
      </c>
      <c r="S10" s="86">
        <f t="shared" si="1"/>
        <v>54.52</v>
      </c>
      <c r="T10" s="87">
        <f>IF(S10="","",'INITIAL INPUT'!$J$26*CRS!H10+'INITIAL INPUT'!$K$26*CRS!M10+'INITIAL INPUT'!$L$26*CRS!S10)</f>
        <v>51.336710526315791</v>
      </c>
      <c r="U10" s="85">
        <f>IF(T10="","",VLOOKUP(T10,'INITIAL INPUT'!$P$4:$R$34,3))</f>
        <v>75</v>
      </c>
      <c r="V10" s="107">
        <f t="shared" ref="V10:V40" si="3">U10</f>
        <v>75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ANIMAS, ALEC MICHAEL P. </v>
      </c>
      <c r="C11" s="104" t="str">
        <f>IF(NAMES!C4="","",NAMES!C4)</f>
        <v>M</v>
      </c>
      <c r="D11" s="81" t="str">
        <f>IF(NAMES!D4="","",NAMES!D4)</f>
        <v>BSIT-WEB TRACK-3</v>
      </c>
      <c r="E11" s="82">
        <f>IF(PRELIM!P11="","",$E$8*PRELIM!P11)</f>
        <v>24.75</v>
      </c>
      <c r="F11" s="83">
        <f>IF(PRELIM!AB11="","",$F$8*PRELIM!AB11)</f>
        <v>26.05263157894737</v>
      </c>
      <c r="G11" s="83">
        <f>IF(PRELIM!AD11="","",$G$8*PRELIM!AD11)</f>
        <v>16.400000000000002</v>
      </c>
      <c r="H11" s="84">
        <f t="shared" si="0"/>
        <v>67.202631578947376</v>
      </c>
      <c r="I11" s="85">
        <f>IF(H11="","",VLOOKUP(H11,'INITIAL INPUT'!$P$4:$R$34,3))</f>
        <v>84</v>
      </c>
      <c r="J11" s="83">
        <f>IF(MIDTERM!P11="","",$J$8*MIDTERM!P11)</f>
        <v>22.578947368421051</v>
      </c>
      <c r="K11" s="83">
        <f>IF(MIDTERM!AB11="","",$K$8*MIDTERM!AB11)</f>
        <v>26.25</v>
      </c>
      <c r="L11" s="83">
        <f>IF(MIDTERM!AD11="","",$L$8*MIDTERM!AD11)</f>
        <v>16.66</v>
      </c>
      <c r="M11" s="86">
        <f t="shared" si="2"/>
        <v>65.488947368421051</v>
      </c>
      <c r="N11" s="87">
        <f>IF(M11="","",('INITIAL INPUT'!$J$25*CRS!H11+'INITIAL INPUT'!$K$25*CRS!M11))</f>
        <v>66.345789473684221</v>
      </c>
      <c r="O11" s="85">
        <f>IF(N11="","",VLOOKUP(N11,'INITIAL INPUT'!$P$4:$R$34,3))</f>
        <v>83</v>
      </c>
      <c r="P11" s="83">
        <f>IF(FINAL!P11="","",CRS!$P$8*FINAL!P11)</f>
        <v>12.000000000000002</v>
      </c>
      <c r="Q11" s="83">
        <f>IF(FINAL!AB11="","",CRS!$Q$8*FINAL!AB11)</f>
        <v>21.12</v>
      </c>
      <c r="R11" s="83">
        <f>IF(FINAL!AD11="","",CRS!$R$8*FINAL!AD11)</f>
        <v>19.040000000000003</v>
      </c>
      <c r="S11" s="86">
        <f t="shared" si="1"/>
        <v>52.160000000000011</v>
      </c>
      <c r="T11" s="87">
        <f>IF(S11="","",'INITIAL INPUT'!$J$26*CRS!H11+'INITIAL INPUT'!$K$26*CRS!M11+'INITIAL INPUT'!$L$26*CRS!S11)</f>
        <v>59.252894736842116</v>
      </c>
      <c r="U11" s="85">
        <f>IF(T11="","",VLOOKUP(T11,'INITIAL INPUT'!$P$4:$R$34,3))</f>
        <v>80</v>
      </c>
      <c r="V11" s="107">
        <f t="shared" si="3"/>
        <v>80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BERNALES, CHRISTIAN M. </v>
      </c>
      <c r="C12" s="104" t="str">
        <f>IF(NAMES!C5="","",NAMES!C5)</f>
        <v>M</v>
      </c>
      <c r="D12" s="81" t="str">
        <f>IF(NAMES!D5="","",NAMES!D5)</f>
        <v>BSIT-WEB TRACK-3</v>
      </c>
      <c r="E12" s="82">
        <f>IF(PRELIM!P12="","",$E$8*PRELIM!P12)</f>
        <v>16.5</v>
      </c>
      <c r="F12" s="83">
        <f>IF(PRELIM!AB12="","",$F$8*PRELIM!AB12)</f>
        <v>26.921052631578949</v>
      </c>
      <c r="G12" s="83">
        <f>IF(PRELIM!AD12="","",$G$8*PRELIM!AD12)</f>
        <v>16.8</v>
      </c>
      <c r="H12" s="84">
        <f t="shared" si="0"/>
        <v>60.221052631578942</v>
      </c>
      <c r="I12" s="85">
        <f>IF(H12="","",VLOOKUP(H12,'INITIAL INPUT'!$P$4:$R$34,3))</f>
        <v>80</v>
      </c>
      <c r="J12" s="83">
        <f>IF(MIDTERM!P12="","",$J$8*MIDTERM!P12)</f>
        <v>22.578947368421051</v>
      </c>
      <c r="K12" s="83">
        <f>IF(MIDTERM!AB12="","",$K$8*MIDTERM!AB12)</f>
        <v>27.000000000000004</v>
      </c>
      <c r="L12" s="83">
        <f>IF(MIDTERM!AD12="","",$L$8*MIDTERM!AD12)</f>
        <v>21.080000000000002</v>
      </c>
      <c r="M12" s="86">
        <f t="shared" si="2"/>
        <v>70.658947368421053</v>
      </c>
      <c r="N12" s="87">
        <f>IF(M12="","",('INITIAL INPUT'!$J$25*CRS!H12+'INITIAL INPUT'!$K$25*CRS!M12))</f>
        <v>65.44</v>
      </c>
      <c r="O12" s="85">
        <f>IF(N12="","",VLOOKUP(N12,'INITIAL INPUT'!$P$4:$R$34,3))</f>
        <v>83</v>
      </c>
      <c r="P12" s="83">
        <f>IF(FINAL!P12="","",CRS!$P$8*FINAL!P12)</f>
        <v>12.000000000000002</v>
      </c>
      <c r="Q12" s="83">
        <f>IF(FINAL!AB12="","",CRS!$Q$8*FINAL!AB12)</f>
        <v>21.12</v>
      </c>
      <c r="R12" s="83">
        <f>IF(FINAL!AD12="","",CRS!$R$8*FINAL!AD12)</f>
        <v>10.200000000000001</v>
      </c>
      <c r="S12" s="86">
        <f t="shared" si="1"/>
        <v>43.320000000000007</v>
      </c>
      <c r="T12" s="87">
        <f>IF(S12="","",'INITIAL INPUT'!$J$26*CRS!H12+'INITIAL INPUT'!$K$26*CRS!M12+'INITIAL INPUT'!$L$26*CRS!S12)</f>
        <v>54.38</v>
      </c>
      <c r="U12" s="85">
        <f>IF(T12="","",VLOOKUP(T12,'INITIAL INPUT'!$P$4:$R$34,3))</f>
        <v>77</v>
      </c>
      <c r="V12" s="107">
        <f t="shared" si="3"/>
        <v>77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BILAL, SALEH D. </v>
      </c>
      <c r="C13" s="104" t="str">
        <f>IF(NAMES!C6="","",NAMES!C6)</f>
        <v>M</v>
      </c>
      <c r="D13" s="81" t="str">
        <f>IF(NAMES!D6="","",NAMES!D6)</f>
        <v>BSIT-NET SEC TRACK-2</v>
      </c>
      <c r="E13" s="82">
        <f>IF(PRELIM!P13="","",$E$8*PRELIM!P13)</f>
        <v>15.4</v>
      </c>
      <c r="F13" s="83">
        <f>IF(PRELIM!AB13="","",$F$8*PRELIM!AB13)</f>
        <v>24.315789473684209</v>
      </c>
      <c r="G13" s="83">
        <f>IF(PRELIM!AD13="","",$G$8*PRELIM!AD13)</f>
        <v>18.8</v>
      </c>
      <c r="H13" s="84">
        <f t="shared" si="0"/>
        <v>58.515789473684208</v>
      </c>
      <c r="I13" s="85">
        <f>IF(H13="","",VLOOKUP(H13,'INITIAL INPUT'!$P$4:$R$34,3))</f>
        <v>79</v>
      </c>
      <c r="J13" s="83">
        <f>IF(MIDTERM!P13="","",$J$8*MIDTERM!P13)</f>
        <v>20.842105263157894</v>
      </c>
      <c r="K13" s="83">
        <f>IF(MIDTERM!AB13="","",$K$8*MIDTERM!AB13)</f>
        <v>27.000000000000004</v>
      </c>
      <c r="L13" s="83">
        <f>IF(MIDTERM!AD13="","",$L$8*MIDTERM!AD13)</f>
        <v>13.940000000000001</v>
      </c>
      <c r="M13" s="86">
        <f t="shared" si="2"/>
        <v>61.782105263157902</v>
      </c>
      <c r="N13" s="87">
        <f>IF(M13="","",('INITIAL INPUT'!$J$25*CRS!H13+'INITIAL INPUT'!$K$25*CRS!M13))</f>
        <v>60.148947368421055</v>
      </c>
      <c r="O13" s="85">
        <f>IF(N13="","",VLOOKUP(N13,'INITIAL INPUT'!$P$4:$R$34,3))</f>
        <v>80</v>
      </c>
      <c r="P13" s="83">
        <f>IF(FINAL!P13="","",CRS!$P$8*FINAL!P13)</f>
        <v>11.4</v>
      </c>
      <c r="Q13" s="83">
        <f>IF(FINAL!AB13="","",CRS!$Q$8*FINAL!AB13)</f>
        <v>21.12</v>
      </c>
      <c r="R13" s="83">
        <f>IF(FINAL!AD13="","",CRS!$R$8*FINAL!AD13)</f>
        <v>17</v>
      </c>
      <c r="S13" s="86">
        <f t="shared" si="1"/>
        <v>49.52</v>
      </c>
      <c r="T13" s="87">
        <f>IF(S13="","",'INITIAL INPUT'!$J$26*CRS!H13+'INITIAL INPUT'!$K$26*CRS!M13+'INITIAL INPUT'!$L$26*CRS!S13)</f>
        <v>54.834473684210529</v>
      </c>
      <c r="U13" s="85">
        <f>IF(T13="","",VLOOKUP(T13,'INITIAL INPUT'!$P$4:$R$34,3))</f>
        <v>77</v>
      </c>
      <c r="V13" s="107">
        <f t="shared" si="3"/>
        <v>77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CABE, ARCHIMEDES P. </v>
      </c>
      <c r="C14" s="104" t="str">
        <f>IF(NAMES!C7="","",NAMES!C7)</f>
        <v>M</v>
      </c>
      <c r="D14" s="81" t="str">
        <f>IF(NAMES!D7="","",NAMES!D7)</f>
        <v>BSIT-NET SEC TRACK-3</v>
      </c>
      <c r="E14" s="82">
        <f>IF(PRELIM!P14="","",$E$8*PRELIM!P14)</f>
        <v>27.500000000000004</v>
      </c>
      <c r="F14" s="83" t="str">
        <f>IF(PRELIM!AB14="","",$F$8*PRELIM!AB14)</f>
        <v/>
      </c>
      <c r="G14" s="83">
        <f>IF(PRELIM!AD14="","",$G$8*PRELIM!AD14)</f>
        <v>22.4</v>
      </c>
      <c r="H14" s="84">
        <f t="shared" si="0"/>
        <v>49.900000000000006</v>
      </c>
      <c r="I14" s="85">
        <f>IF(H14="","",VLOOKUP(H14,'INITIAL INPUT'!$P$4:$R$34,3))</f>
        <v>74</v>
      </c>
      <c r="J14" s="83">
        <f>IF(MIDTERM!P14="","",$J$8*MIDTERM!P14)</f>
        <v>24.315789473684209</v>
      </c>
      <c r="K14" s="83">
        <f>IF(MIDTERM!AB14="","",$K$8*MIDTERM!AB14)</f>
        <v>2.25</v>
      </c>
      <c r="L14" s="83">
        <f>IF(MIDTERM!AD14="","",$L$8*MIDTERM!AD14)</f>
        <v>20.400000000000002</v>
      </c>
      <c r="M14" s="86">
        <f t="shared" si="2"/>
        <v>46.965789473684211</v>
      </c>
      <c r="N14" s="87">
        <f>IF(M14="","",('INITIAL INPUT'!$J$25*CRS!H14+'INITIAL INPUT'!$K$25*CRS!M14))</f>
        <v>48.432894736842108</v>
      </c>
      <c r="O14" s="85">
        <f>IF(N14="","",VLOOKUP(N14,'INITIAL INPUT'!$P$4:$R$34,3))</f>
        <v>74</v>
      </c>
      <c r="P14" s="83">
        <f>IF(FINAL!P14="","",CRS!$P$8*FINAL!P14)</f>
        <v>28.8</v>
      </c>
      <c r="Q14" s="83">
        <f>IF(FINAL!AB14="","",CRS!$Q$8*FINAL!AB14)</f>
        <v>11.88</v>
      </c>
      <c r="R14" s="83">
        <f>IF(FINAL!AD14="","",CRS!$R$8*FINAL!AD14)</f>
        <v>17</v>
      </c>
      <c r="S14" s="86">
        <f t="shared" si="1"/>
        <v>57.68</v>
      </c>
      <c r="T14" s="87">
        <f>IF(S14="","",'INITIAL INPUT'!$J$26*CRS!H14+'INITIAL INPUT'!$K$26*CRS!M14+'INITIAL INPUT'!$L$26*CRS!S14)</f>
        <v>53.056447368421054</v>
      </c>
      <c r="U14" s="85">
        <f>IF(T14="","",VLOOKUP(T14,'INITIAL INPUT'!$P$4:$R$34,3))</f>
        <v>77</v>
      </c>
      <c r="V14" s="107" t="s">
        <v>202</v>
      </c>
      <c r="W14" s="166" t="str">
        <f t="shared" si="4"/>
        <v>NFE</v>
      </c>
      <c r="X14" s="91"/>
    </row>
    <row r="15" spans="1:24" x14ac:dyDescent="0.25">
      <c r="A15" s="90" t="s">
        <v>40</v>
      </c>
      <c r="B15" s="79" t="str">
        <f>IF(NAMES!B8="","",NAMES!B8)</f>
        <v xml:space="preserve">CALICA, ROMEO JR S.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15.950000000000001</v>
      </c>
      <c r="F15" s="83">
        <f>IF(PRELIM!AB15="","",$F$8*PRELIM!AB15)</f>
        <v>25.184210526315795</v>
      </c>
      <c r="G15" s="83">
        <f>IF(PRELIM!AD15="","",$G$8*PRELIM!AD15)</f>
        <v>21.200000000000003</v>
      </c>
      <c r="H15" s="84">
        <f t="shared" si="0"/>
        <v>62.3342105263158</v>
      </c>
      <c r="I15" s="85">
        <f>IF(H15="","",VLOOKUP(H15,'INITIAL INPUT'!$P$4:$R$34,3))</f>
        <v>81</v>
      </c>
      <c r="J15" s="83">
        <f>IF(MIDTERM!P15="","",$J$8*MIDTERM!P15)</f>
        <v>6.947368421052631</v>
      </c>
      <c r="K15" s="83">
        <f>IF(MIDTERM!AB15="","",$K$8*MIDTERM!AB15)</f>
        <v>28.5</v>
      </c>
      <c r="L15" s="83">
        <f>IF(MIDTERM!AD15="","",$L$8*MIDTERM!AD15)</f>
        <v>21.76</v>
      </c>
      <c r="M15" s="86">
        <f t="shared" si="2"/>
        <v>57.207368421052635</v>
      </c>
      <c r="N15" s="87">
        <f>IF(M15="","",('INITIAL INPUT'!$J$25*CRS!H15+'INITIAL INPUT'!$K$25*CRS!M15))</f>
        <v>59.770789473684218</v>
      </c>
      <c r="O15" s="85">
        <f>IF(N15="","",VLOOKUP(N15,'INITIAL INPUT'!$P$4:$R$34,3))</f>
        <v>80</v>
      </c>
      <c r="P15" s="83">
        <f>IF(FINAL!P15="","",CRS!$P$8*FINAL!P15)</f>
        <v>25.800000000000004</v>
      </c>
      <c r="Q15" s="83">
        <f>IF(FINAL!AB15="","",CRS!$Q$8*FINAL!AB15)</f>
        <v>21.12</v>
      </c>
      <c r="R15" s="83">
        <f>IF(FINAL!AD15="","",CRS!$R$8*FINAL!AD15)</f>
        <v>20.400000000000002</v>
      </c>
      <c r="S15" s="86">
        <f t="shared" si="1"/>
        <v>67.320000000000007</v>
      </c>
      <c r="T15" s="87">
        <f>IF(S15="","",'INITIAL INPUT'!$J$26*CRS!H15+'INITIAL INPUT'!$K$26*CRS!M15+'INITIAL INPUT'!$L$26*CRS!S15)</f>
        <v>63.545394736842113</v>
      </c>
      <c r="U15" s="85">
        <f>IF(T15="","",VLOOKUP(T15,'INITIAL INPUT'!$P$4:$R$34,3))</f>
        <v>82</v>
      </c>
      <c r="V15" s="107">
        <f t="shared" si="3"/>
        <v>82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CARREON, JAYSON V. </v>
      </c>
      <c r="C16" s="104" t="str">
        <f>IF(NAMES!C9="","",NAMES!C9)</f>
        <v>M</v>
      </c>
      <c r="D16" s="81" t="str">
        <f>IF(NAMES!D9="","",NAMES!D9)</f>
        <v>BSIT-NET SEC TRACK-2</v>
      </c>
      <c r="E16" s="82">
        <f>IF(PRELIM!P16="","",$E$8*PRELIM!P16)</f>
        <v>19.25</v>
      </c>
      <c r="F16" s="83">
        <f>IF(PRELIM!AB16="","",$F$8*PRELIM!AB16)</f>
        <v>26.05263157894737</v>
      </c>
      <c r="G16" s="83">
        <f>IF(PRELIM!AD16="","",$G$8*PRELIM!AD16)</f>
        <v>20.800000000000004</v>
      </c>
      <c r="H16" s="84">
        <f t="shared" si="0"/>
        <v>66.102631578947381</v>
      </c>
      <c r="I16" s="85">
        <f>IF(H16="","",VLOOKUP(H16,'INITIAL INPUT'!$P$4:$R$34,3))</f>
        <v>83</v>
      </c>
      <c r="J16" s="83">
        <f>IF(MIDTERM!P16="","",$J$8*MIDTERM!P16)</f>
        <v>24.315789473684209</v>
      </c>
      <c r="K16" s="83">
        <f>IF(MIDTERM!AB16="","",$K$8*MIDTERM!AB16)</f>
        <v>27.000000000000004</v>
      </c>
      <c r="L16" s="83">
        <f>IF(MIDTERM!AD16="","",$L$8*MIDTERM!AD16)</f>
        <v>21.76</v>
      </c>
      <c r="M16" s="86">
        <f t="shared" si="2"/>
        <v>73.07578947368421</v>
      </c>
      <c r="N16" s="87">
        <f>IF(M16="","",('INITIAL INPUT'!$J$25*CRS!H16+'INITIAL INPUT'!$K$25*CRS!M16))</f>
        <v>69.589210526315796</v>
      </c>
      <c r="O16" s="85">
        <f>IF(N16="","",VLOOKUP(N16,'INITIAL INPUT'!$P$4:$R$34,3))</f>
        <v>85</v>
      </c>
      <c r="P16" s="83">
        <f>IF(FINAL!P16="","",CRS!$P$8*FINAL!P16)</f>
        <v>25.800000000000004</v>
      </c>
      <c r="Q16" s="83">
        <f>IF(FINAL!AB16="","",CRS!$Q$8*FINAL!AB16)</f>
        <v>21.12</v>
      </c>
      <c r="R16" s="83">
        <f>IF(FINAL!AD16="","",CRS!$R$8*FINAL!AD16)</f>
        <v>23.12</v>
      </c>
      <c r="S16" s="86">
        <f t="shared" ref="S16:S40" si="5">IF(R16="","",SUM(P16:R16))</f>
        <v>70.040000000000006</v>
      </c>
      <c r="T16" s="87">
        <f>IF(S16="","",'INITIAL INPUT'!$J$26*CRS!H16+'INITIAL INPUT'!$K$26*CRS!M16+'INITIAL INPUT'!$L$26*CRS!S16)</f>
        <v>69.814605263157901</v>
      </c>
      <c r="U16" s="85">
        <f>IF(T16="","",VLOOKUP(T16,'INITIAL INPUT'!$P$4:$R$34,3))</f>
        <v>85</v>
      </c>
      <c r="V16" s="107">
        <f t="shared" si="3"/>
        <v>85</v>
      </c>
      <c r="W16" s="166" t="str">
        <f t="shared" si="4"/>
        <v>PASSED</v>
      </c>
      <c r="X16" s="91"/>
    </row>
    <row r="17" spans="1:25" x14ac:dyDescent="0.25">
      <c r="A17" s="90" t="s">
        <v>42</v>
      </c>
      <c r="B17" s="79" t="str">
        <f>IF(NAMES!B10="","",NAMES!B10)</f>
        <v xml:space="preserve">CASLANGEN, JOY ERICA C. </v>
      </c>
      <c r="C17" s="104" t="str">
        <f>IF(NAMES!C10="","",NAMES!C10)</f>
        <v>F</v>
      </c>
      <c r="D17" s="81" t="str">
        <f>IF(NAMES!D10="","",NAMES!D10)</f>
        <v>BSIT-NET SEC TRACK-2</v>
      </c>
      <c r="E17" s="82">
        <f>IF(PRELIM!P17="","",$E$8*PRELIM!P17)</f>
        <v>30.25</v>
      </c>
      <c r="F17" s="83">
        <f>IF(PRELIM!AB17="","",$F$8*PRELIM!AB17)</f>
        <v>26.05263157894737</v>
      </c>
      <c r="G17" s="83">
        <f>IF(PRELIM!AD17="","",$G$8*PRELIM!AD17)</f>
        <v>21.200000000000003</v>
      </c>
      <c r="H17" s="84">
        <f t="shared" si="0"/>
        <v>77.502631578947373</v>
      </c>
      <c r="I17" s="85">
        <f>IF(H17="","",VLOOKUP(H17,'INITIAL INPUT'!$P$4:$R$34,3))</f>
        <v>89</v>
      </c>
      <c r="J17" s="83">
        <f>IF(MIDTERM!P17="","",$J$8*MIDTERM!P17)</f>
        <v>26.05263157894737</v>
      </c>
      <c r="K17" s="83">
        <f>IF(MIDTERM!AB17="","",$K$8*MIDTERM!AB17)</f>
        <v>25.950000000000003</v>
      </c>
      <c r="L17" s="83">
        <f>IF(MIDTERM!AD17="","",$L$8*MIDTERM!AD17)</f>
        <v>17</v>
      </c>
      <c r="M17" s="86">
        <f t="shared" si="2"/>
        <v>69.002631578947373</v>
      </c>
      <c r="N17" s="87">
        <f>IF(M17="","",('INITIAL INPUT'!$J$25*CRS!H17+'INITIAL INPUT'!$K$25*CRS!M17))</f>
        <v>73.252631578947373</v>
      </c>
      <c r="O17" s="85">
        <f>IF(N17="","",VLOOKUP(N17,'INITIAL INPUT'!$P$4:$R$34,3))</f>
        <v>87</v>
      </c>
      <c r="P17" s="83">
        <f>IF(FINAL!P17="","",CRS!$P$8*FINAL!P17)</f>
        <v>25.800000000000004</v>
      </c>
      <c r="Q17" s="83">
        <f>IF(FINAL!AB17="","",CRS!$Q$8*FINAL!AB17)</f>
        <v>21.12</v>
      </c>
      <c r="R17" s="83">
        <f>IF(FINAL!AD17="","",CRS!$R$8*FINAL!AD17)</f>
        <v>22.44</v>
      </c>
      <c r="S17" s="86">
        <f t="shared" si="5"/>
        <v>69.36</v>
      </c>
      <c r="T17" s="87">
        <f>IF(S17="","",'INITIAL INPUT'!$J$26*CRS!H17+'INITIAL INPUT'!$K$26*CRS!M17+'INITIAL INPUT'!$L$26*CRS!S17)</f>
        <v>71.306315789473686</v>
      </c>
      <c r="U17" s="85">
        <f>IF(T17="","",VLOOKUP(T17,'INITIAL INPUT'!$P$4:$R$34,3))</f>
        <v>86</v>
      </c>
      <c r="V17" s="107">
        <f t="shared" si="3"/>
        <v>86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DE VERA, DEXTER Q. </v>
      </c>
      <c r="C18" s="104" t="str">
        <f>IF(NAMES!C11="","",NAMES!C11)</f>
        <v>M</v>
      </c>
      <c r="D18" s="81" t="str">
        <f>IF(NAMES!D11="","",NAMES!D11)</f>
        <v>BSIT-ERP TRACK-3</v>
      </c>
      <c r="E18" s="82">
        <f>IF(PRELIM!P18="","",$E$8*PRELIM!P18)</f>
        <v>13.750000000000002</v>
      </c>
      <c r="F18" s="83">
        <f>IF(PRELIM!AB18="","",$F$8*PRELIM!AB18)</f>
        <v>26.05263157894737</v>
      </c>
      <c r="G18" s="83">
        <f>IF(PRELIM!AD18="","",$G$8*PRELIM!AD18)</f>
        <v>17.2</v>
      </c>
      <c r="H18" s="84">
        <f t="shared" si="0"/>
        <v>57.002631578947373</v>
      </c>
      <c r="I18" s="85">
        <f>IF(H18="","",VLOOKUP(H18,'INITIAL INPUT'!$P$4:$R$34,3))</f>
        <v>79</v>
      </c>
      <c r="J18" s="83">
        <f>IF(MIDTERM!P18="","",$J$8*MIDTERM!P18)</f>
        <v>22.578947368421051</v>
      </c>
      <c r="K18" s="83">
        <f>IF(MIDTERM!AB18="","",$K$8*MIDTERM!AB18)</f>
        <v>25.349999999999998</v>
      </c>
      <c r="L18" s="83">
        <f>IF(MIDTERM!AD18="","",$L$8*MIDTERM!AD18)</f>
        <v>20.400000000000002</v>
      </c>
      <c r="M18" s="86">
        <f t="shared" si="2"/>
        <v>68.328947368421055</v>
      </c>
      <c r="N18" s="87">
        <f>IF(M18="","",('INITIAL INPUT'!$J$25*CRS!H18+'INITIAL INPUT'!$K$25*CRS!M18))</f>
        <v>62.665789473684214</v>
      </c>
      <c r="O18" s="85">
        <f>IF(N18="","",VLOOKUP(N18,'INITIAL INPUT'!$P$4:$R$34,3))</f>
        <v>81</v>
      </c>
      <c r="P18" s="83">
        <f>IF(FINAL!P18="","",CRS!$P$8*FINAL!P18)</f>
        <v>24.6</v>
      </c>
      <c r="Q18" s="83">
        <f>IF(FINAL!AB18="","",CRS!$Q$8*FINAL!AB18)</f>
        <v>21.12</v>
      </c>
      <c r="R18" s="83">
        <f>IF(FINAL!AD18="","",CRS!$R$8*FINAL!AD18)</f>
        <v>22.44</v>
      </c>
      <c r="S18" s="86">
        <f t="shared" si="5"/>
        <v>68.16</v>
      </c>
      <c r="T18" s="87">
        <f>IF(S18="","",'INITIAL INPUT'!$J$26*CRS!H18+'INITIAL INPUT'!$K$26*CRS!M18+'INITIAL INPUT'!$L$26*CRS!S18)</f>
        <v>65.412894736842105</v>
      </c>
      <c r="U18" s="85">
        <f>IF(T18="","",VLOOKUP(T18,'INITIAL INPUT'!$P$4:$R$34,3))</f>
        <v>83</v>
      </c>
      <c r="V18" s="107">
        <f t="shared" si="3"/>
        <v>83</v>
      </c>
      <c r="W18" s="166" t="str">
        <f t="shared" si="4"/>
        <v>PASSED</v>
      </c>
      <c r="X18" s="91"/>
    </row>
    <row r="19" spans="1:25" x14ac:dyDescent="0.25">
      <c r="A19" s="90" t="s">
        <v>44</v>
      </c>
      <c r="B19" s="79" t="str">
        <f>IF(NAMES!B12="","",NAMES!B12)</f>
        <v xml:space="preserve">RAMOS, MICHAEL JEFFREY G. </v>
      </c>
      <c r="C19" s="104" t="str">
        <f>IF(NAMES!C12="","",NAMES!C12)</f>
        <v>M</v>
      </c>
      <c r="D19" s="81" t="str">
        <f>IF(NAMES!D12="","",NAMES!D12)</f>
        <v>BSIT-ERP TRACK-2</v>
      </c>
      <c r="E19" s="82">
        <f>IF(PRELIM!P19="","",$E$8*PRELIM!P19)</f>
        <v>21.999999999999996</v>
      </c>
      <c r="F19" s="83">
        <f>IF(PRELIM!AB19="","",$F$8*PRELIM!AB19)</f>
        <v>26.05263157894737</v>
      </c>
      <c r="G19" s="83">
        <f>IF(PRELIM!AD19="","",$G$8*PRELIM!AD19)</f>
        <v>21.200000000000003</v>
      </c>
      <c r="H19" s="84">
        <f t="shared" si="0"/>
        <v>69.252631578947373</v>
      </c>
      <c r="I19" s="85">
        <f>IF(H19="","",VLOOKUP(H19,'INITIAL INPUT'!$P$4:$R$34,3))</f>
        <v>85</v>
      </c>
      <c r="J19" s="83">
        <f>IF(MIDTERM!P19="","",$J$8*MIDTERM!P19)</f>
        <v>8.6842105263157894</v>
      </c>
      <c r="K19" s="83">
        <f>IF(MIDTERM!AB19="","",$K$8*MIDTERM!AB19)</f>
        <v>27.750000000000004</v>
      </c>
      <c r="L19" s="83">
        <f>IF(MIDTERM!AD19="","",$L$8*MIDTERM!AD19)</f>
        <v>21.76</v>
      </c>
      <c r="M19" s="86">
        <f t="shared" si="2"/>
        <v>58.1942105263158</v>
      </c>
      <c r="N19" s="87">
        <f>IF(M19="","",('INITIAL INPUT'!$J$25*CRS!H19+'INITIAL INPUT'!$K$25*CRS!M19))</f>
        <v>63.723421052631586</v>
      </c>
      <c r="O19" s="85">
        <f>IF(N19="","",VLOOKUP(N19,'INITIAL INPUT'!$P$4:$R$34,3))</f>
        <v>82</v>
      </c>
      <c r="P19" s="83">
        <f>IF(FINAL!P19="","",CRS!$P$8*FINAL!P19)</f>
        <v>27.599999999999998</v>
      </c>
      <c r="Q19" s="83">
        <f>IF(FINAL!AB19="","",CRS!$Q$8*FINAL!AB19)</f>
        <v>21.12</v>
      </c>
      <c r="R19" s="83">
        <f>IF(FINAL!AD19="","",CRS!$R$8*FINAL!AD19)</f>
        <v>21.080000000000002</v>
      </c>
      <c r="S19" s="86">
        <f t="shared" si="5"/>
        <v>69.8</v>
      </c>
      <c r="T19" s="87">
        <f>IF(S19="","",'INITIAL INPUT'!$J$26*CRS!H19+'INITIAL INPUT'!$K$26*CRS!M19+'INITIAL INPUT'!$L$26*CRS!S19)</f>
        <v>66.761710526315795</v>
      </c>
      <c r="U19" s="85">
        <f>IF(T19="","",VLOOKUP(T19,'INITIAL INPUT'!$P$4:$R$34,3))</f>
        <v>83</v>
      </c>
      <c r="V19" s="107">
        <f t="shared" si="3"/>
        <v>83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7"/>
      <c r="Y26" s="287" t="s">
        <v>127</v>
      </c>
    </row>
    <row r="27" spans="1:25" x14ac:dyDescent="0.25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8"/>
      <c r="Y27" s="288"/>
    </row>
    <row r="28" spans="1:25" x14ac:dyDescent="0.25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8"/>
      <c r="Y28" s="288"/>
    </row>
    <row r="29" spans="1:25" ht="12.75" customHeight="1" x14ac:dyDescent="0.25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8"/>
      <c r="Y29" s="288"/>
    </row>
    <row r="30" spans="1:25" x14ac:dyDescent="0.25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8"/>
      <c r="Y30" s="288"/>
    </row>
    <row r="31" spans="1:25" x14ac:dyDescent="0.25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8"/>
      <c r="Y31" s="288"/>
    </row>
    <row r="32" spans="1:25" x14ac:dyDescent="0.2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8"/>
      <c r="Y32" s="288"/>
    </row>
    <row r="33" spans="1:25" x14ac:dyDescent="0.2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8"/>
      <c r="Y33" s="288"/>
    </row>
    <row r="34" spans="1:25" x14ac:dyDescent="0.2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8"/>
      <c r="Y34" s="288"/>
    </row>
    <row r="35" spans="1:25" x14ac:dyDescent="0.2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8"/>
      <c r="Y35" s="288"/>
    </row>
    <row r="36" spans="1:25" x14ac:dyDescent="0.2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8"/>
      <c r="Y36" s="288"/>
    </row>
    <row r="37" spans="1:25" x14ac:dyDescent="0.2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8"/>
      <c r="Y37" s="288"/>
    </row>
    <row r="38" spans="1:25" x14ac:dyDescent="0.2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8"/>
      <c r="Y38" s="288"/>
    </row>
    <row r="39" spans="1:25" x14ac:dyDescent="0.2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8"/>
      <c r="Y39" s="288"/>
    </row>
    <row r="40" spans="1:25" x14ac:dyDescent="0.2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8"/>
      <c r="Y40" s="288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8" t="str">
        <f>A1</f>
        <v>CITCS INTL B  CCS.1132</v>
      </c>
      <c r="B42" s="229"/>
      <c r="C42" s="229"/>
      <c r="D42" s="230"/>
      <c r="E42" s="234" t="s">
        <v>129</v>
      </c>
      <c r="F42" s="235"/>
      <c r="G42" s="235"/>
      <c r="H42" s="235"/>
      <c r="I42" s="236"/>
      <c r="J42" s="234" t="s">
        <v>130</v>
      </c>
      <c r="K42" s="235"/>
      <c r="L42" s="235"/>
      <c r="M42" s="235"/>
      <c r="N42" s="235"/>
      <c r="O42" s="236"/>
      <c r="P42" s="234" t="s">
        <v>131</v>
      </c>
      <c r="Q42" s="235"/>
      <c r="R42" s="235"/>
      <c r="S42" s="235"/>
      <c r="T42" s="235"/>
      <c r="U42" s="235"/>
      <c r="V42" s="271"/>
      <c r="W42" s="72"/>
      <c r="X42" s="91"/>
    </row>
    <row r="43" spans="1:25" s="74" customFormat="1" ht="15" customHeight="1" x14ac:dyDescent="0.35">
      <c r="A43" s="231"/>
      <c r="B43" s="232"/>
      <c r="C43" s="232"/>
      <c r="D43" s="233"/>
      <c r="E43" s="262" t="str">
        <f>IF(PART1=0,"",PART1)</f>
        <v>Class Standing</v>
      </c>
      <c r="F43" s="265" t="str">
        <f>IF(PART2=0,"",PART2)</f>
        <v>Laboratory</v>
      </c>
      <c r="G43" s="267" t="s">
        <v>98</v>
      </c>
      <c r="H43" s="247" t="str">
        <f>H2</f>
        <v>SCORE</v>
      </c>
      <c r="I43" s="250" t="str">
        <f>I2</f>
        <v>GRADE (%)</v>
      </c>
      <c r="J43" s="262" t="str">
        <f>IF(PART1=0,"",PART1)</f>
        <v>Class Standing</v>
      </c>
      <c r="K43" s="265" t="str">
        <f>IF(PART2=0,"",PART2)</f>
        <v>Laboratory</v>
      </c>
      <c r="L43" s="267" t="s">
        <v>98</v>
      </c>
      <c r="M43" s="268" t="str">
        <f>M2</f>
        <v>RAW SCORE</v>
      </c>
      <c r="N43" s="247" t="str">
        <f>N2</f>
        <v>SCORE</v>
      </c>
      <c r="O43" s="250" t="str">
        <f>O2</f>
        <v>GRADE (%)</v>
      </c>
      <c r="P43" s="262" t="str">
        <f>IF(PART1=0,"",PART1)</f>
        <v>Class Standing</v>
      </c>
      <c r="Q43" s="265" t="str">
        <f>IF(PART2=0,"",PART2)</f>
        <v>Laboratory</v>
      </c>
      <c r="R43" s="267" t="s">
        <v>98</v>
      </c>
      <c r="S43" s="268" t="str">
        <f>S2</f>
        <v>RAW SCORE</v>
      </c>
      <c r="T43" s="247" t="str">
        <f>T2</f>
        <v>SCORE</v>
      </c>
      <c r="U43" s="289" t="str">
        <f>U2</f>
        <v>GRADE (%)</v>
      </c>
      <c r="V43" s="292" t="str">
        <f>V2</f>
        <v>FINAL GRADE (%)</v>
      </c>
      <c r="W43" s="294" t="s">
        <v>133</v>
      </c>
    </row>
    <row r="44" spans="1:25" s="74" customFormat="1" ht="15" customHeight="1" x14ac:dyDescent="0.35">
      <c r="A44" s="237" t="str">
        <f>A3</f>
        <v>Web Development 2</v>
      </c>
      <c r="B44" s="238"/>
      <c r="C44" s="238"/>
      <c r="D44" s="239"/>
      <c r="E44" s="263"/>
      <c r="F44" s="266"/>
      <c r="G44" s="245"/>
      <c r="H44" s="248"/>
      <c r="I44" s="251"/>
      <c r="J44" s="263"/>
      <c r="K44" s="266"/>
      <c r="L44" s="245"/>
      <c r="M44" s="268"/>
      <c r="N44" s="248"/>
      <c r="O44" s="251"/>
      <c r="P44" s="263"/>
      <c r="Q44" s="266"/>
      <c r="R44" s="245"/>
      <c r="S44" s="268"/>
      <c r="T44" s="248"/>
      <c r="U44" s="290"/>
      <c r="V44" s="292"/>
      <c r="W44" s="295"/>
    </row>
    <row r="45" spans="1:25" s="74" customFormat="1" ht="12.75" customHeight="1" x14ac:dyDescent="0.35">
      <c r="A45" s="240" t="str">
        <f>A4</f>
        <v xml:space="preserve">MW 4:00PM-5:25PM   TTHSAT 4:00PM-5:25PM </v>
      </c>
      <c r="B45" s="241"/>
      <c r="C45" s="242"/>
      <c r="D45" s="75" t="str">
        <f>D4</f>
        <v>U701</v>
      </c>
      <c r="E45" s="263"/>
      <c r="F45" s="266"/>
      <c r="G45" s="245"/>
      <c r="H45" s="248"/>
      <c r="I45" s="251"/>
      <c r="J45" s="263"/>
      <c r="K45" s="266"/>
      <c r="L45" s="245"/>
      <c r="M45" s="268"/>
      <c r="N45" s="248"/>
      <c r="O45" s="251"/>
      <c r="P45" s="263"/>
      <c r="Q45" s="266"/>
      <c r="R45" s="245"/>
      <c r="S45" s="268"/>
      <c r="T45" s="248"/>
      <c r="U45" s="290"/>
      <c r="V45" s="292"/>
      <c r="W45" s="295"/>
    </row>
    <row r="46" spans="1:25" s="74" customFormat="1" ht="12.65" customHeight="1" x14ac:dyDescent="0.35">
      <c r="A46" s="240" t="str">
        <f>A5</f>
        <v>3RD Trimester SY 2015-2016</v>
      </c>
      <c r="B46" s="241"/>
      <c r="C46" s="242"/>
      <c r="D46" s="243"/>
      <c r="E46" s="263"/>
      <c r="F46" s="266"/>
      <c r="G46" s="244">
        <f>G5</f>
        <v>0</v>
      </c>
      <c r="H46" s="248"/>
      <c r="I46" s="251"/>
      <c r="J46" s="263"/>
      <c r="K46" s="266"/>
      <c r="L46" s="244">
        <f>L5</f>
        <v>0</v>
      </c>
      <c r="M46" s="268"/>
      <c r="N46" s="248"/>
      <c r="O46" s="251"/>
      <c r="P46" s="263"/>
      <c r="Q46" s="266"/>
      <c r="R46" s="244">
        <f>R5</f>
        <v>0</v>
      </c>
      <c r="S46" s="268"/>
      <c r="T46" s="248"/>
      <c r="U46" s="290"/>
      <c r="V46" s="292"/>
      <c r="W46" s="295"/>
    </row>
    <row r="47" spans="1:25" s="74" customFormat="1" ht="12.75" customHeight="1" x14ac:dyDescent="0.35">
      <c r="A47" s="253" t="str">
        <f>A6</f>
        <v>Inst/Prof:Leonard Prim Francis G. Reyes</v>
      </c>
      <c r="B47" s="254"/>
      <c r="C47" s="245"/>
      <c r="D47" s="255"/>
      <c r="E47" s="263"/>
      <c r="F47" s="266"/>
      <c r="G47" s="245"/>
      <c r="H47" s="248"/>
      <c r="I47" s="251"/>
      <c r="J47" s="263"/>
      <c r="K47" s="266"/>
      <c r="L47" s="245"/>
      <c r="M47" s="268"/>
      <c r="N47" s="248"/>
      <c r="O47" s="251"/>
      <c r="P47" s="263"/>
      <c r="Q47" s="266"/>
      <c r="R47" s="245"/>
      <c r="S47" s="268"/>
      <c r="T47" s="248"/>
      <c r="U47" s="290"/>
      <c r="V47" s="292"/>
      <c r="W47" s="295"/>
    </row>
    <row r="48" spans="1:25" ht="13.15" customHeight="1" x14ac:dyDescent="0.25">
      <c r="A48" s="256" t="str">
        <f>A7</f>
        <v>CLASS LIST</v>
      </c>
      <c r="B48" s="257"/>
      <c r="C48" s="260" t="str">
        <f>C7</f>
        <v>SEX</v>
      </c>
      <c r="D48" s="226" t="str">
        <f>D7</f>
        <v>Course</v>
      </c>
      <c r="E48" s="263"/>
      <c r="F48" s="266"/>
      <c r="G48" s="245"/>
      <c r="H48" s="248"/>
      <c r="I48" s="251"/>
      <c r="J48" s="263"/>
      <c r="K48" s="266"/>
      <c r="L48" s="245"/>
      <c r="M48" s="269"/>
      <c r="N48" s="248"/>
      <c r="O48" s="251"/>
      <c r="P48" s="263"/>
      <c r="Q48" s="266"/>
      <c r="R48" s="245"/>
      <c r="S48" s="269"/>
      <c r="T48" s="248"/>
      <c r="U48" s="290"/>
      <c r="V48" s="292"/>
      <c r="W48" s="295"/>
      <c r="X48" s="91"/>
    </row>
    <row r="49" spans="1:24" x14ac:dyDescent="0.25">
      <c r="A49" s="258"/>
      <c r="B49" s="259"/>
      <c r="C49" s="261"/>
      <c r="D49" s="227"/>
      <c r="E49" s="264"/>
      <c r="F49" s="246"/>
      <c r="G49" s="246"/>
      <c r="H49" s="249"/>
      <c r="I49" s="252"/>
      <c r="J49" s="264"/>
      <c r="K49" s="246"/>
      <c r="L49" s="246"/>
      <c r="M49" s="270"/>
      <c r="N49" s="249"/>
      <c r="O49" s="252"/>
      <c r="P49" s="264"/>
      <c r="Q49" s="246"/>
      <c r="R49" s="246"/>
      <c r="S49" s="270"/>
      <c r="T49" s="249"/>
      <c r="U49" s="291"/>
      <c r="V49" s="293"/>
      <c r="W49" s="296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7"/>
      <c r="Y66" s="287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8"/>
      <c r="Y67" s="288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8"/>
      <c r="Y68" s="288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8"/>
      <c r="Y69" s="288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8"/>
      <c r="Y70" s="288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8"/>
      <c r="Y71" s="288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8"/>
      <c r="Y72" s="288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8"/>
      <c r="Y73" s="288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8"/>
      <c r="Y74" s="288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8"/>
      <c r="Y75" s="288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8"/>
      <c r="Y76" s="288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8"/>
      <c r="Y77" s="288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8"/>
      <c r="Y78" s="288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8"/>
      <c r="Y79" s="288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8"/>
      <c r="Y80" s="288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D22" zoomScaleNormal="100" workbookViewId="0">
      <selection activeCell="U14" sqref="U1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1" t="str">
        <f>CRS!A1</f>
        <v>CITCS INTL B  CCS.1132</v>
      </c>
      <c r="B1" s="352"/>
      <c r="C1" s="352"/>
      <c r="D1" s="352"/>
      <c r="E1" s="326" t="s">
        <v>97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35">
      <c r="A2" s="353"/>
      <c r="B2" s="354"/>
      <c r="C2" s="354"/>
      <c r="D2" s="354"/>
      <c r="E2" s="369" t="str">
        <f>IF('INITIAL INPUT'!G20="","",'INITIAL INPUT'!G20)</f>
        <v>Class Standing</v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62" t="s">
        <v>99</v>
      </c>
      <c r="AF2" s="364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0" t="str">
        <f>CRS!A3</f>
        <v>Web Development 2</v>
      </c>
      <c r="B3" s="341"/>
      <c r="C3" s="341"/>
      <c r="D3" s="341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62"/>
      <c r="AF3" s="364"/>
      <c r="AG3" s="62"/>
      <c r="AH3" s="62"/>
      <c r="AI3" s="62"/>
      <c r="AJ3" s="62"/>
      <c r="AK3" s="62"/>
    </row>
    <row r="4" spans="1:37" ht="12.75" customHeight="1" x14ac:dyDescent="0.35">
      <c r="A4" s="335" t="str">
        <f>CRS!A4</f>
        <v xml:space="preserve">MW 4:00PM-5:25PM   TTHSAT 4:00PM-5:25PM </v>
      </c>
      <c r="B4" s="336"/>
      <c r="C4" s="337"/>
      <c r="D4" s="71" t="str">
        <f>CRS!D4</f>
        <v>U701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62"/>
      <c r="AF4" s="364"/>
      <c r="AG4" s="62"/>
      <c r="AH4" s="62"/>
      <c r="AI4" s="62"/>
      <c r="AJ4" s="62"/>
      <c r="AK4" s="62"/>
    </row>
    <row r="5" spans="1:37" ht="12.65" customHeight="1" x14ac:dyDescent="0.35">
      <c r="A5" s="335" t="str">
        <f>CRS!A5</f>
        <v>3RD Trimester SY 2015-2016</v>
      </c>
      <c r="B5" s="336"/>
      <c r="C5" s="337"/>
      <c r="D5" s="337"/>
      <c r="E5" s="108">
        <v>10</v>
      </c>
      <c r="F5" s="108">
        <v>15</v>
      </c>
      <c r="G5" s="108">
        <v>20</v>
      </c>
      <c r="H5" s="108">
        <v>15</v>
      </c>
      <c r="I5" s="108"/>
      <c r="J5" s="108"/>
      <c r="K5" s="108"/>
      <c r="L5" s="108"/>
      <c r="M5" s="108"/>
      <c r="N5" s="108"/>
      <c r="O5" s="331"/>
      <c r="P5" s="308"/>
      <c r="Q5" s="108">
        <v>90</v>
      </c>
      <c r="R5" s="108">
        <v>50</v>
      </c>
      <c r="S5" s="108">
        <v>50</v>
      </c>
      <c r="T5" s="108"/>
      <c r="U5" s="108"/>
      <c r="V5" s="108"/>
      <c r="W5" s="108"/>
      <c r="X5" s="108"/>
      <c r="Y5" s="108"/>
      <c r="Z5" s="108"/>
      <c r="AA5" s="331"/>
      <c r="AB5" s="308"/>
      <c r="AC5" s="110">
        <v>85</v>
      </c>
      <c r="AD5" s="323"/>
      <c r="AE5" s="362"/>
      <c r="AF5" s="364"/>
      <c r="AG5" s="62"/>
      <c r="AH5" s="62"/>
      <c r="AI5" s="62"/>
      <c r="AJ5" s="62"/>
      <c r="AK5" s="62"/>
    </row>
    <row r="6" spans="1:37" ht="12.75" customHeight="1" x14ac:dyDescent="0.35">
      <c r="A6" s="342" t="str">
        <f>CRS!A6</f>
        <v>Inst/Prof:Leonard Prim Francis G. Reyes</v>
      </c>
      <c r="B6" s="311"/>
      <c r="C6" s="312"/>
      <c r="D6" s="312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32">
        <f>IF(SUM(E5:N5)=0,"",SUM(E5:N5))</f>
        <v>60</v>
      </c>
      <c r="P6" s="308"/>
      <c r="Q6" s="314" t="s">
        <v>193</v>
      </c>
      <c r="R6" s="314" t="s">
        <v>194</v>
      </c>
      <c r="S6" s="314" t="s">
        <v>195</v>
      </c>
      <c r="T6" s="314"/>
      <c r="U6" s="314"/>
      <c r="V6" s="314"/>
      <c r="W6" s="314"/>
      <c r="X6" s="314"/>
      <c r="Y6" s="314"/>
      <c r="Z6" s="314"/>
      <c r="AA6" s="359">
        <f>IF(SUM(Q5:Z5)=0,"",SUM(Q5:Z5))</f>
        <v>190</v>
      </c>
      <c r="AB6" s="308"/>
      <c r="AC6" s="366">
        <f>'INITIAL INPUT'!D20</f>
        <v>0</v>
      </c>
      <c r="AD6" s="324"/>
      <c r="AE6" s="362"/>
      <c r="AF6" s="364"/>
      <c r="AG6" s="62"/>
      <c r="AH6" s="62"/>
      <c r="AI6" s="62"/>
      <c r="AJ6" s="62"/>
      <c r="AK6" s="62"/>
    </row>
    <row r="7" spans="1:37" ht="13.4" customHeight="1" x14ac:dyDescent="0.35">
      <c r="A7" s="342" t="s">
        <v>124</v>
      </c>
      <c r="B7" s="310"/>
      <c r="C7" s="349" t="s">
        <v>125</v>
      </c>
      <c r="D7" s="338" t="s">
        <v>126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62"/>
      <c r="AF7" s="364"/>
      <c r="AG7" s="55"/>
      <c r="AH7" s="55"/>
      <c r="AI7" s="55"/>
      <c r="AJ7" s="55"/>
      <c r="AK7" s="55"/>
    </row>
    <row r="8" spans="1:37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63"/>
      <c r="AF8" s="365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>
        <v>0</v>
      </c>
      <c r="F9" s="109">
        <v>0</v>
      </c>
      <c r="G9" s="109">
        <v>5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15</v>
      </c>
      <c r="P9" s="67">
        <f>IF(O9="","",O9/$O$6*100)</f>
        <v>25</v>
      </c>
      <c r="Q9" s="109">
        <v>80</v>
      </c>
      <c r="R9" s="109">
        <v>30</v>
      </c>
      <c r="S9" s="109">
        <v>30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140</v>
      </c>
      <c r="AB9" s="67">
        <f>IF(AA9="","",AA9/$AA$6*100)</f>
        <v>73.68421052631578</v>
      </c>
      <c r="AC9" s="111">
        <v>48</v>
      </c>
      <c r="AD9" s="67">
        <f>IF(AC9="","",AC9/$AC$5*100)</f>
        <v>56.470588235294116</v>
      </c>
      <c r="AE9" s="66">
        <f>CRS!H9</f>
        <v>51.765789473684208</v>
      </c>
      <c r="AF9" s="64">
        <f>CRS!I9</f>
        <v>76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ALI SALAD, SAID M. </v>
      </c>
      <c r="C10" s="65" t="str">
        <f>CRS!C10</f>
        <v>F</v>
      </c>
      <c r="D10" s="70" t="str">
        <f>CRS!D10</f>
        <v>BSIT-NET SEC TRACK-2</v>
      </c>
      <c r="E10" s="109">
        <v>4</v>
      </c>
      <c r="F10" s="109">
        <v>10</v>
      </c>
      <c r="G10" s="109">
        <v>5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29</v>
      </c>
      <c r="P10" s="67">
        <f t="shared" ref="P10:P40" si="1">IF(O10="","",O10/$O$6*100)</f>
        <v>48.333333333333336</v>
      </c>
      <c r="Q10" s="109">
        <v>80</v>
      </c>
      <c r="R10" s="109">
        <v>0</v>
      </c>
      <c r="S10" s="109">
        <v>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42.105263157894733</v>
      </c>
      <c r="AC10" s="111">
        <v>33</v>
      </c>
      <c r="AD10" s="67">
        <f t="shared" ref="AD10:AD40" si="4">IF(AC10="","",AC10/$AC$5*100)</f>
        <v>38.82352941176471</v>
      </c>
      <c r="AE10" s="66">
        <f>CRS!H10</f>
        <v>43.044736842105266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ANIMAS, ALEC MICHAEL P. </v>
      </c>
      <c r="C11" s="65" t="str">
        <f>CRS!C11</f>
        <v>M</v>
      </c>
      <c r="D11" s="70" t="str">
        <f>CRS!D11</f>
        <v>BSIT-WEB TRACK-3</v>
      </c>
      <c r="E11" s="109">
        <v>10</v>
      </c>
      <c r="F11" s="109">
        <v>10</v>
      </c>
      <c r="G11" s="109">
        <v>15</v>
      </c>
      <c r="H11" s="109">
        <v>10</v>
      </c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75</v>
      </c>
      <c r="Q11" s="109">
        <v>80</v>
      </c>
      <c r="R11" s="109">
        <v>40</v>
      </c>
      <c r="S11" s="109">
        <v>30</v>
      </c>
      <c r="T11" s="109"/>
      <c r="U11" s="109"/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78.94736842105263</v>
      </c>
      <c r="AC11" s="111">
        <v>41</v>
      </c>
      <c r="AD11" s="67">
        <f t="shared" si="4"/>
        <v>48.235294117647058</v>
      </c>
      <c r="AE11" s="66">
        <f>CRS!H11</f>
        <v>67.202631578947376</v>
      </c>
      <c r="AF11" s="64">
        <f>CRS!I11</f>
        <v>84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BERNALES, CHRISTIAN M. </v>
      </c>
      <c r="C12" s="65" t="str">
        <f>CRS!C12</f>
        <v>M</v>
      </c>
      <c r="D12" s="70" t="str">
        <f>CRS!D12</f>
        <v>BSIT-WEB TRACK-3</v>
      </c>
      <c r="E12" s="109">
        <v>0</v>
      </c>
      <c r="F12" s="109">
        <v>10</v>
      </c>
      <c r="G12" s="109">
        <v>10</v>
      </c>
      <c r="H12" s="109">
        <v>10</v>
      </c>
      <c r="I12" s="109"/>
      <c r="J12" s="109"/>
      <c r="K12" s="109"/>
      <c r="L12" s="109"/>
      <c r="M12" s="109"/>
      <c r="N12" s="109"/>
      <c r="O12" s="60">
        <f t="shared" si="0"/>
        <v>30</v>
      </c>
      <c r="P12" s="67">
        <f t="shared" si="1"/>
        <v>50</v>
      </c>
      <c r="Q12" s="109">
        <v>80</v>
      </c>
      <c r="R12" s="109">
        <v>40</v>
      </c>
      <c r="S12" s="109">
        <v>35</v>
      </c>
      <c r="T12" s="109"/>
      <c r="U12" s="109"/>
      <c r="V12" s="109"/>
      <c r="W12" s="109"/>
      <c r="X12" s="109"/>
      <c r="Y12" s="109"/>
      <c r="Z12" s="109"/>
      <c r="AA12" s="60">
        <f t="shared" si="2"/>
        <v>155</v>
      </c>
      <c r="AB12" s="67">
        <f t="shared" si="3"/>
        <v>81.578947368421055</v>
      </c>
      <c r="AC12" s="111">
        <v>42</v>
      </c>
      <c r="AD12" s="67">
        <f t="shared" si="4"/>
        <v>49.411764705882355</v>
      </c>
      <c r="AE12" s="66">
        <f>CRS!H12</f>
        <v>60.221052631578942</v>
      </c>
      <c r="AF12" s="64">
        <f>CRS!I12</f>
        <v>80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BILAL, SALEH D. </v>
      </c>
      <c r="C13" s="65" t="str">
        <f>CRS!C13</f>
        <v>M</v>
      </c>
      <c r="D13" s="70" t="str">
        <f>CRS!D13</f>
        <v>BSIT-NET SEC TRACK-2</v>
      </c>
      <c r="E13" s="109">
        <v>10</v>
      </c>
      <c r="F13" s="109">
        <v>8</v>
      </c>
      <c r="G13" s="109">
        <v>0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28</v>
      </c>
      <c r="P13" s="67">
        <f t="shared" si="1"/>
        <v>46.666666666666664</v>
      </c>
      <c r="Q13" s="109">
        <v>80</v>
      </c>
      <c r="R13" s="109">
        <v>30</v>
      </c>
      <c r="S13" s="109">
        <v>30</v>
      </c>
      <c r="T13" s="109"/>
      <c r="U13" s="109"/>
      <c r="V13" s="109"/>
      <c r="W13" s="109"/>
      <c r="X13" s="109"/>
      <c r="Y13" s="109"/>
      <c r="Z13" s="109"/>
      <c r="AA13" s="60">
        <f t="shared" si="2"/>
        <v>140</v>
      </c>
      <c r="AB13" s="67">
        <f t="shared" si="3"/>
        <v>73.68421052631578</v>
      </c>
      <c r="AC13" s="111">
        <v>47</v>
      </c>
      <c r="AD13" s="67">
        <f t="shared" si="4"/>
        <v>55.294117647058826</v>
      </c>
      <c r="AE13" s="66">
        <f>CRS!H13</f>
        <v>58.515789473684208</v>
      </c>
      <c r="AF13" s="64">
        <f>CRS!I13</f>
        <v>79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CABE, ARCHIMEDES P. </v>
      </c>
      <c r="C14" s="65" t="str">
        <f>CRS!C14</f>
        <v>M</v>
      </c>
      <c r="D14" s="70" t="str">
        <f>CRS!D14</f>
        <v>BSIT-NET SEC TRACK-3</v>
      </c>
      <c r="E14" s="109">
        <v>10</v>
      </c>
      <c r="F14" s="109">
        <v>10</v>
      </c>
      <c r="G14" s="109">
        <v>15</v>
      </c>
      <c r="H14" s="109">
        <v>15</v>
      </c>
      <c r="I14" s="109"/>
      <c r="J14" s="109"/>
      <c r="K14" s="109"/>
      <c r="L14" s="109"/>
      <c r="M14" s="109"/>
      <c r="N14" s="109"/>
      <c r="O14" s="60">
        <f t="shared" si="0"/>
        <v>50</v>
      </c>
      <c r="P14" s="67">
        <f t="shared" si="1"/>
        <v>83.333333333333343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56</v>
      </c>
      <c r="AD14" s="67">
        <f t="shared" si="4"/>
        <v>65.882352941176464</v>
      </c>
      <c r="AE14" s="66">
        <f>CRS!H14</f>
        <v>49.900000000000006</v>
      </c>
      <c r="AF14" s="64">
        <f>CRS!I14</f>
        <v>74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CALICA, ROMEO JR S.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10</v>
      </c>
      <c r="G15" s="109">
        <v>10</v>
      </c>
      <c r="H15" s="109">
        <v>9</v>
      </c>
      <c r="I15" s="109"/>
      <c r="J15" s="109"/>
      <c r="K15" s="109"/>
      <c r="L15" s="109"/>
      <c r="M15" s="109"/>
      <c r="N15" s="109"/>
      <c r="O15" s="60">
        <f t="shared" si="0"/>
        <v>29</v>
      </c>
      <c r="P15" s="67">
        <f t="shared" si="1"/>
        <v>48.333333333333336</v>
      </c>
      <c r="Q15" s="109">
        <v>80</v>
      </c>
      <c r="R15" s="109">
        <v>40</v>
      </c>
      <c r="S15" s="109">
        <v>25</v>
      </c>
      <c r="T15" s="109"/>
      <c r="U15" s="109"/>
      <c r="V15" s="109"/>
      <c r="W15" s="109"/>
      <c r="X15" s="109"/>
      <c r="Y15" s="109"/>
      <c r="Z15" s="109"/>
      <c r="AA15" s="60">
        <f t="shared" si="2"/>
        <v>145</v>
      </c>
      <c r="AB15" s="67">
        <f t="shared" si="3"/>
        <v>76.31578947368422</v>
      </c>
      <c r="AC15" s="111">
        <v>53</v>
      </c>
      <c r="AD15" s="67">
        <f t="shared" si="4"/>
        <v>62.352941176470587</v>
      </c>
      <c r="AE15" s="66">
        <f>CRS!H15</f>
        <v>62.3342105263158</v>
      </c>
      <c r="AF15" s="64">
        <f>CRS!I15</f>
        <v>81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CARREON, JAYSON V. </v>
      </c>
      <c r="C16" s="65" t="str">
        <f>CRS!C16</f>
        <v>M</v>
      </c>
      <c r="D16" s="70" t="str">
        <f>CRS!D16</f>
        <v>BSIT-NET SEC TRACK-2</v>
      </c>
      <c r="E16" s="109">
        <v>10</v>
      </c>
      <c r="F16" s="109">
        <v>10</v>
      </c>
      <c r="G16" s="109">
        <v>0</v>
      </c>
      <c r="H16" s="109">
        <v>15</v>
      </c>
      <c r="I16" s="109"/>
      <c r="J16" s="109"/>
      <c r="K16" s="109"/>
      <c r="L16" s="109"/>
      <c r="M16" s="109"/>
      <c r="N16" s="109"/>
      <c r="O16" s="60">
        <f t="shared" si="0"/>
        <v>35</v>
      </c>
      <c r="P16" s="67">
        <f t="shared" si="1"/>
        <v>58.333333333333336</v>
      </c>
      <c r="Q16" s="109">
        <v>80</v>
      </c>
      <c r="R16" s="109">
        <v>40</v>
      </c>
      <c r="S16" s="109">
        <v>30</v>
      </c>
      <c r="T16" s="109"/>
      <c r="U16" s="109"/>
      <c r="V16" s="109"/>
      <c r="W16" s="109"/>
      <c r="X16" s="109"/>
      <c r="Y16" s="109"/>
      <c r="Z16" s="109"/>
      <c r="AA16" s="60">
        <f t="shared" si="2"/>
        <v>150</v>
      </c>
      <c r="AB16" s="67">
        <f t="shared" si="3"/>
        <v>78.94736842105263</v>
      </c>
      <c r="AC16" s="111">
        <v>52</v>
      </c>
      <c r="AD16" s="67">
        <f t="shared" si="4"/>
        <v>61.176470588235297</v>
      </c>
      <c r="AE16" s="66">
        <f>CRS!H16</f>
        <v>66.102631578947381</v>
      </c>
      <c r="AF16" s="64">
        <f>CRS!I16</f>
        <v>83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CASLANGEN, JOY ERICA C. </v>
      </c>
      <c r="C17" s="65" t="str">
        <f>CRS!C17</f>
        <v>F</v>
      </c>
      <c r="D17" s="70" t="str">
        <f>CRS!D17</f>
        <v>BSIT-NET SEC TRACK-2</v>
      </c>
      <c r="E17" s="109">
        <v>10</v>
      </c>
      <c r="F17" s="109">
        <v>10</v>
      </c>
      <c r="G17" s="109">
        <v>20</v>
      </c>
      <c r="H17" s="109">
        <v>15</v>
      </c>
      <c r="I17" s="109"/>
      <c r="J17" s="109"/>
      <c r="K17" s="109"/>
      <c r="L17" s="109"/>
      <c r="M17" s="109"/>
      <c r="N17" s="109"/>
      <c r="O17" s="60">
        <f t="shared" si="0"/>
        <v>55</v>
      </c>
      <c r="P17" s="67">
        <f t="shared" si="1"/>
        <v>91.666666666666657</v>
      </c>
      <c r="Q17" s="109">
        <v>80</v>
      </c>
      <c r="R17" s="109">
        <v>40</v>
      </c>
      <c r="S17" s="109">
        <v>30</v>
      </c>
      <c r="T17" s="109"/>
      <c r="U17" s="109"/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78.94736842105263</v>
      </c>
      <c r="AC17" s="111">
        <v>53</v>
      </c>
      <c r="AD17" s="67">
        <f t="shared" si="4"/>
        <v>62.352941176470587</v>
      </c>
      <c r="AE17" s="66">
        <f>CRS!H17</f>
        <v>77.502631578947373</v>
      </c>
      <c r="AF17" s="64">
        <f>CRS!I17</f>
        <v>89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 VERA, DEXTER Q. </v>
      </c>
      <c r="C18" s="65" t="str">
        <f>CRS!C18</f>
        <v>M</v>
      </c>
      <c r="D18" s="70" t="str">
        <f>CRS!D18</f>
        <v>BSIT-ERP TRACK-3</v>
      </c>
      <c r="E18" s="109">
        <v>10</v>
      </c>
      <c r="F18" s="109">
        <v>0</v>
      </c>
      <c r="G18" s="109">
        <v>15</v>
      </c>
      <c r="H18" s="109">
        <v>0</v>
      </c>
      <c r="I18" s="109"/>
      <c r="J18" s="109"/>
      <c r="K18" s="109"/>
      <c r="L18" s="109"/>
      <c r="M18" s="109"/>
      <c r="N18" s="109"/>
      <c r="O18" s="60">
        <f t="shared" si="0"/>
        <v>25</v>
      </c>
      <c r="P18" s="67">
        <f t="shared" si="1"/>
        <v>41.666666666666671</v>
      </c>
      <c r="Q18" s="109">
        <v>80</v>
      </c>
      <c r="R18" s="109">
        <v>40</v>
      </c>
      <c r="S18" s="109">
        <v>30</v>
      </c>
      <c r="T18" s="109"/>
      <c r="U18" s="109"/>
      <c r="V18" s="109"/>
      <c r="W18" s="109"/>
      <c r="X18" s="109"/>
      <c r="Y18" s="109"/>
      <c r="Z18" s="109"/>
      <c r="AA18" s="60">
        <f t="shared" si="2"/>
        <v>150</v>
      </c>
      <c r="AB18" s="67">
        <f t="shared" si="3"/>
        <v>78.94736842105263</v>
      </c>
      <c r="AC18" s="111">
        <v>43</v>
      </c>
      <c r="AD18" s="67">
        <f t="shared" si="4"/>
        <v>50.588235294117645</v>
      </c>
      <c r="AE18" s="66">
        <f>CRS!H18</f>
        <v>57.002631578947373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RAMOS, MICHAEL JEFFREY G. </v>
      </c>
      <c r="C19" s="65" t="str">
        <f>CRS!C19</f>
        <v>M</v>
      </c>
      <c r="D19" s="70" t="str">
        <f>CRS!D19</f>
        <v>BSIT-ERP TRACK-2</v>
      </c>
      <c r="E19" s="109">
        <v>0</v>
      </c>
      <c r="F19" s="109">
        <v>10</v>
      </c>
      <c r="G19" s="109">
        <v>15</v>
      </c>
      <c r="H19" s="109">
        <v>15</v>
      </c>
      <c r="I19" s="109"/>
      <c r="J19" s="109"/>
      <c r="K19" s="109"/>
      <c r="L19" s="109"/>
      <c r="M19" s="109"/>
      <c r="N19" s="109"/>
      <c r="O19" s="60">
        <f t="shared" si="0"/>
        <v>40</v>
      </c>
      <c r="P19" s="67">
        <f t="shared" si="1"/>
        <v>66.666666666666657</v>
      </c>
      <c r="Q19" s="109">
        <v>80</v>
      </c>
      <c r="R19" s="109">
        <v>40</v>
      </c>
      <c r="S19" s="109">
        <v>30</v>
      </c>
      <c r="T19" s="109"/>
      <c r="U19" s="109"/>
      <c r="V19" s="109"/>
      <c r="W19" s="109"/>
      <c r="X19" s="109"/>
      <c r="Y19" s="109"/>
      <c r="Z19" s="109"/>
      <c r="AA19" s="60">
        <f t="shared" si="2"/>
        <v>150</v>
      </c>
      <c r="AB19" s="67">
        <f t="shared" si="3"/>
        <v>78.94736842105263</v>
      </c>
      <c r="AC19" s="111">
        <v>53</v>
      </c>
      <c r="AD19" s="67">
        <f t="shared" si="4"/>
        <v>62.352941176470587</v>
      </c>
      <c r="AE19" s="66">
        <f>CRS!H19</f>
        <v>69.252631578947373</v>
      </c>
      <c r="AF19" s="64">
        <f>CRS!I19</f>
        <v>85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1"/>
      <c r="AH26" s="299" t="s">
        <v>127</v>
      </c>
    </row>
    <row r="27" spans="1:34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2"/>
      <c r="AH27" s="300"/>
    </row>
    <row r="28" spans="1:34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2"/>
      <c r="AH28" s="300"/>
    </row>
    <row r="29" spans="1:34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2"/>
      <c r="AH29" s="300"/>
    </row>
    <row r="30" spans="1:34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2"/>
      <c r="AH30" s="300"/>
    </row>
    <row r="31" spans="1:34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2"/>
      <c r="AH31" s="300"/>
    </row>
    <row r="32" spans="1:34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2"/>
      <c r="AH32" s="300"/>
    </row>
    <row r="33" spans="1:37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2"/>
      <c r="AH33" s="300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2"/>
      <c r="AH34" s="300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2"/>
      <c r="AH35" s="300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2"/>
      <c r="AH36" s="300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2"/>
      <c r="AH37" s="300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2"/>
      <c r="AH38" s="300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2"/>
      <c r="AH39" s="300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2"/>
      <c r="AH40" s="300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5" t="str">
        <f>A1</f>
        <v>CITCS INTL B  CCS.1132</v>
      </c>
      <c r="B42" s="356"/>
      <c r="C42" s="356"/>
      <c r="D42" s="356"/>
      <c r="E42" s="326" t="s">
        <v>97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35">
      <c r="A43" s="357"/>
      <c r="B43" s="358"/>
      <c r="C43" s="358"/>
      <c r="D43" s="358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62" t="s">
        <v>99</v>
      </c>
      <c r="AF43" s="364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0" t="str">
        <f>A3</f>
        <v>Web Development 2</v>
      </c>
      <c r="B44" s="341"/>
      <c r="C44" s="341"/>
      <c r="D44" s="341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62"/>
      <c r="AF44" s="364"/>
      <c r="AG44" s="62"/>
      <c r="AH44" s="62"/>
      <c r="AI44" s="62"/>
      <c r="AJ44" s="62"/>
      <c r="AK44" s="62"/>
    </row>
    <row r="45" spans="1:37" ht="12.75" customHeight="1" x14ac:dyDescent="0.35">
      <c r="A45" s="335" t="str">
        <f>A4</f>
        <v xml:space="preserve">MW 4:00PM-5:25PM   TTHSAT 4:00PM-5:25PM </v>
      </c>
      <c r="B45" s="336"/>
      <c r="C45" s="337"/>
      <c r="D45" s="71" t="str">
        <f>D4</f>
        <v>U701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62"/>
      <c r="AF45" s="364"/>
      <c r="AG45" s="62"/>
      <c r="AH45" s="62"/>
      <c r="AI45" s="62"/>
      <c r="AJ45" s="62"/>
      <c r="AK45" s="62"/>
    </row>
    <row r="46" spans="1:37" ht="12.75" customHeight="1" x14ac:dyDescent="0.35">
      <c r="A46" s="335" t="str">
        <f>A5</f>
        <v>3RD Trimester SY 2015-2016</v>
      </c>
      <c r="B46" s="336"/>
      <c r="C46" s="337"/>
      <c r="D46" s="337"/>
      <c r="E46" s="57">
        <f t="shared" ref="E46:N46" si="5">IF(E5="","",E5)</f>
        <v>10</v>
      </c>
      <c r="F46" s="57">
        <f t="shared" si="5"/>
        <v>15</v>
      </c>
      <c r="G46" s="57">
        <f t="shared" si="5"/>
        <v>20</v>
      </c>
      <c r="H46" s="57">
        <f t="shared" si="5"/>
        <v>15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90</v>
      </c>
      <c r="R46" s="57">
        <f t="shared" ref="R46:Z46" si="6">IF(R5="","",R5)</f>
        <v>50</v>
      </c>
      <c r="S46" s="57">
        <f t="shared" si="6"/>
        <v>50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85</v>
      </c>
      <c r="AD46" s="323"/>
      <c r="AE46" s="362"/>
      <c r="AF46" s="364"/>
      <c r="AG46" s="62"/>
      <c r="AH46" s="62"/>
      <c r="AI46" s="62"/>
      <c r="AJ46" s="62"/>
      <c r="AK46" s="62"/>
    </row>
    <row r="47" spans="1:37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/>
      </c>
      <c r="F47" s="303" t="str">
        <f t="shared" ref="F47:N47" si="7">IF(F6="","",F6)</f>
        <v/>
      </c>
      <c r="G47" s="303" t="str">
        <f t="shared" si="7"/>
        <v/>
      </c>
      <c r="H47" s="303" t="str">
        <f t="shared" si="7"/>
        <v/>
      </c>
      <c r="I47" s="303" t="str">
        <f t="shared" si="7"/>
        <v/>
      </c>
      <c r="J47" s="303" t="str">
        <f t="shared" si="7"/>
        <v/>
      </c>
      <c r="K47" s="303" t="str">
        <f t="shared" si="7"/>
        <v/>
      </c>
      <c r="L47" s="303" t="str">
        <f t="shared" si="7"/>
        <v/>
      </c>
      <c r="M47" s="303" t="str">
        <f t="shared" si="7"/>
        <v/>
      </c>
      <c r="N47" s="303" t="str">
        <f t="shared" si="7"/>
        <v/>
      </c>
      <c r="O47" s="305">
        <f>O6</f>
        <v>60</v>
      </c>
      <c r="P47" s="307"/>
      <c r="Q47" s="303" t="str">
        <f t="shared" ref="Q47:Z47" si="8">IF(Q6="","",Q6)</f>
        <v>HTML</v>
      </c>
      <c r="R47" s="303" t="str">
        <f t="shared" si="8"/>
        <v>RESUME</v>
      </c>
      <c r="S47" s="303" t="str">
        <f t="shared" si="8"/>
        <v>BOOTSRAP</v>
      </c>
      <c r="T47" s="303" t="str">
        <f t="shared" si="8"/>
        <v/>
      </c>
      <c r="U47" s="303" t="str">
        <f t="shared" si="8"/>
        <v/>
      </c>
      <c r="V47" s="303" t="str">
        <f t="shared" si="8"/>
        <v/>
      </c>
      <c r="W47" s="303" t="str">
        <f t="shared" si="8"/>
        <v/>
      </c>
      <c r="X47" s="303" t="str">
        <f t="shared" si="8"/>
        <v/>
      </c>
      <c r="Y47" s="303" t="str">
        <f t="shared" si="8"/>
        <v/>
      </c>
      <c r="Z47" s="303" t="str">
        <f t="shared" si="8"/>
        <v/>
      </c>
      <c r="AA47" s="305">
        <f>AA6</f>
        <v>190</v>
      </c>
      <c r="AB47" s="308"/>
      <c r="AC47" s="372">
        <f>AC6</f>
        <v>0</v>
      </c>
      <c r="AD47" s="324"/>
      <c r="AE47" s="362"/>
      <c r="AF47" s="364"/>
      <c r="AG47" s="62"/>
      <c r="AH47" s="62"/>
      <c r="AI47" s="62"/>
      <c r="AJ47" s="62"/>
      <c r="AK47" s="62"/>
    </row>
    <row r="48" spans="1:37" ht="13.4" customHeight="1" x14ac:dyDescent="0.35">
      <c r="A48" s="345" t="s">
        <v>124</v>
      </c>
      <c r="B48" s="346"/>
      <c r="C48" s="349" t="s">
        <v>125</v>
      </c>
      <c r="D48" s="338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62"/>
      <c r="AF48" s="364"/>
      <c r="AG48" s="55"/>
      <c r="AH48" s="55"/>
      <c r="AI48" s="55"/>
      <c r="AJ48" s="55"/>
      <c r="AK48" s="55"/>
    </row>
    <row r="49" spans="1:32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63"/>
      <c r="AF49" s="365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1"/>
      <c r="AH66" s="299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2"/>
      <c r="AH67" s="300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2"/>
      <c r="AH68" s="300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2"/>
      <c r="AH69" s="300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2"/>
      <c r="AH70" s="300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2"/>
      <c r="AH71" s="300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2"/>
      <c r="AH72" s="300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2"/>
      <c r="AH73" s="300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2"/>
      <c r="AH74" s="300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2"/>
      <c r="AH75" s="300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2"/>
      <c r="AH76" s="300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2"/>
      <c r="AH77" s="300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2"/>
      <c r="AH78" s="300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2"/>
      <c r="AH79" s="300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2"/>
      <c r="AH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disablePrompts="1"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E22" zoomScaleNormal="100" workbookViewId="0">
      <selection activeCell="Z23" sqref="Z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CITCS INTL B  CCS.1132</v>
      </c>
      <c r="B1" s="352"/>
      <c r="C1" s="352"/>
      <c r="D1" s="352"/>
      <c r="E1" s="326" t="s">
        <v>135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>Class Standing</v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76" t="s">
        <v>132</v>
      </c>
      <c r="AF2" s="362" t="s">
        <v>99</v>
      </c>
      <c r="AG2" s="364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Web Development 2</v>
      </c>
      <c r="B3" s="341"/>
      <c r="C3" s="341"/>
      <c r="D3" s="341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 xml:space="preserve">MW 4:00PM-5:25PM   TTHSAT 4:00PM-5:25PM </v>
      </c>
      <c r="B4" s="336"/>
      <c r="C4" s="337"/>
      <c r="D4" s="71" t="str">
        <f>CRS!D4</f>
        <v>U701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3RD Trimester SY 2015-2016</v>
      </c>
      <c r="B5" s="336"/>
      <c r="C5" s="337"/>
      <c r="D5" s="337"/>
      <c r="E5" s="108">
        <v>45</v>
      </c>
      <c r="F5" s="108">
        <v>20</v>
      </c>
      <c r="G5" s="108">
        <v>30</v>
      </c>
      <c r="H5" s="108"/>
      <c r="I5" s="108"/>
      <c r="J5" s="108"/>
      <c r="K5" s="108"/>
      <c r="L5" s="108"/>
      <c r="M5" s="108"/>
      <c r="N5" s="108"/>
      <c r="O5" s="331"/>
      <c r="P5" s="308"/>
      <c r="Q5" s="108">
        <v>20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31"/>
      <c r="AB5" s="308"/>
      <c r="AC5" s="110">
        <v>100</v>
      </c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 t="s">
        <v>190</v>
      </c>
      <c r="F6" s="314" t="s">
        <v>191</v>
      </c>
      <c r="G6" s="314" t="s">
        <v>192</v>
      </c>
      <c r="H6" s="314"/>
      <c r="I6" s="314"/>
      <c r="J6" s="314"/>
      <c r="K6" s="314"/>
      <c r="L6" s="314"/>
      <c r="M6" s="314"/>
      <c r="N6" s="314"/>
      <c r="O6" s="332">
        <f>IF(SUM(E5:N5)=0,"",SUM(E5:N5))</f>
        <v>95</v>
      </c>
      <c r="P6" s="308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59">
        <f>IF(SUM(Q5:Z5)=0,"",SUM(Q5:Z5))</f>
        <v>220</v>
      </c>
      <c r="AB6" s="308"/>
      <c r="AC6" s="366">
        <f>'INITIAL INPUT'!D22</f>
        <v>0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124</v>
      </c>
      <c r="B7" s="310"/>
      <c r="C7" s="349" t="s">
        <v>125</v>
      </c>
      <c r="D7" s="338" t="s">
        <v>126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>
        <v>25</v>
      </c>
      <c r="F9" s="109">
        <v>15</v>
      </c>
      <c r="G9" s="109">
        <v>20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63.157894736842103</v>
      </c>
      <c r="Q9" s="109">
        <v>10</v>
      </c>
      <c r="R9" s="109">
        <v>50</v>
      </c>
      <c r="S9" s="109">
        <v>60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54.54545454545454</v>
      </c>
      <c r="AC9" s="111">
        <v>51</v>
      </c>
      <c r="AD9" s="67">
        <f>IF(AC9="","",AC9/$AC$5*100)</f>
        <v>51</v>
      </c>
      <c r="AE9" s="112">
        <f>CRS!M9</f>
        <v>56.182105263157894</v>
      </c>
      <c r="AF9" s="66">
        <f>CRS!N9</f>
        <v>53.973947368421051</v>
      </c>
      <c r="AG9" s="64">
        <f>CRS!O9</f>
        <v>77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 SALAD, SAID M. </v>
      </c>
      <c r="C10" s="65" t="str">
        <f>CRS!C10</f>
        <v>F</v>
      </c>
      <c r="D10" s="70" t="str">
        <f>CRS!D10</f>
        <v>BSIT-NET SEC TRACK-2</v>
      </c>
      <c r="E10" s="109">
        <v>25</v>
      </c>
      <c r="F10" s="109">
        <v>15</v>
      </c>
      <c r="G10" s="109">
        <v>20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63.157894736842103</v>
      </c>
      <c r="Q10" s="109">
        <v>20</v>
      </c>
      <c r="R10" s="109">
        <v>50</v>
      </c>
      <c r="S10" s="109">
        <v>60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130</v>
      </c>
      <c r="AB10" s="67">
        <f t="shared" ref="AB10:AB40" si="3">IF(AA10="","",AA10/$AA$6*100)</f>
        <v>59.090909090909093</v>
      </c>
      <c r="AC10" s="111">
        <v>38</v>
      </c>
      <c r="AD10" s="67">
        <f t="shared" ref="AD10:AD40" si="4">IF(AC10="","",AC10/$AC$5*100)</f>
        <v>38</v>
      </c>
      <c r="AE10" s="112">
        <f>CRS!M10</f>
        <v>53.262105263157892</v>
      </c>
      <c r="AF10" s="66">
        <f>CRS!N10</f>
        <v>48.153421052631579</v>
      </c>
      <c r="AG10" s="64">
        <f>CRS!O10</f>
        <v>74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ANIMAS, ALEC MICHAEL P. </v>
      </c>
      <c r="C11" s="65" t="str">
        <f>CRS!C11</f>
        <v>M</v>
      </c>
      <c r="D11" s="70" t="str">
        <f>CRS!D11</f>
        <v>BSIT-WEB TRACK-3</v>
      </c>
      <c r="E11" s="109">
        <v>30</v>
      </c>
      <c r="F11" s="109">
        <v>15</v>
      </c>
      <c r="G11" s="109">
        <v>20</v>
      </c>
      <c r="H11" s="109"/>
      <c r="I11" s="109"/>
      <c r="J11" s="109"/>
      <c r="K11" s="109"/>
      <c r="L11" s="109"/>
      <c r="M11" s="109"/>
      <c r="N11" s="109"/>
      <c r="O11" s="60">
        <f t="shared" si="0"/>
        <v>65</v>
      </c>
      <c r="P11" s="67">
        <f t="shared" si="1"/>
        <v>68.421052631578945</v>
      </c>
      <c r="Q11" s="109">
        <v>5</v>
      </c>
      <c r="R11" s="109">
        <v>100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175</v>
      </c>
      <c r="AB11" s="67">
        <f t="shared" si="3"/>
        <v>79.545454545454547</v>
      </c>
      <c r="AC11" s="111">
        <v>49</v>
      </c>
      <c r="AD11" s="67">
        <f t="shared" si="4"/>
        <v>49</v>
      </c>
      <c r="AE11" s="112">
        <f>CRS!M11</f>
        <v>65.488947368421051</v>
      </c>
      <c r="AF11" s="66">
        <f>CRS!N11</f>
        <v>66.345789473684221</v>
      </c>
      <c r="AG11" s="64">
        <f>CRS!O11</f>
        <v>83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BERNALES, CHRISTIAN M. </v>
      </c>
      <c r="C12" s="65" t="str">
        <f>CRS!C12</f>
        <v>M</v>
      </c>
      <c r="D12" s="70" t="str">
        <f>CRS!D12</f>
        <v>BSIT-WEB TRACK-3</v>
      </c>
      <c r="E12" s="109">
        <v>30</v>
      </c>
      <c r="F12" s="109">
        <v>15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65</v>
      </c>
      <c r="P12" s="67">
        <f t="shared" si="1"/>
        <v>68.421052631578945</v>
      </c>
      <c r="Q12" s="109">
        <v>10</v>
      </c>
      <c r="R12" s="109">
        <v>100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180</v>
      </c>
      <c r="AB12" s="67">
        <f t="shared" si="3"/>
        <v>81.818181818181827</v>
      </c>
      <c r="AC12" s="111">
        <v>62</v>
      </c>
      <c r="AD12" s="67">
        <f t="shared" si="4"/>
        <v>62</v>
      </c>
      <c r="AE12" s="112">
        <f>CRS!M12</f>
        <v>70.658947368421053</v>
      </c>
      <c r="AF12" s="66">
        <f>CRS!N12</f>
        <v>65.44</v>
      </c>
      <c r="AG12" s="64">
        <f>CRS!O12</f>
        <v>83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BILAL, SALEH D. </v>
      </c>
      <c r="C13" s="65" t="str">
        <f>CRS!C13</f>
        <v>M</v>
      </c>
      <c r="D13" s="70" t="str">
        <f>CRS!D13</f>
        <v>BSIT-NET SEC TRACK-2</v>
      </c>
      <c r="E13" s="109">
        <v>25</v>
      </c>
      <c r="F13" s="109">
        <v>15</v>
      </c>
      <c r="G13" s="109">
        <v>20</v>
      </c>
      <c r="H13" s="109"/>
      <c r="I13" s="109"/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63.157894736842103</v>
      </c>
      <c r="Q13" s="109">
        <v>20</v>
      </c>
      <c r="R13" s="109">
        <v>100</v>
      </c>
      <c r="S13" s="109">
        <v>60</v>
      </c>
      <c r="T13" s="109"/>
      <c r="U13" s="109"/>
      <c r="V13" s="109"/>
      <c r="W13" s="109"/>
      <c r="X13" s="109"/>
      <c r="Y13" s="109"/>
      <c r="Z13" s="109"/>
      <c r="AA13" s="60">
        <f t="shared" si="2"/>
        <v>180</v>
      </c>
      <c r="AB13" s="67">
        <f t="shared" si="3"/>
        <v>81.818181818181827</v>
      </c>
      <c r="AC13" s="111">
        <v>41</v>
      </c>
      <c r="AD13" s="67">
        <f t="shared" si="4"/>
        <v>41</v>
      </c>
      <c r="AE13" s="112">
        <f>CRS!M13</f>
        <v>61.782105263157902</v>
      </c>
      <c r="AF13" s="66">
        <f>CRS!N13</f>
        <v>60.148947368421055</v>
      </c>
      <c r="AG13" s="64">
        <f>CRS!O13</f>
        <v>80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CABE, ARCHIMEDES P. </v>
      </c>
      <c r="C14" s="65" t="str">
        <f>CRS!C14</f>
        <v>M</v>
      </c>
      <c r="D14" s="70" t="str">
        <f>CRS!D14</f>
        <v>BSIT-NET SEC TRACK-3</v>
      </c>
      <c r="E14" s="109">
        <v>30</v>
      </c>
      <c r="F14" s="109">
        <v>15</v>
      </c>
      <c r="G14" s="109">
        <v>25</v>
      </c>
      <c r="H14" s="109"/>
      <c r="I14" s="109"/>
      <c r="J14" s="109"/>
      <c r="K14" s="109"/>
      <c r="L14" s="109"/>
      <c r="M14" s="109"/>
      <c r="N14" s="109"/>
      <c r="O14" s="60">
        <f t="shared" si="0"/>
        <v>70</v>
      </c>
      <c r="P14" s="67">
        <f t="shared" si="1"/>
        <v>73.68421052631578</v>
      </c>
      <c r="Q14" s="109">
        <v>15</v>
      </c>
      <c r="R14" s="109"/>
      <c r="S14" s="109"/>
      <c r="T14" s="109"/>
      <c r="U14" s="109"/>
      <c r="V14" s="109"/>
      <c r="W14" s="109"/>
      <c r="X14" s="109"/>
      <c r="Y14" s="109"/>
      <c r="Z14" s="109"/>
      <c r="AA14" s="60">
        <f t="shared" si="2"/>
        <v>15</v>
      </c>
      <c r="AB14" s="67">
        <f t="shared" si="3"/>
        <v>6.8181818181818175</v>
      </c>
      <c r="AC14" s="111">
        <v>60</v>
      </c>
      <c r="AD14" s="67">
        <f t="shared" si="4"/>
        <v>60</v>
      </c>
      <c r="AE14" s="112">
        <f>CRS!M14</f>
        <v>46.965789473684211</v>
      </c>
      <c r="AF14" s="66">
        <f>CRS!N14</f>
        <v>48.432894736842108</v>
      </c>
      <c r="AG14" s="64">
        <f>CRS!O14</f>
        <v>74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CALICA, ROMEO JR S.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20</v>
      </c>
      <c r="P15" s="67">
        <f t="shared" si="1"/>
        <v>21.052631578947366</v>
      </c>
      <c r="Q15" s="109">
        <v>20</v>
      </c>
      <c r="R15" s="109">
        <v>100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190</v>
      </c>
      <c r="AB15" s="67">
        <f t="shared" si="3"/>
        <v>86.36363636363636</v>
      </c>
      <c r="AC15" s="111">
        <v>64</v>
      </c>
      <c r="AD15" s="67">
        <f t="shared" si="4"/>
        <v>64</v>
      </c>
      <c r="AE15" s="112">
        <f>CRS!M15</f>
        <v>57.207368421052635</v>
      </c>
      <c r="AF15" s="66">
        <f>CRS!N15</f>
        <v>59.770789473684218</v>
      </c>
      <c r="AG15" s="64">
        <f>CRS!O15</f>
        <v>80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CARREON, JAYSON V. </v>
      </c>
      <c r="C16" s="65" t="str">
        <f>CRS!C16</f>
        <v>M</v>
      </c>
      <c r="D16" s="70" t="str">
        <f>CRS!D16</f>
        <v>BSIT-NET SEC TRACK-2</v>
      </c>
      <c r="E16" s="109">
        <v>30</v>
      </c>
      <c r="F16" s="109">
        <v>15</v>
      </c>
      <c r="G16" s="109">
        <v>25</v>
      </c>
      <c r="H16" s="109"/>
      <c r="I16" s="109"/>
      <c r="J16" s="109"/>
      <c r="K16" s="109"/>
      <c r="L16" s="109"/>
      <c r="M16" s="109"/>
      <c r="N16" s="109"/>
      <c r="O16" s="60">
        <f t="shared" si="0"/>
        <v>70</v>
      </c>
      <c r="P16" s="67">
        <f t="shared" si="1"/>
        <v>73.68421052631578</v>
      </c>
      <c r="Q16" s="109">
        <v>10</v>
      </c>
      <c r="R16" s="109">
        <v>100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180</v>
      </c>
      <c r="AB16" s="67">
        <f t="shared" si="3"/>
        <v>81.818181818181827</v>
      </c>
      <c r="AC16" s="111">
        <v>64</v>
      </c>
      <c r="AD16" s="67">
        <f t="shared" si="4"/>
        <v>64</v>
      </c>
      <c r="AE16" s="112">
        <f>CRS!M16</f>
        <v>73.07578947368421</v>
      </c>
      <c r="AF16" s="66">
        <f>CRS!N16</f>
        <v>69.589210526315796</v>
      </c>
      <c r="AG16" s="64">
        <f>CRS!O16</f>
        <v>85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CASLANGEN, JOY ERICA C. </v>
      </c>
      <c r="C17" s="65" t="str">
        <f>CRS!C17</f>
        <v>F</v>
      </c>
      <c r="D17" s="70" t="str">
        <f>CRS!D17</f>
        <v>BSIT-NET SEC TRACK-2</v>
      </c>
      <c r="E17" s="109">
        <v>30</v>
      </c>
      <c r="F17" s="109">
        <v>20</v>
      </c>
      <c r="G17" s="109">
        <v>25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78.94736842105263</v>
      </c>
      <c r="Q17" s="109">
        <v>3</v>
      </c>
      <c r="R17" s="109">
        <v>100</v>
      </c>
      <c r="S17" s="109">
        <v>70</v>
      </c>
      <c r="T17" s="109"/>
      <c r="U17" s="109"/>
      <c r="V17" s="109"/>
      <c r="W17" s="109"/>
      <c r="X17" s="109"/>
      <c r="Y17" s="109"/>
      <c r="Z17" s="109"/>
      <c r="AA17" s="60">
        <f t="shared" si="2"/>
        <v>173</v>
      </c>
      <c r="AB17" s="67">
        <f t="shared" si="3"/>
        <v>78.63636363636364</v>
      </c>
      <c r="AC17" s="111">
        <v>50</v>
      </c>
      <c r="AD17" s="67">
        <f t="shared" si="4"/>
        <v>50</v>
      </c>
      <c r="AE17" s="112">
        <f>CRS!M17</f>
        <v>69.002631578947373</v>
      </c>
      <c r="AF17" s="66">
        <f>CRS!N17</f>
        <v>73.252631578947373</v>
      </c>
      <c r="AG17" s="64">
        <f>CRS!O17</f>
        <v>87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VERA, DEXTER Q. </v>
      </c>
      <c r="C18" s="65" t="str">
        <f>CRS!C18</f>
        <v>M</v>
      </c>
      <c r="D18" s="70" t="str">
        <f>CRS!D18</f>
        <v>BSIT-ERP TRACK-3</v>
      </c>
      <c r="E18" s="109">
        <v>30</v>
      </c>
      <c r="F18" s="109">
        <v>15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65</v>
      </c>
      <c r="P18" s="67">
        <f t="shared" si="1"/>
        <v>68.421052631578945</v>
      </c>
      <c r="Q18" s="109">
        <v>9</v>
      </c>
      <c r="R18" s="109">
        <v>90</v>
      </c>
      <c r="S18" s="109">
        <v>70</v>
      </c>
      <c r="T18" s="109"/>
      <c r="U18" s="109"/>
      <c r="V18" s="109"/>
      <c r="W18" s="109"/>
      <c r="X18" s="109"/>
      <c r="Y18" s="109"/>
      <c r="Z18" s="109"/>
      <c r="AA18" s="60">
        <f t="shared" si="2"/>
        <v>169</v>
      </c>
      <c r="AB18" s="67">
        <f t="shared" si="3"/>
        <v>76.818181818181813</v>
      </c>
      <c r="AC18" s="111">
        <v>60</v>
      </c>
      <c r="AD18" s="67">
        <f t="shared" si="4"/>
        <v>60</v>
      </c>
      <c r="AE18" s="112">
        <f>CRS!M18</f>
        <v>68.328947368421055</v>
      </c>
      <c r="AF18" s="66">
        <f>CRS!N18</f>
        <v>62.665789473684214</v>
      </c>
      <c r="AG18" s="64">
        <f>CRS!O18</f>
        <v>81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RAMOS, MICHAEL JEFFREY G. </v>
      </c>
      <c r="C19" s="65" t="str">
        <f>CRS!C19</f>
        <v>M</v>
      </c>
      <c r="D19" s="70" t="str">
        <f>CRS!D19</f>
        <v>BSIT-ERP TRACK-2</v>
      </c>
      <c r="E19" s="109" t="s">
        <v>28</v>
      </c>
      <c r="F19" s="109">
        <v>0</v>
      </c>
      <c r="G19" s="109">
        <v>25</v>
      </c>
      <c r="H19" s="109"/>
      <c r="I19" s="109"/>
      <c r="J19" s="109"/>
      <c r="K19" s="109"/>
      <c r="L19" s="109"/>
      <c r="M19" s="109"/>
      <c r="N19" s="109"/>
      <c r="O19" s="60">
        <f t="shared" si="0"/>
        <v>25</v>
      </c>
      <c r="P19" s="67">
        <f t="shared" si="1"/>
        <v>26.315789473684209</v>
      </c>
      <c r="Q19" s="109">
        <v>15</v>
      </c>
      <c r="R19" s="109">
        <v>100</v>
      </c>
      <c r="S19" s="109">
        <v>70</v>
      </c>
      <c r="T19" s="109"/>
      <c r="U19" s="109"/>
      <c r="V19" s="109"/>
      <c r="W19" s="109"/>
      <c r="X19" s="109"/>
      <c r="Y19" s="109"/>
      <c r="Z19" s="109"/>
      <c r="AA19" s="60">
        <f t="shared" si="2"/>
        <v>185</v>
      </c>
      <c r="AB19" s="67">
        <f t="shared" si="3"/>
        <v>84.090909090909093</v>
      </c>
      <c r="AC19" s="111">
        <v>64</v>
      </c>
      <c r="AD19" s="67">
        <f t="shared" si="4"/>
        <v>64</v>
      </c>
      <c r="AE19" s="112">
        <f>CRS!M19</f>
        <v>58.1942105263158</v>
      </c>
      <c r="AF19" s="66">
        <f>CRS!N19</f>
        <v>63.723421052631586</v>
      </c>
      <c r="AG19" s="64">
        <f>CRS!O19</f>
        <v>82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1"/>
      <c r="AI26" s="299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2"/>
      <c r="AI27" s="300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2"/>
      <c r="AI28" s="300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2"/>
      <c r="AI29" s="300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2"/>
      <c r="AI30" s="300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2"/>
      <c r="AI31" s="300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2"/>
      <c r="AI32" s="300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CITCS INTL B  CCS.1132</v>
      </c>
      <c r="B42" s="356"/>
      <c r="C42" s="356"/>
      <c r="D42" s="356"/>
      <c r="E42" s="326" t="s">
        <v>135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76" t="str">
        <f>AE2</f>
        <v>RAW SCORE</v>
      </c>
      <c r="AF43" s="362" t="s">
        <v>99</v>
      </c>
      <c r="AG43" s="364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Web Development 2</v>
      </c>
      <c r="B44" s="341"/>
      <c r="C44" s="341"/>
      <c r="D44" s="341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 xml:space="preserve">MW 4:00PM-5:25PM   TTHSAT 4:00PM-5:25PM </v>
      </c>
      <c r="B45" s="336"/>
      <c r="C45" s="337"/>
      <c r="D45" s="71" t="str">
        <f>D4</f>
        <v>U701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3RD Trimester SY 2015-2016</v>
      </c>
      <c r="B46" s="336"/>
      <c r="C46" s="337"/>
      <c r="D46" s="337"/>
      <c r="E46" s="57">
        <f t="shared" ref="E46:N47" si="5">IF(E5="","",E5)</f>
        <v>45</v>
      </c>
      <c r="F46" s="57">
        <f t="shared" si="5"/>
        <v>20</v>
      </c>
      <c r="G46" s="57">
        <f t="shared" si="5"/>
        <v>30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20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100</v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>Reporitng</v>
      </c>
      <c r="F47" s="303" t="str">
        <f t="shared" si="5"/>
        <v>IND</v>
      </c>
      <c r="G47" s="303" t="str">
        <f t="shared" si="5"/>
        <v>Web Proposal</v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>
        <f>O6</f>
        <v>95</v>
      </c>
      <c r="P47" s="307"/>
      <c r="Q47" s="303" t="str">
        <f t="shared" ref="Q47:Z47" si="7">IF(Q6="","",Q6)</f>
        <v/>
      </c>
      <c r="R47" s="303" t="str">
        <f t="shared" si="7"/>
        <v/>
      </c>
      <c r="S47" s="303" t="str">
        <f t="shared" si="7"/>
        <v/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>
        <f>AA6</f>
        <v>220</v>
      </c>
      <c r="AB47" s="308"/>
      <c r="AC47" s="372">
        <f>AC6</f>
        <v>0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124</v>
      </c>
      <c r="B48" s="346"/>
      <c r="C48" s="349" t="s">
        <v>125</v>
      </c>
      <c r="D48" s="338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1"/>
      <c r="AI66" s="299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2"/>
      <c r="AI67" s="300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2"/>
      <c r="AI68" s="300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2"/>
      <c r="AI69" s="300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2"/>
      <c r="AI70" s="300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2"/>
      <c r="AI71" s="300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2"/>
      <c r="AI72" s="300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2"/>
      <c r="AI73" s="300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2"/>
      <c r="AI74" s="300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2"/>
      <c r="AI75" s="300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2"/>
      <c r="AI76" s="300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2"/>
      <c r="AI77" s="300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2"/>
      <c r="AI78" s="300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2"/>
      <c r="AI79" s="300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C1" zoomScaleNormal="100" workbookViewId="0">
      <selection activeCell="S14" sqref="S1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CITCS INTL B  CCS.1132</v>
      </c>
      <c r="B1" s="352"/>
      <c r="C1" s="352"/>
      <c r="D1" s="352"/>
      <c r="E1" s="326" t="s">
        <v>137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>Class Standing</v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76" t="s">
        <v>132</v>
      </c>
      <c r="AF2" s="362" t="s">
        <v>99</v>
      </c>
      <c r="AG2" s="364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Web Development 2</v>
      </c>
      <c r="B3" s="341"/>
      <c r="C3" s="341"/>
      <c r="D3" s="341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 xml:space="preserve">MW 4:00PM-5:25PM   TTHSAT 4:00PM-5:25PM </v>
      </c>
      <c r="B4" s="336"/>
      <c r="C4" s="337"/>
      <c r="D4" s="71" t="str">
        <f>CRS!D4</f>
        <v>U701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3RD Trimester SY 2015-2016</v>
      </c>
      <c r="B5" s="336"/>
      <c r="C5" s="337"/>
      <c r="D5" s="337"/>
      <c r="E5" s="108">
        <v>20</v>
      </c>
      <c r="F5" s="108">
        <v>20</v>
      </c>
      <c r="G5" s="108">
        <v>15</v>
      </c>
      <c r="H5" s="108"/>
      <c r="I5" s="108"/>
      <c r="J5" s="108"/>
      <c r="K5" s="108"/>
      <c r="L5" s="108"/>
      <c r="M5" s="108"/>
      <c r="N5" s="108"/>
      <c r="O5" s="331"/>
      <c r="P5" s="308"/>
      <c r="Q5" s="108">
        <v>50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31"/>
      <c r="AB5" s="308"/>
      <c r="AC5" s="110">
        <v>100</v>
      </c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 t="s">
        <v>193</v>
      </c>
      <c r="F6" s="314" t="s">
        <v>199</v>
      </c>
      <c r="G6" s="314" t="s">
        <v>200</v>
      </c>
      <c r="H6" s="314"/>
      <c r="I6" s="314"/>
      <c r="J6" s="314"/>
      <c r="K6" s="314"/>
      <c r="L6" s="314"/>
      <c r="M6" s="314"/>
      <c r="N6" s="314"/>
      <c r="O6" s="332">
        <f>IF(SUM(E5:N5)=0,"",SUM(E5:N5))</f>
        <v>55</v>
      </c>
      <c r="P6" s="308"/>
      <c r="Q6" s="314" t="s">
        <v>196</v>
      </c>
      <c r="R6" s="314" t="s">
        <v>197</v>
      </c>
      <c r="S6" s="314" t="s">
        <v>198</v>
      </c>
      <c r="T6" s="314"/>
      <c r="U6" s="314"/>
      <c r="V6" s="314"/>
      <c r="W6" s="314"/>
      <c r="X6" s="314"/>
      <c r="Y6" s="314"/>
      <c r="Z6" s="314"/>
      <c r="AA6" s="359">
        <f>IF(SUM(Q5:Z5)=0,"",SUM(Q5:Z5))</f>
        <v>250</v>
      </c>
      <c r="AB6" s="308"/>
      <c r="AC6" s="366">
        <f>'INITIAL INPUT'!D24</f>
        <v>0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124</v>
      </c>
      <c r="B7" s="310"/>
      <c r="C7" s="349" t="s">
        <v>125</v>
      </c>
      <c r="D7" s="338" t="s">
        <v>126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 t="s">
        <v>201</v>
      </c>
      <c r="F9" s="109">
        <v>8</v>
      </c>
      <c r="G9" s="109">
        <v>8</v>
      </c>
      <c r="H9" s="109"/>
      <c r="I9" s="109"/>
      <c r="J9" s="109"/>
      <c r="K9" s="109"/>
      <c r="L9" s="109"/>
      <c r="M9" s="109"/>
      <c r="N9" s="109"/>
      <c r="O9" s="60">
        <f>IF(SUM(E9:N9)=0,"",SUM(E9:N9))</f>
        <v>16</v>
      </c>
      <c r="P9" s="67">
        <f>IF(O9="","",O9/$O$6*100)</f>
        <v>29.09090909090909</v>
      </c>
      <c r="Q9" s="109">
        <v>30</v>
      </c>
      <c r="R9" s="109">
        <v>60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64</v>
      </c>
      <c r="AC9" s="111">
        <v>54</v>
      </c>
      <c r="AD9" s="67">
        <f>IF(AC9="","",AC9/$AC$5*100)</f>
        <v>54</v>
      </c>
      <c r="AE9" s="112">
        <f>CRS!S9</f>
        <v>49.08</v>
      </c>
      <c r="AF9" s="66">
        <f>CRS!T9</f>
        <v>51.526973684210525</v>
      </c>
      <c r="AG9" s="64">
        <f>CRS!U9</f>
        <v>76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 SALAD, SAID M. </v>
      </c>
      <c r="C10" s="65" t="str">
        <f>CRS!C10</f>
        <v>F</v>
      </c>
      <c r="D10" s="70" t="str">
        <f>CRS!D10</f>
        <v>BSIT-NET SEC TRACK-2</v>
      </c>
      <c r="E10" s="109">
        <v>10</v>
      </c>
      <c r="F10" s="109">
        <v>10</v>
      </c>
      <c r="G10" s="109">
        <v>13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33</v>
      </c>
      <c r="P10" s="67">
        <f t="shared" ref="P10:P40" si="1">IF(O10="","",O10/$O$6*100)</f>
        <v>60</v>
      </c>
      <c r="Q10" s="109">
        <v>30</v>
      </c>
      <c r="R10" s="109">
        <v>60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64</v>
      </c>
      <c r="AC10" s="111">
        <v>40</v>
      </c>
      <c r="AD10" s="67">
        <f t="shared" ref="AD10:AD40" si="4">IF(AC10="","",AC10/$AC$5*100)</f>
        <v>40</v>
      </c>
      <c r="AE10" s="112">
        <f>CRS!S10</f>
        <v>54.52</v>
      </c>
      <c r="AF10" s="66">
        <f>CRS!T10</f>
        <v>51.336710526315791</v>
      </c>
      <c r="AG10" s="64">
        <f>CRS!U10</f>
        <v>75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ANIMAS, ALEC MICHAEL P. </v>
      </c>
      <c r="C11" s="65" t="str">
        <f>CRS!C11</f>
        <v>M</v>
      </c>
      <c r="D11" s="70" t="str">
        <f>CRS!D11</f>
        <v>BSIT-WEB TRACK-3</v>
      </c>
      <c r="E11" s="109">
        <v>7</v>
      </c>
      <c r="F11" s="109">
        <v>5</v>
      </c>
      <c r="G11" s="109">
        <v>8</v>
      </c>
      <c r="H11" s="109"/>
      <c r="I11" s="109"/>
      <c r="J11" s="109"/>
      <c r="K11" s="109"/>
      <c r="L11" s="109"/>
      <c r="M11" s="109"/>
      <c r="N11" s="109"/>
      <c r="O11" s="60">
        <f t="shared" si="0"/>
        <v>20</v>
      </c>
      <c r="P11" s="67">
        <f t="shared" si="1"/>
        <v>36.363636363636367</v>
      </c>
      <c r="Q11" s="109">
        <v>30</v>
      </c>
      <c r="R11" s="109">
        <v>60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64</v>
      </c>
      <c r="AC11" s="111">
        <v>56</v>
      </c>
      <c r="AD11" s="67">
        <f t="shared" si="4"/>
        <v>56.000000000000007</v>
      </c>
      <c r="AE11" s="112">
        <f>CRS!S11</f>
        <v>52.160000000000011</v>
      </c>
      <c r="AF11" s="66">
        <f>CRS!T11</f>
        <v>59.252894736842116</v>
      </c>
      <c r="AG11" s="64">
        <f>CRS!U11</f>
        <v>80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BERNALES, CHRISTIAN M. </v>
      </c>
      <c r="C12" s="65" t="str">
        <f>CRS!C12</f>
        <v>M</v>
      </c>
      <c r="D12" s="70" t="str">
        <f>CRS!D12</f>
        <v>BSIT-WEB TRACK-3</v>
      </c>
      <c r="E12" s="109">
        <v>7</v>
      </c>
      <c r="F12" s="109">
        <v>5</v>
      </c>
      <c r="G12" s="109">
        <v>8</v>
      </c>
      <c r="H12" s="109"/>
      <c r="I12" s="109"/>
      <c r="J12" s="109"/>
      <c r="K12" s="109"/>
      <c r="L12" s="109"/>
      <c r="M12" s="109"/>
      <c r="N12" s="109"/>
      <c r="O12" s="60">
        <f t="shared" si="0"/>
        <v>20</v>
      </c>
      <c r="P12" s="67">
        <f t="shared" si="1"/>
        <v>36.363636363636367</v>
      </c>
      <c r="Q12" s="109">
        <v>30</v>
      </c>
      <c r="R12" s="109">
        <v>60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160</v>
      </c>
      <c r="AB12" s="67">
        <f t="shared" si="3"/>
        <v>64</v>
      </c>
      <c r="AC12" s="111">
        <v>30</v>
      </c>
      <c r="AD12" s="67">
        <f t="shared" si="4"/>
        <v>30</v>
      </c>
      <c r="AE12" s="112">
        <f>CRS!S12</f>
        <v>43.320000000000007</v>
      </c>
      <c r="AF12" s="66">
        <f>CRS!T12</f>
        <v>54.38</v>
      </c>
      <c r="AG12" s="64">
        <f>CRS!U12</f>
        <v>77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BILAL, SALEH D. </v>
      </c>
      <c r="C13" s="65" t="str">
        <f>CRS!C13</f>
        <v>M</v>
      </c>
      <c r="D13" s="70" t="str">
        <f>CRS!D13</f>
        <v>BSIT-NET SEC TRACK-2</v>
      </c>
      <c r="E13" s="109">
        <v>7</v>
      </c>
      <c r="F13" s="109">
        <v>8</v>
      </c>
      <c r="G13" s="109">
        <v>4</v>
      </c>
      <c r="H13" s="109"/>
      <c r="I13" s="109"/>
      <c r="J13" s="109"/>
      <c r="K13" s="109"/>
      <c r="L13" s="109"/>
      <c r="M13" s="109"/>
      <c r="N13" s="109"/>
      <c r="O13" s="60">
        <f t="shared" si="0"/>
        <v>19</v>
      </c>
      <c r="P13" s="67">
        <f t="shared" si="1"/>
        <v>34.545454545454547</v>
      </c>
      <c r="Q13" s="109">
        <v>30</v>
      </c>
      <c r="R13" s="109">
        <v>60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64</v>
      </c>
      <c r="AC13" s="111">
        <v>50</v>
      </c>
      <c r="AD13" s="67">
        <f t="shared" si="4"/>
        <v>50</v>
      </c>
      <c r="AE13" s="112">
        <f>CRS!S13</f>
        <v>49.52</v>
      </c>
      <c r="AF13" s="66">
        <f>CRS!T13</f>
        <v>54.834473684210529</v>
      </c>
      <c r="AG13" s="64">
        <f>CRS!U13</f>
        <v>77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CABE, ARCHIMEDES P. </v>
      </c>
      <c r="C14" s="65" t="str">
        <f>CRS!C14</f>
        <v>M</v>
      </c>
      <c r="D14" s="70" t="str">
        <f>CRS!D14</f>
        <v>BSIT-NET SEC TRACK-3</v>
      </c>
      <c r="E14" s="109">
        <v>19</v>
      </c>
      <c r="F14" s="109">
        <v>15</v>
      </c>
      <c r="G14" s="109">
        <v>14</v>
      </c>
      <c r="H14" s="109"/>
      <c r="I14" s="109"/>
      <c r="J14" s="109"/>
      <c r="K14" s="109"/>
      <c r="L14" s="109"/>
      <c r="M14" s="109"/>
      <c r="N14" s="109"/>
      <c r="O14" s="60">
        <f t="shared" si="0"/>
        <v>48</v>
      </c>
      <c r="P14" s="67">
        <f t="shared" si="1"/>
        <v>87.272727272727266</v>
      </c>
      <c r="Q14" s="109">
        <v>30</v>
      </c>
      <c r="R14" s="109">
        <v>60</v>
      </c>
      <c r="S14" s="391"/>
      <c r="T14" s="109"/>
      <c r="U14" s="109"/>
      <c r="V14" s="109"/>
      <c r="W14" s="109"/>
      <c r="X14" s="109"/>
      <c r="Y14" s="109"/>
      <c r="Z14" s="109"/>
      <c r="AA14" s="60">
        <f t="shared" si="2"/>
        <v>90</v>
      </c>
      <c r="AB14" s="67">
        <f t="shared" si="3"/>
        <v>36</v>
      </c>
      <c r="AC14" s="111">
        <v>50</v>
      </c>
      <c r="AD14" s="67">
        <f t="shared" si="4"/>
        <v>50</v>
      </c>
      <c r="AE14" s="112">
        <f>CRS!S14</f>
        <v>57.68</v>
      </c>
      <c r="AF14" s="66">
        <f>CRS!T14</f>
        <v>53.056447368421054</v>
      </c>
      <c r="AG14" s="64">
        <f>CRS!U14</f>
        <v>77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CALICA, ROMEO JR S. </v>
      </c>
      <c r="C15" s="65" t="str">
        <f>CRS!C15</f>
        <v>M</v>
      </c>
      <c r="D15" s="70" t="str">
        <f>CRS!D15</f>
        <v>BSIT-WEB TRACK-2</v>
      </c>
      <c r="E15" s="109">
        <v>20</v>
      </c>
      <c r="F15" s="109">
        <v>9</v>
      </c>
      <c r="G15" s="109">
        <v>14</v>
      </c>
      <c r="H15" s="109"/>
      <c r="I15" s="109"/>
      <c r="J15" s="109"/>
      <c r="K15" s="109"/>
      <c r="L15" s="109"/>
      <c r="M15" s="109"/>
      <c r="N15" s="109"/>
      <c r="O15" s="60">
        <f t="shared" si="0"/>
        <v>43</v>
      </c>
      <c r="P15" s="67">
        <f t="shared" si="1"/>
        <v>78.181818181818187</v>
      </c>
      <c r="Q15" s="109">
        <v>30</v>
      </c>
      <c r="R15" s="109">
        <v>60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64</v>
      </c>
      <c r="AC15" s="111">
        <v>60</v>
      </c>
      <c r="AD15" s="67">
        <f t="shared" si="4"/>
        <v>60</v>
      </c>
      <c r="AE15" s="112">
        <f>CRS!S15</f>
        <v>67.320000000000007</v>
      </c>
      <c r="AF15" s="66">
        <f>CRS!T15</f>
        <v>63.545394736842113</v>
      </c>
      <c r="AG15" s="64">
        <f>CRS!U15</f>
        <v>82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CARREON, JAYSON V. </v>
      </c>
      <c r="C16" s="65" t="str">
        <f>CRS!C16</f>
        <v>M</v>
      </c>
      <c r="D16" s="70" t="str">
        <f>CRS!D16</f>
        <v>BSIT-NET SEC TRACK-2</v>
      </c>
      <c r="E16" s="109">
        <v>17</v>
      </c>
      <c r="F16" s="109">
        <v>11</v>
      </c>
      <c r="G16" s="109">
        <v>15</v>
      </c>
      <c r="H16" s="109"/>
      <c r="I16" s="109"/>
      <c r="J16" s="109"/>
      <c r="K16" s="109"/>
      <c r="L16" s="109"/>
      <c r="M16" s="109"/>
      <c r="N16" s="109"/>
      <c r="O16" s="60">
        <f t="shared" si="0"/>
        <v>43</v>
      </c>
      <c r="P16" s="67">
        <f t="shared" si="1"/>
        <v>78.181818181818187</v>
      </c>
      <c r="Q16" s="109">
        <v>30</v>
      </c>
      <c r="R16" s="109">
        <v>60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160</v>
      </c>
      <c r="AB16" s="67">
        <f t="shared" si="3"/>
        <v>64</v>
      </c>
      <c r="AC16" s="111">
        <v>68</v>
      </c>
      <c r="AD16" s="67">
        <f t="shared" si="4"/>
        <v>68</v>
      </c>
      <c r="AE16" s="112">
        <f>CRS!S16</f>
        <v>70.040000000000006</v>
      </c>
      <c r="AF16" s="66">
        <f>CRS!T16</f>
        <v>69.814605263157901</v>
      </c>
      <c r="AG16" s="64">
        <f>CRS!U16</f>
        <v>85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CASLANGEN, JOY ERICA C. </v>
      </c>
      <c r="C17" s="65" t="str">
        <f>CRS!C17</f>
        <v>F</v>
      </c>
      <c r="D17" s="70" t="str">
        <f>CRS!D17</f>
        <v>BSIT-NET SEC TRACK-2</v>
      </c>
      <c r="E17" s="109">
        <v>19</v>
      </c>
      <c r="F17" s="109">
        <v>9</v>
      </c>
      <c r="G17" s="109">
        <v>15</v>
      </c>
      <c r="H17" s="109"/>
      <c r="I17" s="109"/>
      <c r="J17" s="109"/>
      <c r="K17" s="109"/>
      <c r="L17" s="109"/>
      <c r="M17" s="109"/>
      <c r="N17" s="109"/>
      <c r="O17" s="60">
        <f t="shared" si="0"/>
        <v>43</v>
      </c>
      <c r="P17" s="67">
        <f t="shared" si="1"/>
        <v>78.181818181818187</v>
      </c>
      <c r="Q17" s="109">
        <v>30</v>
      </c>
      <c r="R17" s="109">
        <v>60</v>
      </c>
      <c r="S17" s="109">
        <v>70</v>
      </c>
      <c r="T17" s="109"/>
      <c r="U17" s="109"/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64</v>
      </c>
      <c r="AC17" s="111">
        <v>66</v>
      </c>
      <c r="AD17" s="67">
        <f t="shared" si="4"/>
        <v>66</v>
      </c>
      <c r="AE17" s="112">
        <f>CRS!S17</f>
        <v>69.36</v>
      </c>
      <c r="AF17" s="66">
        <f>CRS!T17</f>
        <v>71.306315789473686</v>
      </c>
      <c r="AG17" s="64">
        <f>CRS!U17</f>
        <v>86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VERA, DEXTER Q. </v>
      </c>
      <c r="C18" s="65" t="str">
        <f>CRS!C18</f>
        <v>M</v>
      </c>
      <c r="D18" s="70" t="str">
        <f>CRS!D18</f>
        <v>BSIT-ERP TRACK-3</v>
      </c>
      <c r="E18" s="109">
        <v>16</v>
      </c>
      <c r="F18" s="109">
        <v>14</v>
      </c>
      <c r="G18" s="109">
        <v>11</v>
      </c>
      <c r="H18" s="109"/>
      <c r="I18" s="109"/>
      <c r="J18" s="109"/>
      <c r="K18" s="109"/>
      <c r="L18" s="109"/>
      <c r="M18" s="109"/>
      <c r="N18" s="109"/>
      <c r="O18" s="60">
        <f t="shared" si="0"/>
        <v>41</v>
      </c>
      <c r="P18" s="67">
        <f t="shared" si="1"/>
        <v>74.545454545454547</v>
      </c>
      <c r="Q18" s="109">
        <v>30</v>
      </c>
      <c r="R18" s="109">
        <v>60</v>
      </c>
      <c r="S18" s="109">
        <v>70</v>
      </c>
      <c r="T18" s="109"/>
      <c r="U18" s="109"/>
      <c r="V18" s="109"/>
      <c r="W18" s="109"/>
      <c r="X18" s="109"/>
      <c r="Y18" s="109"/>
      <c r="Z18" s="109"/>
      <c r="AA18" s="60">
        <f t="shared" si="2"/>
        <v>160</v>
      </c>
      <c r="AB18" s="67">
        <f t="shared" si="3"/>
        <v>64</v>
      </c>
      <c r="AC18" s="111">
        <v>66</v>
      </c>
      <c r="AD18" s="67">
        <f t="shared" si="4"/>
        <v>66</v>
      </c>
      <c r="AE18" s="112">
        <f>CRS!S18</f>
        <v>68.16</v>
      </c>
      <c r="AF18" s="66">
        <f>CRS!T18</f>
        <v>65.412894736842105</v>
      </c>
      <c r="AG18" s="64">
        <f>CRS!U18</f>
        <v>83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RAMOS, MICHAEL JEFFREY G. </v>
      </c>
      <c r="C19" s="65" t="str">
        <f>CRS!C19</f>
        <v>M</v>
      </c>
      <c r="D19" s="70" t="str">
        <f>CRS!D19</f>
        <v>BSIT-ERP TRACK-2</v>
      </c>
      <c r="E19" s="109">
        <v>19</v>
      </c>
      <c r="F19" s="109">
        <v>12</v>
      </c>
      <c r="G19" s="109">
        <v>15</v>
      </c>
      <c r="H19" s="109"/>
      <c r="I19" s="109"/>
      <c r="J19" s="109"/>
      <c r="K19" s="109"/>
      <c r="L19" s="109"/>
      <c r="M19" s="109"/>
      <c r="N19" s="109"/>
      <c r="O19" s="60">
        <f t="shared" si="0"/>
        <v>46</v>
      </c>
      <c r="P19" s="67">
        <f t="shared" si="1"/>
        <v>83.636363636363626</v>
      </c>
      <c r="Q19" s="109">
        <v>30</v>
      </c>
      <c r="R19" s="109">
        <v>60</v>
      </c>
      <c r="S19" s="109">
        <v>70</v>
      </c>
      <c r="T19" s="109"/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64</v>
      </c>
      <c r="AC19" s="111">
        <v>62</v>
      </c>
      <c r="AD19" s="67">
        <f t="shared" si="4"/>
        <v>62</v>
      </c>
      <c r="AE19" s="112">
        <f>CRS!S19</f>
        <v>69.8</v>
      </c>
      <c r="AF19" s="66">
        <f>CRS!T19</f>
        <v>66.761710526315795</v>
      </c>
      <c r="AG19" s="64">
        <f>CRS!U19</f>
        <v>83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1"/>
      <c r="AI26" s="299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2"/>
      <c r="AI27" s="300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2"/>
      <c r="AI28" s="300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2"/>
      <c r="AI29" s="300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2"/>
      <c r="AI30" s="300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2"/>
      <c r="AI31" s="300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2"/>
      <c r="AI32" s="300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CITCS INTL B  CCS.1132</v>
      </c>
      <c r="B42" s="356"/>
      <c r="C42" s="356"/>
      <c r="D42" s="356"/>
      <c r="E42" s="326" t="s">
        <v>137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76" t="str">
        <f>AE2</f>
        <v>RAW SCORE</v>
      </c>
      <c r="AF43" s="362" t="s">
        <v>99</v>
      </c>
      <c r="AG43" s="364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Web Development 2</v>
      </c>
      <c r="B44" s="341"/>
      <c r="C44" s="341"/>
      <c r="D44" s="341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 xml:space="preserve">MW 4:00PM-5:25PM   TTHSAT 4:00PM-5:25PM </v>
      </c>
      <c r="B45" s="336"/>
      <c r="C45" s="337"/>
      <c r="D45" s="71" t="str">
        <f>D4</f>
        <v>U701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3RD Trimester SY 2015-2016</v>
      </c>
      <c r="B46" s="336"/>
      <c r="C46" s="337"/>
      <c r="D46" s="337"/>
      <c r="E46" s="57">
        <f t="shared" ref="E46:N47" si="5">IF(E5="","",E5)</f>
        <v>20</v>
      </c>
      <c r="F46" s="57">
        <f t="shared" si="5"/>
        <v>20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50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100</v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>HTML</v>
      </c>
      <c r="F47" s="303" t="str">
        <f t="shared" si="5"/>
        <v>JAVA</v>
      </c>
      <c r="G47" s="303" t="str">
        <f t="shared" si="5"/>
        <v>ROR</v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>
        <f>O6</f>
        <v>55</v>
      </c>
      <c r="P47" s="307"/>
      <c r="Q47" s="303" t="str">
        <f t="shared" ref="Q47:Z47" si="7">IF(Q6="","",Q6)</f>
        <v>ROR BLOG</v>
      </c>
      <c r="R47" s="303" t="str">
        <f t="shared" si="7"/>
        <v>WEBSITE</v>
      </c>
      <c r="S47" s="303" t="str">
        <f t="shared" si="7"/>
        <v>DOCUMENTATION</v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>
        <f>AA6</f>
        <v>250</v>
      </c>
      <c r="AB47" s="308"/>
      <c r="AC47" s="372">
        <f>AC6</f>
        <v>0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124</v>
      </c>
      <c r="B48" s="346"/>
      <c r="C48" s="349" t="s">
        <v>125</v>
      </c>
      <c r="D48" s="338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1"/>
      <c r="AI66" s="299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2"/>
      <c r="AI67" s="300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2"/>
      <c r="AI68" s="300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2"/>
      <c r="AI69" s="300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2"/>
      <c r="AI70" s="300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2"/>
      <c r="AI71" s="300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2"/>
      <c r="AI72" s="300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2"/>
      <c r="AI73" s="300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2"/>
      <c r="AI74" s="300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2"/>
      <c r="AI75" s="300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2"/>
      <c r="AI76" s="300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2"/>
      <c r="AI77" s="300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2"/>
      <c r="AI78" s="300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2"/>
      <c r="AI79" s="300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37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B</v>
      </c>
      <c r="C11" s="382" t="str">
        <f>'INITIAL INPUT'!G12</f>
        <v>CCS.1132</v>
      </c>
      <c r="D11" s="383"/>
      <c r="E11" s="383"/>
      <c r="F11" s="163"/>
      <c r="G11" s="384" t="str">
        <f>CRS!A4</f>
        <v xml:space="preserve">MW 4:00PM-5:25PM   TTHSAT 4:00PM-5:25PM </v>
      </c>
      <c r="H11" s="385"/>
      <c r="I11" s="385"/>
      <c r="J11" s="385"/>
      <c r="K11" s="385"/>
      <c r="L11" s="385"/>
      <c r="M11" s="385"/>
      <c r="N11" s="164"/>
      <c r="O11" s="386" t="str">
        <f>CONCATENATE('INITIAL INPUT'!G16," Trimester")</f>
        <v>3RD Trimester</v>
      </c>
      <c r="P11" s="383"/>
    </row>
    <row r="12" spans="1:34" s="127" customFormat="1" ht="15" customHeight="1" x14ac:dyDescent="0.3">
      <c r="A12" s="126" t="s">
        <v>14</v>
      </c>
      <c r="C12" s="387" t="s">
        <v>15</v>
      </c>
      <c r="D12" s="300"/>
      <c r="E12" s="300"/>
      <c r="F12" s="163"/>
      <c r="G12" s="388" t="s">
        <v>141</v>
      </c>
      <c r="H12" s="300"/>
      <c r="I12" s="300"/>
      <c r="J12" s="300"/>
      <c r="K12" s="300"/>
      <c r="L12" s="300"/>
      <c r="M12" s="300"/>
      <c r="N12" s="106"/>
      <c r="O12" s="389" t="str">
        <f>CONCATENATE("SY ",'INITIAL INPUT'!D16)</f>
        <v>SY 2015-2016</v>
      </c>
      <c r="P12" s="39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0" t="s">
        <v>133</v>
      </c>
      <c r="P14" s="381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13-2533-941</v>
      </c>
      <c r="C15" s="139" t="str">
        <f>IF(NAMES!B2="","",NAMES!B2)</f>
        <v xml:space="preserve">AL SAEEDI, TALAL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76</v>
      </c>
      <c r="J15" s="145"/>
      <c r="K15" s="144">
        <f>IF(CRS!O9="","",CRS!O9)</f>
        <v>77</v>
      </c>
      <c r="L15" s="146"/>
      <c r="M15" s="144">
        <f>IF(CRS!V9="","",CRS!V9)</f>
        <v>76</v>
      </c>
      <c r="N15" s="147"/>
      <c r="O15" s="378" t="str">
        <f>IF(CRS!W9="","",CRS!W9)</f>
        <v>PASSED</v>
      </c>
      <c r="P15" s="379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13-4272-624</v>
      </c>
      <c r="C16" s="139" t="str">
        <f>IF(NAMES!B3="","",NAMES!B3)</f>
        <v xml:space="preserve">ALI SALAD, SAID M. </v>
      </c>
      <c r="D16" s="140"/>
      <c r="E16" s="141" t="str">
        <f>IF(NAMES!C3="","",NAMES!C3)</f>
        <v>F</v>
      </c>
      <c r="F16" s="142"/>
      <c r="G16" s="143" t="str">
        <f>IF(NAMES!D3="","",NAMES!D3)</f>
        <v>BSIT-NET SEC TRACK-2</v>
      </c>
      <c r="H16" s="133"/>
      <c r="I16" s="144">
        <f>IF(CRS!I10="","",CRS!I10)</f>
        <v>74</v>
      </c>
      <c r="J16" s="145"/>
      <c r="K16" s="144">
        <f>IF(CRS!O10="","",CRS!O10)</f>
        <v>74</v>
      </c>
      <c r="L16" s="146"/>
      <c r="M16" s="144">
        <f>IF(CRS!V10="","",CRS!V10)</f>
        <v>75</v>
      </c>
      <c r="N16" s="147"/>
      <c r="O16" s="378" t="str">
        <f>IF(CRS!W10="","",CRS!W10)</f>
        <v>PASSED</v>
      </c>
      <c r="P16" s="379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12023086</v>
      </c>
      <c r="C17" s="139" t="str">
        <f>IF(NAMES!B4="","",NAMES!B4)</f>
        <v xml:space="preserve">ANIMAS, ALEC MICHAEL P.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TRACK-3</v>
      </c>
      <c r="H17" s="133"/>
      <c r="I17" s="144">
        <f>IF(CRS!I11="","",CRS!I11)</f>
        <v>84</v>
      </c>
      <c r="J17" s="145"/>
      <c r="K17" s="144">
        <f>IF(CRS!O11="","",CRS!O11)</f>
        <v>83</v>
      </c>
      <c r="L17" s="146"/>
      <c r="M17" s="144">
        <f>IF(CRS!V11="","",CRS!V11)</f>
        <v>80</v>
      </c>
      <c r="N17" s="147"/>
      <c r="O17" s="378" t="str">
        <f>IF(CRS!W11="","",CRS!W11)</f>
        <v>PASSED</v>
      </c>
      <c r="P17" s="379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12-1315-961</v>
      </c>
      <c r="C18" s="139" t="str">
        <f>IF(NAMES!B5="","",NAMES!B5)</f>
        <v xml:space="preserve">BERNALES, CHRISTIAN M.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TRACK-3</v>
      </c>
      <c r="H18" s="133"/>
      <c r="I18" s="144">
        <f>IF(CRS!I12="","",CRS!I12)</f>
        <v>80</v>
      </c>
      <c r="J18" s="145"/>
      <c r="K18" s="144">
        <f>IF(CRS!O12="","",CRS!O12)</f>
        <v>83</v>
      </c>
      <c r="L18" s="146"/>
      <c r="M18" s="144">
        <f>IF(CRS!V12="","",CRS!V12)</f>
        <v>77</v>
      </c>
      <c r="N18" s="147"/>
      <c r="O18" s="378" t="str">
        <f>IF(CRS!W12="","",CRS!W12)</f>
        <v>PASSED</v>
      </c>
      <c r="P18" s="379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13-4217-466</v>
      </c>
      <c r="C19" s="139" t="str">
        <f>IF(NAMES!B6="","",NAMES!B6)</f>
        <v xml:space="preserve">BILAL, SALEH D.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TRACK-2</v>
      </c>
      <c r="H19" s="133"/>
      <c r="I19" s="144">
        <f>IF(CRS!I13="","",CRS!I13)</f>
        <v>79</v>
      </c>
      <c r="J19" s="145"/>
      <c r="K19" s="144">
        <f>IF(CRS!O13="","",CRS!O13)</f>
        <v>80</v>
      </c>
      <c r="L19" s="146"/>
      <c r="M19" s="144">
        <f>IF(CRS!V13="","",CRS!V13)</f>
        <v>77</v>
      </c>
      <c r="N19" s="147"/>
      <c r="O19" s="378" t="str">
        <f>IF(CRS!W13="","",CRS!W13)</f>
        <v>PASSED</v>
      </c>
      <c r="P19" s="379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9003803</v>
      </c>
      <c r="C20" s="139" t="str">
        <f>IF(NAMES!B7="","",NAMES!B7)</f>
        <v xml:space="preserve">CABE, ARCHIMEDES P.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TRACK-3</v>
      </c>
      <c r="H20" s="133"/>
      <c r="I20" s="144">
        <f>IF(CRS!I14="","",CRS!I14)</f>
        <v>74</v>
      </c>
      <c r="J20" s="145"/>
      <c r="K20" s="144">
        <f>IF(CRS!O14="","",CRS!O14)</f>
        <v>74</v>
      </c>
      <c r="L20" s="146"/>
      <c r="M20" s="144" t="str">
        <f>IF(CRS!V14="","",CRS!V14)</f>
        <v>INC</v>
      </c>
      <c r="N20" s="147"/>
      <c r="O20" s="378" t="str">
        <f>IF(CRS!W14="","",CRS!W14)</f>
        <v>NFE</v>
      </c>
      <c r="P20" s="379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9000139</v>
      </c>
      <c r="C21" s="139" t="str">
        <f>IF(NAMES!B8="","",NAMES!B8)</f>
        <v xml:space="preserve">CALICA, ROMEO JR S.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81</v>
      </c>
      <c r="J21" s="145"/>
      <c r="K21" s="144">
        <f>IF(CRS!O15="","",CRS!O15)</f>
        <v>80</v>
      </c>
      <c r="L21" s="146"/>
      <c r="M21" s="144">
        <f>IF(CRS!V15="","",CRS!V15)</f>
        <v>82</v>
      </c>
      <c r="N21" s="147"/>
      <c r="O21" s="378" t="str">
        <f>IF(CRS!W15="","",CRS!W15)</f>
        <v>PASSED</v>
      </c>
      <c r="P21" s="379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13-3975-488</v>
      </c>
      <c r="C22" s="139" t="str">
        <f>IF(NAMES!B9="","",NAMES!B9)</f>
        <v xml:space="preserve">CARREON, JAYSON V.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TRACK-2</v>
      </c>
      <c r="H22" s="133"/>
      <c r="I22" s="144">
        <f>IF(CRS!I16="","",CRS!I16)</f>
        <v>83</v>
      </c>
      <c r="J22" s="145"/>
      <c r="K22" s="144">
        <f>IF(CRS!O16="","",CRS!O16)</f>
        <v>85</v>
      </c>
      <c r="L22" s="146"/>
      <c r="M22" s="144">
        <f>IF(CRS!V16="","",CRS!V16)</f>
        <v>85</v>
      </c>
      <c r="N22" s="147"/>
      <c r="O22" s="378" t="str">
        <f>IF(CRS!W16="","",CRS!W16)</f>
        <v>PASSED</v>
      </c>
      <c r="P22" s="379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14-2465-862</v>
      </c>
      <c r="C23" s="139" t="str">
        <f>IF(NAMES!B10="","",NAMES!B10)</f>
        <v xml:space="preserve">CASLANGEN, JOY ERICA C. </v>
      </c>
      <c r="D23" s="140"/>
      <c r="E23" s="141" t="str">
        <f>IF(NAMES!C10="","",NAMES!C10)</f>
        <v>F</v>
      </c>
      <c r="F23" s="142"/>
      <c r="G23" s="143" t="str">
        <f>IF(NAMES!D10="","",NAMES!D10)</f>
        <v>BSIT-NET SEC TRACK-2</v>
      </c>
      <c r="H23" s="133"/>
      <c r="I23" s="144">
        <f>IF(CRS!I17="","",CRS!I17)</f>
        <v>89</v>
      </c>
      <c r="J23" s="145"/>
      <c r="K23" s="144">
        <f>IF(CRS!O17="","",CRS!O17)</f>
        <v>87</v>
      </c>
      <c r="L23" s="146"/>
      <c r="M23" s="144">
        <f>IF(CRS!V17="","",CRS!V17)</f>
        <v>86</v>
      </c>
      <c r="N23" s="147"/>
      <c r="O23" s="378" t="str">
        <f>IF(CRS!W17="","",CRS!W17)</f>
        <v>PASSED</v>
      </c>
      <c r="P23" s="379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12013535</v>
      </c>
      <c r="C24" s="139" t="str">
        <f>IF(NAMES!B11="","",NAMES!B11)</f>
        <v xml:space="preserve">DE VERA, DEXTER Q.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TRACK-3</v>
      </c>
      <c r="H24" s="133"/>
      <c r="I24" s="144">
        <f>IF(CRS!I18="","",CRS!I18)</f>
        <v>79</v>
      </c>
      <c r="J24" s="145"/>
      <c r="K24" s="144">
        <f>IF(CRS!O18="","",CRS!O18)</f>
        <v>81</v>
      </c>
      <c r="L24" s="146"/>
      <c r="M24" s="144">
        <f>IF(CRS!V18="","",CRS!V18)</f>
        <v>83</v>
      </c>
      <c r="N24" s="147"/>
      <c r="O24" s="378" t="str">
        <f>IF(CRS!W18="","",CRS!W18)</f>
        <v>PASSED</v>
      </c>
      <c r="P24" s="379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12-3833-795</v>
      </c>
      <c r="C25" s="139" t="str">
        <f>IF(NAMES!B12="","",NAMES!B12)</f>
        <v xml:space="preserve">RAMOS, MICHAEL JEFFREY G. </v>
      </c>
      <c r="D25" s="140"/>
      <c r="E25" s="141" t="str">
        <f>IF(NAMES!C12="","",NAMES!C12)</f>
        <v>M</v>
      </c>
      <c r="F25" s="142"/>
      <c r="G25" s="143" t="str">
        <f>IF(NAMES!D12="","",NAMES!D12)</f>
        <v>BSIT-ERP TRACK-2</v>
      </c>
      <c r="H25" s="133"/>
      <c r="I25" s="144">
        <f>IF(CRS!I19="","",CRS!I19)</f>
        <v>85</v>
      </c>
      <c r="J25" s="145"/>
      <c r="K25" s="144">
        <f>IF(CRS!O19="","",CRS!O19)</f>
        <v>82</v>
      </c>
      <c r="L25" s="146"/>
      <c r="M25" s="144">
        <f>IF(CRS!V19="","",CRS!V19)</f>
        <v>83</v>
      </c>
      <c r="N25" s="147"/>
      <c r="O25" s="378" t="str">
        <f>IF(CRS!W19="","",CRS!W19)</f>
        <v>PASSED</v>
      </c>
      <c r="P25" s="379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8" t="str">
        <f>IF(CRS!W20="","",CRS!W20)</f>
        <v/>
      </c>
      <c r="P26" s="379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8" t="str">
        <f>IF(CRS!W21="","",CRS!W21)</f>
        <v/>
      </c>
      <c r="P27" s="379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8" t="str">
        <f>IF(CRS!W22="","",CRS!W22)</f>
        <v/>
      </c>
      <c r="P28" s="379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8" t="str">
        <f>IF(CRS!W23="","",CRS!W23)</f>
        <v/>
      </c>
      <c r="P29" s="379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8" t="str">
        <f>IF(CRS!W24="","",CRS!W24)</f>
        <v/>
      </c>
      <c r="P30" s="379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8" t="str">
        <f>IF(CRS!W25="","",CRS!W25)</f>
        <v/>
      </c>
      <c r="P31" s="379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8" t="str">
        <f>IF(CRS!W26="","",CRS!W26)</f>
        <v/>
      </c>
      <c r="P32" s="379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8" t="str">
        <f>IF(CRS!W27="","",CRS!W27)</f>
        <v/>
      </c>
      <c r="P33" s="379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8" t="str">
        <f>IF(CRS!W28="","",CRS!W28)</f>
        <v/>
      </c>
      <c r="P34" s="379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8" t="str">
        <f>IF(CRS!W29="","",CRS!W29)</f>
        <v/>
      </c>
      <c r="P35" s="379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8" t="str">
        <f>IF(CRS!W30="","",CRS!W30)</f>
        <v/>
      </c>
      <c r="P36" s="379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8" t="str">
        <f>IF(CRS!W31="","",CRS!W31)</f>
        <v/>
      </c>
      <c r="P37" s="379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8" t="str">
        <f>IF(CRS!W32="","",CRS!W32)</f>
        <v/>
      </c>
      <c r="P38" s="379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8" t="str">
        <f>IF(CRS!W33="","",CRS!W33)</f>
        <v/>
      </c>
      <c r="P39" s="379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8" t="str">
        <f>IF(CRS!W34="","",CRS!W34)</f>
        <v/>
      </c>
      <c r="P40" s="379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8" t="str">
        <f>IF(CRS!W35="","",CRS!W35)</f>
        <v/>
      </c>
      <c r="P41" s="379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8" t="str">
        <f>IF(CRS!W36="","",CRS!W36)</f>
        <v/>
      </c>
      <c r="P42" s="379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8" t="str">
        <f>IF(CRS!W37="","",CRS!W37)</f>
        <v/>
      </c>
      <c r="P43" s="379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8" t="str">
        <f>IF(CRS!W38="","",CRS!W38)</f>
        <v/>
      </c>
      <c r="P44" s="379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8" t="str">
        <f>IF(CRS!W39="","",CRS!W39)</f>
        <v/>
      </c>
      <c r="P45" s="379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8" t="str">
        <f>IF(CRS!W40="","",CRS!W40)</f>
        <v/>
      </c>
      <c r="P46" s="379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Development 2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B</v>
      </c>
      <c r="C72" s="382" t="str">
        <f>C11</f>
        <v>CCS.1132</v>
      </c>
      <c r="D72" s="383"/>
      <c r="E72" s="383"/>
      <c r="F72" s="163"/>
      <c r="G72" s="384" t="str">
        <f>G11</f>
        <v xml:space="preserve">MW 4:00PM-5:25PM   TTHSAT 4:00PM-5:25PM </v>
      </c>
      <c r="H72" s="385"/>
      <c r="I72" s="385"/>
      <c r="J72" s="385"/>
      <c r="K72" s="385"/>
      <c r="L72" s="385"/>
      <c r="M72" s="385"/>
      <c r="N72" s="164"/>
      <c r="O72" s="386" t="str">
        <f>O11</f>
        <v>3RD Trimester</v>
      </c>
      <c r="P72" s="383"/>
    </row>
    <row r="73" spans="1:34" s="127" customFormat="1" ht="15" customHeight="1" x14ac:dyDescent="0.3">
      <c r="A73" s="126" t="s">
        <v>14</v>
      </c>
      <c r="C73" s="387" t="s">
        <v>15</v>
      </c>
      <c r="D73" s="300"/>
      <c r="E73" s="300"/>
      <c r="F73" s="163"/>
      <c r="G73" s="388" t="s">
        <v>141</v>
      </c>
      <c r="H73" s="300"/>
      <c r="I73" s="300"/>
      <c r="J73" s="300"/>
      <c r="K73" s="300"/>
      <c r="L73" s="300"/>
      <c r="M73" s="300"/>
      <c r="N73" s="106"/>
      <c r="O73" s="389" t="str">
        <f>O12</f>
        <v>SY 2015-2016</v>
      </c>
      <c r="P73" s="390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0" t="s">
        <v>133</v>
      </c>
      <c r="P75" s="381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8" t="str">
        <f>IF(CRS!W50="","",CRS!W50)</f>
        <v/>
      </c>
      <c r="P76" s="379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8" t="str">
        <f>IF(CRS!W51="","",CRS!W51)</f>
        <v/>
      </c>
      <c r="P77" s="379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8" t="str">
        <f>IF(CRS!W52="","",CRS!W52)</f>
        <v/>
      </c>
      <c r="P78" s="379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8" t="str">
        <f>IF(CRS!W53="","",CRS!W53)</f>
        <v/>
      </c>
      <c r="P79" s="379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8" t="str">
        <f>IF(CRS!W54="","",CRS!W54)</f>
        <v/>
      </c>
      <c r="P80" s="379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8" t="str">
        <f>IF(CRS!W55="","",CRS!W55)</f>
        <v/>
      </c>
      <c r="P81" s="379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8" t="str">
        <f>IF(CRS!W56="","",CRS!W56)</f>
        <v/>
      </c>
      <c r="P82" s="37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8" t="str">
        <f>IF(CRS!W57="","",CRS!W57)</f>
        <v/>
      </c>
      <c r="P83" s="37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8" t="str">
        <f>IF(CRS!W58="","",CRS!W58)</f>
        <v/>
      </c>
      <c r="P84" s="37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8" t="str">
        <f>IF(CRS!W59="","",CRS!W59)</f>
        <v/>
      </c>
      <c r="P85" s="379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8" t="str">
        <f>IF(CRS!W60="","",CRS!W60)</f>
        <v/>
      </c>
      <c r="P86" s="379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8" t="str">
        <f>IF(CRS!W61="","",CRS!W61)</f>
        <v/>
      </c>
      <c r="P87" s="37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8" t="str">
        <f>IF(CRS!W62="","",CRS!W62)</f>
        <v/>
      </c>
      <c r="P88" s="37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8" t="str">
        <f>IF(CRS!W63="","",CRS!W63)</f>
        <v/>
      </c>
      <c r="P89" s="37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8" t="str">
        <f>IF(CRS!W64="","",CRS!W64)</f>
        <v/>
      </c>
      <c r="P90" s="37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8" t="str">
        <f>IF(CRS!W65="","",CRS!W65)</f>
        <v/>
      </c>
      <c r="P91" s="379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8" t="str">
        <f>IF(CRS!W66="","",CRS!W66)</f>
        <v/>
      </c>
      <c r="P92" s="379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8" t="str">
        <f>IF(CRS!W67="","",CRS!W67)</f>
        <v/>
      </c>
      <c r="P93" s="379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8" t="str">
        <f>IF(CRS!W68="","",CRS!W68)</f>
        <v/>
      </c>
      <c r="P94" s="379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8" t="str">
        <f>IF(CRS!W69="","",CRS!W69)</f>
        <v/>
      </c>
      <c r="P95" s="379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8" t="str">
        <f>IF(CRS!W70="","",CRS!W70)</f>
        <v/>
      </c>
      <c r="P96" s="379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8" t="str">
        <f>IF(CRS!W71="","",CRS!W71)</f>
        <v/>
      </c>
      <c r="P97" s="379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8" t="str">
        <f>IF(CRS!W72="","",CRS!W72)</f>
        <v/>
      </c>
      <c r="P98" s="379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8" t="str">
        <f>IF(CRS!W73="","",CRS!W73)</f>
        <v/>
      </c>
      <c r="P99" s="379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8" t="str">
        <f>IF(CRS!W74="","",CRS!W74)</f>
        <v/>
      </c>
      <c r="P100" s="379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8" t="str">
        <f>IF(CRS!W75="","",CRS!W75)</f>
        <v/>
      </c>
      <c r="P101" s="379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8" t="str">
        <f>IF(CRS!W76="","",CRS!W76)</f>
        <v/>
      </c>
      <c r="P102" s="379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8" t="str">
        <f>IF(CRS!W77="","",CRS!W77)</f>
        <v/>
      </c>
      <c r="P103" s="379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8" t="str">
        <f>IF(CRS!W78="","",CRS!W78)</f>
        <v/>
      </c>
      <c r="P104" s="379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8" t="str">
        <f>IF(CRS!W79="","",CRS!W79)</f>
        <v/>
      </c>
      <c r="P105" s="379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8" t="str">
        <f>IF(CRS!W80="","",CRS!W80)</f>
        <v/>
      </c>
      <c r="P106" s="379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8" t="s">
        <v>28</v>
      </c>
      <c r="P107" s="379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Development 2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2016-08-31T07:31:56Z</dcterms:modified>
</cp:coreProperties>
</file>