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activeTab="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E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T64" i="4" s="1"/>
  <c r="AF64" i="7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AA59" i="7"/>
  <c r="AB59" i="7"/>
  <c r="Q59" i="4" s="1"/>
  <c r="O59" i="7"/>
  <c r="AD58" i="7"/>
  <c r="R58" i="4" s="1"/>
  <c r="AA58" i="7"/>
  <c r="AB58" i="7" s="1"/>
  <c r="Q58" i="4" s="1"/>
  <c r="O58" i="7"/>
  <c r="AD57" i="7"/>
  <c r="R57" i="4" s="1"/>
  <c r="AA57" i="7"/>
  <c r="AB57" i="7" s="1"/>
  <c r="Q57" i="4" s="1"/>
  <c r="O57" i="7"/>
  <c r="AD56" i="7"/>
  <c r="R56" i="4" s="1"/>
  <c r="AA56" i="7"/>
  <c r="AB56" i="7" s="1"/>
  <c r="Q56" i="4" s="1"/>
  <c r="O56" i="7"/>
  <c r="AD55" i="7"/>
  <c r="R55" i="4" s="1"/>
  <c r="AA55" i="7"/>
  <c r="AB55" i="7" s="1"/>
  <c r="Q55" i="4" s="1"/>
  <c r="O55" i="7"/>
  <c r="AD54" i="7"/>
  <c r="R54" i="4" s="1"/>
  <c r="AA54" i="7"/>
  <c r="AB54" i="7" s="1"/>
  <c r="Q54" i="4" s="1"/>
  <c r="O54" i="7"/>
  <c r="AD53" i="7"/>
  <c r="R53" i="4"/>
  <c r="AA53" i="7"/>
  <c r="AB53" i="7" s="1"/>
  <c r="Q53" i="4" s="1"/>
  <c r="O53" i="7"/>
  <c r="AD52" i="7"/>
  <c r="R52" i="4" s="1"/>
  <c r="AA52" i="7"/>
  <c r="AB52" i="7" s="1"/>
  <c r="Q52" i="4" s="1"/>
  <c r="O52" i="7"/>
  <c r="AD51" i="7"/>
  <c r="R51" i="4" s="1"/>
  <c r="AA51" i="7"/>
  <c r="AB51" i="7" s="1"/>
  <c r="Q51" i="4" s="1"/>
  <c r="O51" i="7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E35" i="7" s="1"/>
  <c r="AA35" i="7"/>
  <c r="AB35" i="7" s="1"/>
  <c r="Q35" i="4" s="1"/>
  <c r="O35" i="7"/>
  <c r="P35" i="7" s="1"/>
  <c r="P35" i="4" s="1"/>
  <c r="AD34" i="7"/>
  <c r="R34" i="4"/>
  <c r="S34" i="4" s="1"/>
  <c r="T34" i="4" s="1"/>
  <c r="U34" i="4" s="1"/>
  <c r="V34" i="4" s="1"/>
  <c r="W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S32" i="4" s="1"/>
  <c r="AA32" i="7"/>
  <c r="AB32" i="7" s="1"/>
  <c r="Q32" i="4" s="1"/>
  <c r="O32" i="7"/>
  <c r="AD31" i="7"/>
  <c r="R31" i="4"/>
  <c r="S31" i="4" s="1"/>
  <c r="AA31" i="7"/>
  <c r="AB31" i="7" s="1"/>
  <c r="Q31" i="4" s="1"/>
  <c r="O31" i="7"/>
  <c r="P31" i="7" s="1"/>
  <c r="P31" i="4" s="1"/>
  <c r="AD30" i="7"/>
  <c r="R30" i="4" s="1"/>
  <c r="AA30" i="7"/>
  <c r="AB30" i="7" s="1"/>
  <c r="Q30" i="4" s="1"/>
  <c r="O30" i="7"/>
  <c r="AD29" i="7"/>
  <c r="R29" i="4" s="1"/>
  <c r="AA29" i="7"/>
  <c r="O29" i="7"/>
  <c r="AD28" i="7"/>
  <c r="R28" i="4" s="1"/>
  <c r="AA28" i="7"/>
  <c r="AB28" i="7" s="1"/>
  <c r="Q28" i="4" s="1"/>
  <c r="O28" i="7"/>
  <c r="AD27" i="7"/>
  <c r="R27" i="4" s="1"/>
  <c r="AA27" i="7"/>
  <c r="AB27" i="7" s="1"/>
  <c r="O27" i="7"/>
  <c r="AD26" i="7"/>
  <c r="R26" i="4" s="1"/>
  <c r="AA26" i="7"/>
  <c r="AB26" i="7" s="1"/>
  <c r="Q26" i="4" s="1"/>
  <c r="O26" i="7"/>
  <c r="AD25" i="7"/>
  <c r="R25" i="4" s="1"/>
  <c r="AA25" i="7"/>
  <c r="O25" i="7"/>
  <c r="AD24" i="7"/>
  <c r="R24" i="4" s="1"/>
  <c r="AA24" i="7"/>
  <c r="AB24" i="7" s="1"/>
  <c r="Q24" i="4" s="1"/>
  <c r="O24" i="7"/>
  <c r="AD23" i="7"/>
  <c r="R23" i="4" s="1"/>
  <c r="AA23" i="7"/>
  <c r="AB23" i="7" s="1"/>
  <c r="Q23" i="4" s="1"/>
  <c r="O23" i="7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AD19" i="7"/>
  <c r="R19" i="4" s="1"/>
  <c r="AA19" i="7"/>
  <c r="AB19" i="7" s="1"/>
  <c r="Q19" i="4" s="1"/>
  <c r="O19" i="7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AD15" i="7"/>
  <c r="R15" i="4" s="1"/>
  <c r="AA15" i="7"/>
  <c r="O15" i="7"/>
  <c r="AD14" i="7"/>
  <c r="R14" i="4" s="1"/>
  <c r="AA14" i="7"/>
  <c r="AB14" i="7" s="1"/>
  <c r="Q14" i="4" s="1"/>
  <c r="O14" i="7"/>
  <c r="AD13" i="7"/>
  <c r="R13" i="4" s="1"/>
  <c r="AA13" i="7"/>
  <c r="AB13" i="7" s="1"/>
  <c r="Q13" i="4" s="1"/>
  <c r="O13" i="7"/>
  <c r="AD12" i="7"/>
  <c r="R12" i="4" s="1"/>
  <c r="AA12" i="7"/>
  <c r="AB12" i="7"/>
  <c r="Q12" i="4" s="1"/>
  <c r="O12" i="7"/>
  <c r="AD11" i="7"/>
  <c r="R11" i="4" s="1"/>
  <c r="AA11" i="7"/>
  <c r="O11" i="7"/>
  <c r="AD10" i="7"/>
  <c r="R10" i="4" s="1"/>
  <c r="AA10" i="7"/>
  <c r="O10" i="7"/>
  <c r="P10" i="7" s="1"/>
  <c r="P10" i="4" s="1"/>
  <c r="AD9" i="7"/>
  <c r="R9" i="4" s="1"/>
  <c r="AA9" i="7"/>
  <c r="O9" i="7"/>
  <c r="P9" i="7" s="1"/>
  <c r="P9" i="4" s="1"/>
  <c r="S9" i="4" s="1"/>
  <c r="T9" i="4" s="1"/>
  <c r="AF9" i="7" s="1"/>
  <c r="AC47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AB79" i="6" s="1"/>
  <c r="K79" i="4" s="1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AB63" i="6" s="1"/>
  <c r="K63" i="4" s="1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P54" i="6" s="1"/>
  <c r="J54" i="4" s="1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AA30" i="6"/>
  <c r="AB30" i="6" s="1"/>
  <c r="O30" i="6"/>
  <c r="AD29" i="6"/>
  <c r="AA29" i="6"/>
  <c r="O29" i="6"/>
  <c r="AD28" i="6"/>
  <c r="AA28" i="6"/>
  <c r="AB28" i="6" s="1"/>
  <c r="K28" i="4" s="1"/>
  <c r="O28" i="6"/>
  <c r="AD27" i="6"/>
  <c r="AA27" i="6"/>
  <c r="AB27" i="6" s="1"/>
  <c r="K27" i="4" s="1"/>
  <c r="O27" i="6"/>
  <c r="P27" i="6" s="1"/>
  <c r="J27" i="4" s="1"/>
  <c r="AD26" i="6"/>
  <c r="AA26" i="6"/>
  <c r="AB26" i="6" s="1"/>
  <c r="K26" i="4" s="1"/>
  <c r="O26" i="6"/>
  <c r="AD25" i="6"/>
  <c r="AA25" i="6"/>
  <c r="AB25" i="6" s="1"/>
  <c r="K25" i="4" s="1"/>
  <c r="O25" i="6"/>
  <c r="AD24" i="6"/>
  <c r="AA24" i="6"/>
  <c r="AB24" i="6" s="1"/>
  <c r="K24" i="4" s="1"/>
  <c r="O24" i="6"/>
  <c r="AD23" i="6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AA20" i="6"/>
  <c r="O20" i="6"/>
  <c r="AD19" i="6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AA17" i="6"/>
  <c r="AB17" i="6" s="1"/>
  <c r="K17" i="4" s="1"/>
  <c r="O17" i="6"/>
  <c r="AD16" i="6"/>
  <c r="AA16" i="6"/>
  <c r="AB16" i="6" s="1"/>
  <c r="K16" i="4" s="1"/>
  <c r="O16" i="6"/>
  <c r="AD15" i="6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AA13" i="6"/>
  <c r="O13" i="6"/>
  <c r="AD12" i="6"/>
  <c r="AA12" i="6"/>
  <c r="AB12" i="6" s="1"/>
  <c r="K12" i="4" s="1"/>
  <c r="O12" i="6"/>
  <c r="AD11" i="6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G21" i="4" s="1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O34" i="3"/>
  <c r="O33" i="3"/>
  <c r="O32" i="3"/>
  <c r="O31" i="3"/>
  <c r="P31" i="3" s="1"/>
  <c r="E31" i="4" s="1"/>
  <c r="O30" i="3"/>
  <c r="O29" i="3"/>
  <c r="O28" i="3"/>
  <c r="O27" i="3"/>
  <c r="O26" i="3"/>
  <c r="O25" i="3"/>
  <c r="O24" i="3"/>
  <c r="O23" i="3"/>
  <c r="O22" i="3"/>
  <c r="P22" i="3" s="1"/>
  <c r="E22" i="4" s="1"/>
  <c r="O21" i="3"/>
  <c r="O20" i="3"/>
  <c r="O19" i="3"/>
  <c r="O18" i="3"/>
  <c r="O17" i="3"/>
  <c r="O16" i="3"/>
  <c r="P16" i="3" s="1"/>
  <c r="O15" i="3"/>
  <c r="P15" i="3" s="1"/>
  <c r="E15" i="4" s="1"/>
  <c r="O14" i="3"/>
  <c r="O13" i="3"/>
  <c r="P13" i="3" s="1"/>
  <c r="E13" i="4" s="1"/>
  <c r="O12" i="3"/>
  <c r="O11" i="3"/>
  <c r="P11" i="3" s="1"/>
  <c r="E11" i="4" s="1"/>
  <c r="O10" i="3"/>
  <c r="AD9" i="3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 s="1"/>
  <c r="P39" i="7"/>
  <c r="P39" i="4" s="1"/>
  <c r="P15" i="7"/>
  <c r="P15" i="4" s="1"/>
  <c r="P17" i="7"/>
  <c r="P17" i="4" s="1"/>
  <c r="S17" i="4" s="1"/>
  <c r="T17" i="4" s="1"/>
  <c r="AF17" i="7" s="1"/>
  <c r="P33" i="7"/>
  <c r="P33" i="4" s="1"/>
  <c r="C10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5" i="7"/>
  <c r="C28" i="7"/>
  <c r="B31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7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J52" i="4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3" i="6"/>
  <c r="J13" i="4" s="1"/>
  <c r="P14" i="6"/>
  <c r="J14" i="4" s="1"/>
  <c r="P17" i="6"/>
  <c r="J17" i="4" s="1"/>
  <c r="P18" i="6"/>
  <c r="J18" i="4" s="1"/>
  <c r="P21" i="6"/>
  <c r="J21" i="4" s="1"/>
  <c r="P22" i="6"/>
  <c r="J22" i="4" s="1"/>
  <c r="P25" i="6"/>
  <c r="J25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 s="1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28" i="7"/>
  <c r="P28" i="4" s="1"/>
  <c r="P32" i="7"/>
  <c r="P32" i="4" s="1"/>
  <c r="P34" i="7"/>
  <c r="P34" i="4" s="1"/>
  <c r="P36" i="7"/>
  <c r="P36" i="4" s="1"/>
  <c r="P50" i="7"/>
  <c r="P50" i="4" s="1"/>
  <c r="P54" i="7"/>
  <c r="P54" i="4" s="1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 s="1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6" i="4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21" i="3"/>
  <c r="E21" i="4" s="1"/>
  <c r="P37" i="3"/>
  <c r="E37" i="4" s="1"/>
  <c r="E39" i="4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AE72" i="7"/>
  <c r="AE70" i="7"/>
  <c r="AE78" i="7"/>
  <c r="T70" i="4"/>
  <c r="AF70" i="7" s="1"/>
  <c r="T80" i="4"/>
  <c r="AF80" i="7" s="1"/>
  <c r="T71" i="4"/>
  <c r="U71" i="4" s="1"/>
  <c r="T77" i="4"/>
  <c r="AF77" i="7" s="1"/>
  <c r="T69" i="4"/>
  <c r="AF69" i="7" s="1"/>
  <c r="P52" i="7" l="1"/>
  <c r="P52" i="4" s="1"/>
  <c r="S52" i="4" s="1"/>
  <c r="P57" i="7"/>
  <c r="P57" i="4" s="1"/>
  <c r="P51" i="7"/>
  <c r="P51" i="4" s="1"/>
  <c r="S51" i="4" s="1"/>
  <c r="AE51" i="7" s="1"/>
  <c r="P56" i="7"/>
  <c r="P56" i="4" s="1"/>
  <c r="P55" i="7"/>
  <c r="P55" i="4" s="1"/>
  <c r="P59" i="7"/>
  <c r="P59" i="4" s="1"/>
  <c r="P53" i="7"/>
  <c r="P53" i="4" s="1"/>
  <c r="T40" i="4"/>
  <c r="AF40" i="7" s="1"/>
  <c r="S57" i="4"/>
  <c r="AE57" i="7" s="1"/>
  <c r="AE60" i="7"/>
  <c r="P13" i="7"/>
  <c r="P13" i="4" s="1"/>
  <c r="S13" i="4" s="1"/>
  <c r="S56" i="4"/>
  <c r="P11" i="7"/>
  <c r="P11" i="4" s="1"/>
  <c r="S11" i="4" s="1"/>
  <c r="P16" i="7"/>
  <c r="P16" i="4" s="1"/>
  <c r="P20" i="7"/>
  <c r="P20" i="4" s="1"/>
  <c r="S20" i="4" s="1"/>
  <c r="T20" i="4" s="1"/>
  <c r="P26" i="7"/>
  <c r="P26" i="4" s="1"/>
  <c r="S28" i="4"/>
  <c r="P30" i="7"/>
  <c r="P30" i="4" s="1"/>
  <c r="S30" i="4" s="1"/>
  <c r="S55" i="4"/>
  <c r="T55" i="4" s="1"/>
  <c r="U55" i="4" s="1"/>
  <c r="AG55" i="7" s="1"/>
  <c r="P19" i="7"/>
  <c r="P19" i="4" s="1"/>
  <c r="P23" i="7"/>
  <c r="P23" i="4" s="1"/>
  <c r="S23" i="4" s="1"/>
  <c r="T23" i="4" s="1"/>
  <c r="U23" i="4" s="1"/>
  <c r="V23" i="4" s="1"/>
  <c r="W23" i="4" s="1"/>
  <c r="O29" i="8" s="1"/>
  <c r="P25" i="7"/>
  <c r="P25" i="4" s="1"/>
  <c r="S25" i="4" s="1"/>
  <c r="P29" i="7"/>
  <c r="P29" i="4" s="1"/>
  <c r="S53" i="4"/>
  <c r="T53" i="4" s="1"/>
  <c r="U53" i="4" s="1"/>
  <c r="S54" i="4"/>
  <c r="T54" i="4" s="1"/>
  <c r="U54" i="4" s="1"/>
  <c r="AG54" i="7" s="1"/>
  <c r="S58" i="4"/>
  <c r="T58" i="4" s="1"/>
  <c r="U58" i="4" s="1"/>
  <c r="AG58" i="7" s="1"/>
  <c r="S59" i="4"/>
  <c r="AE59" i="7" s="1"/>
  <c r="P14" i="7"/>
  <c r="P14" i="4" s="1"/>
  <c r="S14" i="4" s="1"/>
  <c r="P24" i="7"/>
  <c r="P24" i="4" s="1"/>
  <c r="S24" i="4" s="1"/>
  <c r="T24" i="4" s="1"/>
  <c r="S27" i="4"/>
  <c r="AE27" i="7" s="1"/>
  <c r="S12" i="4"/>
  <c r="AE12" i="7" s="1"/>
  <c r="S26" i="4"/>
  <c r="T26" i="4" s="1"/>
  <c r="U26" i="4" s="1"/>
  <c r="AG26" i="7" s="1"/>
  <c r="S10" i="4"/>
  <c r="AE10" i="7" s="1"/>
  <c r="S15" i="4"/>
  <c r="AE15" i="7" s="1"/>
  <c r="S19" i="4"/>
  <c r="AE19" i="7" s="1"/>
  <c r="S29" i="4"/>
  <c r="AE29" i="7" s="1"/>
  <c r="AE61" i="7"/>
  <c r="T61" i="4"/>
  <c r="U61" i="4" s="1"/>
  <c r="AG61" i="7" s="1"/>
  <c r="AE37" i="7"/>
  <c r="T37" i="4"/>
  <c r="U37" i="4" s="1"/>
  <c r="AE62" i="7"/>
  <c r="T62" i="4"/>
  <c r="U62" i="4" s="1"/>
  <c r="V62" i="4" s="1"/>
  <c r="W62" i="4" s="1"/>
  <c r="P12" i="6"/>
  <c r="J12" i="4" s="1"/>
  <c r="P16" i="6"/>
  <c r="J16" i="4" s="1"/>
  <c r="P20" i="6"/>
  <c r="J20" i="4" s="1"/>
  <c r="P24" i="6"/>
  <c r="J24" i="4" s="1"/>
  <c r="M24" i="4" s="1"/>
  <c r="P28" i="6"/>
  <c r="J28" i="4" s="1"/>
  <c r="P26" i="6"/>
  <c r="J26" i="4" s="1"/>
  <c r="P30" i="6"/>
  <c r="J30" i="4" s="1"/>
  <c r="G11" i="4"/>
  <c r="G19" i="4"/>
  <c r="G27" i="4"/>
  <c r="G12" i="4"/>
  <c r="H12" i="4" s="1"/>
  <c r="AE12" i="3" s="1"/>
  <c r="G16" i="4"/>
  <c r="G20" i="4"/>
  <c r="G24" i="4"/>
  <c r="G28" i="4"/>
  <c r="G15" i="4"/>
  <c r="G23" i="4"/>
  <c r="G9" i="4"/>
  <c r="H9" i="4" s="1"/>
  <c r="I9" i="4" s="1"/>
  <c r="AF9" i="3" s="1"/>
  <c r="G13" i="4"/>
  <c r="G17" i="4"/>
  <c r="G25" i="4"/>
  <c r="G29" i="4"/>
  <c r="H29" i="4" s="1"/>
  <c r="I29" i="4" s="1"/>
  <c r="I35" i="8" s="1"/>
  <c r="L26" i="4"/>
  <c r="L30" i="4"/>
  <c r="L9" i="4"/>
  <c r="L13" i="4"/>
  <c r="L17" i="4"/>
  <c r="L25" i="4"/>
  <c r="L29" i="4"/>
  <c r="L12" i="4"/>
  <c r="L16" i="4"/>
  <c r="L20" i="4"/>
  <c r="L24" i="4"/>
  <c r="L28" i="4"/>
  <c r="L11" i="4"/>
  <c r="L15" i="4"/>
  <c r="L19" i="4"/>
  <c r="L23" i="4"/>
  <c r="L27" i="4"/>
  <c r="T31" i="4"/>
  <c r="U31" i="4" s="1"/>
  <c r="V31" i="4" s="1"/>
  <c r="W31" i="4" s="1"/>
  <c r="AE31" i="7"/>
  <c r="T57" i="4"/>
  <c r="AF57" i="7" s="1"/>
  <c r="T74" i="4"/>
  <c r="U74" i="4" s="1"/>
  <c r="AG74" i="7" s="1"/>
  <c r="AE64" i="7"/>
  <c r="AE34" i="7"/>
  <c r="T35" i="4"/>
  <c r="AF35" i="7" s="1"/>
  <c r="T65" i="4"/>
  <c r="U65" i="4" s="1"/>
  <c r="V65" i="4" s="1"/>
  <c r="W65" i="4" s="1"/>
  <c r="O91" i="8" s="1"/>
  <c r="T79" i="4"/>
  <c r="U79" i="4" s="1"/>
  <c r="V79" i="4" s="1"/>
  <c r="W79" i="4" s="1"/>
  <c r="O105" i="8" s="1"/>
  <c r="P19" i="3"/>
  <c r="E19" i="4" s="1"/>
  <c r="P23" i="3"/>
  <c r="E23" i="4" s="1"/>
  <c r="P27" i="3"/>
  <c r="E27" i="4" s="1"/>
  <c r="H27" i="4" s="1"/>
  <c r="I27" i="4" s="1"/>
  <c r="P35" i="3"/>
  <c r="E35" i="4" s="1"/>
  <c r="H35" i="4" s="1"/>
  <c r="I35" i="4" s="1"/>
  <c r="P12" i="3"/>
  <c r="E12" i="4" s="1"/>
  <c r="P20" i="3"/>
  <c r="E20" i="4" s="1"/>
  <c r="P24" i="3"/>
  <c r="E24" i="4" s="1"/>
  <c r="H24" i="4" s="1"/>
  <c r="I24" i="4" s="1"/>
  <c r="P28" i="3"/>
  <c r="E28" i="4" s="1"/>
  <c r="P32" i="3"/>
  <c r="E32" i="4" s="1"/>
  <c r="P36" i="3"/>
  <c r="E36" i="4" s="1"/>
  <c r="H36" i="4" s="1"/>
  <c r="AE36" i="3" s="1"/>
  <c r="P17" i="3"/>
  <c r="E17" i="4" s="1"/>
  <c r="P25" i="3"/>
  <c r="E25" i="4" s="1"/>
  <c r="P29" i="3"/>
  <c r="E29" i="4" s="1"/>
  <c r="P33" i="3"/>
  <c r="E33" i="4" s="1"/>
  <c r="H33" i="4" s="1"/>
  <c r="P10" i="3"/>
  <c r="E10" i="4" s="1"/>
  <c r="P14" i="3"/>
  <c r="E14" i="4" s="1"/>
  <c r="H14" i="4" s="1"/>
  <c r="I14" i="4" s="1"/>
  <c r="AF14" i="3" s="1"/>
  <c r="P18" i="3"/>
  <c r="E18" i="4" s="1"/>
  <c r="P26" i="3"/>
  <c r="E26" i="4" s="1"/>
  <c r="P30" i="3"/>
  <c r="E30" i="4" s="1"/>
  <c r="P34" i="3"/>
  <c r="E34" i="4" s="1"/>
  <c r="H34" i="4" s="1"/>
  <c r="AE34" i="3" s="1"/>
  <c r="M13" i="4"/>
  <c r="AE13" i="6" s="1"/>
  <c r="B33" i="6"/>
  <c r="B33" i="7"/>
  <c r="D30" i="6"/>
  <c r="C25" i="6"/>
  <c r="B12" i="6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AE15" i="6" s="1"/>
  <c r="B22" i="3"/>
  <c r="B22" i="6"/>
  <c r="B31" i="3"/>
  <c r="B31" i="6"/>
  <c r="D39" i="3"/>
  <c r="D39" i="6"/>
  <c r="D39" i="7"/>
  <c r="U43" i="4"/>
  <c r="M29" i="4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M61" i="4"/>
  <c r="AE61" i="6" s="1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N31" i="4" s="1"/>
  <c r="M59" i="4"/>
  <c r="AE59" i="6" s="1"/>
  <c r="M72" i="4"/>
  <c r="AE72" i="6" s="1"/>
  <c r="M77" i="4"/>
  <c r="N77" i="4" s="1"/>
  <c r="M69" i="4"/>
  <c r="AE69" i="6" s="1"/>
  <c r="B35" i="6"/>
  <c r="B51" i="7"/>
  <c r="B32" i="7"/>
  <c r="G11" i="8"/>
  <c r="G72" i="8" s="1"/>
  <c r="A4" i="7"/>
  <c r="A45" i="7" s="1"/>
  <c r="D72" i="3"/>
  <c r="D63" i="7"/>
  <c r="D66" i="7"/>
  <c r="M26" i="4"/>
  <c r="AE26" i="6" s="1"/>
  <c r="M37" i="4"/>
  <c r="A1" i="6"/>
  <c r="A42" i="6" s="1"/>
  <c r="A1" i="3"/>
  <c r="A42" i="3" s="1"/>
  <c r="A1" i="7"/>
  <c r="A42" i="7" s="1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N55" i="4" s="1"/>
  <c r="M63" i="4"/>
  <c r="N63" i="4" s="1"/>
  <c r="O63" i="4" s="1"/>
  <c r="M67" i="4"/>
  <c r="M71" i="4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N38" i="4" s="1"/>
  <c r="O38" i="4" s="1"/>
  <c r="AG38" i="6" s="1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T22" i="4"/>
  <c r="AF22" i="7" s="1"/>
  <c r="AE22" i="7"/>
  <c r="M16" i="4"/>
  <c r="M74" i="4"/>
  <c r="N74" i="4" s="1"/>
  <c r="M66" i="4"/>
  <c r="AE66" i="6" s="1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AE79" i="6" s="1"/>
  <c r="M73" i="4"/>
  <c r="AE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M60" i="4"/>
  <c r="AE60" i="6" s="1"/>
  <c r="M64" i="4"/>
  <c r="AE64" i="6" s="1"/>
  <c r="M68" i="4"/>
  <c r="N68" i="4" s="1"/>
  <c r="M76" i="4"/>
  <c r="AE76" i="6" s="1"/>
  <c r="M33" i="4"/>
  <c r="N33" i="4" s="1"/>
  <c r="H76" i="4"/>
  <c r="I76" i="4" s="1"/>
  <c r="AF76" i="3" s="1"/>
  <c r="D65" i="7"/>
  <c r="D65" i="3"/>
  <c r="AE39" i="6"/>
  <c r="N39" i="4"/>
  <c r="AF39" i="6" s="1"/>
  <c r="AE27" i="6"/>
  <c r="AE21" i="7"/>
  <c r="T21" i="4"/>
  <c r="U21" i="4" s="1"/>
  <c r="V21" i="4" s="1"/>
  <c r="W21" i="4" s="1"/>
  <c r="O27" i="8" s="1"/>
  <c r="N61" i="4"/>
  <c r="O61" i="4" s="1"/>
  <c r="K87" i="8" s="1"/>
  <c r="AE36" i="6"/>
  <c r="N36" i="4"/>
  <c r="AF36" i="6" s="1"/>
  <c r="AE25" i="6"/>
  <c r="AE39" i="7"/>
  <c r="T39" i="4"/>
  <c r="AF39" i="7" s="1"/>
  <c r="M92" i="8"/>
  <c r="W66" i="4"/>
  <c r="O92" i="8" s="1"/>
  <c r="T16" i="4"/>
  <c r="AF16" i="7" s="1"/>
  <c r="AE16" i="7"/>
  <c r="AE21" i="6"/>
  <c r="AE40" i="6"/>
  <c r="N71" i="4"/>
  <c r="O71" i="4" s="1"/>
  <c r="AE71" i="6"/>
  <c r="T36" i="4"/>
  <c r="AF36" i="7" s="1"/>
  <c r="AE36" i="7"/>
  <c r="AE23" i="6"/>
  <c r="N64" i="4"/>
  <c r="O64" i="4" s="1"/>
  <c r="K90" i="8" s="1"/>
  <c r="AE12" i="6"/>
  <c r="AE77" i="6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39" i="8"/>
  <c r="A6" i="3"/>
  <c r="A47" i="3" s="1"/>
  <c r="A6" i="7"/>
  <c r="A47" i="7" s="1"/>
  <c r="A6" i="6"/>
  <c r="A47" i="6" s="1"/>
  <c r="AF61" i="7"/>
  <c r="AF21" i="6"/>
  <c r="AF62" i="7"/>
  <c r="AG33" i="7"/>
  <c r="U17" i="4"/>
  <c r="V17" i="4" s="1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8" i="7"/>
  <c r="AF50" i="7"/>
  <c r="H26" i="4"/>
  <c r="AE26" i="3" s="1"/>
  <c r="H64" i="4"/>
  <c r="I64" i="4" s="1"/>
  <c r="AF64" i="3" s="1"/>
  <c r="V50" i="4"/>
  <c r="U77" i="4"/>
  <c r="V77" i="4" s="1"/>
  <c r="H10" i="4"/>
  <c r="I10" i="4" s="1"/>
  <c r="AF10" i="3" s="1"/>
  <c r="O88" i="8"/>
  <c r="M88" i="8"/>
  <c r="U40" i="4"/>
  <c r="V40" i="4" s="1"/>
  <c r="U9" i="4"/>
  <c r="W9" i="4" s="1"/>
  <c r="H18" i="4"/>
  <c r="AE18" i="3" s="1"/>
  <c r="H51" i="4"/>
  <c r="AE51" i="3" s="1"/>
  <c r="AF31" i="7"/>
  <c r="AF53" i="7"/>
  <c r="U38" i="4"/>
  <c r="V38" i="4" s="1"/>
  <c r="U78" i="4"/>
  <c r="AF33" i="7"/>
  <c r="V53" i="4"/>
  <c r="AG53" i="7"/>
  <c r="H58" i="4"/>
  <c r="U68" i="4"/>
  <c r="V68" i="4" s="1"/>
  <c r="W68" i="4" s="1"/>
  <c r="H59" i="4"/>
  <c r="AE59" i="3" s="1"/>
  <c r="H21" i="4"/>
  <c r="I21" i="4" s="1"/>
  <c r="AF21" i="3" s="1"/>
  <c r="H37" i="4"/>
  <c r="AE37" i="3" s="1"/>
  <c r="H67" i="4"/>
  <c r="AE67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60" i="4"/>
  <c r="AE60" i="3" s="1"/>
  <c r="AG31" i="7"/>
  <c r="AF37" i="7"/>
  <c r="U64" i="4"/>
  <c r="V64" i="4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H16" i="4"/>
  <c r="AE16" i="3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80" i="4"/>
  <c r="AE80" i="3" s="1"/>
  <c r="H13" i="4"/>
  <c r="I13" i="4" s="1"/>
  <c r="H17" i="4"/>
  <c r="I17" i="4" s="1"/>
  <c r="H25" i="4"/>
  <c r="AE25" i="3" s="1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AG71" i="7"/>
  <c r="V71" i="4"/>
  <c r="AF72" i="7"/>
  <c r="U69" i="4"/>
  <c r="AG34" i="7"/>
  <c r="U70" i="4"/>
  <c r="AF34" i="7"/>
  <c r="AG62" i="7"/>
  <c r="O37" i="8"/>
  <c r="V61" i="4"/>
  <c r="W61" i="4" s="1"/>
  <c r="U80" i="4"/>
  <c r="M40" i="8"/>
  <c r="O40" i="8"/>
  <c r="M39" i="8"/>
  <c r="AG79" i="7"/>
  <c r="AG60" i="7"/>
  <c r="AF60" i="7"/>
  <c r="AF66" i="7"/>
  <c r="M91" i="8"/>
  <c r="AG66" i="7"/>
  <c r="T59" i="4" l="1"/>
  <c r="U59" i="4" s="1"/>
  <c r="V59" i="4" s="1"/>
  <c r="AF55" i="7"/>
  <c r="AE13" i="7"/>
  <c r="T13" i="4"/>
  <c r="U13" i="4" s="1"/>
  <c r="V13" i="4" s="1"/>
  <c r="T30" i="4"/>
  <c r="AE30" i="7"/>
  <c r="U24" i="4"/>
  <c r="AF24" i="7"/>
  <c r="AF54" i="7"/>
  <c r="V54" i="4"/>
  <c r="M80" i="8" s="1"/>
  <c r="AF59" i="7"/>
  <c r="AE54" i="7"/>
  <c r="AE26" i="7"/>
  <c r="AE56" i="7"/>
  <c r="T56" i="4"/>
  <c r="AE25" i="7"/>
  <c r="T25" i="4"/>
  <c r="U25" i="4" s="1"/>
  <c r="V25" i="4" s="1"/>
  <c r="W25" i="4" s="1"/>
  <c r="O31" i="8" s="1"/>
  <c r="AE14" i="7"/>
  <c r="T14" i="4"/>
  <c r="AE11" i="7"/>
  <c r="T11" i="4"/>
  <c r="U11" i="4" s="1"/>
  <c r="AG65" i="7"/>
  <c r="AE24" i="7"/>
  <c r="T10" i="4"/>
  <c r="U10" i="4" s="1"/>
  <c r="V10" i="4" s="1"/>
  <c r="W10" i="4" s="1"/>
  <c r="O16" i="8" s="1"/>
  <c r="T12" i="4"/>
  <c r="AF12" i="7" s="1"/>
  <c r="T27" i="4"/>
  <c r="M37" i="8"/>
  <c r="V58" i="4"/>
  <c r="M84" i="8" s="1"/>
  <c r="AF65" i="7"/>
  <c r="T19" i="4"/>
  <c r="U19" i="4" s="1"/>
  <c r="V19" i="4" s="1"/>
  <c r="M25" i="8" s="1"/>
  <c r="AE53" i="7"/>
  <c r="AE58" i="7"/>
  <c r="V55" i="4"/>
  <c r="AE20" i="7"/>
  <c r="U20" i="4"/>
  <c r="AF20" i="7"/>
  <c r="T15" i="4"/>
  <c r="U15" i="4" s="1"/>
  <c r="V15" i="4" s="1"/>
  <c r="W15" i="4" s="1"/>
  <c r="O21" i="8" s="1"/>
  <c r="T29" i="4"/>
  <c r="M29" i="8"/>
  <c r="AG23" i="7"/>
  <c r="AE55" i="6"/>
  <c r="AF63" i="7"/>
  <c r="AF15" i="7"/>
  <c r="AG63" i="7"/>
  <c r="U67" i="4"/>
  <c r="V67" i="4" s="1"/>
  <c r="M93" i="8" s="1"/>
  <c r="N66" i="4"/>
  <c r="O66" i="4" s="1"/>
  <c r="AG66" i="6" s="1"/>
  <c r="AE33" i="6"/>
  <c r="AE57" i="6"/>
  <c r="U32" i="4"/>
  <c r="AG32" i="7" s="1"/>
  <c r="AF74" i="7"/>
  <c r="U35" i="4"/>
  <c r="V35" i="4" s="1"/>
  <c r="W35" i="4" s="1"/>
  <c r="O41" i="8" s="1"/>
  <c r="V74" i="4"/>
  <c r="W74" i="4" s="1"/>
  <c r="O100" i="8" s="1"/>
  <c r="U57" i="4"/>
  <c r="AG57" i="7" s="1"/>
  <c r="H28" i="4"/>
  <c r="AE28" i="3" s="1"/>
  <c r="AE56" i="6"/>
  <c r="N59" i="4"/>
  <c r="O59" i="4" s="1"/>
  <c r="N52" i="4"/>
  <c r="O52" i="4" s="1"/>
  <c r="K78" i="8" s="1"/>
  <c r="N73" i="4"/>
  <c r="AF73" i="6" s="1"/>
  <c r="AE58" i="6"/>
  <c r="N60" i="4"/>
  <c r="O60" i="4" s="1"/>
  <c r="AG60" i="6" s="1"/>
  <c r="N72" i="4"/>
  <c r="O72" i="4" s="1"/>
  <c r="K98" i="8" s="1"/>
  <c r="I31" i="4"/>
  <c r="I37" i="8" s="1"/>
  <c r="U75" i="4"/>
  <c r="V75" i="4" s="1"/>
  <c r="W75" i="4" s="1"/>
  <c r="AF37" i="6"/>
  <c r="AG37" i="6"/>
  <c r="M105" i="8"/>
  <c r="AF79" i="7"/>
  <c r="U51" i="4"/>
  <c r="V51" i="4" s="1"/>
  <c r="W51" i="4" s="1"/>
  <c r="AF23" i="7"/>
  <c r="AF56" i="6"/>
  <c r="O56" i="4"/>
  <c r="K82" i="8" s="1"/>
  <c r="N76" i="4"/>
  <c r="AF76" i="6" s="1"/>
  <c r="N79" i="4"/>
  <c r="AF79" i="6" s="1"/>
  <c r="AE68" i="6"/>
  <c r="AE38" i="6"/>
  <c r="U39" i="4"/>
  <c r="V39" i="4" s="1"/>
  <c r="W39" i="4" s="1"/>
  <c r="U52" i="4"/>
  <c r="AG52" i="7" s="1"/>
  <c r="I90" i="8"/>
  <c r="O39" i="4"/>
  <c r="AG28" i="7"/>
  <c r="AF11" i="3"/>
  <c r="N10" i="4"/>
  <c r="O10" i="4" s="1"/>
  <c r="K16" i="8" s="1"/>
  <c r="N27" i="4"/>
  <c r="AF27" i="6" s="1"/>
  <c r="N11" i="4"/>
  <c r="O11" i="4" s="1"/>
  <c r="K17" i="8" s="1"/>
  <c r="N29" i="4"/>
  <c r="N16" i="4"/>
  <c r="AF16" i="6" s="1"/>
  <c r="N15" i="4"/>
  <c r="O15" i="4" s="1"/>
  <c r="AG15" i="6" s="1"/>
  <c r="N12" i="4"/>
  <c r="O12" i="4" s="1"/>
  <c r="K18" i="8" s="1"/>
  <c r="N23" i="4"/>
  <c r="AF23" i="6" s="1"/>
  <c r="N25" i="4"/>
  <c r="O25" i="4" s="1"/>
  <c r="AG25" i="6" s="1"/>
  <c r="N30" i="4"/>
  <c r="O30" i="4" s="1"/>
  <c r="K36" i="8" s="1"/>
  <c r="N24" i="4"/>
  <c r="AF24" i="6" s="1"/>
  <c r="N20" i="4"/>
  <c r="N13" i="4"/>
  <c r="O31" i="4"/>
  <c r="AF31" i="6"/>
  <c r="O55" i="4"/>
  <c r="AF55" i="6"/>
  <c r="AG63" i="6"/>
  <c r="K89" i="8"/>
  <c r="AF33" i="6"/>
  <c r="O33" i="4"/>
  <c r="K39" i="8" s="1"/>
  <c r="AE31" i="6"/>
  <c r="N69" i="4"/>
  <c r="AE63" i="6"/>
  <c r="AG61" i="6"/>
  <c r="M89" i="8"/>
  <c r="N65" i="4"/>
  <c r="O65" i="4" s="1"/>
  <c r="K91" i="8" s="1"/>
  <c r="AE24" i="6"/>
  <c r="AE30" i="6"/>
  <c r="N80" i="4"/>
  <c r="O80" i="4" s="1"/>
  <c r="K106" i="8" s="1"/>
  <c r="AF61" i="6"/>
  <c r="AE16" i="6"/>
  <c r="N26" i="4"/>
  <c r="O26" i="4" s="1"/>
  <c r="N17" i="4"/>
  <c r="AF17" i="6" s="1"/>
  <c r="U22" i="4"/>
  <c r="AG22" i="7" s="1"/>
  <c r="N18" i="4"/>
  <c r="O18" i="4" s="1"/>
  <c r="AG19" i="7"/>
  <c r="N14" i="4"/>
  <c r="AF14" i="6" s="1"/>
  <c r="AE27" i="3"/>
  <c r="V26" i="4"/>
  <c r="M32" i="8" s="1"/>
  <c r="AF26" i="7"/>
  <c r="I19" i="4"/>
  <c r="I25" i="8" s="1"/>
  <c r="AF19" i="7"/>
  <c r="M34" i="8"/>
  <c r="O76" i="4"/>
  <c r="AG76" i="6" s="1"/>
  <c r="O73" i="4"/>
  <c r="K99" i="8" s="1"/>
  <c r="AF13" i="7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N67" i="4"/>
  <c r="AE67" i="6"/>
  <c r="AF73" i="7"/>
  <c r="AG58" i="6"/>
  <c r="AF58" i="6"/>
  <c r="AE9" i="6"/>
  <c r="N9" i="4"/>
  <c r="AG72" i="6"/>
  <c r="M99" i="8"/>
  <c r="AE76" i="3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N51" i="4"/>
  <c r="AE51" i="6"/>
  <c r="M27" i="8"/>
  <c r="AF71" i="6"/>
  <c r="AE52" i="3"/>
  <c r="AG73" i="7"/>
  <c r="U16" i="4"/>
  <c r="V16" i="4" s="1"/>
  <c r="W16" i="4" s="1"/>
  <c r="AF21" i="7"/>
  <c r="O32" i="4"/>
  <c r="K38" i="8" s="1"/>
  <c r="AF28" i="7"/>
  <c r="AE32" i="6"/>
  <c r="N53" i="4"/>
  <c r="AE53" i="6"/>
  <c r="AE34" i="6"/>
  <c r="N34" i="4"/>
  <c r="M85" i="8"/>
  <c r="W59" i="4"/>
  <c r="O85" i="8" s="1"/>
  <c r="AF66" i="6"/>
  <c r="W58" i="4"/>
  <c r="O84" i="8" s="1"/>
  <c r="K44" i="8"/>
  <c r="W64" i="4"/>
  <c r="O90" i="8" s="1"/>
  <c r="W76" i="4"/>
  <c r="O102" i="8" s="1"/>
  <c r="U36" i="4"/>
  <c r="AG36" i="7" s="1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AF18" i="6"/>
  <c r="M76" i="8"/>
  <c r="W50" i="4"/>
  <c r="O76" i="8" s="1"/>
  <c r="W17" i="4"/>
  <c r="O23" i="8" s="1"/>
  <c r="N78" i="4"/>
  <c r="AE78" i="6"/>
  <c r="U18" i="4"/>
  <c r="V18" i="4" s="1"/>
  <c r="W18" i="4" s="1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AF53" i="3"/>
  <c r="M98" i="8"/>
  <c r="O98" i="8"/>
  <c r="AF69" i="3"/>
  <c r="I87" i="8"/>
  <c r="AF61" i="3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AF56" i="3"/>
  <c r="I82" i="8"/>
  <c r="AF79" i="3"/>
  <c r="I105" i="8"/>
  <c r="O15" i="8"/>
  <c r="M15" i="8"/>
  <c r="I33" i="8"/>
  <c r="AF27" i="3"/>
  <c r="AF38" i="3"/>
  <c r="AF15" i="3"/>
  <c r="I21" i="8"/>
  <c r="I38" i="8"/>
  <c r="AF32" i="3"/>
  <c r="AG13" i="7" l="1"/>
  <c r="U12" i="4"/>
  <c r="AG12" i="7" s="1"/>
  <c r="M16" i="8"/>
  <c r="AG59" i="7"/>
  <c r="AG25" i="7"/>
  <c r="M41" i="8"/>
  <c r="W54" i="4"/>
  <c r="O80" i="8" s="1"/>
  <c r="AF30" i="7"/>
  <c r="U30" i="4"/>
  <c r="V32" i="4"/>
  <c r="W32" i="4" s="1"/>
  <c r="O38" i="8" s="1"/>
  <c r="M31" i="8"/>
  <c r="W67" i="4"/>
  <c r="O93" i="8" s="1"/>
  <c r="AF25" i="7"/>
  <c r="AG15" i="7"/>
  <c r="AF56" i="7"/>
  <c r="U56" i="4"/>
  <c r="W13" i="4"/>
  <c r="O19" i="8" s="1"/>
  <c r="M19" i="8"/>
  <c r="V22" i="4"/>
  <c r="W22" i="4" s="1"/>
  <c r="O28" i="8" s="1"/>
  <c r="M21" i="8"/>
  <c r="V24" i="4"/>
  <c r="AG24" i="7"/>
  <c r="AG67" i="7"/>
  <c r="AF10" i="7"/>
  <c r="AG10" i="7"/>
  <c r="AF14" i="7"/>
  <c r="U14" i="4"/>
  <c r="AF27" i="7"/>
  <c r="U27" i="4"/>
  <c r="W55" i="4"/>
  <c r="O81" i="8" s="1"/>
  <c r="M81" i="8"/>
  <c r="V20" i="4"/>
  <c r="AG20" i="7"/>
  <c r="U29" i="4"/>
  <c r="AF29" i="7"/>
  <c r="M100" i="8"/>
  <c r="AG39" i="7"/>
  <c r="K92" i="8"/>
  <c r="AG56" i="6"/>
  <c r="AF59" i="6"/>
  <c r="AG35" i="7"/>
  <c r="V57" i="4"/>
  <c r="W57" i="4" s="1"/>
  <c r="O83" i="8" s="1"/>
  <c r="AF72" i="6"/>
  <c r="AG40" i="6"/>
  <c r="AG65" i="6"/>
  <c r="AF60" i="6"/>
  <c r="O79" i="4"/>
  <c r="K86" i="8"/>
  <c r="AF52" i="6"/>
  <c r="AG52" i="6"/>
  <c r="AG51" i="7"/>
  <c r="K102" i="8"/>
  <c r="AF30" i="6"/>
  <c r="AF15" i="6"/>
  <c r="AF80" i="6"/>
  <c r="AG80" i="6"/>
  <c r="AG18" i="7"/>
  <c r="V52" i="4"/>
  <c r="W52" i="4" s="1"/>
  <c r="O78" i="8" s="1"/>
  <c r="O50" i="4"/>
  <c r="AG50" i="6" s="1"/>
  <c r="AG33" i="6"/>
  <c r="I91" i="8"/>
  <c r="AG10" i="6"/>
  <c r="K45" i="8"/>
  <c r="AG39" i="6"/>
  <c r="AF10" i="6"/>
  <c r="AF62" i="3"/>
  <c r="O23" i="4"/>
  <c r="AG23" i="6" s="1"/>
  <c r="O16" i="4"/>
  <c r="AG16" i="6" s="1"/>
  <c r="AG36" i="6"/>
  <c r="O27" i="4"/>
  <c r="K21" i="8"/>
  <c r="AG12" i="6"/>
  <c r="AF12" i="6"/>
  <c r="AG11" i="6"/>
  <c r="AF11" i="6"/>
  <c r="AG30" i="6"/>
  <c r="O24" i="4"/>
  <c r="K30" i="8" s="1"/>
  <c r="W26" i="4"/>
  <c r="O32" i="8" s="1"/>
  <c r="AF26" i="6"/>
  <c r="I77" i="8"/>
  <c r="AF25" i="6"/>
  <c r="K31" i="8"/>
  <c r="O14" i="4"/>
  <c r="O13" i="4"/>
  <c r="AF13" i="6"/>
  <c r="AF20" i="6"/>
  <c r="O20" i="4"/>
  <c r="O29" i="4"/>
  <c r="AF29" i="6"/>
  <c r="O69" i="4"/>
  <c r="AF69" i="6"/>
  <c r="K94" i="8"/>
  <c r="AF65" i="6"/>
  <c r="AG55" i="6"/>
  <c r="K81" i="8"/>
  <c r="AG31" i="6"/>
  <c r="K37" i="8"/>
  <c r="K32" i="8"/>
  <c r="AG26" i="6"/>
  <c r="O17" i="4"/>
  <c r="AG17" i="6" s="1"/>
  <c r="I42" i="8"/>
  <c r="AF19" i="3"/>
  <c r="AG16" i="7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O95" i="8"/>
  <c r="M95" i="8"/>
  <c r="M77" i="8"/>
  <c r="O77" i="8"/>
  <c r="M22" i="8"/>
  <c r="O22" i="8"/>
  <c r="M96" i="8"/>
  <c r="O96" i="8"/>
  <c r="O24" i="8"/>
  <c r="M24" i="8"/>
  <c r="O45" i="8"/>
  <c r="M45" i="8"/>
  <c r="O106" i="8"/>
  <c r="M106" i="8"/>
  <c r="V12" i="4" l="1"/>
  <c r="M28" i="8"/>
  <c r="M38" i="8"/>
  <c r="W24" i="4"/>
  <c r="O30" i="8" s="1"/>
  <c r="M30" i="8"/>
  <c r="AG30" i="7"/>
  <c r="V30" i="4"/>
  <c r="AG56" i="7"/>
  <c r="V56" i="4"/>
  <c r="AG27" i="7"/>
  <c r="V27" i="4"/>
  <c r="AG14" i="7"/>
  <c r="V14" i="4"/>
  <c r="W20" i="4"/>
  <c r="O26" i="8" s="1"/>
  <c r="M26" i="8"/>
  <c r="AG29" i="7"/>
  <c r="V29" i="4"/>
  <c r="K76" i="8"/>
  <c r="M83" i="8"/>
  <c r="M78" i="8"/>
  <c r="AG24" i="6"/>
  <c r="AG79" i="6"/>
  <c r="K105" i="8"/>
  <c r="K29" i="8"/>
  <c r="AG27" i="6"/>
  <c r="K33" i="8"/>
  <c r="K23" i="8"/>
  <c r="K20" i="8"/>
  <c r="AG14" i="6"/>
  <c r="K26" i="8"/>
  <c r="AG20" i="6"/>
  <c r="K19" i="8"/>
  <c r="AG13" i="6"/>
  <c r="K35" i="8"/>
  <c r="AG29" i="6"/>
  <c r="K95" i="8"/>
  <c r="AG69" i="6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2" i="4" l="1"/>
  <c r="O18" i="8" s="1"/>
  <c r="M18" i="8"/>
  <c r="W56" i="4"/>
  <c r="O82" i="8" s="1"/>
  <c r="M82" i="8"/>
  <c r="W30" i="4"/>
  <c r="O36" i="8" s="1"/>
  <c r="M36" i="8"/>
  <c r="W14" i="4"/>
  <c r="O20" i="8" s="1"/>
  <c r="M20" i="8"/>
  <c r="W27" i="4"/>
  <c r="O33" i="8" s="1"/>
  <c r="M33" i="8"/>
  <c r="M35" i="8"/>
  <c r="W29" i="4"/>
  <c r="O35" i="8" s="1"/>
</calcChain>
</file>

<file path=xl/sharedStrings.xml><?xml version="1.0" encoding="utf-8"?>
<sst xmlns="http://schemas.openxmlformats.org/spreadsheetml/2006/main" count="735" uniqueCount="228">
  <si>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</si>
  <si>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</si>
  <si>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</si>
  <si>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</si>
  <si>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</si>
  <si>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</si>
  <si>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</si>
  <si>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</si>
  <si>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</si>
  <si>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</si>
  <si>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</si>
  <si>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</si>
  <si>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</si>
  <si>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</si>
  <si>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</si>
  <si>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</si>
  <si>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</si>
  <si>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</si>
  <si>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</si>
  <si>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</si>
  <si>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</si>
  <si>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</si>
  <si>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</si>
  <si>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</si>
  <si>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</si>
  <si>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</si>
  <si>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</si>
  <si>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</si>
  <si>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</si>
  <si>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</si>
  <si>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</si>
  <si>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</si>
  <si>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</si>
  <si>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</si>
  <si>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</si>
  <si>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</si>
  <si>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</si>
  <si>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</si>
  <si>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</si>
  <si>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</si>
  <si>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</si>
  <si>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</si>
  <si>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</si>
  <si>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</si>
  <si>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</si>
  <si>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</si>
  <si>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</si>
  <si>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</si>
  <si>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</si>
  <si>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</si>
  <si>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</si>
  <si>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</si>
  <si>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</si>
  <si>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</si>
  <si>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</si>
  <si>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</si>
  <si>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</si>
  <si>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</si>
  <si>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</si>
  <si>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</si>
  <si>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</si>
  <si>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</si>
  <si>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</si>
  <si>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</si>
  <si>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</si>
  <si>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</si>
  <si>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</si>
  <si>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</si>
  <si>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</si>
  <si>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</si>
  <si>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</si>
  <si>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</si>
  <si>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</si>
  <si>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</si>
  <si>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</si>
  <si>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</si>
  <si>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</si>
  <si>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</si>
  <si>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</si>
  <si>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</si>
  <si>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</si>
  <si>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</si>
  <si>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</si>
  <si>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</si>
  <si>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</si>
  <si>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</si>
  <si>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</si>
  <si>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</si>
  <si>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</si>
  <si>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</si>
  <si>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</si>
  <si>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</si>
  <si>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</si>
  <si>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</si>
  <si>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</si>
  <si>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</si>
  <si>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</si>
  <si>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</si>
  <si>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</si>
  <si>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</si>
  <si>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</si>
  <si>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</si>
  <si>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</si>
  <si>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</si>
  <si>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</si>
  <si>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</si>
  <si>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</si>
  <si>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</si>
  <si>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</si>
  <si>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</si>
  <si>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</si>
  <si>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</si>
  <si>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</si>
  <si>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</si>
  <si>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</si>
  <si>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</si>
  <si>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</si>
  <si>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</si>
  <si>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</si>
  <si>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</si>
  <si>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</si>
  <si>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</si>
  <si>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</si>
  <si>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</si>
  <si>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</si>
  <si>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</si>
  <si>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</si>
  <si>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</si>
  <si>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</si>
  <si>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</si>
  <si>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</si>
  <si>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</si>
  <si>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</si>
  <si>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</si>
  <si>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</si>
  <si>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</si>
  <si>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</si>
  <si>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</si>
  <si>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</si>
  <si>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</si>
  <si>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</si>
  <si>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</si>
  <si>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</si>
  <si>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</si>
  <si>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</si>
  <si>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</si>
  <si>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</si>
  <si>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</si>
  <si>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</si>
  <si>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</si>
  <si>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</si>
  <si>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</si>
  <si>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</si>
  <si>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</si>
  <si>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</si>
  <si>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</si>
  <si>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</si>
  <si>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BSIT-WEB TRACK-2</t>
  </si>
  <si>
    <t>BSIT-NET SEC TRACK-2</t>
  </si>
  <si>
    <t>BSIT-WEB TRACK-3</t>
  </si>
  <si>
    <t>BSIT-NET SEC TRACK-3</t>
  </si>
  <si>
    <t xml:space="preserve">RODRIGO, RAVEN CARLOS T. </t>
  </si>
  <si>
    <t>16-4767-509</t>
  </si>
  <si>
    <t xml:space="preserve">KUN, GREGORY T. </t>
  </si>
  <si>
    <t>13-3097-457</t>
  </si>
  <si>
    <t>M303</t>
  </si>
  <si>
    <t>CITCS INTL A</t>
  </si>
  <si>
    <t>SPECIAL TOPICS</t>
  </si>
  <si>
    <t>ICS 6</t>
  </si>
  <si>
    <t>TTHSAT 3:30PM-4:30PM</t>
  </si>
  <si>
    <t xml:space="preserve">ABULGASEM, MOHAMED S. </t>
  </si>
  <si>
    <t>14-5076-914</t>
  </si>
  <si>
    <t xml:space="preserve">BERNARDEZ, DARNELL ERIC C. </t>
  </si>
  <si>
    <t>15-2750-755</t>
  </si>
  <si>
    <t xml:space="preserve">BOGUEN, GABRIEL ANGELO S. </t>
  </si>
  <si>
    <t>13-1142-510</t>
  </si>
  <si>
    <t xml:space="preserve">BOLOS, MITCHELLE ROSS A. </t>
  </si>
  <si>
    <t>14-4827-227</t>
  </si>
  <si>
    <t xml:space="preserve">CIANO, CLARENCE GLITZ A. </t>
  </si>
  <si>
    <t>13-2962-664</t>
  </si>
  <si>
    <t xml:space="preserve">DUAGAN, NEIL KEVIN M. </t>
  </si>
  <si>
    <t>BSCS-DIGITAL ARTS TRACK-2</t>
  </si>
  <si>
    <t>12-2747-920</t>
  </si>
  <si>
    <t xml:space="preserve">ERLANO, REGINALD A. </t>
  </si>
  <si>
    <t>15-1359-408</t>
  </si>
  <si>
    <t xml:space="preserve">FABIA, JHOSALYNE V. </t>
  </si>
  <si>
    <t>14-3728-395</t>
  </si>
  <si>
    <t xml:space="preserve">GALVAN, JULIE ANN A. </t>
  </si>
  <si>
    <t>14-4818-769</t>
  </si>
  <si>
    <t xml:space="preserve">LAMIREZ, SHERWIN B. </t>
  </si>
  <si>
    <t>14-4969-828</t>
  </si>
  <si>
    <t xml:space="preserve">MALENG-AN, MILAGROSE D. </t>
  </si>
  <si>
    <t>14-4515-890</t>
  </si>
  <si>
    <t xml:space="preserve">MARTIN, STEPHEN M. </t>
  </si>
  <si>
    <t>14-2752-573</t>
  </si>
  <si>
    <t xml:space="preserve">MUHYANG, HAM D. </t>
  </si>
  <si>
    <t>15-3091-774</t>
  </si>
  <si>
    <t xml:space="preserve">PANERGO, ALAIN DALE M. </t>
  </si>
  <si>
    <t>14-5074-142</t>
  </si>
  <si>
    <t xml:space="preserve">PARCHASO, LOVELY JOANNA JOY J. </t>
  </si>
  <si>
    <t>15-0755-572</t>
  </si>
  <si>
    <t xml:space="preserve">TARECTECAN, MARIO JR. A. </t>
  </si>
  <si>
    <t>15-2047-206</t>
  </si>
  <si>
    <t xml:space="preserve">TOLEDO, MEUIS IRISH S. </t>
  </si>
  <si>
    <t>15-4465-341</t>
  </si>
  <si>
    <t xml:space="preserve">VALLES, LESLIE JOY G. </t>
  </si>
  <si>
    <t>13-1856-552</t>
  </si>
  <si>
    <t xml:space="preserve">VICENTE, JHONTRAYE SHANE P. </t>
  </si>
  <si>
    <t>14-4698-709</t>
  </si>
  <si>
    <t xml:space="preserve">YOUSSOUF, ADOUM M. </t>
  </si>
  <si>
    <t>14-5365-635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</si>
  <si>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</si>
  <si>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PAPA, JAIME</t>
  </si>
  <si>
    <t>PASOQUEN, JEROS</t>
  </si>
  <si>
    <t>BALISTO, BRIX</t>
  </si>
  <si>
    <t>ESTARIS, RENZ</t>
  </si>
  <si>
    <t>TEOFILO, REYNALDO</t>
  </si>
  <si>
    <t>AL SAEEDI, TALAL</t>
  </si>
  <si>
    <t>GAYAO, DANIEL ZYRICK</t>
  </si>
  <si>
    <t>LIGON, MOHD.ISMAEL</t>
  </si>
  <si>
    <t>LONGOG, GIRLIE</t>
  </si>
  <si>
    <t>REYES, DENNIS JR.</t>
  </si>
  <si>
    <t>POUT1</t>
  </si>
  <si>
    <t>POUT2</t>
  </si>
  <si>
    <t>POUT3</t>
  </si>
  <si>
    <t>POUT4</t>
  </si>
  <si>
    <t>POUT5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</si>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</sst>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9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b/>
      <u/>
      <sz val="11"/>
      <color theme="1"/>
      <name val="Calibri"/>
      <family val="2"/>
      <scheme val="minor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5" fillId="0" borderId="0" xfId="2" applyFont="1" applyFill="1" applyBorder="1" applyProtection="1">
      <protection hidden="1"/>
    </xf>
    <xf numFmtId="0" fontId="74" fillId="0" borderId="0" xfId="2" applyFont="1" applyProtection="1">
      <protection hidden="1"/>
    </xf>
    <xf numFmtId="0" fontId="76" fillId="0" borderId="0" xfId="0" applyFont="1" applyProtection="1">
      <protection hidden="1"/>
    </xf>
    <xf numFmtId="0" fontId="80" fillId="0" borderId="0" xfId="2" applyFont="1" applyFill="1" applyBorder="1" applyAlignment="1" applyProtection="1">
      <alignment horizontal="center" vertical="center"/>
      <protection hidden="1"/>
    </xf>
    <xf numFmtId="49" fontId="84" fillId="0" borderId="20" xfId="2" applyNumberFormat="1" applyFont="1" applyFill="1" applyBorder="1" applyAlignment="1" applyProtection="1">
      <alignment horizontal="left" vertical="center"/>
      <protection hidden="1"/>
    </xf>
    <xf numFmtId="0" fontId="86" fillId="0" borderId="20" xfId="2" applyFont="1" applyFill="1" applyBorder="1" applyAlignment="1" applyProtection="1">
      <alignment horizontal="center" vertical="center" shrinkToFit="1"/>
      <protection hidden="1"/>
    </xf>
    <xf numFmtId="1" fontId="86" fillId="0" borderId="20" xfId="2" applyNumberFormat="1" applyFont="1" applyBorder="1" applyAlignment="1" applyProtection="1">
      <alignment horizontal="center" vertical="center" shrinkToFit="1"/>
      <protection hidden="1"/>
    </xf>
    <xf numFmtId="0" fontId="80" fillId="0" borderId="20" xfId="2" applyFont="1" applyFill="1" applyBorder="1" applyAlignment="1" applyProtection="1">
      <alignment horizontal="center" vertical="center"/>
      <protection locked="0" hidden="1"/>
    </xf>
    <xf numFmtId="0" fontId="80" fillId="0" borderId="20" xfId="2" applyFont="1" applyFill="1" applyBorder="1" applyAlignment="1" applyProtection="1">
      <alignment horizontal="center" vertical="center" shrinkToFit="1"/>
      <protection locked="0" hidden="1"/>
    </xf>
    <xf numFmtId="0" fontId="91" fillId="0" borderId="21" xfId="2" quotePrefix="1" applyFont="1" applyFill="1" applyBorder="1" applyAlignment="1" applyProtection="1">
      <alignment horizontal="center"/>
      <protection hidden="1"/>
    </xf>
    <xf numFmtId="0" fontId="83" fillId="0" borderId="21" xfId="2" applyFont="1" applyFill="1" applyBorder="1" applyAlignment="1" applyProtection="1">
      <alignment horizontal="left" indent="1"/>
      <protection hidden="1"/>
    </xf>
    <xf numFmtId="0" fontId="83" fillId="0" borderId="21" xfId="2" applyFont="1" applyFill="1" applyBorder="1" applyAlignment="1" applyProtection="1">
      <alignment horizontal="center"/>
      <protection hidden="1"/>
    </xf>
    <xf numFmtId="0" fontId="80" fillId="0" borderId="21" xfId="2" applyFont="1" applyFill="1" applyBorder="1" applyAlignment="1" applyProtection="1">
      <alignment horizontal="left" shrinkToFit="1"/>
      <protection hidden="1"/>
    </xf>
    <xf numFmtId="0" fontId="92" fillId="0" borderId="21" xfId="2" applyFont="1" applyFill="1" applyBorder="1" applyAlignment="1" applyProtection="1">
      <alignment horizontal="center"/>
      <protection locked="0" hidden="1"/>
    </xf>
    <xf numFmtId="0" fontId="93" fillId="0" borderId="21" xfId="2" applyFont="1" applyFill="1" applyBorder="1" applyAlignment="1" applyProtection="1">
      <alignment horizontal="center"/>
      <protection hidden="1"/>
    </xf>
    <xf numFmtId="2" fontId="94" fillId="0" borderId="21" xfId="2" applyNumberFormat="1" applyFont="1" applyFill="1" applyBorder="1" applyAlignment="1" applyProtection="1">
      <alignment horizontal="center" shrinkToFit="1"/>
      <protection hidden="1"/>
    </xf>
    <xf numFmtId="1" fontId="94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95" fillId="0" borderId="20" xfId="2" applyNumberFormat="1" applyFont="1" applyFill="1" applyBorder="1" applyAlignment="1" applyProtection="1">
      <alignment horizontal="center" shrinkToFit="1"/>
      <protection hidden="1"/>
    </xf>
    <xf numFmtId="1" fontId="96" fillId="0" borderId="21" xfId="2" applyNumberFormat="1" applyFont="1" applyFill="1" applyBorder="1" applyAlignment="1" applyProtection="1">
      <alignment horizontal="center"/>
      <protection hidden="1"/>
    </xf>
    <xf numFmtId="0" fontId="80" fillId="0" borderId="0" xfId="2" applyFont="1" applyFill="1" applyBorder="1" applyProtection="1">
      <protection hidden="1"/>
    </xf>
    <xf numFmtId="0" fontId="91" fillId="0" borderId="20" xfId="2" quotePrefix="1" applyFont="1" applyFill="1" applyBorder="1" applyAlignment="1" applyProtection="1">
      <alignment horizontal="center"/>
      <protection hidden="1"/>
    </xf>
    <xf numFmtId="0" fontId="97" fillId="0" borderId="0" xfId="2" quotePrefix="1" applyFont="1" applyFill="1" applyBorder="1" applyAlignment="1" applyProtection="1">
      <alignment horizontal="center"/>
      <protection hidden="1"/>
    </xf>
    <xf numFmtId="0" fontId="74" fillId="0" borderId="0" xfId="2" applyFont="1" applyFill="1" applyBorder="1" applyAlignment="1" applyProtection="1">
      <alignment horizontal="center"/>
      <protection hidden="1"/>
    </xf>
    <xf numFmtId="0" fontId="98" fillId="0" borderId="0" xfId="2" applyFont="1" applyFill="1" applyBorder="1" applyAlignment="1" applyProtection="1">
      <alignment horizontal="center" vertical="center"/>
      <protection hidden="1"/>
    </xf>
    <xf numFmtId="0" fontId="80" fillId="0" borderId="20" xfId="2" applyFont="1" applyFill="1" applyBorder="1" applyAlignment="1" applyProtection="1">
      <alignment horizontal="center" vertical="center"/>
      <protection hidden="1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79" fillId="0" borderId="23" xfId="2" applyFont="1" applyBorder="1" applyAlignment="1" applyProtection="1">
      <alignment horizontal="center" vertical="center" textRotation="90" shrinkToFit="1"/>
      <protection hidden="1"/>
    </xf>
    <xf numFmtId="0" fontId="79" fillId="0" borderId="53" xfId="2" applyFont="1" applyBorder="1" applyAlignment="1" applyProtection="1">
      <alignment horizontal="center" vertical="center" textRotation="90" shrinkToFit="1"/>
      <protection hidden="1"/>
    </xf>
    <xf numFmtId="0" fontId="74" fillId="0" borderId="20" xfId="2" applyNumberFormat="1" applyFont="1" applyFill="1" applyBorder="1" applyAlignment="1" applyProtection="1">
      <alignment horizontal="center" vertical="center"/>
      <protection hidden="1"/>
    </xf>
    <xf numFmtId="0" fontId="74" fillId="0" borderId="20" xfId="2" applyNumberFormat="1" applyFont="1" applyBorder="1" applyAlignment="1" applyProtection="1">
      <alignment horizontal="center" vertical="center"/>
      <protection hidden="1"/>
    </xf>
    <xf numFmtId="0" fontId="75" fillId="0" borderId="20" xfId="2" applyFont="1" applyFill="1" applyBorder="1" applyAlignment="1" applyProtection="1">
      <alignment horizontal="center" vertical="center"/>
      <protection hidden="1"/>
    </xf>
    <xf numFmtId="0" fontId="74" fillId="0" borderId="20" xfId="2" applyFont="1" applyBorder="1" applyAlignment="1" applyProtection="1">
      <alignment horizontal="center" vertical="center"/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20" xfId="2" applyNumberFormat="1" applyFont="1" applyBorder="1" applyAlignment="1" applyProtection="1">
      <alignment horizontal="center" vertical="center"/>
      <protection locked="0" hidden="1"/>
    </xf>
    <xf numFmtId="14" fontId="87" fillId="0" borderId="25" xfId="2" applyNumberFormat="1" applyFont="1" applyBorder="1" applyAlignment="1" applyProtection="1">
      <alignment horizontal="center" vertical="center"/>
      <protection locked="0" hidden="1"/>
    </xf>
    <xf numFmtId="14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8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5" fillId="0" borderId="20" xfId="2" applyNumberFormat="1" applyFont="1" applyBorder="1" applyAlignment="1" applyProtection="1">
      <alignment horizontal="center" vertical="center"/>
      <protection hidden="1"/>
    </xf>
    <xf numFmtId="1" fontId="85" fillId="0" borderId="25" xfId="2" applyNumberFormat="1" applyFont="1" applyBorder="1" applyAlignment="1" applyProtection="1">
      <alignment horizontal="center" vertical="center"/>
      <protection hidden="1"/>
    </xf>
    <xf numFmtId="1" fontId="8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4" fillId="0" borderId="20" xfId="2" applyFont="1" applyFill="1" applyBorder="1" applyAlignment="1" applyProtection="1">
      <alignment horizontal="center" vertical="center"/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7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1" fillId="0" borderId="54" xfId="2" applyNumberFormat="1" applyFont="1" applyFill="1" applyBorder="1" applyAlignment="1" applyProtection="1">
      <alignment horizontal="center" vertical="center"/>
      <protection hidden="1"/>
    </xf>
    <xf numFmtId="0" fontId="72" fillId="0" borderId="55" xfId="2" applyNumberFormat="1" applyFont="1" applyBorder="1" applyAlignment="1" applyProtection="1">
      <protection hidden="1"/>
    </xf>
    <xf numFmtId="0" fontId="72" fillId="0" borderId="52" xfId="2" applyNumberFormat="1" applyFont="1" applyBorder="1" applyAlignment="1" applyProtection="1">
      <protection hidden="1"/>
    </xf>
    <xf numFmtId="0" fontId="72" fillId="0" borderId="20" xfId="2" applyNumberFormat="1" applyFont="1" applyBorder="1" applyAlignment="1" applyProtection="1">
      <protection hidden="1"/>
    </xf>
    <xf numFmtId="0" fontId="83" fillId="0" borderId="52" xfId="2" applyFont="1" applyFill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center" vertical="center"/>
      <protection hidden="1"/>
    </xf>
    <xf numFmtId="0" fontId="83" fillId="0" borderId="20" xfId="2" applyFont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left" vertical="center"/>
      <protection hidden="1"/>
    </xf>
    <xf numFmtId="0" fontId="83" fillId="0" borderId="25" xfId="2" applyFont="1" applyFill="1" applyBorder="1" applyAlignment="1" applyProtection="1">
      <alignment horizontal="left" vertical="center"/>
      <protection hidden="1"/>
    </xf>
    <xf numFmtId="0" fontId="73" fillId="0" borderId="55" xfId="2" applyFont="1" applyFill="1" applyBorder="1" applyAlignment="1" applyProtection="1">
      <alignment horizontal="center"/>
      <protection hidden="1"/>
    </xf>
    <xf numFmtId="0" fontId="73" fillId="0" borderId="55" xfId="2" applyFont="1" applyBorder="1" applyAlignment="1" applyProtection="1">
      <alignment horizontal="center"/>
      <protection hidden="1"/>
    </xf>
    <xf numFmtId="0" fontId="74" fillId="0" borderId="55" xfId="2" applyFont="1" applyBorder="1" applyAlignment="1" applyProtection="1">
      <protection hidden="1"/>
    </xf>
    <xf numFmtId="0" fontId="74" fillId="0" borderId="56" xfId="2" applyFont="1" applyBorder="1" applyAlignment="1" applyProtection="1">
      <protection hidden="1"/>
    </xf>
    <xf numFmtId="0" fontId="71" fillId="0" borderId="54" xfId="2" applyFont="1" applyFill="1" applyBorder="1" applyAlignment="1" applyProtection="1">
      <alignment horizontal="center" vertical="center"/>
      <protection hidden="1"/>
    </xf>
    <xf numFmtId="0" fontId="72" fillId="0" borderId="55" xfId="2" applyFont="1" applyBorder="1" applyAlignment="1" applyProtection="1">
      <alignment horizontal="center"/>
      <protection hidden="1"/>
    </xf>
    <xf numFmtId="0" fontId="72" fillId="0" borderId="52" xfId="2" applyFont="1" applyBorder="1" applyAlignment="1" applyProtection="1">
      <alignment horizontal="center"/>
      <protection hidden="1"/>
    </xf>
    <xf numFmtId="0" fontId="72" fillId="0" borderId="20" xfId="2" applyFont="1" applyBorder="1" applyAlignment="1" applyProtection="1">
      <alignment horizontal="center"/>
      <protection hidden="1"/>
    </xf>
    <xf numFmtId="0" fontId="87" fillId="0" borderId="20" xfId="2" applyFont="1" applyFill="1" applyBorder="1" applyAlignment="1" applyProtection="1">
      <alignment horizontal="center" vertical="center" textRotation="90"/>
      <protection hidden="1"/>
    </xf>
    <xf numFmtId="0" fontId="87" fillId="0" borderId="25" xfId="2" applyFont="1" applyBorder="1" applyAlignment="1" applyProtection="1">
      <alignment horizontal="center" vertical="center" textRotation="90"/>
      <protection hidden="1"/>
    </xf>
    <xf numFmtId="14" fontId="74" fillId="0" borderId="20" xfId="2" applyNumberFormat="1" applyFont="1" applyBorder="1" applyAlignment="1" applyProtection="1">
      <alignment horizontal="center" vertical="center"/>
      <protection locked="0" hidden="1"/>
    </xf>
    <xf numFmtId="14" fontId="74" fillId="0" borderId="25" xfId="2" applyNumberFormat="1" applyFont="1" applyBorder="1" applyAlignment="1" applyProtection="1">
      <alignment horizontal="center" vertical="center"/>
      <protection locked="0" hidden="1"/>
    </xf>
    <xf numFmtId="0" fontId="75" fillId="0" borderId="20" xfId="2" applyFont="1" applyFill="1" applyBorder="1" applyAlignment="1" applyProtection="1">
      <alignment horizontal="center" vertical="center" textRotation="90"/>
      <protection hidden="1"/>
    </xf>
    <xf numFmtId="0" fontId="74" fillId="0" borderId="20" xfId="2" applyFont="1" applyBorder="1" applyAlignment="1" applyProtection="1">
      <alignment horizontal="center" vertical="center" textRotation="90"/>
      <protection hidden="1"/>
    </xf>
    <xf numFmtId="1" fontId="89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9" fillId="0" borderId="20" xfId="2" applyNumberFormat="1" applyFont="1" applyBorder="1" applyAlignment="1" applyProtection="1">
      <alignment horizontal="center" vertical="center"/>
      <protection hidden="1"/>
    </xf>
    <xf numFmtId="1" fontId="89" fillId="0" borderId="25" xfId="2" applyNumberFormat="1" applyFont="1" applyBorder="1" applyAlignment="1" applyProtection="1">
      <alignment horizontal="center" vertical="center"/>
      <protection hidden="1"/>
    </xf>
    <xf numFmtId="0" fontId="81" fillId="0" borderId="52" xfId="2" applyFont="1" applyFill="1" applyBorder="1" applyAlignment="1" applyProtection="1">
      <alignment horizontal="center" vertical="center"/>
      <protection hidden="1"/>
    </xf>
    <xf numFmtId="0" fontId="81" fillId="0" borderId="20" xfId="2" applyFont="1" applyFill="1" applyBorder="1" applyAlignment="1" applyProtection="1">
      <alignment horizontal="center" vertical="center"/>
      <protection hidden="1"/>
    </xf>
    <xf numFmtId="2" fontId="78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78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80" fillId="0" borderId="64" xfId="2" applyNumberFormat="1" applyFont="1" applyBorder="1" applyAlignment="1" applyProtection="1">
      <alignment horizontal="center" vertical="center" shrinkToFit="1"/>
      <protection hidden="1"/>
    </xf>
    <xf numFmtId="0" fontId="74" fillId="0" borderId="65" xfId="2" applyFont="1" applyBorder="1" applyAlignment="1" applyProtection="1">
      <alignment horizontal="center" vertical="center" shrinkToFit="1"/>
      <protection hidden="1"/>
    </xf>
    <xf numFmtId="0" fontId="74" fillId="0" borderId="74" xfId="2" applyFont="1" applyBorder="1" applyAlignment="1" applyProtection="1">
      <alignment horizontal="center" vertical="center" shrinkToFit="1"/>
      <protection hidden="1"/>
    </xf>
    <xf numFmtId="0" fontId="77" fillId="0" borderId="70" xfId="2" applyFont="1" applyBorder="1" applyAlignment="1" applyProtection="1">
      <alignment horizontal="center" vertical="center" shrinkToFit="1"/>
      <protection hidden="1"/>
    </xf>
    <xf numFmtId="0" fontId="74" fillId="0" borderId="71" xfId="2" applyFont="1" applyBorder="1" applyAlignment="1" applyProtection="1">
      <alignment horizontal="center" vertical="center" shrinkToFit="1"/>
      <protection hidden="1"/>
    </xf>
    <xf numFmtId="0" fontId="74" fillId="0" borderId="72" xfId="2" applyFont="1" applyBorder="1" applyAlignment="1" applyProtection="1">
      <alignment horizontal="center" vertical="center" shrinkToFit="1"/>
      <protection hidden="1"/>
    </xf>
    <xf numFmtId="0" fontId="74" fillId="0" borderId="73" xfId="2" applyFont="1" applyBorder="1" applyAlignment="1" applyProtection="1">
      <alignment horizontal="center" vertical="center" shrinkToFit="1"/>
      <protection hidden="1"/>
    </xf>
    <xf numFmtId="166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74" fillId="0" borderId="52" xfId="2" applyFont="1" applyFill="1" applyBorder="1" applyAlignment="1" applyProtection="1">
      <alignment horizontal="center" vertical="center"/>
      <protection hidden="1"/>
    </xf>
    <xf numFmtId="0" fontId="74" fillId="0" borderId="24" xfId="2" applyFont="1" applyBorder="1" applyAlignment="1" applyProtection="1">
      <alignment horizontal="center" vertical="center"/>
      <protection hidden="1"/>
    </xf>
    <xf numFmtId="0" fontId="74" fillId="0" borderId="25" xfId="2" applyFont="1" applyBorder="1" applyAlignment="1" applyProtection="1">
      <alignment horizontal="center" vertical="center"/>
      <protection hidden="1"/>
    </xf>
    <xf numFmtId="1" fontId="8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Border="1" applyAlignment="1" applyProtection="1">
      <alignment horizontal="center" vertical="center"/>
      <protection hidden="1"/>
    </xf>
    <xf numFmtId="1" fontId="88" fillId="0" borderId="25" xfId="2" applyNumberFormat="1" applyFont="1" applyBorder="1" applyAlignment="1" applyProtection="1">
      <alignment horizontal="center" vertical="center"/>
      <protection hidden="1"/>
    </xf>
    <xf numFmtId="1" fontId="75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75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80" fillId="0" borderId="0" xfId="2" applyFont="1" applyFill="1" applyBorder="1" applyAlignment="1" applyProtection="1">
      <alignment horizontal="center" vertical="center" textRotation="90"/>
      <protection hidden="1"/>
    </xf>
    <xf numFmtId="0" fontId="74" fillId="0" borderId="0" xfId="2" applyFont="1" applyAlignment="1" applyProtection="1">
      <protection hidden="1"/>
    </xf>
    <xf numFmtId="0" fontId="80" fillId="0" borderId="62" xfId="2" applyFont="1" applyFill="1" applyBorder="1" applyAlignment="1" applyProtection="1">
      <protection hidden="1"/>
    </xf>
    <xf numFmtId="0" fontId="74" fillId="0" borderId="62" xfId="2" applyFont="1" applyBorder="1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25" sqref="J25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3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5"/>
      <c r="P2" s="236" t="s">
        <v>24</v>
      </c>
      <c r="Q2" s="236"/>
      <c r="R2" s="236"/>
    </row>
    <row r="3" spans="2:18" ht="13.35" customHeight="1" x14ac:dyDescent="0.25"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8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8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06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8"/>
      <c r="P5" s="27">
        <v>7</v>
      </c>
      <c r="Q5" s="27">
        <v>18.9999</v>
      </c>
      <c r="R5" s="28">
        <v>71</v>
      </c>
    </row>
    <row r="6" spans="2:18" ht="13.35" customHeight="1" x14ac:dyDescent="0.25">
      <c r="B6" s="206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8"/>
      <c r="P6" s="27">
        <v>19</v>
      </c>
      <c r="Q6" s="27">
        <v>30.9999</v>
      </c>
      <c r="R6" s="28">
        <v>72</v>
      </c>
    </row>
    <row r="7" spans="2:18" ht="13.35" customHeight="1" x14ac:dyDescent="0.25">
      <c r="B7" s="206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8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8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1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2" t="s">
        <v>13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4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95"/>
      <c r="D11" s="196"/>
      <c r="E11" s="196"/>
      <c r="F11" s="196"/>
      <c r="G11" s="196"/>
      <c r="H11" s="196"/>
      <c r="I11" s="196"/>
      <c r="J11" s="196"/>
      <c r="K11" s="196"/>
      <c r="L11" s="196"/>
      <c r="M11" s="197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219" t="s">
        <v>166</v>
      </c>
      <c r="E12" s="220"/>
      <c r="F12" s="1"/>
      <c r="G12" s="215" t="s">
        <v>168</v>
      </c>
      <c r="H12" s="218"/>
      <c r="I12" s="2"/>
      <c r="J12" s="215" t="s">
        <v>167</v>
      </c>
      <c r="K12" s="216"/>
      <c r="L12" s="217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200" t="s">
        <v>14</v>
      </c>
      <c r="E13" s="240"/>
      <c r="F13" s="1"/>
      <c r="G13" s="200" t="s">
        <v>15</v>
      </c>
      <c r="H13" s="200"/>
      <c r="I13" s="2"/>
      <c r="J13" s="200" t="s">
        <v>16</v>
      </c>
      <c r="K13" s="196"/>
      <c r="L13" s="19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5" t="s">
        <v>169</v>
      </c>
      <c r="E14" s="218"/>
      <c r="F14" s="4"/>
      <c r="G14" s="215"/>
      <c r="H14" s="218"/>
      <c r="I14" s="5"/>
      <c r="J14" s="167" t="s">
        <v>165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200" t="s">
        <v>17</v>
      </c>
      <c r="E15" s="225"/>
      <c r="F15" s="4"/>
      <c r="G15" s="200" t="s">
        <v>18</v>
      </c>
      <c r="H15" s="225"/>
      <c r="I15" s="5"/>
      <c r="J15" s="3" t="s">
        <v>19</v>
      </c>
      <c r="K15" s="221"/>
      <c r="L15" s="19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219" t="s">
        <v>156</v>
      </c>
      <c r="E16" s="226"/>
      <c r="F16" s="4"/>
      <c r="G16" s="168" t="s">
        <v>155</v>
      </c>
      <c r="H16" s="245"/>
      <c r="I16" s="245"/>
      <c r="J16" s="241" t="s">
        <v>154</v>
      </c>
      <c r="K16" s="242"/>
      <c r="L16" s="243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200" t="s">
        <v>20</v>
      </c>
      <c r="E17" s="235"/>
      <c r="F17" s="4"/>
      <c r="G17" s="3" t="s">
        <v>21</v>
      </c>
      <c r="H17" s="15"/>
      <c r="I17" s="5"/>
      <c r="J17" s="200" t="s">
        <v>22</v>
      </c>
      <c r="K17" s="196"/>
      <c r="L17" s="19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48"/>
      <c r="E18" s="248"/>
      <c r="F18" s="15"/>
      <c r="G18" s="249"/>
      <c r="H18" s="249"/>
      <c r="I18" s="249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32" t="s">
        <v>1</v>
      </c>
      <c r="E19" s="234"/>
      <c r="F19" s="7"/>
      <c r="G19" s="232" t="s">
        <v>2</v>
      </c>
      <c r="H19" s="233"/>
      <c r="I19" s="233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98">
        <v>40575</v>
      </c>
      <c r="E20" s="199"/>
      <c r="F20" s="8"/>
      <c r="G20" s="222" t="s">
        <v>5</v>
      </c>
      <c r="H20" s="223"/>
      <c r="I20" s="224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200" t="s">
        <v>3</v>
      </c>
      <c r="E21" s="240"/>
      <c r="F21" s="9"/>
      <c r="G21" s="222" t="s">
        <v>6</v>
      </c>
      <c r="H21" s="223"/>
      <c r="I21" s="224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46">
        <v>40603</v>
      </c>
      <c r="E22" s="247"/>
      <c r="F22" s="8"/>
      <c r="G22" s="201" t="s">
        <v>136</v>
      </c>
      <c r="H22" s="202"/>
      <c r="I22" s="202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200" t="s">
        <v>23</v>
      </c>
      <c r="E23" s="240"/>
      <c r="F23" s="9"/>
      <c r="G23" s="244"/>
      <c r="H23" s="244"/>
      <c r="I23" s="244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46">
        <v>40634</v>
      </c>
      <c r="E24" s="250"/>
      <c r="F24" s="9"/>
      <c r="G24" s="232" t="s">
        <v>7</v>
      </c>
      <c r="H24" s="233"/>
      <c r="I24" s="233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200" t="s">
        <v>4</v>
      </c>
      <c r="E25" s="240"/>
      <c r="F25" s="8"/>
      <c r="G25" s="227" t="s">
        <v>11</v>
      </c>
      <c r="H25" s="228"/>
      <c r="I25" s="228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200"/>
      <c r="E26" s="196"/>
      <c r="F26" s="8"/>
      <c r="G26" s="229" t="s">
        <v>12</v>
      </c>
      <c r="H26" s="230"/>
      <c r="I26" s="231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38" t="s">
        <v>152</v>
      </c>
      <c r="D27" s="239"/>
      <c r="E27" s="239"/>
      <c r="F27" s="21"/>
      <c r="G27" s="237"/>
      <c r="H27" s="237"/>
      <c r="I27" s="237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B43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170</v>
      </c>
      <c r="C2" s="47" t="s">
        <v>114</v>
      </c>
      <c r="D2" s="51" t="s">
        <v>158</v>
      </c>
      <c r="E2" s="47" t="s">
        <v>171</v>
      </c>
    </row>
    <row r="3" spans="1:5" ht="12.75" customHeight="1" x14ac:dyDescent="0.25">
      <c r="A3" s="50" t="s">
        <v>35</v>
      </c>
      <c r="B3" s="46" t="s">
        <v>172</v>
      </c>
      <c r="C3" s="47" t="s">
        <v>114</v>
      </c>
      <c r="D3" s="51" t="s">
        <v>159</v>
      </c>
      <c r="E3" s="47" t="s">
        <v>173</v>
      </c>
    </row>
    <row r="4" spans="1:5" ht="12.75" customHeight="1" x14ac:dyDescent="0.25">
      <c r="A4" s="50" t="s">
        <v>36</v>
      </c>
      <c r="B4" s="46" t="s">
        <v>174</v>
      </c>
      <c r="C4" s="47" t="s">
        <v>114</v>
      </c>
      <c r="D4" s="51" t="s">
        <v>157</v>
      </c>
      <c r="E4" s="47" t="s">
        <v>175</v>
      </c>
    </row>
    <row r="5" spans="1:5" ht="12.75" customHeight="1" x14ac:dyDescent="0.25">
      <c r="A5" s="50" t="s">
        <v>37</v>
      </c>
      <c r="B5" s="46" t="s">
        <v>176</v>
      </c>
      <c r="C5" s="47" t="s">
        <v>106</v>
      </c>
      <c r="D5" s="51" t="s">
        <v>160</v>
      </c>
      <c r="E5" s="47" t="s">
        <v>177</v>
      </c>
    </row>
    <row r="6" spans="1:5" ht="12.75" customHeight="1" x14ac:dyDescent="0.25">
      <c r="A6" s="50" t="s">
        <v>38</v>
      </c>
      <c r="B6" s="46" t="s">
        <v>178</v>
      </c>
      <c r="C6" s="47" t="s">
        <v>114</v>
      </c>
      <c r="D6" s="51" t="s">
        <v>159</v>
      </c>
      <c r="E6" s="47" t="s">
        <v>179</v>
      </c>
    </row>
    <row r="7" spans="1:5" ht="12.75" customHeight="1" x14ac:dyDescent="0.25">
      <c r="A7" s="50" t="s">
        <v>39</v>
      </c>
      <c r="B7" s="46" t="s">
        <v>180</v>
      </c>
      <c r="C7" s="47" t="s">
        <v>114</v>
      </c>
      <c r="D7" s="51" t="s">
        <v>181</v>
      </c>
      <c r="E7" s="47" t="s">
        <v>182</v>
      </c>
    </row>
    <row r="8" spans="1:5" ht="12.75" customHeight="1" x14ac:dyDescent="0.25">
      <c r="A8" s="50" t="s">
        <v>40</v>
      </c>
      <c r="B8" s="46" t="s">
        <v>183</v>
      </c>
      <c r="C8" s="47" t="s">
        <v>114</v>
      </c>
      <c r="D8" s="51" t="s">
        <v>157</v>
      </c>
      <c r="E8" s="47" t="s">
        <v>184</v>
      </c>
    </row>
    <row r="9" spans="1:5" ht="12.75" customHeight="1" x14ac:dyDescent="0.25">
      <c r="A9" s="50" t="s">
        <v>41</v>
      </c>
      <c r="B9" s="46" t="s">
        <v>185</v>
      </c>
      <c r="C9" s="47" t="s">
        <v>106</v>
      </c>
      <c r="D9" s="51" t="s">
        <v>158</v>
      </c>
      <c r="E9" s="47" t="s">
        <v>186</v>
      </c>
    </row>
    <row r="10" spans="1:5" ht="12.75" customHeight="1" x14ac:dyDescent="0.25">
      <c r="A10" s="50" t="s">
        <v>42</v>
      </c>
      <c r="B10" s="46" t="s">
        <v>187</v>
      </c>
      <c r="C10" s="47" t="s">
        <v>106</v>
      </c>
      <c r="D10" s="51" t="s">
        <v>158</v>
      </c>
      <c r="E10" s="47" t="s">
        <v>188</v>
      </c>
    </row>
    <row r="11" spans="1:5" ht="12.75" customHeight="1" x14ac:dyDescent="0.25">
      <c r="A11" s="50" t="s">
        <v>43</v>
      </c>
      <c r="B11" s="48" t="s">
        <v>163</v>
      </c>
      <c r="C11" s="47" t="s">
        <v>114</v>
      </c>
      <c r="D11" s="51" t="s">
        <v>159</v>
      </c>
      <c r="E11" s="47" t="s">
        <v>164</v>
      </c>
    </row>
    <row r="12" spans="1:5" ht="12.75" customHeight="1" x14ac:dyDescent="0.25">
      <c r="A12" s="50" t="s">
        <v>44</v>
      </c>
      <c r="B12" s="46" t="s">
        <v>189</v>
      </c>
      <c r="C12" s="47" t="s">
        <v>114</v>
      </c>
      <c r="D12" s="51" t="s">
        <v>160</v>
      </c>
      <c r="E12" s="47" t="s">
        <v>190</v>
      </c>
    </row>
    <row r="13" spans="1:5" ht="12.75" customHeight="1" x14ac:dyDescent="0.25">
      <c r="A13" s="50" t="s">
        <v>45</v>
      </c>
      <c r="B13" s="46" t="s">
        <v>191</v>
      </c>
      <c r="C13" s="47" t="s">
        <v>106</v>
      </c>
      <c r="D13" s="51" t="s">
        <v>160</v>
      </c>
      <c r="E13" s="47" t="s">
        <v>192</v>
      </c>
    </row>
    <row r="14" spans="1:5" ht="12.75" customHeight="1" x14ac:dyDescent="0.25">
      <c r="A14" s="50" t="s">
        <v>46</v>
      </c>
      <c r="B14" s="46" t="s">
        <v>193</v>
      </c>
      <c r="C14" s="47" t="s">
        <v>114</v>
      </c>
      <c r="D14" s="51" t="s">
        <v>160</v>
      </c>
      <c r="E14" s="47" t="s">
        <v>194</v>
      </c>
    </row>
    <row r="15" spans="1:5" ht="12.75" customHeight="1" x14ac:dyDescent="0.25">
      <c r="A15" s="50" t="s">
        <v>47</v>
      </c>
      <c r="B15" s="46" t="s">
        <v>195</v>
      </c>
      <c r="C15" s="47" t="s">
        <v>114</v>
      </c>
      <c r="D15" s="51" t="s">
        <v>158</v>
      </c>
      <c r="E15" s="47" t="s">
        <v>196</v>
      </c>
    </row>
    <row r="16" spans="1:5" ht="12.75" customHeight="1" x14ac:dyDescent="0.25">
      <c r="A16" s="50" t="s">
        <v>48</v>
      </c>
      <c r="B16" s="46" t="s">
        <v>197</v>
      </c>
      <c r="C16" s="47" t="s">
        <v>114</v>
      </c>
      <c r="D16" s="51" t="s">
        <v>160</v>
      </c>
      <c r="E16" s="47" t="s">
        <v>198</v>
      </c>
    </row>
    <row r="17" spans="1:5" ht="12.75" customHeight="1" x14ac:dyDescent="0.25">
      <c r="A17" s="50" t="s">
        <v>49</v>
      </c>
      <c r="B17" s="46" t="s">
        <v>199</v>
      </c>
      <c r="C17" s="47" t="s">
        <v>106</v>
      </c>
      <c r="D17" s="51" t="s">
        <v>159</v>
      </c>
      <c r="E17" s="47" t="s">
        <v>200</v>
      </c>
    </row>
    <row r="18" spans="1:5" ht="12.75" customHeight="1" x14ac:dyDescent="0.25">
      <c r="A18" s="50" t="s">
        <v>50</v>
      </c>
      <c r="B18" s="46" t="s">
        <v>161</v>
      </c>
      <c r="C18" s="47" t="s">
        <v>114</v>
      </c>
      <c r="D18" s="51" t="s">
        <v>157</v>
      </c>
      <c r="E18" s="47" t="s">
        <v>162</v>
      </c>
    </row>
    <row r="19" spans="1:5" ht="12.75" customHeight="1" x14ac:dyDescent="0.25">
      <c r="A19" s="50" t="s">
        <v>51</v>
      </c>
      <c r="B19" s="46" t="s">
        <v>201</v>
      </c>
      <c r="C19" s="47" t="s">
        <v>114</v>
      </c>
      <c r="D19" s="51" t="s">
        <v>157</v>
      </c>
      <c r="E19" s="47" t="s">
        <v>202</v>
      </c>
    </row>
    <row r="20" spans="1:5" ht="12.75" customHeight="1" x14ac:dyDescent="0.25">
      <c r="A20" s="50" t="s">
        <v>52</v>
      </c>
      <c r="B20" s="46" t="s">
        <v>203</v>
      </c>
      <c r="C20" s="47" t="s">
        <v>106</v>
      </c>
      <c r="D20" s="51" t="s">
        <v>158</v>
      </c>
      <c r="E20" s="47" t="s">
        <v>204</v>
      </c>
    </row>
    <row r="21" spans="1:5" ht="12.75" customHeight="1" x14ac:dyDescent="0.25">
      <c r="A21" s="50" t="s">
        <v>53</v>
      </c>
      <c r="B21" s="46" t="s">
        <v>205</v>
      </c>
      <c r="C21" s="47" t="s">
        <v>106</v>
      </c>
      <c r="D21" s="51" t="s">
        <v>158</v>
      </c>
      <c r="E21" s="47" t="s">
        <v>206</v>
      </c>
    </row>
    <row r="22" spans="1:5" ht="12.75" customHeight="1" x14ac:dyDescent="0.25">
      <c r="A22" s="50" t="s">
        <v>54</v>
      </c>
      <c r="B22" s="46" t="s">
        <v>207</v>
      </c>
      <c r="C22" s="47" t="s">
        <v>114</v>
      </c>
      <c r="D22" s="51" t="s">
        <v>160</v>
      </c>
      <c r="E22" s="47" t="s">
        <v>208</v>
      </c>
    </row>
    <row r="23" spans="1:5" ht="12.75" customHeight="1" x14ac:dyDescent="0.25">
      <c r="A23" s="50" t="s">
        <v>55</v>
      </c>
      <c r="B23" s="46" t="s">
        <v>209</v>
      </c>
      <c r="C23" s="47" t="s">
        <v>114</v>
      </c>
      <c r="D23" s="51" t="s">
        <v>158</v>
      </c>
      <c r="E23" s="47" t="s">
        <v>210</v>
      </c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194"/>
      <c r="C25" s="47"/>
      <c r="D25" s="51"/>
      <c r="E25" s="47"/>
    </row>
    <row r="26" spans="1:5" ht="12.75" customHeight="1" x14ac:dyDescent="0.25">
      <c r="A26" s="50" t="s">
        <v>58</v>
      </c>
      <c r="B26" s="194"/>
      <c r="C26" s="47"/>
      <c r="D26" s="51"/>
      <c r="E26" s="47"/>
    </row>
    <row r="27" spans="1:5" ht="12.75" customHeight="1" x14ac:dyDescent="0.25">
      <c r="A27" s="50" t="s">
        <v>59</v>
      </c>
      <c r="B27" s="194"/>
      <c r="C27" s="47"/>
      <c r="D27" s="51"/>
      <c r="E27" s="47"/>
    </row>
    <row r="28" spans="1:5" ht="12.75" customHeight="1" x14ac:dyDescent="0.25">
      <c r="A28" s="50" t="s">
        <v>60</v>
      </c>
      <c r="B28" s="194"/>
      <c r="C28" s="47"/>
      <c r="D28" s="51"/>
      <c r="E28" s="47"/>
    </row>
    <row r="29" spans="1:5" ht="12.75" customHeight="1" x14ac:dyDescent="0.25">
      <c r="A29" s="50" t="s">
        <v>61</v>
      </c>
      <c r="B29" s="194"/>
      <c r="C29" s="47"/>
      <c r="D29" s="51"/>
      <c r="E29" s="47"/>
    </row>
    <row r="30" spans="1:5" ht="12.75" customHeight="1" x14ac:dyDescent="0.25">
      <c r="A30" s="50" t="s">
        <v>62</v>
      </c>
      <c r="B30" s="194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 t="s">
        <v>217</v>
      </c>
      <c r="C34" s="47"/>
      <c r="D34" s="51"/>
      <c r="E34" s="47"/>
    </row>
    <row r="35" spans="1:5" ht="12.75" customHeight="1" x14ac:dyDescent="0.25">
      <c r="A35" s="50" t="s">
        <v>67</v>
      </c>
      <c r="B35" s="46" t="s">
        <v>214</v>
      </c>
      <c r="C35" s="47"/>
      <c r="D35" s="51"/>
      <c r="E35" s="47"/>
    </row>
    <row r="36" spans="1:5" ht="12.75" customHeight="1" x14ac:dyDescent="0.25">
      <c r="A36" s="50" t="s">
        <v>68</v>
      </c>
      <c r="B36" s="46" t="s">
        <v>215</v>
      </c>
      <c r="C36" s="47"/>
      <c r="D36" s="51"/>
      <c r="E36" s="47"/>
    </row>
    <row r="37" spans="1:5" ht="12.75" customHeight="1" x14ac:dyDescent="0.25">
      <c r="A37" s="50" t="s">
        <v>69</v>
      </c>
      <c r="B37" s="46" t="s">
        <v>218</v>
      </c>
      <c r="C37" s="47"/>
      <c r="D37" s="51"/>
      <c r="E37" s="47"/>
    </row>
    <row r="38" spans="1:5" ht="12.75" customHeight="1" x14ac:dyDescent="0.25">
      <c r="A38" s="50" t="s">
        <v>70</v>
      </c>
      <c r="B38" s="46" t="s">
        <v>219</v>
      </c>
      <c r="C38" s="47"/>
      <c r="D38" s="51"/>
      <c r="E38" s="47"/>
    </row>
    <row r="39" spans="1:5" ht="12.75" customHeight="1" x14ac:dyDescent="0.25">
      <c r="A39" s="50" t="s">
        <v>71</v>
      </c>
      <c r="B39" s="46" t="s">
        <v>220</v>
      </c>
      <c r="C39" s="47"/>
      <c r="D39" s="51"/>
      <c r="E39" s="47"/>
    </row>
    <row r="40" spans="1:5" ht="12.75" customHeight="1" x14ac:dyDescent="0.25">
      <c r="A40" s="50" t="s">
        <v>72</v>
      </c>
      <c r="B40" s="46" t="s">
        <v>212</v>
      </c>
      <c r="C40" s="47"/>
      <c r="D40" s="51"/>
      <c r="E40" s="47"/>
    </row>
    <row r="41" spans="1:5" ht="12.75" customHeight="1" x14ac:dyDescent="0.25">
      <c r="A41" s="50" t="s">
        <v>73</v>
      </c>
      <c r="B41" s="46" t="s">
        <v>213</v>
      </c>
      <c r="C41" s="47"/>
      <c r="D41" s="51"/>
      <c r="E41" s="47"/>
    </row>
    <row r="42" spans="1:5" ht="12.75" customHeight="1" x14ac:dyDescent="0.25">
      <c r="A42" s="50" t="s">
        <v>74</v>
      </c>
      <c r="B42" s="46" t="s">
        <v>221</v>
      </c>
      <c r="C42" s="47"/>
      <c r="D42" s="51"/>
      <c r="E42" s="47"/>
    </row>
    <row r="43" spans="1:5" ht="12.75" customHeight="1" x14ac:dyDescent="0.25">
      <c r="A43" s="50" t="s">
        <v>75</v>
      </c>
      <c r="B43" s="46" t="s">
        <v>216</v>
      </c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100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79" t="str">
        <f>CONCATENATE('INITIAL INPUT'!D12,"  ",'INITIAL INPUT'!G12)</f>
        <v>CITCS INTL A  ICS 6</v>
      </c>
      <c r="B1" s="280"/>
      <c r="C1" s="280"/>
      <c r="D1" s="281"/>
      <c r="E1" s="285" t="s">
        <v>129</v>
      </c>
      <c r="F1" s="286"/>
      <c r="G1" s="286"/>
      <c r="H1" s="286"/>
      <c r="I1" s="287"/>
      <c r="J1" s="285" t="s">
        <v>130</v>
      </c>
      <c r="K1" s="286"/>
      <c r="L1" s="286"/>
      <c r="M1" s="286"/>
      <c r="N1" s="286"/>
      <c r="O1" s="287"/>
      <c r="P1" s="285" t="s">
        <v>131</v>
      </c>
      <c r="Q1" s="286"/>
      <c r="R1" s="286"/>
      <c r="S1" s="286"/>
      <c r="T1" s="286"/>
      <c r="U1" s="286"/>
      <c r="V1" s="287"/>
      <c r="W1" s="72"/>
    </row>
    <row r="2" spans="1:24" s="74" customFormat="1" ht="15" customHeight="1" x14ac:dyDescent="0.25">
      <c r="A2" s="282"/>
      <c r="B2" s="283"/>
      <c r="C2" s="283"/>
      <c r="D2" s="284"/>
      <c r="E2" s="276" t="str">
        <f>IF('INITIAL INPUT'!G20="","",'INITIAL INPUT'!G20)</f>
        <v>Class Standing</v>
      </c>
      <c r="F2" s="254" t="str">
        <f>IF('INITIAL INPUT'!G21="","",'INITIAL INPUT'!G21)</f>
        <v>Laboratory</v>
      </c>
      <c r="G2" s="257" t="s">
        <v>98</v>
      </c>
      <c r="H2" s="264" t="s">
        <v>99</v>
      </c>
      <c r="I2" s="273" t="str">
        <f>IF('INITIAL INPUT'!J23="","GRADE (%)","INVALID GRADE")</f>
        <v>GRADE (%)</v>
      </c>
      <c r="J2" s="276" t="str">
        <f>E2</f>
        <v>Class Standing</v>
      </c>
      <c r="K2" s="254" t="str">
        <f>F2</f>
        <v>Laboratory</v>
      </c>
      <c r="L2" s="257" t="str">
        <f>G2</f>
        <v>EXAM</v>
      </c>
      <c r="M2" s="290" t="s">
        <v>132</v>
      </c>
      <c r="N2" s="264" t="s">
        <v>99</v>
      </c>
      <c r="O2" s="273" t="str">
        <f>IF('INITIAL INPUT'!K23="","GRADE (%)","INVALID GRADE")</f>
        <v>GRADE (%)</v>
      </c>
      <c r="P2" s="276" t="str">
        <f>E2</f>
        <v>Class Standing</v>
      </c>
      <c r="Q2" s="254" t="str">
        <f>F2</f>
        <v>Laboratory</v>
      </c>
      <c r="R2" s="257" t="s">
        <v>98</v>
      </c>
      <c r="S2" s="290" t="s">
        <v>132</v>
      </c>
      <c r="T2" s="264" t="s">
        <v>99</v>
      </c>
      <c r="U2" s="273" t="str">
        <f>IF('INITIAL INPUT'!L23="","GRADE (%)","INVALID GRADE")</f>
        <v>GRADE (%)</v>
      </c>
      <c r="V2" s="293" t="str">
        <f>IF(U2="INVALID GRADE","INVALID FINAL GRADE","FINAL GRADE (%)")</f>
        <v>FINAL GRADE (%)</v>
      </c>
      <c r="W2" s="251" t="s">
        <v>133</v>
      </c>
    </row>
    <row r="3" spans="1:24" s="74" customFormat="1" ht="12.75" customHeight="1" x14ac:dyDescent="0.25">
      <c r="A3" s="305" t="str">
        <f>'INITIAL INPUT'!J12</f>
        <v>SPECIAL TOPICS</v>
      </c>
      <c r="B3" s="306"/>
      <c r="C3" s="306"/>
      <c r="D3" s="307"/>
      <c r="E3" s="277"/>
      <c r="F3" s="255"/>
      <c r="G3" s="258"/>
      <c r="H3" s="272"/>
      <c r="I3" s="274"/>
      <c r="J3" s="277"/>
      <c r="K3" s="255"/>
      <c r="L3" s="258"/>
      <c r="M3" s="290"/>
      <c r="N3" s="272"/>
      <c r="O3" s="274"/>
      <c r="P3" s="277"/>
      <c r="Q3" s="255"/>
      <c r="R3" s="258"/>
      <c r="S3" s="290"/>
      <c r="T3" s="272"/>
      <c r="U3" s="274"/>
      <c r="V3" s="294"/>
      <c r="W3" s="252"/>
    </row>
    <row r="4" spans="1:24" s="74" customFormat="1" ht="12.75" customHeight="1" x14ac:dyDescent="0.25">
      <c r="A4" s="308" t="str">
        <f>CONCATENATE('INITIAL INPUT'!D14,"  ",'INITIAL INPUT'!G14)</f>
        <v xml:space="preserve">TTHSAT 3:30PM-4:30PM  </v>
      </c>
      <c r="B4" s="309"/>
      <c r="C4" s="310"/>
      <c r="D4" s="103" t="str">
        <f>'INITIAL INPUT'!J14</f>
        <v>M303</v>
      </c>
      <c r="E4" s="277"/>
      <c r="F4" s="255"/>
      <c r="G4" s="258"/>
      <c r="H4" s="272"/>
      <c r="I4" s="274"/>
      <c r="J4" s="277"/>
      <c r="K4" s="255"/>
      <c r="L4" s="258"/>
      <c r="M4" s="290"/>
      <c r="N4" s="272"/>
      <c r="O4" s="274"/>
      <c r="P4" s="277"/>
      <c r="Q4" s="255"/>
      <c r="R4" s="258"/>
      <c r="S4" s="290"/>
      <c r="T4" s="272"/>
      <c r="U4" s="274"/>
      <c r="V4" s="294"/>
      <c r="W4" s="252"/>
    </row>
    <row r="5" spans="1:24" s="74" customFormat="1" ht="12.6" customHeight="1" x14ac:dyDescent="0.25">
      <c r="A5" s="308" t="str">
        <f>CONCATENATE('INITIAL INPUT'!G16," Trimester ","SY ",'INITIAL INPUT'!D16)</f>
        <v>1st Trimester SY 2017-2018</v>
      </c>
      <c r="B5" s="309"/>
      <c r="C5" s="310"/>
      <c r="D5" s="311"/>
      <c r="E5" s="277"/>
      <c r="F5" s="255"/>
      <c r="G5" s="263">
        <f>'INITIAL INPUT'!D20</f>
        <v>40575</v>
      </c>
      <c r="H5" s="272"/>
      <c r="I5" s="274"/>
      <c r="J5" s="277"/>
      <c r="K5" s="255"/>
      <c r="L5" s="263">
        <f>'INITIAL INPUT'!D22</f>
        <v>40603</v>
      </c>
      <c r="M5" s="290"/>
      <c r="N5" s="272"/>
      <c r="O5" s="274"/>
      <c r="P5" s="277"/>
      <c r="Q5" s="255"/>
      <c r="R5" s="263">
        <f>'INITIAL INPUT'!D24</f>
        <v>40634</v>
      </c>
      <c r="S5" s="290"/>
      <c r="T5" s="272"/>
      <c r="U5" s="274"/>
      <c r="V5" s="294"/>
      <c r="W5" s="252"/>
    </row>
    <row r="6" spans="1:24" s="74" customFormat="1" ht="12.75" customHeight="1" x14ac:dyDescent="0.25">
      <c r="A6" s="296" t="str">
        <f>CONCATENATE("Inst/Prof:", 'INITIAL INPUT'!J16)</f>
        <v>Inst/Prof:Leonard Prim Francis G. Reyes</v>
      </c>
      <c r="B6" s="297"/>
      <c r="C6" s="297"/>
      <c r="D6" s="298"/>
      <c r="E6" s="277"/>
      <c r="F6" s="255"/>
      <c r="G6" s="255"/>
      <c r="H6" s="272"/>
      <c r="I6" s="274"/>
      <c r="J6" s="277"/>
      <c r="K6" s="255"/>
      <c r="L6" s="255"/>
      <c r="M6" s="290"/>
      <c r="N6" s="272"/>
      <c r="O6" s="274"/>
      <c r="P6" s="277"/>
      <c r="Q6" s="255"/>
      <c r="R6" s="255"/>
      <c r="S6" s="290"/>
      <c r="T6" s="272"/>
      <c r="U6" s="274"/>
      <c r="V6" s="294"/>
      <c r="W6" s="252"/>
    </row>
    <row r="7" spans="1:24" ht="13.15" customHeight="1" x14ac:dyDescent="0.2">
      <c r="A7" s="299" t="s">
        <v>124</v>
      </c>
      <c r="B7" s="300"/>
      <c r="C7" s="303" t="s">
        <v>125</v>
      </c>
      <c r="D7" s="288" t="s">
        <v>134</v>
      </c>
      <c r="E7" s="278"/>
      <c r="F7" s="256"/>
      <c r="G7" s="256"/>
      <c r="H7" s="272"/>
      <c r="I7" s="274"/>
      <c r="J7" s="278"/>
      <c r="K7" s="256"/>
      <c r="L7" s="256"/>
      <c r="M7" s="291"/>
      <c r="N7" s="272"/>
      <c r="O7" s="274"/>
      <c r="P7" s="278"/>
      <c r="Q7" s="256"/>
      <c r="R7" s="256"/>
      <c r="S7" s="291"/>
      <c r="T7" s="272"/>
      <c r="U7" s="274"/>
      <c r="V7" s="294"/>
      <c r="W7" s="252"/>
    </row>
    <row r="8" spans="1:24" ht="12.75" customHeight="1" x14ac:dyDescent="0.2">
      <c r="A8" s="301"/>
      <c r="B8" s="302"/>
      <c r="C8" s="304"/>
      <c r="D8" s="289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66"/>
      <c r="I8" s="275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92"/>
      <c r="N8" s="266"/>
      <c r="O8" s="275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92"/>
      <c r="T8" s="266"/>
      <c r="U8" s="275"/>
      <c r="V8" s="295"/>
      <c r="W8" s="253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ABULGASEM, MOHAMED S.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47.272727272727273</v>
      </c>
      <c r="F9" s="83" t="str">
        <f>IF(PRELIM!AB9="","",$F$8*PRELIM!AB9)</f>
        <v/>
      </c>
      <c r="G9" s="83">
        <f>IF(PRELIM!AD9="","",$G$8*PRELIM!AD9)</f>
        <v>13</v>
      </c>
      <c r="H9" s="84">
        <f t="shared" ref="H9:H40" si="0">IF(SUM(E9:G9)=0,"",SUM(E9:G9))</f>
        <v>60.272727272727273</v>
      </c>
      <c r="I9" s="85">
        <f>IF(H9="","",VLOOKUP(H9,'INITIAL INPUT'!$P$4:$R$34,3))</f>
        <v>80</v>
      </c>
      <c r="J9" s="83">
        <f>IF(MIDTERM!P9="","",$J$8*MIDTERM!P9)</f>
        <v>15.625</v>
      </c>
      <c r="K9" s="83" t="str">
        <f>IF(MIDTERM!AB9="","",$K$8*MIDTERM!AB9)</f>
        <v/>
      </c>
      <c r="L9" s="83">
        <f>IF(MIDTERM!AD9="","",$L$8*MIDTERM!AD9)</f>
        <v>31.111111111111111</v>
      </c>
      <c r="M9" s="86">
        <f>IF(SUM(J9:L9)=0,"",SUM(J9:L9))</f>
        <v>46.736111111111114</v>
      </c>
      <c r="N9" s="87">
        <f>IF(M9="","",('INITIAL INPUT'!$J$25*CRS!H9+'INITIAL INPUT'!$K$25*CRS!M9))</f>
        <v>53.504419191919197</v>
      </c>
      <c r="O9" s="85">
        <f>IF(N9="","",VLOOKUP(N9,'INITIAL INPUT'!$P$4:$R$34,3))</f>
        <v>77</v>
      </c>
      <c r="P9" s="83">
        <f>IF(FINAL!P9="","",CRS!$P$8*FINAL!P9)</f>
        <v>15</v>
      </c>
      <c r="Q9" s="83" t="str">
        <f>IF(FINAL!AB9="","",CRS!$Q$8*FINAL!AB9)</f>
        <v/>
      </c>
      <c r="R9" s="83">
        <f>IF(FINAL!AD9="","",CRS!$R$8*FINAL!AD9)</f>
        <v>23.333333333333332</v>
      </c>
      <c r="S9" s="86">
        <f t="shared" ref="S9:S15" si="1">IF(R9="","",SUM(P9:R9))</f>
        <v>38.333333333333329</v>
      </c>
      <c r="T9" s="87">
        <f>IF(S9="","",'INITIAL INPUT'!$J$26*CRS!H9+'INITIAL INPUT'!$K$26*CRS!M9+'INITIAL INPUT'!$L$26*CRS!S9)</f>
        <v>45.918876262626263</v>
      </c>
      <c r="U9" s="85">
        <f>IF(T9="","",VLOOKUP(T9,'INITIAL INPUT'!$P$4:$R$34,3))</f>
        <v>74</v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BERNARDEZ, DARNELL ERIC C. </v>
      </c>
      <c r="C10" s="104" t="str">
        <f>IF(NAMES!C3="","",NAMES!C3)</f>
        <v>M</v>
      </c>
      <c r="D10" s="81" t="str">
        <f>IF(NAMES!D3="","",NAMES!D3)</f>
        <v>BSIT-WEB TRACK-3</v>
      </c>
      <c r="E10" s="82">
        <f>IF(PRELIM!P10="","",$E$8*PRELIM!P10)</f>
        <v>50</v>
      </c>
      <c r="F10" s="83" t="str">
        <f>IF(PRELIM!AB10="","",$F$8*PRELIM!AB10)</f>
        <v/>
      </c>
      <c r="G10" s="83">
        <f>IF(PRELIM!AD10="","",$G$8*PRELIM!AD10)</f>
        <v>15</v>
      </c>
      <c r="H10" s="84">
        <f t="shared" si="0"/>
        <v>65</v>
      </c>
      <c r="I10" s="85">
        <f>IF(H10="","",VLOOKUP(H10,'INITIAL INPUT'!$P$4:$R$34,3))</f>
        <v>83</v>
      </c>
      <c r="J10" s="83">
        <f>IF(MIDTERM!P10="","",$J$8*MIDTERM!P10)</f>
        <v>15.625</v>
      </c>
      <c r="K10" s="83" t="str">
        <f>IF(MIDTERM!AB10="","",$K$8*MIDTERM!AB10)</f>
        <v/>
      </c>
      <c r="L10" s="83">
        <f>IF(MIDTERM!AD10="","",$L$8*MIDTERM!AD10)</f>
        <v>31.111111111111111</v>
      </c>
      <c r="M10" s="86">
        <f t="shared" ref="M10:M40" si="2">IF(SUM(J10:L10)=0,"",SUM(J10:L10))</f>
        <v>46.736111111111114</v>
      </c>
      <c r="N10" s="87">
        <f>IF(M10="","",('INITIAL INPUT'!$J$25*CRS!H10+'INITIAL INPUT'!$K$25*CRS!M10))</f>
        <v>55.868055555555557</v>
      </c>
      <c r="O10" s="85">
        <f>IF(N10="","",VLOOKUP(N10,'INITIAL INPUT'!$P$4:$R$34,3))</f>
        <v>78</v>
      </c>
      <c r="P10" s="83">
        <f>IF(FINAL!P10="","",CRS!$P$8*FINAL!P10)</f>
        <v>12.5</v>
      </c>
      <c r="Q10" s="83" t="str">
        <f>IF(FINAL!AB10="","",CRS!$Q$8*FINAL!AB10)</f>
        <v/>
      </c>
      <c r="R10" s="83">
        <f>IF(FINAL!AD10="","",CRS!$R$8*FINAL!AD10)</f>
        <v>31.111111111111111</v>
      </c>
      <c r="S10" s="86">
        <f t="shared" si="1"/>
        <v>43.611111111111114</v>
      </c>
      <c r="T10" s="87">
        <f>IF(S10="","",'INITIAL INPUT'!$J$26*CRS!H10+'INITIAL INPUT'!$K$26*CRS!M10+'INITIAL INPUT'!$L$26*CRS!S10)</f>
        <v>49.739583333333336</v>
      </c>
      <c r="U10" s="85">
        <f>IF(T10="","",VLOOKUP(T10,'INITIAL INPUT'!$P$4:$R$34,3))</f>
        <v>74</v>
      </c>
      <c r="V10" s="107">
        <f t="shared" ref="V10:V40" si="3">U10</f>
        <v>74</v>
      </c>
      <c r="W10" s="166" t="str">
        <f t="shared" ref="W10:W40" si="4">IF(V10="","",IF(V10="OD","OD",IF(V10="UD","UD",IF(V10="INC","NFE",IF(V10&gt;74,"PASSED","FAILED")))))</f>
        <v>FAILED</v>
      </c>
      <c r="X10" s="88"/>
    </row>
    <row r="11" spans="1:24" x14ac:dyDescent="0.2">
      <c r="A11" s="90" t="s">
        <v>36</v>
      </c>
      <c r="B11" s="79" t="str">
        <f>IF(NAMES!B4="","",NAMES!B4)</f>
        <v xml:space="preserve">BOGUEN, GABRIEL ANGELO S. </v>
      </c>
      <c r="C11" s="104" t="str">
        <f>IF(NAMES!C4="","",NAMES!C4)</f>
        <v>M</v>
      </c>
      <c r="D11" s="81" t="str">
        <f>IF(NAMES!D4="","",NAMES!D4)</f>
        <v>BSIT-WEB TRACK-2</v>
      </c>
      <c r="E11" s="82">
        <f>IF(PRELIM!P11="","",$E$8*PRELIM!P11)</f>
        <v>9.0909090909090917</v>
      </c>
      <c r="F11" s="83" t="str">
        <f>IF(PRELIM!AB11="","",$F$8*PRELIM!AB11)</f>
        <v/>
      </c>
      <c r="G11" s="83">
        <f>IF(PRELIM!AD11="","",$G$8*PRELIM!AD11)</f>
        <v>20</v>
      </c>
      <c r="H11" s="84">
        <f t="shared" si="0"/>
        <v>29.090909090909093</v>
      </c>
      <c r="I11" s="85">
        <f>IF(H11="","",VLOOKUP(H11,'INITIAL INPUT'!$P$4:$R$34,3))</f>
        <v>72</v>
      </c>
      <c r="J11" s="83">
        <f>IF(MIDTERM!P11="","",$J$8*MIDTERM!P11)</f>
        <v>37.5</v>
      </c>
      <c r="K11" s="83" t="str">
        <f>IF(MIDTERM!AB11="","",$K$8*MIDTERM!AB11)</f>
        <v/>
      </c>
      <c r="L11" s="83">
        <f>IF(MIDTERM!AD11="","",$L$8*MIDTERM!AD11)</f>
        <v>29.444444444444446</v>
      </c>
      <c r="M11" s="86">
        <f t="shared" si="2"/>
        <v>66.944444444444443</v>
      </c>
      <c r="N11" s="87">
        <f>IF(M11="","",('INITIAL INPUT'!$J$25*CRS!H11+'INITIAL INPUT'!$K$25*CRS!M11))</f>
        <v>48.017676767676768</v>
      </c>
      <c r="O11" s="85">
        <f>IF(N11="","",VLOOKUP(N11,'INITIAL INPUT'!$P$4:$R$34,3))</f>
        <v>74</v>
      </c>
      <c r="P11" s="83">
        <f>IF(FINAL!P11="","",CRS!$P$8*FINAL!P11)</f>
        <v>6.25</v>
      </c>
      <c r="Q11" s="83" t="str">
        <f>IF(FINAL!AB11="","",CRS!$Q$8*FINAL!AB11)</f>
        <v/>
      </c>
      <c r="R11" s="83">
        <f>IF(FINAL!AD11="","",CRS!$R$8*FINAL!AD11)</f>
        <v>21.111111111111111</v>
      </c>
      <c r="S11" s="86">
        <f t="shared" si="1"/>
        <v>27.361111111111111</v>
      </c>
      <c r="T11" s="87">
        <f>IF(S11="","",'INITIAL INPUT'!$J$26*CRS!H11+'INITIAL INPUT'!$K$26*CRS!M11+'INITIAL INPUT'!$L$26*CRS!S11)</f>
        <v>37.689393939393938</v>
      </c>
      <c r="U11" s="85">
        <f>IF(T11="","",VLOOKUP(T11,'INITIAL INPUT'!$P$4:$R$34,3))</f>
        <v>73</v>
      </c>
      <c r="V11" s="107">
        <f t="shared" si="3"/>
        <v>73</v>
      </c>
      <c r="W11" s="166" t="str">
        <f t="shared" si="4"/>
        <v>FAILED</v>
      </c>
      <c r="X11" s="91"/>
    </row>
    <row r="12" spans="1:24" x14ac:dyDescent="0.2">
      <c r="A12" s="90" t="s">
        <v>37</v>
      </c>
      <c r="B12" s="79" t="str">
        <f>IF(NAMES!B5="","",NAMES!B5)</f>
        <v xml:space="preserve">BOLOS, MITCHELLE ROSS A. </v>
      </c>
      <c r="C12" s="104" t="str">
        <f>IF(NAMES!C5="","",NAMES!C5)</f>
        <v>F</v>
      </c>
      <c r="D12" s="81" t="str">
        <f>IF(NAMES!D5="","",NAMES!D5)</f>
        <v>BSIT-NET SEC TRACK-3</v>
      </c>
      <c r="E12" s="82">
        <f>IF(PRELIM!P12="","",$E$8*PRELIM!P12)</f>
        <v>50</v>
      </c>
      <c r="F12" s="83" t="str">
        <f>IF(PRELIM!AB12="","",$F$8*PRELIM!AB12)</f>
        <v/>
      </c>
      <c r="G12" s="83">
        <f>IF(PRELIM!AD12="","",$G$8*PRELIM!AD12)</f>
        <v>27</v>
      </c>
      <c r="H12" s="84">
        <f t="shared" si="0"/>
        <v>77</v>
      </c>
      <c r="I12" s="85">
        <f>IF(H12="","",VLOOKUP(H12,'INITIAL INPUT'!$P$4:$R$34,3))</f>
        <v>89</v>
      </c>
      <c r="J12" s="83">
        <f>IF(MIDTERM!P12="","",$J$8*MIDTERM!P12)</f>
        <v>50</v>
      </c>
      <c r="K12" s="83" t="str">
        <f>IF(MIDTERM!AB12="","",$K$8*MIDTERM!AB12)</f>
        <v/>
      </c>
      <c r="L12" s="83">
        <f>IF(MIDTERM!AD12="","",$L$8*MIDTERM!AD12)</f>
        <v>26.666666666666668</v>
      </c>
      <c r="M12" s="86">
        <f t="shared" si="2"/>
        <v>76.666666666666671</v>
      </c>
      <c r="N12" s="87">
        <f>IF(M12="","",('INITIAL INPUT'!$J$25*CRS!H12+'INITIAL INPUT'!$K$25*CRS!M12))</f>
        <v>76.833333333333343</v>
      </c>
      <c r="O12" s="85">
        <f>IF(N12="","",VLOOKUP(N12,'INITIAL INPUT'!$P$4:$R$34,3))</f>
        <v>88</v>
      </c>
      <c r="P12" s="83">
        <f>IF(FINAL!P12="","",CRS!$P$8*FINAL!P12)</f>
        <v>21.25</v>
      </c>
      <c r="Q12" s="83" t="str">
        <f>IF(FINAL!AB12="","",CRS!$Q$8*FINAL!AB12)</f>
        <v/>
      </c>
      <c r="R12" s="83">
        <f>IF(FINAL!AD12="","",CRS!$R$8*FINAL!AD12)</f>
        <v>35</v>
      </c>
      <c r="S12" s="86">
        <f t="shared" si="1"/>
        <v>56.25</v>
      </c>
      <c r="T12" s="87">
        <f>IF(S12="","",'INITIAL INPUT'!$J$26*CRS!H12+'INITIAL INPUT'!$K$26*CRS!M12+'INITIAL INPUT'!$L$26*CRS!S12)</f>
        <v>66.541666666666671</v>
      </c>
      <c r="U12" s="85">
        <f>IF(T12="","",VLOOKUP(T12,'INITIAL INPUT'!$P$4:$R$34,3))</f>
        <v>83</v>
      </c>
      <c r="V12" s="107">
        <f t="shared" si="3"/>
        <v>83</v>
      </c>
      <c r="W12" s="166" t="str">
        <f t="shared" si="4"/>
        <v>PASSED</v>
      </c>
      <c r="X12" s="91"/>
    </row>
    <row r="13" spans="1:24" x14ac:dyDescent="0.2">
      <c r="A13" s="90" t="s">
        <v>38</v>
      </c>
      <c r="B13" s="79" t="str">
        <f>IF(NAMES!B6="","",NAMES!B6)</f>
        <v xml:space="preserve">CIANO, CLARENCE GLITZ A. </v>
      </c>
      <c r="C13" s="104" t="str">
        <f>IF(NAMES!C6="","",NAMES!C6)</f>
        <v>M</v>
      </c>
      <c r="D13" s="81" t="str">
        <f>IF(NAMES!D6="","",NAMES!D6)</f>
        <v>BSIT-WEB TRACK-3</v>
      </c>
      <c r="E13" s="82">
        <f>IF(PRELIM!P13="","",$E$8*PRELIM!P13)</f>
        <v>36.363636363636367</v>
      </c>
      <c r="F13" s="83" t="str">
        <f>IF(PRELIM!AB13="","",$F$8*PRELIM!AB13)</f>
        <v/>
      </c>
      <c r="G13" s="83">
        <f>IF(PRELIM!AD13="","",$G$8*PRELIM!AD13)</f>
        <v>24</v>
      </c>
      <c r="H13" s="84">
        <f t="shared" si="0"/>
        <v>60.363636363636367</v>
      </c>
      <c r="I13" s="85">
        <f>IF(H13="","",VLOOKUP(H13,'INITIAL INPUT'!$P$4:$R$34,3))</f>
        <v>80</v>
      </c>
      <c r="J13" s="83" t="str">
        <f>IF(MIDTERM!P13="","",$J$8*MIDTERM!P13)</f>
        <v/>
      </c>
      <c r="K13" s="83" t="str">
        <f>IF(MIDTERM!AB13="","",$K$8*MIDTERM!AB13)</f>
        <v/>
      </c>
      <c r="L13" s="83">
        <f>IF(MIDTERM!AD13="","",$L$8*MIDTERM!AD13)</f>
        <v>23.888888888888889</v>
      </c>
      <c r="M13" s="86">
        <f t="shared" si="2"/>
        <v>23.888888888888889</v>
      </c>
      <c r="N13" s="87">
        <f>IF(M13="","",('INITIAL INPUT'!$J$25*CRS!H13+'INITIAL INPUT'!$K$25*CRS!M13))</f>
        <v>42.12626262626263</v>
      </c>
      <c r="O13" s="85">
        <f>IF(N13="","",VLOOKUP(N13,'INITIAL INPUT'!$P$4:$R$34,3))</f>
        <v>73</v>
      </c>
      <c r="P13" s="83">
        <f>IF(FINAL!P13="","",CRS!$P$8*FINAL!P13)</f>
        <v>10</v>
      </c>
      <c r="Q13" s="83" t="str">
        <f>IF(FINAL!AB13="","",CRS!$Q$8*FINAL!AB13)</f>
        <v/>
      </c>
      <c r="R13" s="83">
        <f>IF(FINAL!AD13="","",CRS!$R$8*FINAL!AD13)</f>
        <v>18.333333333333332</v>
      </c>
      <c r="S13" s="86">
        <f t="shared" si="1"/>
        <v>28.333333333333332</v>
      </c>
      <c r="T13" s="87">
        <f>IF(S13="","",'INITIAL INPUT'!$J$26*CRS!H13+'INITIAL INPUT'!$K$26*CRS!M13+'INITIAL INPUT'!$L$26*CRS!S13)</f>
        <v>35.229797979797979</v>
      </c>
      <c r="U13" s="85">
        <f>IF(T13="","",VLOOKUP(T13,'INITIAL INPUT'!$P$4:$R$34,3))</f>
        <v>73</v>
      </c>
      <c r="V13" s="107">
        <f t="shared" si="3"/>
        <v>73</v>
      </c>
      <c r="W13" s="166" t="str">
        <f t="shared" si="4"/>
        <v>FAILED</v>
      </c>
      <c r="X13" s="91"/>
    </row>
    <row r="14" spans="1:24" x14ac:dyDescent="0.2">
      <c r="A14" s="90" t="s">
        <v>39</v>
      </c>
      <c r="B14" s="79" t="str">
        <f>IF(NAMES!B7="","",NAMES!B7)</f>
        <v xml:space="preserve">DUAGAN, NEIL KEVIN M. </v>
      </c>
      <c r="C14" s="104" t="str">
        <f>IF(NAMES!C7="","",NAMES!C7)</f>
        <v>M</v>
      </c>
      <c r="D14" s="81" t="str">
        <f>IF(NAMES!D7="","",NAMES!D7)</f>
        <v>BSCS-DIGITAL ARTS TRACK-2</v>
      </c>
      <c r="E14" s="82">
        <f>IF(PRELIM!P14="","",$E$8*PRELIM!P14)</f>
        <v>50</v>
      </c>
      <c r="F14" s="83" t="str">
        <f>IF(PRELIM!AB14="","",$F$8*PRELIM!AB14)</f>
        <v/>
      </c>
      <c r="G14" s="83">
        <f>IF(PRELIM!AD14="","",$G$8*PRELIM!AD14)</f>
        <v>27</v>
      </c>
      <c r="H14" s="84">
        <f t="shared" si="0"/>
        <v>77</v>
      </c>
      <c r="I14" s="85">
        <f>IF(H14="","",VLOOKUP(H14,'INITIAL INPUT'!$P$4:$R$34,3))</f>
        <v>89</v>
      </c>
      <c r="J14" s="83">
        <f>IF(MIDTERM!P14="","",$J$8*MIDTERM!P14)</f>
        <v>6.25</v>
      </c>
      <c r="K14" s="83" t="str">
        <f>IF(MIDTERM!AB14="","",$K$8*MIDTERM!AB14)</f>
        <v/>
      </c>
      <c r="L14" s="83">
        <f>IF(MIDTERM!AD14="","",$L$8*MIDTERM!AD14)</f>
        <v>20</v>
      </c>
      <c r="M14" s="86">
        <f t="shared" si="2"/>
        <v>26.25</v>
      </c>
      <c r="N14" s="87">
        <f>IF(M14="","",('INITIAL INPUT'!$J$25*CRS!H14+'INITIAL INPUT'!$K$25*CRS!M14))</f>
        <v>51.625</v>
      </c>
      <c r="O14" s="85">
        <f>IF(N14="","",VLOOKUP(N14,'INITIAL INPUT'!$P$4:$R$34,3))</f>
        <v>76</v>
      </c>
      <c r="P14" s="83">
        <f>IF(FINAL!P14="","",CRS!$P$8*FINAL!P14)</f>
        <v>16.25</v>
      </c>
      <c r="Q14" s="83" t="str">
        <f>IF(FINAL!AB14="","",CRS!$Q$8*FINAL!AB14)</f>
        <v/>
      </c>
      <c r="R14" s="83">
        <f>IF(FINAL!AD14="","",CRS!$R$8*FINAL!AD14)</f>
        <v>28.333333333333332</v>
      </c>
      <c r="S14" s="86">
        <f t="shared" si="1"/>
        <v>44.583333333333329</v>
      </c>
      <c r="T14" s="87">
        <f>IF(S14="","",'INITIAL INPUT'!$J$26*CRS!H14+'INITIAL INPUT'!$K$26*CRS!M14+'INITIAL INPUT'!$L$26*CRS!S14)</f>
        <v>48.104166666666664</v>
      </c>
      <c r="U14" s="85">
        <f>IF(T14="","",VLOOKUP(T14,'INITIAL INPUT'!$P$4:$R$34,3))</f>
        <v>74</v>
      </c>
      <c r="V14" s="107">
        <f t="shared" si="3"/>
        <v>74</v>
      </c>
      <c r="W14" s="166" t="str">
        <f t="shared" si="4"/>
        <v>FAILED</v>
      </c>
      <c r="X14" s="91"/>
    </row>
    <row r="15" spans="1:24" x14ac:dyDescent="0.2">
      <c r="A15" s="90" t="s">
        <v>40</v>
      </c>
      <c r="B15" s="79" t="str">
        <f>IF(NAMES!B8="","",NAMES!B8)</f>
        <v xml:space="preserve">ERLANO, REGINALD A.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50</v>
      </c>
      <c r="F15" s="83" t="str">
        <f>IF(PRELIM!AB15="","",$F$8*PRELIM!AB15)</f>
        <v/>
      </c>
      <c r="G15" s="83">
        <f>IF(PRELIM!AD15="","",$G$8*PRELIM!AD15)</f>
        <v>25</v>
      </c>
      <c r="H15" s="84">
        <f t="shared" si="0"/>
        <v>75</v>
      </c>
      <c r="I15" s="85">
        <f>IF(H15="","",VLOOKUP(H15,'INITIAL INPUT'!$P$4:$R$34,3))</f>
        <v>88</v>
      </c>
      <c r="J15" s="83">
        <f>IF(MIDTERM!P15="","",$J$8*MIDTERM!P15)</f>
        <v>37.5</v>
      </c>
      <c r="K15" s="83" t="str">
        <f>IF(MIDTERM!AB15="","",$K$8*MIDTERM!AB15)</f>
        <v/>
      </c>
      <c r="L15" s="83">
        <f>IF(MIDTERM!AD15="","",$L$8*MIDTERM!AD15)</f>
        <v>30</v>
      </c>
      <c r="M15" s="86">
        <f t="shared" si="2"/>
        <v>67.5</v>
      </c>
      <c r="N15" s="87">
        <f>IF(M15="","",('INITIAL INPUT'!$J$25*CRS!H15+'INITIAL INPUT'!$K$25*CRS!M15))</f>
        <v>71.25</v>
      </c>
      <c r="O15" s="85">
        <f>IF(N15="","",VLOOKUP(N15,'INITIAL INPUT'!$P$4:$R$34,3))</f>
        <v>86</v>
      </c>
      <c r="P15" s="83">
        <f>IF(FINAL!P15="","",CRS!$P$8*FINAL!P15)</f>
        <v>16.25</v>
      </c>
      <c r="Q15" s="83" t="str">
        <f>IF(FINAL!AB15="","",CRS!$Q$8*FINAL!AB15)</f>
        <v/>
      </c>
      <c r="R15" s="83">
        <f>IF(FINAL!AD15="","",CRS!$R$8*FINAL!AD15)</f>
        <v>31.111111111111111</v>
      </c>
      <c r="S15" s="86">
        <f t="shared" si="1"/>
        <v>47.361111111111114</v>
      </c>
      <c r="T15" s="87">
        <f>IF(S15="","",'INITIAL INPUT'!$J$26*CRS!H15+'INITIAL INPUT'!$K$26*CRS!M15+'INITIAL INPUT'!$L$26*CRS!S15)</f>
        <v>59.305555555555557</v>
      </c>
      <c r="U15" s="85">
        <f>IF(T15="","",VLOOKUP(T15,'INITIAL INPUT'!$P$4:$R$34,3))</f>
        <v>80</v>
      </c>
      <c r="V15" s="107">
        <f t="shared" si="3"/>
        <v>80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FABIA, JHOSALYNE V. </v>
      </c>
      <c r="C16" s="104" t="str">
        <f>IF(NAMES!C9="","",NAMES!C9)</f>
        <v>F</v>
      </c>
      <c r="D16" s="81" t="str">
        <f>IF(NAMES!D9="","",NAMES!D9)</f>
        <v>BSIT-NET SEC TRACK-2</v>
      </c>
      <c r="E16" s="82">
        <f>IF(PRELIM!P16="","",$E$8*PRELIM!P16)</f>
        <v>36.363636363636367</v>
      </c>
      <c r="F16" s="83" t="str">
        <f>IF(PRELIM!AB16="","",$F$8*PRELIM!AB16)</f>
        <v/>
      </c>
      <c r="G16" s="83">
        <f>IF(PRELIM!AD16="","",$G$8*PRELIM!AD16)</f>
        <v>17</v>
      </c>
      <c r="H16" s="84">
        <f t="shared" si="0"/>
        <v>53.363636363636367</v>
      </c>
      <c r="I16" s="85">
        <f>IF(H16="","",VLOOKUP(H16,'INITIAL INPUT'!$P$4:$R$34,3))</f>
        <v>77</v>
      </c>
      <c r="J16" s="83">
        <f>IF(MIDTERM!P16="","",$J$8*MIDTERM!P16)</f>
        <v>26.25</v>
      </c>
      <c r="K16" s="83" t="str">
        <f>IF(MIDTERM!AB16="","",$K$8*MIDTERM!AB16)</f>
        <v/>
      </c>
      <c r="L16" s="83">
        <f>IF(MIDTERM!AD16="","",$L$8*MIDTERM!AD16)</f>
        <v>21.111111111111111</v>
      </c>
      <c r="M16" s="86">
        <f t="shared" si="2"/>
        <v>47.361111111111114</v>
      </c>
      <c r="N16" s="87">
        <f>IF(M16="","",('INITIAL INPUT'!$J$25*CRS!H16+'INITIAL INPUT'!$K$25*CRS!M16))</f>
        <v>50.362373737373744</v>
      </c>
      <c r="O16" s="85">
        <f>IF(N16="","",VLOOKUP(N16,'INITIAL INPUT'!$P$4:$R$34,3))</f>
        <v>75</v>
      </c>
      <c r="P16" s="83">
        <f>IF(FINAL!P16="","",CRS!$P$8*FINAL!P16)</f>
        <v>6.25</v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GALVAN, JULIE ANN A. </v>
      </c>
      <c r="C17" s="104" t="str">
        <f>IF(NAMES!C10="","",NAMES!C10)</f>
        <v>F</v>
      </c>
      <c r="D17" s="81" t="str">
        <f>IF(NAMES!D10="","",NAMES!D10)</f>
        <v>BSIT-NET SEC TRACK-2</v>
      </c>
      <c r="E17" s="82">
        <f>IF(PRELIM!P17="","",$E$8*PRELIM!P17)</f>
        <v>45.454545454545453</v>
      </c>
      <c r="F17" s="83" t="str">
        <f>IF(PRELIM!AB17="","",$F$8*PRELIM!AB17)</f>
        <v/>
      </c>
      <c r="G17" s="83">
        <f>IF(PRELIM!AD17="","",$G$8*PRELIM!AD17)</f>
        <v>24</v>
      </c>
      <c r="H17" s="84">
        <f t="shared" si="0"/>
        <v>69.454545454545453</v>
      </c>
      <c r="I17" s="85">
        <f>IF(H17="","",VLOOKUP(H17,'INITIAL INPUT'!$P$4:$R$34,3))</f>
        <v>85</v>
      </c>
      <c r="J17" s="83">
        <f>IF(MIDTERM!P17="","",$J$8*MIDTERM!P17)</f>
        <v>26.25</v>
      </c>
      <c r="K17" s="83" t="str">
        <f>IF(MIDTERM!AB17="","",$K$8*MIDTERM!AB17)</f>
        <v/>
      </c>
      <c r="L17" s="83">
        <f>IF(MIDTERM!AD17="","",$L$8*MIDTERM!AD17)</f>
        <v>18.333333333333332</v>
      </c>
      <c r="M17" s="86">
        <f t="shared" si="2"/>
        <v>44.583333333333329</v>
      </c>
      <c r="N17" s="87">
        <f>IF(M17="","",('INITIAL INPUT'!$J$25*CRS!H17+'INITIAL INPUT'!$K$25*CRS!M17))</f>
        <v>57.018939393939391</v>
      </c>
      <c r="O17" s="85">
        <f>IF(N17="","",VLOOKUP(N17,'INITIAL INPUT'!$P$4:$R$34,3))</f>
        <v>79</v>
      </c>
      <c r="P17" s="83">
        <f>IF(FINAL!P17="","",CRS!$P$8*FINAL!P17)</f>
        <v>20</v>
      </c>
      <c r="Q17" s="83" t="str">
        <f>IF(FINAL!AB17="","",CRS!$Q$8*FINAL!AB17)</f>
        <v/>
      </c>
      <c r="R17" s="83">
        <f>IF(FINAL!AD17="","",CRS!$R$8*FINAL!AD17)</f>
        <v>25.555555555555554</v>
      </c>
      <c r="S17" s="86">
        <f t="shared" si="5"/>
        <v>45.555555555555557</v>
      </c>
      <c r="T17" s="87">
        <f>IF(S17="","",'INITIAL INPUT'!$J$26*CRS!H17+'INITIAL INPUT'!$K$26*CRS!M17+'INITIAL INPUT'!$L$26*CRS!S17)</f>
        <v>51.287247474747474</v>
      </c>
      <c r="U17" s="85">
        <f>IF(T17="","",VLOOKUP(T17,'INITIAL INPUT'!$P$4:$R$34,3))</f>
        <v>75</v>
      </c>
      <c r="V17" s="107">
        <f t="shared" si="3"/>
        <v>75</v>
      </c>
      <c r="W17" s="166" t="str">
        <f t="shared" si="4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KUN, GREGORY T. </v>
      </c>
      <c r="C18" s="104" t="str">
        <f>IF(NAMES!C11="","",NAMES!C11)</f>
        <v>M</v>
      </c>
      <c r="D18" s="81" t="str">
        <f>IF(NAMES!D11="","",NAMES!D11)</f>
        <v>BSIT-WEB TRACK-3</v>
      </c>
      <c r="E18" s="82">
        <f>IF(PRELIM!P18="","",$E$8*PRELIM!P18)</f>
        <v>50</v>
      </c>
      <c r="F18" s="83" t="str">
        <f>IF(PRELIM!AB18="","",$F$8*PRELIM!AB18)</f>
        <v/>
      </c>
      <c r="G18" s="83">
        <f>IF(PRELIM!AD18="","",$G$8*PRELIM!AD18)</f>
        <v>28.999999999999996</v>
      </c>
      <c r="H18" s="84">
        <f t="shared" si="0"/>
        <v>79</v>
      </c>
      <c r="I18" s="85">
        <f>IF(H18="","",VLOOKUP(H18,'INITIAL INPUT'!$P$4:$R$34,3))</f>
        <v>90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LAMIREZ, SHERWIN B. </v>
      </c>
      <c r="C19" s="104" t="str">
        <f>IF(NAMES!C12="","",NAMES!C12)</f>
        <v>M</v>
      </c>
      <c r="D19" s="81" t="str">
        <f>IF(NAMES!D12="","",NAMES!D12)</f>
        <v>BSIT-NET SEC TRACK-3</v>
      </c>
      <c r="E19" s="82">
        <f>IF(PRELIM!P19="","",$E$8*PRELIM!P19)</f>
        <v>50</v>
      </c>
      <c r="F19" s="83" t="str">
        <f>IF(PRELIM!AB19="","",$F$8*PRELIM!AB19)</f>
        <v/>
      </c>
      <c r="G19" s="83">
        <f>IF(PRELIM!AD19="","",$G$8*PRELIM!AD19)</f>
        <v>21</v>
      </c>
      <c r="H19" s="84">
        <f t="shared" si="0"/>
        <v>71</v>
      </c>
      <c r="I19" s="85">
        <f>IF(H19="","",VLOOKUP(H19,'INITIAL INPUT'!$P$4:$R$34,3))</f>
        <v>86</v>
      </c>
      <c r="J19" s="83">
        <f>IF(MIDTERM!P19="","",$J$8*MIDTERM!P19)</f>
        <v>6.25</v>
      </c>
      <c r="K19" s="83" t="str">
        <f>IF(MIDTERM!AB19="","",$K$8*MIDTERM!AB19)</f>
        <v/>
      </c>
      <c r="L19" s="83">
        <f>IF(MIDTERM!AD19="","",$L$8*MIDTERM!AD19)</f>
        <v>12.777777777777777</v>
      </c>
      <c r="M19" s="86">
        <f t="shared" si="2"/>
        <v>19.027777777777779</v>
      </c>
      <c r="N19" s="87">
        <f>IF(M19="","",('INITIAL INPUT'!$J$25*CRS!H19+'INITIAL INPUT'!$K$25*CRS!M19))</f>
        <v>45.013888888888886</v>
      </c>
      <c r="O19" s="85">
        <f>IF(N19="","",VLOOKUP(N19,'INITIAL INPUT'!$P$4:$R$34,3))</f>
        <v>74</v>
      </c>
      <c r="P19" s="83">
        <f>IF(FINAL!P19="","",CRS!$P$8*FINAL!P19)</f>
        <v>12.5</v>
      </c>
      <c r="Q19" s="83" t="str">
        <f>IF(FINAL!AB19="","",CRS!$Q$8*FINAL!AB19)</f>
        <v/>
      </c>
      <c r="R19" s="83">
        <f>IF(FINAL!AD19="","",CRS!$R$8*FINAL!AD19)</f>
        <v>21.666666666666668</v>
      </c>
      <c r="S19" s="86">
        <f t="shared" si="5"/>
        <v>34.166666666666671</v>
      </c>
      <c r="T19" s="87">
        <f>IF(S19="","",'INITIAL INPUT'!$J$26*CRS!H19+'INITIAL INPUT'!$K$26*CRS!M19+'INITIAL INPUT'!$L$26*CRS!S19)</f>
        <v>39.590277777777779</v>
      </c>
      <c r="U19" s="85">
        <f>IF(T19="","",VLOOKUP(T19,'INITIAL INPUT'!$P$4:$R$34,3))</f>
        <v>73</v>
      </c>
      <c r="V19" s="107">
        <f t="shared" si="3"/>
        <v>73</v>
      </c>
      <c r="W19" s="166" t="str">
        <f t="shared" si="4"/>
        <v>FAILED</v>
      </c>
      <c r="X19" s="91"/>
    </row>
    <row r="20" spans="1:25" x14ac:dyDescent="0.2">
      <c r="A20" s="90" t="s">
        <v>45</v>
      </c>
      <c r="B20" s="79" t="str">
        <f>IF(NAMES!B13="","",NAMES!B13)</f>
        <v xml:space="preserve">MALENG-AN, MILAGROSE D. </v>
      </c>
      <c r="C20" s="104" t="str">
        <f>IF(NAMES!C13="","",NAMES!C13)</f>
        <v>F</v>
      </c>
      <c r="D20" s="81" t="str">
        <f>IF(NAMES!D13="","",NAMES!D13)</f>
        <v>BSIT-NET SEC TRACK-3</v>
      </c>
      <c r="E20" s="82">
        <f>IF(PRELIM!P20="","",$E$8*PRELIM!P20)</f>
        <v>50</v>
      </c>
      <c r="F20" s="83" t="str">
        <f>IF(PRELIM!AB20="","",$F$8*PRELIM!AB20)</f>
        <v/>
      </c>
      <c r="G20" s="83">
        <f>IF(PRELIM!AD20="","",$G$8*PRELIM!AD20)</f>
        <v>27</v>
      </c>
      <c r="H20" s="84">
        <f t="shared" si="0"/>
        <v>77</v>
      </c>
      <c r="I20" s="85">
        <f>IF(H20="","",VLOOKUP(H20,'INITIAL INPUT'!$P$4:$R$34,3))</f>
        <v>89</v>
      </c>
      <c r="J20" s="83">
        <f>IF(MIDTERM!P20="","",$J$8*MIDTERM!P20)</f>
        <v>50</v>
      </c>
      <c r="K20" s="83" t="str">
        <f>IF(MIDTERM!AB20="","",$K$8*MIDTERM!AB20)</f>
        <v/>
      </c>
      <c r="L20" s="83">
        <f>IF(MIDTERM!AD20="","",$L$8*MIDTERM!AD20)</f>
        <v>25</v>
      </c>
      <c r="M20" s="86">
        <f t="shared" si="2"/>
        <v>75</v>
      </c>
      <c r="N20" s="87">
        <f>IF(M20="","",('INITIAL INPUT'!$J$25*CRS!H20+'INITIAL INPUT'!$K$25*CRS!M20))</f>
        <v>76</v>
      </c>
      <c r="O20" s="85">
        <f>IF(N20="","",VLOOKUP(N20,'INITIAL INPUT'!$P$4:$R$34,3))</f>
        <v>88</v>
      </c>
      <c r="P20" s="83">
        <f>IF(FINAL!P20="","",CRS!$P$8*FINAL!P20)</f>
        <v>21.25</v>
      </c>
      <c r="Q20" s="83" t="str">
        <f>IF(FINAL!AB20="","",CRS!$Q$8*FINAL!AB20)</f>
        <v/>
      </c>
      <c r="R20" s="83">
        <f>IF(FINAL!AD20="","",CRS!$R$8*FINAL!AD20)</f>
        <v>36.111111111111107</v>
      </c>
      <c r="S20" s="86">
        <f t="shared" si="5"/>
        <v>57.361111111111107</v>
      </c>
      <c r="T20" s="87">
        <f>IF(S20="","",'INITIAL INPUT'!$J$26*CRS!H20+'INITIAL INPUT'!$K$26*CRS!M20+'INITIAL INPUT'!$L$26*CRS!S20)</f>
        <v>66.680555555555557</v>
      </c>
      <c r="U20" s="85">
        <f>IF(T20="","",VLOOKUP(T20,'INITIAL INPUT'!$P$4:$R$34,3))</f>
        <v>83</v>
      </c>
      <c r="V20" s="107">
        <f t="shared" si="3"/>
        <v>83</v>
      </c>
      <c r="W20" s="166" t="str">
        <f t="shared" si="4"/>
        <v>PASSED</v>
      </c>
      <c r="X20" s="91"/>
    </row>
    <row r="21" spans="1:25" x14ac:dyDescent="0.2">
      <c r="A21" s="90" t="s">
        <v>46</v>
      </c>
      <c r="B21" s="79" t="str">
        <f>IF(NAMES!B14="","",NAMES!B14)</f>
        <v xml:space="preserve">MARTIN, STEPHEN M. </v>
      </c>
      <c r="C21" s="104" t="str">
        <f>IF(NAMES!C14="","",NAMES!C14)</f>
        <v>M</v>
      </c>
      <c r="D21" s="81" t="str">
        <f>IF(NAMES!D14="","",NAMES!D14)</f>
        <v>BSIT-NET SEC TRACK-3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MUHYANG, HAM D. </v>
      </c>
      <c r="C22" s="104" t="str">
        <f>IF(NAMES!C15="","",NAMES!C15)</f>
        <v>M</v>
      </c>
      <c r="D22" s="81" t="str">
        <f>IF(NAMES!D15="","",NAMES!D15)</f>
        <v>BSIT-NET SEC TRACK-2</v>
      </c>
      <c r="E22" s="82" t="str">
        <f>IF(PRELIM!P22="","",$E$8*PRELIM!P22)</f>
        <v/>
      </c>
      <c r="F22" s="83" t="str">
        <f>IF(PRELIM!AB22="","",$F$8*PRELIM!AB22)</f>
        <v/>
      </c>
      <c r="G22" s="83">
        <f>IF(PRELIM!AD22="","",$G$8*PRELIM!AD22)</f>
        <v>26</v>
      </c>
      <c r="H22" s="84">
        <f t="shared" si="0"/>
        <v>26</v>
      </c>
      <c r="I22" s="85">
        <f>IF(H22="","",VLOOKUP(H22,'INITIAL INPUT'!$P$4:$R$34,3))</f>
        <v>72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PANERGO, ALAIN DALE M. </v>
      </c>
      <c r="C23" s="104" t="str">
        <f>IF(NAMES!C16="","",NAMES!C16)</f>
        <v>M</v>
      </c>
      <c r="D23" s="81" t="str">
        <f>IF(NAMES!D16="","",NAMES!D16)</f>
        <v>BSIT-NET SEC TRACK-3</v>
      </c>
      <c r="E23" s="82">
        <f>IF(PRELIM!P23="","",$E$8*PRELIM!P23)</f>
        <v>50</v>
      </c>
      <c r="F23" s="83" t="str">
        <f>IF(PRELIM!AB23="","",$F$8*PRELIM!AB23)</f>
        <v/>
      </c>
      <c r="G23" s="83">
        <f>IF(PRELIM!AD23="","",$G$8*PRELIM!AD23)</f>
        <v>36</v>
      </c>
      <c r="H23" s="84">
        <f t="shared" si="0"/>
        <v>86</v>
      </c>
      <c r="I23" s="85">
        <f>IF(H23="","",VLOOKUP(H23,'INITIAL INPUT'!$P$4:$R$34,3))</f>
        <v>93</v>
      </c>
      <c r="J23" s="83">
        <f>IF(MIDTERM!P23="","",$J$8*MIDTERM!P23)</f>
        <v>50</v>
      </c>
      <c r="K23" s="83" t="str">
        <f>IF(MIDTERM!AB23="","",$K$8*MIDTERM!AB23)</f>
        <v/>
      </c>
      <c r="L23" s="83">
        <f>IF(MIDTERM!AD23="","",$L$8*MIDTERM!AD23)</f>
        <v>33.333333333333329</v>
      </c>
      <c r="M23" s="86">
        <f t="shared" si="2"/>
        <v>83.333333333333329</v>
      </c>
      <c r="N23" s="87">
        <f>IF(M23="","",('INITIAL INPUT'!$J$25*CRS!H23+'INITIAL INPUT'!$K$25*CRS!M23))</f>
        <v>84.666666666666657</v>
      </c>
      <c r="O23" s="85">
        <f>IF(N23="","",VLOOKUP(N23,'INITIAL INPUT'!$P$4:$R$34,3))</f>
        <v>92</v>
      </c>
      <c r="P23" s="83">
        <f>IF(FINAL!P23="","",CRS!$P$8*FINAL!P23)</f>
        <v>21.25</v>
      </c>
      <c r="Q23" s="83" t="str">
        <f>IF(FINAL!AB23="","",CRS!$Q$8*FINAL!AB23)</f>
        <v/>
      </c>
      <c r="R23" s="83">
        <f>IF(FINAL!AD23="","",CRS!$R$8*FINAL!AD23)</f>
        <v>38.888888888888893</v>
      </c>
      <c r="S23" s="86">
        <f t="shared" si="5"/>
        <v>60.138888888888893</v>
      </c>
      <c r="T23" s="87">
        <f>IF(S23="","",'INITIAL INPUT'!$J$26*CRS!H23+'INITIAL INPUT'!$K$26*CRS!M23+'INITIAL INPUT'!$L$26*CRS!S23)</f>
        <v>72.402777777777771</v>
      </c>
      <c r="U23" s="85">
        <f>IF(T23="","",VLOOKUP(T23,'INITIAL INPUT'!$P$4:$R$34,3))</f>
        <v>86</v>
      </c>
      <c r="V23" s="107">
        <f t="shared" si="3"/>
        <v>86</v>
      </c>
      <c r="W23" s="166" t="str">
        <f t="shared" si="4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PARCHASO, LOVELY JOANNA JOY J. </v>
      </c>
      <c r="C24" s="104" t="str">
        <f>IF(NAMES!C17="","",NAMES!C17)</f>
        <v>F</v>
      </c>
      <c r="D24" s="81" t="str">
        <f>IF(NAMES!D17="","",NAMES!D17)</f>
        <v>BSIT-WEB TRACK-3</v>
      </c>
      <c r="E24" s="82">
        <f>IF(PRELIM!P24="","",$E$8*PRELIM!P24)</f>
        <v>50</v>
      </c>
      <c r="F24" s="83" t="str">
        <f>IF(PRELIM!AB24="","",$F$8*PRELIM!AB24)</f>
        <v/>
      </c>
      <c r="G24" s="83">
        <f>IF(PRELIM!AD24="","",$G$8*PRELIM!AD24)</f>
        <v>37</v>
      </c>
      <c r="H24" s="84">
        <f t="shared" si="0"/>
        <v>87</v>
      </c>
      <c r="I24" s="85">
        <f>IF(H24="","",VLOOKUP(H24,'INITIAL INPUT'!$P$4:$R$34,3))</f>
        <v>94</v>
      </c>
      <c r="J24" s="83">
        <f>IF(MIDTERM!P24="","",$J$8*MIDTERM!P24)</f>
        <v>37.5</v>
      </c>
      <c r="K24" s="83" t="str">
        <f>IF(MIDTERM!AB24="","",$K$8*MIDTERM!AB24)</f>
        <v/>
      </c>
      <c r="L24" s="83">
        <f>IF(MIDTERM!AD24="","",$L$8*MIDTERM!AD24)</f>
        <v>42.222222222222221</v>
      </c>
      <c r="M24" s="86">
        <f t="shared" si="2"/>
        <v>79.722222222222229</v>
      </c>
      <c r="N24" s="87">
        <f>IF(M24="","",('INITIAL INPUT'!$J$25*CRS!H24+'INITIAL INPUT'!$K$25*CRS!M24))</f>
        <v>83.361111111111114</v>
      </c>
      <c r="O24" s="85">
        <f>IF(N24="","",VLOOKUP(N24,'INITIAL INPUT'!$P$4:$R$34,3))</f>
        <v>92</v>
      </c>
      <c r="P24" s="83">
        <f>IF(FINAL!P24="","",CRS!$P$8*FINAL!P24)</f>
        <v>18.75</v>
      </c>
      <c r="Q24" s="83" t="str">
        <f>IF(FINAL!AB24="","",CRS!$Q$8*FINAL!AB24)</f>
        <v/>
      </c>
      <c r="R24" s="83">
        <f>IF(FINAL!AD24="","",CRS!$R$8*FINAL!AD24)</f>
        <v>41.666666666666671</v>
      </c>
      <c r="S24" s="86">
        <f t="shared" si="5"/>
        <v>60.416666666666671</v>
      </c>
      <c r="T24" s="87">
        <f>IF(S24="","",'INITIAL INPUT'!$J$26*CRS!H24+'INITIAL INPUT'!$K$26*CRS!M24+'INITIAL INPUT'!$L$26*CRS!S24)</f>
        <v>71.888888888888886</v>
      </c>
      <c r="U24" s="85">
        <f>IF(T24="","",VLOOKUP(T24,'INITIAL INPUT'!$P$4:$R$34,3))</f>
        <v>86</v>
      </c>
      <c r="V24" s="107">
        <f t="shared" si="3"/>
        <v>86</v>
      </c>
      <c r="W24" s="166" t="str">
        <f t="shared" si="4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RODRIGO, RAVEN CARLOS T.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50</v>
      </c>
      <c r="F25" s="83" t="str">
        <f>IF(PRELIM!AB25="","",$F$8*PRELIM!AB25)</f>
        <v/>
      </c>
      <c r="G25" s="83">
        <f>IF(PRELIM!AD25="","",$G$8*PRELIM!AD25)</f>
        <v>31</v>
      </c>
      <c r="H25" s="84">
        <f t="shared" si="0"/>
        <v>81</v>
      </c>
      <c r="I25" s="85">
        <f>IF(H25="","",VLOOKUP(H25,'INITIAL INPUT'!$P$4:$R$34,3))</f>
        <v>91</v>
      </c>
      <c r="J25" s="83">
        <f>IF(MIDTERM!P25="","",$J$8*MIDTERM!P25)</f>
        <v>37.5</v>
      </c>
      <c r="K25" s="83" t="str">
        <f>IF(MIDTERM!AB25="","",$K$8*MIDTERM!AB25)</f>
        <v/>
      </c>
      <c r="L25" s="83">
        <f>IF(MIDTERM!AD25="","",$L$8*MIDTERM!AD25)</f>
        <v>20.555555555555554</v>
      </c>
      <c r="M25" s="86">
        <f t="shared" si="2"/>
        <v>58.055555555555557</v>
      </c>
      <c r="N25" s="87">
        <f>IF(M25="","",('INITIAL INPUT'!$J$25*CRS!H25+'INITIAL INPUT'!$K$25*CRS!M25))</f>
        <v>69.527777777777771</v>
      </c>
      <c r="O25" s="85">
        <f>IF(N25="","",VLOOKUP(N25,'INITIAL INPUT'!$P$4:$R$34,3))</f>
        <v>85</v>
      </c>
      <c r="P25" s="83">
        <f>IF(FINAL!P25="","",CRS!$P$8*FINAL!P25)</f>
        <v>11.25</v>
      </c>
      <c r="Q25" s="83" t="str">
        <f>IF(FINAL!AB25="","",CRS!$Q$8*FINAL!AB25)</f>
        <v/>
      </c>
      <c r="R25" s="83">
        <f>IF(FINAL!AD25="","",CRS!$R$8*FINAL!AD25)</f>
        <v>21.111111111111111</v>
      </c>
      <c r="S25" s="86">
        <f t="shared" si="5"/>
        <v>32.361111111111114</v>
      </c>
      <c r="T25" s="87">
        <f>IF(S25="","",'INITIAL INPUT'!$J$26*CRS!H25+'INITIAL INPUT'!$K$26*CRS!M25+'INITIAL INPUT'!$L$26*CRS!S25)</f>
        <v>50.944444444444443</v>
      </c>
      <c r="U25" s="85">
        <f>IF(T25="","",VLOOKUP(T25,'INITIAL INPUT'!$P$4:$R$34,3))</f>
        <v>75</v>
      </c>
      <c r="V25" s="107">
        <f t="shared" si="3"/>
        <v>75</v>
      </c>
      <c r="W25" s="166" t="str">
        <f t="shared" si="4"/>
        <v>PASSED</v>
      </c>
      <c r="X25" s="91"/>
    </row>
    <row r="26" spans="1:25" x14ac:dyDescent="0.2">
      <c r="A26" s="90" t="s">
        <v>51</v>
      </c>
      <c r="B26" s="79" t="str">
        <f>IF(NAMES!B19="","",NAMES!B19)</f>
        <v xml:space="preserve">TARECTECAN, MARIO JR. A.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50</v>
      </c>
      <c r="F26" s="83" t="str">
        <f>IF(PRELIM!AB26="","",$F$8*PRELIM!AB26)</f>
        <v/>
      </c>
      <c r="G26" s="83">
        <f>IF(PRELIM!AD26="","",$G$8*PRELIM!AD26)</f>
        <v>19</v>
      </c>
      <c r="H26" s="84">
        <f t="shared" si="0"/>
        <v>69</v>
      </c>
      <c r="I26" s="85">
        <f>IF(H26="","",VLOOKUP(H26,'INITIAL INPUT'!$P$4:$R$34,3))</f>
        <v>85</v>
      </c>
      <c r="J26" s="83">
        <f>IF(MIDTERM!P26="","",$J$8*MIDTERM!P26)</f>
        <v>43.75</v>
      </c>
      <c r="K26" s="83" t="str">
        <f>IF(MIDTERM!AB26="","",$K$8*MIDTERM!AB26)</f>
        <v/>
      </c>
      <c r="L26" s="83">
        <f>IF(MIDTERM!AD26="","",$L$8*MIDTERM!AD26)</f>
        <v>41.111111111111107</v>
      </c>
      <c r="M26" s="86">
        <f t="shared" si="2"/>
        <v>84.861111111111114</v>
      </c>
      <c r="N26" s="87">
        <f>IF(M26="","",('INITIAL INPUT'!$J$25*CRS!H26+'INITIAL INPUT'!$K$25*CRS!M26))</f>
        <v>76.930555555555557</v>
      </c>
      <c r="O26" s="85">
        <f>IF(N26="","",VLOOKUP(N26,'INITIAL INPUT'!$P$4:$R$34,3))</f>
        <v>88</v>
      </c>
      <c r="P26" s="83">
        <f>IF(FINAL!P26="","",CRS!$P$8*FINAL!P26)</f>
        <v>18.75</v>
      </c>
      <c r="Q26" s="83" t="str">
        <f>IF(FINAL!AB26="","",CRS!$Q$8*FINAL!AB26)</f>
        <v/>
      </c>
      <c r="R26" s="83">
        <f>IF(FINAL!AD26="","",CRS!$R$8*FINAL!AD26)</f>
        <v>42.777777777777779</v>
      </c>
      <c r="S26" s="86">
        <f t="shared" si="5"/>
        <v>61.527777777777779</v>
      </c>
      <c r="T26" s="87">
        <f>IF(S26="","",'INITIAL INPUT'!$J$26*CRS!H26+'INITIAL INPUT'!$K$26*CRS!M26+'INITIAL INPUT'!$L$26*CRS!S26)</f>
        <v>69.229166666666671</v>
      </c>
      <c r="U26" s="85">
        <f>IF(T26="","",VLOOKUP(T26,'INITIAL INPUT'!$P$4:$R$34,3))</f>
        <v>85</v>
      </c>
      <c r="V26" s="107">
        <f t="shared" si="3"/>
        <v>85</v>
      </c>
      <c r="W26" s="166" t="str">
        <f t="shared" si="4"/>
        <v>PASSED</v>
      </c>
      <c r="X26" s="259"/>
      <c r="Y26" s="261" t="s">
        <v>127</v>
      </c>
    </row>
    <row r="27" spans="1:25" x14ac:dyDescent="0.2">
      <c r="A27" s="90" t="s">
        <v>52</v>
      </c>
      <c r="B27" s="79" t="str">
        <f>IF(NAMES!B20="","",NAMES!B20)</f>
        <v xml:space="preserve">TOLEDO, MEUIS IRISH S. </v>
      </c>
      <c r="C27" s="104" t="str">
        <f>IF(NAMES!C20="","",NAMES!C20)</f>
        <v>F</v>
      </c>
      <c r="D27" s="81" t="str">
        <f>IF(NAMES!D20="","",NAMES!D20)</f>
        <v>BSIT-NET SEC TRACK-2</v>
      </c>
      <c r="E27" s="82">
        <f>IF(PRELIM!P27="","",$E$8*PRELIM!P27)</f>
        <v>45.454545454545453</v>
      </c>
      <c r="F27" s="83" t="str">
        <f>IF(PRELIM!AB27="","",$F$8*PRELIM!AB27)</f>
        <v/>
      </c>
      <c r="G27" s="83">
        <f>IF(PRELIM!AD27="","",$G$8*PRELIM!AD27)</f>
        <v>12</v>
      </c>
      <c r="H27" s="84">
        <f t="shared" si="0"/>
        <v>57.454545454545453</v>
      </c>
      <c r="I27" s="85">
        <f>IF(H27="","",VLOOKUP(H27,'INITIAL INPUT'!$P$4:$R$34,3))</f>
        <v>79</v>
      </c>
      <c r="J27" s="83">
        <f>IF(MIDTERM!P27="","",$J$8*MIDTERM!P27)</f>
        <v>31.25</v>
      </c>
      <c r="K27" s="83" t="str">
        <f>IF(MIDTERM!AB27="","",$K$8*MIDTERM!AB27)</f>
        <v/>
      </c>
      <c r="L27" s="83">
        <f>IF(MIDTERM!AD27="","",$L$8*MIDTERM!AD27)</f>
        <v>18.888888888888889</v>
      </c>
      <c r="M27" s="86">
        <f t="shared" si="2"/>
        <v>50.138888888888886</v>
      </c>
      <c r="N27" s="87">
        <f>IF(M27="","",('INITIAL INPUT'!$J$25*CRS!H27+'INITIAL INPUT'!$K$25*CRS!M27))</f>
        <v>53.796717171717169</v>
      </c>
      <c r="O27" s="85">
        <f>IF(N27="","",VLOOKUP(N27,'INITIAL INPUT'!$P$4:$R$34,3))</f>
        <v>77</v>
      </c>
      <c r="P27" s="83">
        <f>IF(FINAL!P27="","",CRS!$P$8*FINAL!P27)</f>
        <v>18.75</v>
      </c>
      <c r="Q27" s="83" t="str">
        <f>IF(FINAL!AB27="","",CRS!$Q$8*FINAL!AB27)</f>
        <v/>
      </c>
      <c r="R27" s="83">
        <f>IF(FINAL!AD27="","",CRS!$R$8*FINAL!AD27)</f>
        <v>16.666666666666664</v>
      </c>
      <c r="S27" s="86">
        <f t="shared" si="5"/>
        <v>35.416666666666664</v>
      </c>
      <c r="T27" s="87">
        <f>IF(S27="","",'INITIAL INPUT'!$J$26*CRS!H27+'INITIAL INPUT'!$K$26*CRS!M27+'INITIAL INPUT'!$L$26*CRS!S27)</f>
        <v>44.606691919191917</v>
      </c>
      <c r="U27" s="85">
        <f>IF(T27="","",VLOOKUP(T27,'INITIAL INPUT'!$P$4:$R$34,3))</f>
        <v>74</v>
      </c>
      <c r="V27" s="107">
        <f t="shared" si="3"/>
        <v>74</v>
      </c>
      <c r="W27" s="166" t="str">
        <f t="shared" si="4"/>
        <v>FAILED</v>
      </c>
      <c r="X27" s="260"/>
      <c r="Y27" s="262"/>
    </row>
    <row r="28" spans="1:25" x14ac:dyDescent="0.2">
      <c r="A28" s="90" t="s">
        <v>53</v>
      </c>
      <c r="B28" s="79" t="str">
        <f>IF(NAMES!B21="","",NAMES!B21)</f>
        <v xml:space="preserve">VALLES, LESLIE JOY G. </v>
      </c>
      <c r="C28" s="104" t="str">
        <f>IF(NAMES!C21="","",NAMES!C21)</f>
        <v>F</v>
      </c>
      <c r="D28" s="81" t="str">
        <f>IF(NAMES!D21="","",NAMES!D21)</f>
        <v>BSIT-NET SEC TRACK-2</v>
      </c>
      <c r="E28" s="82">
        <f>IF(PRELIM!P28="","",$E$8*PRELIM!P28)</f>
        <v>47.272727272727273</v>
      </c>
      <c r="F28" s="83" t="str">
        <f>IF(PRELIM!AB28="","",$F$8*PRELIM!AB28)</f>
        <v/>
      </c>
      <c r="G28" s="83">
        <f>IF(PRELIM!AD28="","",$G$8*PRELIM!AD28)</f>
        <v>16</v>
      </c>
      <c r="H28" s="84">
        <f t="shared" si="0"/>
        <v>63.272727272727273</v>
      </c>
      <c r="I28" s="85">
        <f>IF(H28="","",VLOOKUP(H28,'INITIAL INPUT'!$P$4:$R$34,3))</f>
        <v>82</v>
      </c>
      <c r="J28" s="83">
        <f>IF(MIDTERM!P28="","",$J$8*MIDTERM!P28)</f>
        <v>31.25</v>
      </c>
      <c r="K28" s="83" t="str">
        <f>IF(MIDTERM!AB28="","",$K$8*MIDTERM!AB28)</f>
        <v/>
      </c>
      <c r="L28" s="83">
        <f>IF(MIDTERM!AD28="","",$L$8*MIDTERM!AD28)</f>
        <v>20.555555555555554</v>
      </c>
      <c r="M28" s="86">
        <f t="shared" si="2"/>
        <v>51.805555555555557</v>
      </c>
      <c r="N28" s="87">
        <f>IF(M28="","",('INITIAL INPUT'!$J$25*CRS!H28+'INITIAL INPUT'!$K$25*CRS!M28))</f>
        <v>57.539141414141412</v>
      </c>
      <c r="O28" s="85">
        <f>IF(N28="","",VLOOKUP(N28,'INITIAL INPUT'!$P$4:$R$34,3))</f>
        <v>79</v>
      </c>
      <c r="P28" s="83">
        <f>IF(FINAL!P28="","",CRS!$P$8*FINAL!P28)</f>
        <v>22.5</v>
      </c>
      <c r="Q28" s="83" t="str">
        <f>IF(FINAL!AB28="","",CRS!$Q$8*FINAL!AB28)</f>
        <v/>
      </c>
      <c r="R28" s="83">
        <f>IF(FINAL!AD28="","",CRS!$R$8*FINAL!AD28)</f>
        <v>20.555555555555554</v>
      </c>
      <c r="S28" s="86">
        <f t="shared" si="5"/>
        <v>43.055555555555557</v>
      </c>
      <c r="T28" s="87">
        <f>IF(S28="","",'INITIAL INPUT'!$J$26*CRS!H28+'INITIAL INPUT'!$K$26*CRS!M28+'INITIAL INPUT'!$L$26*CRS!S28)</f>
        <v>50.297348484848484</v>
      </c>
      <c r="U28" s="85">
        <f>IF(T28="","",VLOOKUP(T28,'INITIAL INPUT'!$P$4:$R$34,3))</f>
        <v>75</v>
      </c>
      <c r="V28" s="107">
        <f t="shared" si="3"/>
        <v>75</v>
      </c>
      <c r="W28" s="166" t="str">
        <f t="shared" si="4"/>
        <v>PASSED</v>
      </c>
      <c r="X28" s="260"/>
      <c r="Y28" s="262"/>
    </row>
    <row r="29" spans="1:25" ht="12.75" customHeight="1" x14ac:dyDescent="0.2">
      <c r="A29" s="90" t="s">
        <v>54</v>
      </c>
      <c r="B29" s="79" t="str">
        <f>IF(NAMES!B22="","",NAMES!B22)</f>
        <v xml:space="preserve">VICENTE, JHONTRAYE SHANE P. </v>
      </c>
      <c r="C29" s="104" t="str">
        <f>IF(NAMES!C22="","",NAMES!C22)</f>
        <v>M</v>
      </c>
      <c r="D29" s="81" t="str">
        <f>IF(NAMES!D22="","",NAMES!D22)</f>
        <v>BSIT-NET SEC TRACK-3</v>
      </c>
      <c r="E29" s="82">
        <f>IF(PRELIM!P29="","",$E$8*PRELIM!P29)</f>
        <v>50</v>
      </c>
      <c r="F29" s="83" t="str">
        <f>IF(PRELIM!AB29="","",$F$8*PRELIM!AB29)</f>
        <v/>
      </c>
      <c r="G29" s="83">
        <f>IF(PRELIM!AD29="","",$G$8*PRELIM!AD29)</f>
        <v>28.999999999999996</v>
      </c>
      <c r="H29" s="84">
        <f t="shared" si="0"/>
        <v>79</v>
      </c>
      <c r="I29" s="85">
        <f>IF(H29="","",VLOOKUP(H29,'INITIAL INPUT'!$P$4:$R$34,3))</f>
        <v>90</v>
      </c>
      <c r="J29" s="83">
        <f>IF(MIDTERM!P29="","",$J$8*MIDTERM!P29)</f>
        <v>43.75</v>
      </c>
      <c r="K29" s="83" t="str">
        <f>IF(MIDTERM!AB29="","",$K$8*MIDTERM!AB29)</f>
        <v/>
      </c>
      <c r="L29" s="83">
        <f>IF(MIDTERM!AD29="","",$L$8*MIDTERM!AD29)</f>
        <v>37.222222222222221</v>
      </c>
      <c r="M29" s="86">
        <f t="shared" si="2"/>
        <v>80.972222222222229</v>
      </c>
      <c r="N29" s="87">
        <f>IF(M29="","",('INITIAL INPUT'!$J$25*CRS!H29+'INITIAL INPUT'!$K$25*CRS!M29))</f>
        <v>79.986111111111114</v>
      </c>
      <c r="O29" s="85">
        <f>IF(N29="","",VLOOKUP(N29,'INITIAL INPUT'!$P$4:$R$34,3))</f>
        <v>90</v>
      </c>
      <c r="P29" s="83">
        <f>IF(FINAL!P29="","",CRS!$P$8*FINAL!P29)</f>
        <v>21.25</v>
      </c>
      <c r="Q29" s="83" t="str">
        <f>IF(FINAL!AB29="","",CRS!$Q$8*FINAL!AB29)</f>
        <v/>
      </c>
      <c r="R29" s="83">
        <f>IF(FINAL!AD29="","",CRS!$R$8*FINAL!AD29)</f>
        <v>34.444444444444443</v>
      </c>
      <c r="S29" s="86">
        <f t="shared" si="5"/>
        <v>55.694444444444443</v>
      </c>
      <c r="T29" s="87">
        <f>IF(S29="","",'INITIAL INPUT'!$J$26*CRS!H29+'INITIAL INPUT'!$K$26*CRS!M29+'INITIAL INPUT'!$L$26*CRS!S29)</f>
        <v>67.840277777777771</v>
      </c>
      <c r="U29" s="85">
        <f>IF(T29="","",VLOOKUP(T29,'INITIAL INPUT'!$P$4:$R$34,3))</f>
        <v>84</v>
      </c>
      <c r="V29" s="107">
        <f t="shared" si="3"/>
        <v>84</v>
      </c>
      <c r="W29" s="166" t="str">
        <f t="shared" si="4"/>
        <v>PASSED</v>
      </c>
      <c r="X29" s="260"/>
      <c r="Y29" s="262"/>
    </row>
    <row r="30" spans="1:25" x14ac:dyDescent="0.2">
      <c r="A30" s="90" t="s">
        <v>55</v>
      </c>
      <c r="B30" s="79" t="str">
        <f>IF(NAMES!B23="","",NAMES!B23)</f>
        <v xml:space="preserve">YOUSSOUF, ADOUM M.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45.454545454545453</v>
      </c>
      <c r="F30" s="83" t="str">
        <f>IF(PRELIM!AB30="","",$F$8*PRELIM!AB30)</f>
        <v/>
      </c>
      <c r="G30" s="83">
        <f>IF(PRELIM!AD30="","",$G$8*PRELIM!AD30)</f>
        <v>27</v>
      </c>
      <c r="H30" s="84">
        <f t="shared" si="0"/>
        <v>72.454545454545453</v>
      </c>
      <c r="I30" s="85">
        <f>IF(H30="","",VLOOKUP(H30,'INITIAL INPUT'!$P$4:$R$34,3))</f>
        <v>86</v>
      </c>
      <c r="J30" s="83">
        <f>IF(MIDTERM!P30="","",$J$8*MIDTERM!P30)</f>
        <v>27.500000000000004</v>
      </c>
      <c r="K30" s="83" t="str">
        <f>IF(MIDTERM!AB30="","",$K$8*MIDTERM!AB30)</f>
        <v/>
      </c>
      <c r="L30" s="83">
        <f>IF(MIDTERM!AD30="","",$L$8*MIDTERM!AD30)</f>
        <v>15.555555555555555</v>
      </c>
      <c r="M30" s="86">
        <f t="shared" si="2"/>
        <v>43.055555555555557</v>
      </c>
      <c r="N30" s="87">
        <f>IF(M30="","",('INITIAL INPUT'!$J$25*CRS!H30+'INITIAL INPUT'!$K$25*CRS!M30))</f>
        <v>57.755050505050505</v>
      </c>
      <c r="O30" s="85">
        <f>IF(N30="","",VLOOKUP(N30,'INITIAL INPUT'!$P$4:$R$34,3))</f>
        <v>79</v>
      </c>
      <c r="P30" s="83">
        <f>IF(FINAL!P30="","",CRS!$P$8*FINAL!P30)</f>
        <v>17.5</v>
      </c>
      <c r="Q30" s="83" t="str">
        <f>IF(FINAL!AB30="","",CRS!$Q$8*FINAL!AB30)</f>
        <v/>
      </c>
      <c r="R30" s="83">
        <f>IF(FINAL!AD30="","",CRS!$R$8*FINAL!AD30)</f>
        <v>22.777777777777779</v>
      </c>
      <c r="S30" s="86">
        <f t="shared" si="5"/>
        <v>40.277777777777779</v>
      </c>
      <c r="T30" s="87">
        <f>IF(S30="","",'INITIAL INPUT'!$J$26*CRS!H30+'INITIAL INPUT'!$K$26*CRS!M30+'INITIAL INPUT'!$L$26*CRS!S30)</f>
        <v>49.016414141414145</v>
      </c>
      <c r="U30" s="85">
        <f>IF(T30="","",VLOOKUP(T30,'INITIAL INPUT'!$P$4:$R$34,3))</f>
        <v>74</v>
      </c>
      <c r="V30" s="107">
        <f t="shared" si="3"/>
        <v>74</v>
      </c>
      <c r="W30" s="166" t="str">
        <f t="shared" si="4"/>
        <v>FAILED</v>
      </c>
      <c r="X30" s="260"/>
      <c r="Y30" s="262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60"/>
      <c r="Y31" s="262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60"/>
      <c r="Y32" s="262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60"/>
      <c r="Y33" s="262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60"/>
      <c r="Y34" s="262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60"/>
      <c r="Y35" s="262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60"/>
      <c r="Y36" s="262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60"/>
      <c r="Y37" s="262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60"/>
      <c r="Y38" s="262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60"/>
      <c r="Y39" s="262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60"/>
      <c r="Y40" s="262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79" t="str">
        <f>A1</f>
        <v>CITCS INTL A  ICS 6</v>
      </c>
      <c r="B42" s="280"/>
      <c r="C42" s="280"/>
      <c r="D42" s="281"/>
      <c r="E42" s="285" t="s">
        <v>129</v>
      </c>
      <c r="F42" s="286"/>
      <c r="G42" s="286"/>
      <c r="H42" s="286"/>
      <c r="I42" s="287"/>
      <c r="J42" s="285" t="s">
        <v>130</v>
      </c>
      <c r="K42" s="286"/>
      <c r="L42" s="286"/>
      <c r="M42" s="286"/>
      <c r="N42" s="286"/>
      <c r="O42" s="287"/>
      <c r="P42" s="285" t="s">
        <v>131</v>
      </c>
      <c r="Q42" s="286"/>
      <c r="R42" s="286"/>
      <c r="S42" s="286"/>
      <c r="T42" s="286"/>
      <c r="U42" s="286"/>
      <c r="V42" s="312"/>
      <c r="W42" s="72"/>
      <c r="X42" s="91"/>
    </row>
    <row r="43" spans="1:25" s="74" customFormat="1" ht="15" customHeight="1" x14ac:dyDescent="0.25">
      <c r="A43" s="282"/>
      <c r="B43" s="283"/>
      <c r="C43" s="283"/>
      <c r="D43" s="284"/>
      <c r="E43" s="313" t="str">
        <f>IF(PART1=0,"",PART1)</f>
        <v>Class Standing</v>
      </c>
      <c r="F43" s="316" t="str">
        <f>IF(PART2=0,"",PART2)</f>
        <v>Laboratory</v>
      </c>
      <c r="G43" s="257" t="s">
        <v>98</v>
      </c>
      <c r="H43" s="264" t="str">
        <f>H2</f>
        <v>SCORE</v>
      </c>
      <c r="I43" s="320" t="str">
        <f>I2</f>
        <v>GRADE (%)</v>
      </c>
      <c r="J43" s="313" t="str">
        <f>IF(PART1=0,"",PART1)</f>
        <v>Class Standing</v>
      </c>
      <c r="K43" s="316" t="str">
        <f>IF(PART2=0,"",PART2)</f>
        <v>Laboratory</v>
      </c>
      <c r="L43" s="257" t="s">
        <v>98</v>
      </c>
      <c r="M43" s="290" t="str">
        <f>M2</f>
        <v>RAW SCORE</v>
      </c>
      <c r="N43" s="264" t="str">
        <f>N2</f>
        <v>SCORE</v>
      </c>
      <c r="O43" s="320" t="str">
        <f>O2</f>
        <v>GRADE (%)</v>
      </c>
      <c r="P43" s="313" t="str">
        <f>IF(PART1=0,"",PART1)</f>
        <v>Class Standing</v>
      </c>
      <c r="Q43" s="316" t="str">
        <f>IF(PART2=0,"",PART2)</f>
        <v>Laboratory</v>
      </c>
      <c r="R43" s="257" t="s">
        <v>98</v>
      </c>
      <c r="S43" s="290" t="str">
        <f>S2</f>
        <v>RAW SCORE</v>
      </c>
      <c r="T43" s="264" t="str">
        <f>T2</f>
        <v>SCORE</v>
      </c>
      <c r="U43" s="267" t="str">
        <f>U2</f>
        <v>GRADE (%)</v>
      </c>
      <c r="V43" s="270" t="str">
        <f>V2</f>
        <v>FINAL GRADE (%)</v>
      </c>
      <c r="W43" s="251" t="s">
        <v>133</v>
      </c>
    </row>
    <row r="44" spans="1:25" s="74" customFormat="1" ht="15" customHeight="1" x14ac:dyDescent="0.25">
      <c r="A44" s="305" t="str">
        <f>A3</f>
        <v>SPECIAL TOPICS</v>
      </c>
      <c r="B44" s="306"/>
      <c r="C44" s="306"/>
      <c r="D44" s="307"/>
      <c r="E44" s="314"/>
      <c r="F44" s="317"/>
      <c r="G44" s="258"/>
      <c r="H44" s="265"/>
      <c r="I44" s="321"/>
      <c r="J44" s="314"/>
      <c r="K44" s="317"/>
      <c r="L44" s="258"/>
      <c r="M44" s="290"/>
      <c r="N44" s="265"/>
      <c r="O44" s="321"/>
      <c r="P44" s="314"/>
      <c r="Q44" s="317"/>
      <c r="R44" s="258"/>
      <c r="S44" s="290"/>
      <c r="T44" s="265"/>
      <c r="U44" s="268"/>
      <c r="V44" s="270"/>
      <c r="W44" s="252"/>
    </row>
    <row r="45" spans="1:25" s="74" customFormat="1" ht="12.75" customHeight="1" x14ac:dyDescent="0.25">
      <c r="A45" s="308" t="str">
        <f>A4</f>
        <v xml:space="preserve">TTHSAT 3:30PM-4:30PM  </v>
      </c>
      <c r="B45" s="309"/>
      <c r="C45" s="310"/>
      <c r="D45" s="75" t="str">
        <f>D4</f>
        <v>M303</v>
      </c>
      <c r="E45" s="314"/>
      <c r="F45" s="317"/>
      <c r="G45" s="258"/>
      <c r="H45" s="265"/>
      <c r="I45" s="321"/>
      <c r="J45" s="314"/>
      <c r="K45" s="317"/>
      <c r="L45" s="258"/>
      <c r="M45" s="290"/>
      <c r="N45" s="265"/>
      <c r="O45" s="321"/>
      <c r="P45" s="314"/>
      <c r="Q45" s="317"/>
      <c r="R45" s="258"/>
      <c r="S45" s="290"/>
      <c r="T45" s="265"/>
      <c r="U45" s="268"/>
      <c r="V45" s="270"/>
      <c r="W45" s="252"/>
    </row>
    <row r="46" spans="1:25" s="74" customFormat="1" ht="12.6" customHeight="1" x14ac:dyDescent="0.25">
      <c r="A46" s="308" t="str">
        <f>A5</f>
        <v>1st Trimester SY 2017-2018</v>
      </c>
      <c r="B46" s="309"/>
      <c r="C46" s="310"/>
      <c r="D46" s="311"/>
      <c r="E46" s="314"/>
      <c r="F46" s="317"/>
      <c r="G46" s="319">
        <f>G5</f>
        <v>40575</v>
      </c>
      <c r="H46" s="265"/>
      <c r="I46" s="321"/>
      <c r="J46" s="314"/>
      <c r="K46" s="317"/>
      <c r="L46" s="319">
        <f>L5</f>
        <v>40603</v>
      </c>
      <c r="M46" s="290"/>
      <c r="N46" s="265"/>
      <c r="O46" s="321"/>
      <c r="P46" s="314"/>
      <c r="Q46" s="317"/>
      <c r="R46" s="319">
        <f>R5</f>
        <v>40634</v>
      </c>
      <c r="S46" s="290"/>
      <c r="T46" s="265"/>
      <c r="U46" s="268"/>
      <c r="V46" s="270"/>
      <c r="W46" s="252"/>
    </row>
    <row r="47" spans="1:25" s="74" customFormat="1" ht="12.75" customHeight="1" x14ac:dyDescent="0.25">
      <c r="A47" s="296" t="str">
        <f>A6</f>
        <v>Inst/Prof:Leonard Prim Francis G. Reyes</v>
      </c>
      <c r="B47" s="297"/>
      <c r="C47" s="258"/>
      <c r="D47" s="323"/>
      <c r="E47" s="314"/>
      <c r="F47" s="317"/>
      <c r="G47" s="258"/>
      <c r="H47" s="265"/>
      <c r="I47" s="321"/>
      <c r="J47" s="314"/>
      <c r="K47" s="317"/>
      <c r="L47" s="258"/>
      <c r="M47" s="290"/>
      <c r="N47" s="265"/>
      <c r="O47" s="321"/>
      <c r="P47" s="314"/>
      <c r="Q47" s="317"/>
      <c r="R47" s="258"/>
      <c r="S47" s="290"/>
      <c r="T47" s="265"/>
      <c r="U47" s="268"/>
      <c r="V47" s="270"/>
      <c r="W47" s="252"/>
    </row>
    <row r="48" spans="1:25" ht="13.15" customHeight="1" x14ac:dyDescent="0.2">
      <c r="A48" s="299" t="str">
        <f>A7</f>
        <v>CLASS LIST</v>
      </c>
      <c r="B48" s="300"/>
      <c r="C48" s="303" t="str">
        <f>C7</f>
        <v>SEX</v>
      </c>
      <c r="D48" s="288" t="str">
        <f>D7</f>
        <v>Course</v>
      </c>
      <c r="E48" s="314"/>
      <c r="F48" s="317"/>
      <c r="G48" s="258"/>
      <c r="H48" s="265"/>
      <c r="I48" s="321"/>
      <c r="J48" s="314"/>
      <c r="K48" s="317"/>
      <c r="L48" s="258"/>
      <c r="M48" s="291"/>
      <c r="N48" s="265"/>
      <c r="O48" s="321"/>
      <c r="P48" s="314"/>
      <c r="Q48" s="317"/>
      <c r="R48" s="258"/>
      <c r="S48" s="291"/>
      <c r="T48" s="265"/>
      <c r="U48" s="268"/>
      <c r="V48" s="270"/>
      <c r="W48" s="252"/>
      <c r="X48" s="91"/>
    </row>
    <row r="49" spans="1:24" x14ac:dyDescent="0.2">
      <c r="A49" s="301"/>
      <c r="B49" s="302"/>
      <c r="C49" s="304"/>
      <c r="D49" s="289"/>
      <c r="E49" s="315"/>
      <c r="F49" s="318"/>
      <c r="G49" s="318"/>
      <c r="H49" s="266"/>
      <c r="I49" s="322"/>
      <c r="J49" s="315"/>
      <c r="K49" s="318"/>
      <c r="L49" s="318"/>
      <c r="M49" s="292"/>
      <c r="N49" s="266"/>
      <c r="O49" s="322"/>
      <c r="P49" s="315"/>
      <c r="Q49" s="318"/>
      <c r="R49" s="318"/>
      <c r="S49" s="292"/>
      <c r="T49" s="266"/>
      <c r="U49" s="269"/>
      <c r="V49" s="271"/>
      <c r="W49" s="253"/>
      <c r="X49" s="91"/>
    </row>
    <row r="50" spans="1:24" x14ac:dyDescent="0.2">
      <c r="A50" s="78" t="s">
        <v>66</v>
      </c>
      <c r="B50" s="79" t="str">
        <f>IF(NAMES!B34="","",NAMES!B34)</f>
        <v>AL SAEEDI, TALAL</v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>BALISTO, BRIX</v>
      </c>
      <c r="C51" s="104" t="str">
        <f>IF(NAMES!C35="","",NAMES!C35)</f>
        <v/>
      </c>
      <c r="D51" s="81" t="str">
        <f>IF(NAMES!D35="","",NAMES!D35)</f>
        <v/>
      </c>
      <c r="E51" s="82">
        <f>IF(PRELIM!P51="","",$E$8*PRELIM!P51)</f>
        <v>45.454545454545453</v>
      </c>
      <c r="F51" s="83" t="str">
        <f>IF(PRELIM!AB51="","",$F$8*PRELIM!AB51)</f>
        <v/>
      </c>
      <c r="G51" s="83">
        <f>IF(PRELIM!AD51="","",$G$8*PRELIM!AD51)</f>
        <v>19</v>
      </c>
      <c r="H51" s="84">
        <f t="shared" si="6"/>
        <v>64.454545454545453</v>
      </c>
      <c r="I51" s="85">
        <f>IF(H51="","",VLOOKUP(H51,'INITIAL INPUT'!$P$4:$R$34,3))</f>
        <v>82</v>
      </c>
      <c r="J51" s="83">
        <f>IF(MIDTERM!P51="","",$J$8*MIDTERM!P51)</f>
        <v>6.25</v>
      </c>
      <c r="K51" s="83" t="str">
        <f>IF(MIDTERM!AB51="","",$K$8*MIDTERM!AB51)</f>
        <v/>
      </c>
      <c r="L51" s="83">
        <f>IF(MIDTERM!AD51="","",$L$8*MIDTERM!AD51)</f>
        <v>19.444444444444446</v>
      </c>
      <c r="M51" s="86">
        <f t="shared" si="7"/>
        <v>25.694444444444446</v>
      </c>
      <c r="N51" s="87">
        <f>IF(M51="","",('INITIAL INPUT'!$J$25*CRS!H51+'INITIAL INPUT'!$K$25*CRS!M51))</f>
        <v>45.074494949494948</v>
      </c>
      <c r="O51" s="85">
        <f>IF(N51="","",VLOOKUP(N51,'INITIAL INPUT'!$P$4:$R$34,3))</f>
        <v>74</v>
      </c>
      <c r="P51" s="83">
        <f>IF(FINAL!P51="","",CRS!$P$8*FINAL!P51)</f>
        <v>5</v>
      </c>
      <c r="Q51" s="83" t="str">
        <f>IF(FINAL!AB51="","",CRS!$Q$8*FINAL!AB51)</f>
        <v/>
      </c>
      <c r="R51" s="83">
        <f>IF(FINAL!AD51="","",CRS!$R$8*FINAL!AD51)</f>
        <v>21.666666666666668</v>
      </c>
      <c r="S51" s="86">
        <f t="shared" si="8"/>
        <v>26.666666666666668</v>
      </c>
      <c r="T51" s="87">
        <f>IF(S51="","",'INITIAL INPUT'!$J$26*CRS!H51+'INITIAL INPUT'!$K$26*CRS!M51+'INITIAL INPUT'!$L$26*CRS!S51)</f>
        <v>35.87058080808081</v>
      </c>
      <c r="U51" s="85">
        <f>IF(T51="","",VLOOKUP(T51,'INITIAL INPUT'!$P$4:$R$34,3))</f>
        <v>73</v>
      </c>
      <c r="V51" s="107">
        <f t="shared" ref="V51:V80" si="9">U51</f>
        <v>73</v>
      </c>
      <c r="W51" s="166" t="str">
        <f t="shared" ref="W51:W80" si="10">IF(V51="","",IF(V51="OD","OD",IF(V51="UD","UD",IF(V51="INC","NFE",IF(V51&gt;74,"PASSED","FAILED")))))</f>
        <v>FAILED</v>
      </c>
      <c r="X51" s="91"/>
    </row>
    <row r="52" spans="1:24" x14ac:dyDescent="0.2">
      <c r="A52" s="90" t="s">
        <v>68</v>
      </c>
      <c r="B52" s="79" t="str">
        <f>IF(NAMES!B36="","",NAMES!B36)</f>
        <v>ESTARIS, RENZ</v>
      </c>
      <c r="C52" s="104" t="str">
        <f>IF(NAMES!C36="","",NAMES!C36)</f>
        <v/>
      </c>
      <c r="D52" s="81" t="str">
        <f>IF(NAMES!D36="","",NAMES!D36)</f>
        <v/>
      </c>
      <c r="E52" s="82">
        <f>IF(PRELIM!P52="","",$E$8*PRELIM!P52)</f>
        <v>50</v>
      </c>
      <c r="F52" s="83" t="str">
        <f>IF(PRELIM!AB52="","",$F$8*PRELIM!AB52)</f>
        <v/>
      </c>
      <c r="G52" s="83">
        <f>IF(PRELIM!AD52="","",$G$8*PRELIM!AD52)</f>
        <v>25</v>
      </c>
      <c r="H52" s="84">
        <f t="shared" si="6"/>
        <v>75</v>
      </c>
      <c r="I52" s="85">
        <f>IF(H52="","",VLOOKUP(H52,'INITIAL INPUT'!$P$4:$R$34,3))</f>
        <v>88</v>
      </c>
      <c r="J52" s="83">
        <f>IF(MIDTERM!P52="","",$J$8*MIDTERM!P52)</f>
        <v>31.25</v>
      </c>
      <c r="K52" s="83" t="str">
        <f>IF(MIDTERM!AB52="","",$K$8*MIDTERM!AB52)</f>
        <v/>
      </c>
      <c r="L52" s="83">
        <f>IF(MIDTERM!AD52="","",$L$8*MIDTERM!AD52)</f>
        <v>23.333333333333332</v>
      </c>
      <c r="M52" s="86">
        <f t="shared" si="7"/>
        <v>54.583333333333329</v>
      </c>
      <c r="N52" s="87">
        <f>IF(M52="","",('INITIAL INPUT'!$J$25*CRS!H52+'INITIAL INPUT'!$K$25*CRS!M52))</f>
        <v>64.791666666666657</v>
      </c>
      <c r="O52" s="85">
        <f>IF(N52="","",VLOOKUP(N52,'INITIAL INPUT'!$P$4:$R$34,3))</f>
        <v>82</v>
      </c>
      <c r="P52" s="83">
        <f>IF(FINAL!P52="","",CRS!$P$8*FINAL!P52)</f>
        <v>8.75</v>
      </c>
      <c r="Q52" s="83" t="str">
        <f>IF(FINAL!AB52="","",CRS!$Q$8*FINAL!AB52)</f>
        <v/>
      </c>
      <c r="R52" s="83">
        <f>IF(FINAL!AD52="","",CRS!$R$8*FINAL!AD52)</f>
        <v>35</v>
      </c>
      <c r="S52" s="86">
        <f t="shared" si="8"/>
        <v>43.75</v>
      </c>
      <c r="T52" s="87">
        <f>IF(S52="","",'INITIAL INPUT'!$J$26*CRS!H52+'INITIAL INPUT'!$K$26*CRS!M52+'INITIAL INPUT'!$L$26*CRS!S52)</f>
        <v>54.270833333333329</v>
      </c>
      <c r="U52" s="85">
        <f>IF(T52="","",VLOOKUP(T52,'INITIAL INPUT'!$P$4:$R$34,3))</f>
        <v>77</v>
      </c>
      <c r="V52" s="107">
        <f t="shared" si="9"/>
        <v>77</v>
      </c>
      <c r="W52" s="166" t="str">
        <f t="shared" si="10"/>
        <v>PASSED</v>
      </c>
      <c r="X52" s="91"/>
    </row>
    <row r="53" spans="1:24" x14ac:dyDescent="0.2">
      <c r="A53" s="90" t="s">
        <v>69</v>
      </c>
      <c r="B53" s="79" t="str">
        <f>IF(NAMES!B37="","",NAMES!B37)</f>
        <v>GAYAO, DANIEL ZYRICK</v>
      </c>
      <c r="C53" s="104" t="str">
        <f>IF(NAMES!C37="","",NAMES!C37)</f>
        <v/>
      </c>
      <c r="D53" s="81" t="str">
        <f>IF(NAMES!D37="","",NAMES!D37)</f>
        <v/>
      </c>
      <c r="E53" s="82">
        <f>IF(PRELIM!P53="","",$E$8*PRELIM!P53)</f>
        <v>50</v>
      </c>
      <c r="F53" s="83" t="str">
        <f>IF(PRELIM!AB53="","",$F$8*PRELIM!AB53)</f>
        <v/>
      </c>
      <c r="G53" s="83">
        <f>IF(PRELIM!AD53="","",$G$8*PRELIM!AD53)</f>
        <v>19</v>
      </c>
      <c r="H53" s="84">
        <f t="shared" si="6"/>
        <v>69</v>
      </c>
      <c r="I53" s="85">
        <f>IF(H53="","",VLOOKUP(H53,'INITIAL INPUT'!$P$4:$R$34,3))</f>
        <v>85</v>
      </c>
      <c r="J53" s="83">
        <f>IF(MIDTERM!P53="","",$J$8*MIDTERM!P53)</f>
        <v>31.25</v>
      </c>
      <c r="K53" s="83" t="str">
        <f>IF(MIDTERM!AB53="","",$K$8*MIDTERM!AB53)</f>
        <v/>
      </c>
      <c r="L53" s="83">
        <f>IF(MIDTERM!AD53="","",$L$8*MIDTERM!AD53)</f>
        <v>22.222222222222221</v>
      </c>
      <c r="M53" s="86">
        <f t="shared" si="7"/>
        <v>53.472222222222221</v>
      </c>
      <c r="N53" s="87">
        <f>IF(M53="","",('INITIAL INPUT'!$J$25*CRS!H53+'INITIAL INPUT'!$K$25*CRS!M53))</f>
        <v>61.236111111111114</v>
      </c>
      <c r="O53" s="85">
        <f>IF(N53="","",VLOOKUP(N53,'INITIAL INPUT'!$P$4:$R$34,3))</f>
        <v>81</v>
      </c>
      <c r="P53" s="83">
        <f>IF(FINAL!P53="","",CRS!$P$8*FINAL!P53)</f>
        <v>8.75</v>
      </c>
      <c r="Q53" s="83" t="str">
        <f>IF(FINAL!AB53="","",CRS!$Q$8*FINAL!AB53)</f>
        <v/>
      </c>
      <c r="R53" s="83">
        <f>IF(FINAL!AD53="","",CRS!$R$8*FINAL!AD53)</f>
        <v>31.666666666666664</v>
      </c>
      <c r="S53" s="86">
        <f t="shared" si="8"/>
        <v>40.416666666666664</v>
      </c>
      <c r="T53" s="87">
        <f>IF(S53="","",'INITIAL INPUT'!$J$26*CRS!H53+'INITIAL INPUT'!$K$26*CRS!M53+'INITIAL INPUT'!$L$26*CRS!S53)</f>
        <v>50.826388888888886</v>
      </c>
      <c r="U53" s="85">
        <f>IF(T53="","",VLOOKUP(T53,'INITIAL INPUT'!$P$4:$R$34,3))</f>
        <v>75</v>
      </c>
      <c r="V53" s="107">
        <f t="shared" si="9"/>
        <v>75</v>
      </c>
      <c r="W53" s="166" t="str">
        <f t="shared" si="10"/>
        <v>PASSED</v>
      </c>
      <c r="X53" s="91"/>
    </row>
    <row r="54" spans="1:24" x14ac:dyDescent="0.2">
      <c r="A54" s="90" t="s">
        <v>70</v>
      </c>
      <c r="B54" s="79" t="str">
        <f>IF(NAMES!B38="","",NAMES!B38)</f>
        <v>LIGON, MOHD.ISMAEL</v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>
        <f>IF(PRELIM!AD54="","",$G$8*PRELIM!AD54)</f>
        <v>19</v>
      </c>
      <c r="H54" s="84">
        <f t="shared" si="6"/>
        <v>19</v>
      </c>
      <c r="I54" s="85">
        <f>IF(H54="","",VLOOKUP(H54,'INITIAL INPUT'!$P$4:$R$34,3))</f>
        <v>72</v>
      </c>
      <c r="J54" s="83">
        <f>IF(MIDTERM!P54="","",$J$8*MIDTERM!P54)</f>
        <v>6.25</v>
      </c>
      <c r="K54" s="83" t="str">
        <f>IF(MIDTERM!AB54="","",$K$8*MIDTERM!AB54)</f>
        <v/>
      </c>
      <c r="L54" s="83">
        <f>IF(MIDTERM!AD54="","",$L$8*MIDTERM!AD54)</f>
        <v>26.111111111111114</v>
      </c>
      <c r="M54" s="86">
        <f t="shared" si="7"/>
        <v>32.361111111111114</v>
      </c>
      <c r="N54" s="87">
        <f>IF(M54="","",('INITIAL INPUT'!$J$25*CRS!H54+'INITIAL INPUT'!$K$25*CRS!M54))</f>
        <v>25.680555555555557</v>
      </c>
      <c r="O54" s="85">
        <f>IF(N54="","",VLOOKUP(N54,'INITIAL INPUT'!$P$4:$R$34,3))</f>
        <v>72</v>
      </c>
      <c r="P54" s="83">
        <f>IF(FINAL!P54="","",CRS!$P$8*FINAL!P54)</f>
        <v>16.25</v>
      </c>
      <c r="Q54" s="83" t="str">
        <f>IF(FINAL!AB54="","",CRS!$Q$8*FINAL!AB54)</f>
        <v/>
      </c>
      <c r="R54" s="83">
        <f>IF(FINAL!AD54="","",CRS!$R$8*FINAL!AD54)</f>
        <v>36.666666666666664</v>
      </c>
      <c r="S54" s="86">
        <f t="shared" si="8"/>
        <v>52.916666666666664</v>
      </c>
      <c r="T54" s="87">
        <f>IF(S54="","",'INITIAL INPUT'!$J$26*CRS!H54+'INITIAL INPUT'!$K$26*CRS!M54+'INITIAL INPUT'!$L$26*CRS!S54)</f>
        <v>39.298611111111114</v>
      </c>
      <c r="U54" s="85">
        <f>IF(T54="","",VLOOKUP(T54,'INITIAL INPUT'!$P$4:$R$34,3))</f>
        <v>73</v>
      </c>
      <c r="V54" s="107">
        <f t="shared" si="9"/>
        <v>73</v>
      </c>
      <c r="W54" s="166" t="str">
        <f t="shared" si="10"/>
        <v>FAILED</v>
      </c>
      <c r="X54" s="91"/>
    </row>
    <row r="55" spans="1:24" x14ac:dyDescent="0.2">
      <c r="A55" s="90" t="s">
        <v>71</v>
      </c>
      <c r="B55" s="79" t="str">
        <f>IF(NAMES!B39="","",NAMES!B39)</f>
        <v>LONGOG, GIRLIE</v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>
        <f>IF(PRELIM!AD55="","",$G$8*PRELIM!AD55)</f>
        <v>15</v>
      </c>
      <c r="H55" s="84">
        <f t="shared" si="6"/>
        <v>15</v>
      </c>
      <c r="I55" s="85">
        <f>IF(H55="","",VLOOKUP(H55,'INITIAL INPUT'!$P$4:$R$34,3))</f>
        <v>71</v>
      </c>
      <c r="J55" s="83">
        <f>IF(MIDTERM!P55="","",$J$8*MIDTERM!P55)</f>
        <v>6.25</v>
      </c>
      <c r="K55" s="83" t="str">
        <f>IF(MIDTERM!AB55="","",$K$8*MIDTERM!AB55)</f>
        <v/>
      </c>
      <c r="L55" s="83">
        <f>IF(MIDTERM!AD55="","",$L$8*MIDTERM!AD55)</f>
        <v>18.333333333333332</v>
      </c>
      <c r="M55" s="86">
        <f t="shared" si="7"/>
        <v>24.583333333333332</v>
      </c>
      <c r="N55" s="87">
        <f>IF(M55="","",('INITIAL INPUT'!$J$25*CRS!H55+'INITIAL INPUT'!$K$25*CRS!M55))</f>
        <v>19.791666666666664</v>
      </c>
      <c r="O55" s="85">
        <f>IF(N55="","",VLOOKUP(N55,'INITIAL INPUT'!$P$4:$R$34,3))</f>
        <v>72</v>
      </c>
      <c r="P55" s="83">
        <f>IF(FINAL!P55="","",CRS!$P$8*FINAL!P55)</f>
        <v>16.25</v>
      </c>
      <c r="Q55" s="83" t="str">
        <f>IF(FINAL!AB55="","",CRS!$Q$8*FINAL!AB55)</f>
        <v/>
      </c>
      <c r="R55" s="83">
        <f>IF(FINAL!AD55="","",CRS!$R$8*FINAL!AD55)</f>
        <v>21.666666666666668</v>
      </c>
      <c r="S55" s="86">
        <f t="shared" si="8"/>
        <v>37.916666666666671</v>
      </c>
      <c r="T55" s="87">
        <f>IF(S55="","",'INITIAL INPUT'!$J$26*CRS!H55+'INITIAL INPUT'!$K$26*CRS!M55+'INITIAL INPUT'!$L$26*CRS!S55)</f>
        <v>28.854166666666668</v>
      </c>
      <c r="U55" s="85">
        <f>IF(T55="","",VLOOKUP(T55,'INITIAL INPUT'!$P$4:$R$34,3))</f>
        <v>72</v>
      </c>
      <c r="V55" s="107">
        <f t="shared" si="9"/>
        <v>72</v>
      </c>
      <c r="W55" s="166" t="str">
        <f t="shared" si="10"/>
        <v>FAILED</v>
      </c>
      <c r="X55" s="91"/>
    </row>
    <row r="56" spans="1:24" x14ac:dyDescent="0.2">
      <c r="A56" s="90" t="s">
        <v>72</v>
      </c>
      <c r="B56" s="79" t="str">
        <f>IF(NAMES!B40="","",NAMES!B40)</f>
        <v>PAPA, JAIME</v>
      </c>
      <c r="C56" s="104" t="str">
        <f>IF(NAMES!C40="","",NAMES!C40)</f>
        <v/>
      </c>
      <c r="D56" s="81" t="str">
        <f>IF(NAMES!D40="","",NAMES!D40)</f>
        <v/>
      </c>
      <c r="E56" s="82">
        <f>IF(PRELIM!P56="","",$E$8*PRELIM!P56)</f>
        <v>50</v>
      </c>
      <c r="F56" s="83" t="str">
        <f>IF(PRELIM!AB56="","",$F$8*PRELIM!AB56)</f>
        <v/>
      </c>
      <c r="G56" s="83">
        <f>IF(PRELIM!AD56="","",$G$8*PRELIM!AD56)</f>
        <v>35</v>
      </c>
      <c r="H56" s="84">
        <f t="shared" si="6"/>
        <v>85</v>
      </c>
      <c r="I56" s="85">
        <f>IF(H56="","",VLOOKUP(H56,'INITIAL INPUT'!$P$4:$R$34,3))</f>
        <v>93</v>
      </c>
      <c r="J56" s="83">
        <f>IF(MIDTERM!P56="","",$J$8*MIDTERM!P56)</f>
        <v>40.625</v>
      </c>
      <c r="K56" s="83" t="str">
        <f>IF(MIDTERM!AB56="","",$K$8*MIDTERM!AB56)</f>
        <v/>
      </c>
      <c r="L56" s="83">
        <f>IF(MIDTERM!AD56="","",$L$8*MIDTERM!AD56)</f>
        <v>38.333333333333336</v>
      </c>
      <c r="M56" s="86">
        <f t="shared" si="7"/>
        <v>78.958333333333343</v>
      </c>
      <c r="N56" s="87">
        <f>IF(M56="","",('INITIAL INPUT'!$J$25*CRS!H56+'INITIAL INPUT'!$K$25*CRS!M56))</f>
        <v>81.979166666666671</v>
      </c>
      <c r="O56" s="85">
        <f>IF(N56="","",VLOOKUP(N56,'INITIAL INPUT'!$P$4:$R$34,3))</f>
        <v>91</v>
      </c>
      <c r="P56" s="83">
        <f>IF(FINAL!P56="","",CRS!$P$8*FINAL!P56)</f>
        <v>12.5</v>
      </c>
      <c r="Q56" s="83" t="str">
        <f>IF(FINAL!AB56="","",CRS!$Q$8*FINAL!AB56)</f>
        <v/>
      </c>
      <c r="R56" s="83">
        <f>IF(FINAL!AD56="","",CRS!$R$8*FINAL!AD56)</f>
        <v>35</v>
      </c>
      <c r="S56" s="86">
        <f t="shared" si="8"/>
        <v>47.5</v>
      </c>
      <c r="T56" s="87">
        <f>IF(S56="","",'INITIAL INPUT'!$J$26*CRS!H56+'INITIAL INPUT'!$K$26*CRS!M56+'INITIAL INPUT'!$L$26*CRS!S56)</f>
        <v>64.739583333333343</v>
      </c>
      <c r="U56" s="85">
        <f>IF(T56="","",VLOOKUP(T56,'INITIAL INPUT'!$P$4:$R$34,3))</f>
        <v>82</v>
      </c>
      <c r="V56" s="107">
        <f t="shared" si="9"/>
        <v>82</v>
      </c>
      <c r="W56" s="166" t="str">
        <f t="shared" si="10"/>
        <v>PASSED</v>
      </c>
      <c r="X56" s="91"/>
    </row>
    <row r="57" spans="1:24" x14ac:dyDescent="0.2">
      <c r="A57" s="90" t="s">
        <v>73</v>
      </c>
      <c r="B57" s="79" t="str">
        <f>IF(NAMES!B41="","",NAMES!B41)</f>
        <v>PASOQUEN, JEROS</v>
      </c>
      <c r="C57" s="104" t="str">
        <f>IF(NAMES!C41="","",NAMES!C41)</f>
        <v/>
      </c>
      <c r="D57" s="81" t="str">
        <f>IF(NAMES!D41="","",NAMES!D41)</f>
        <v/>
      </c>
      <c r="E57" s="82">
        <f>IF(PRELIM!P57="","",$E$8*PRELIM!P57)</f>
        <v>50</v>
      </c>
      <c r="F57" s="83" t="str">
        <f>IF(PRELIM!AB57="","",$F$8*PRELIM!AB57)</f>
        <v/>
      </c>
      <c r="G57" s="83">
        <f>IF(PRELIM!AD57="","",$G$8*PRELIM!AD57)</f>
        <v>37</v>
      </c>
      <c r="H57" s="84">
        <f t="shared" si="6"/>
        <v>87</v>
      </c>
      <c r="I57" s="85">
        <f>IF(H57="","",VLOOKUP(H57,'INITIAL INPUT'!$P$4:$R$34,3))</f>
        <v>94</v>
      </c>
      <c r="J57" s="83" t="str">
        <f>IF(MIDTERM!P57="","",$J$8*MIDTERM!P57)</f>
        <v/>
      </c>
      <c r="K57" s="83" t="str">
        <f>IF(MIDTERM!AB57="","",$K$8*MIDTERM!AB57)</f>
        <v/>
      </c>
      <c r="L57" s="83">
        <f>IF(MIDTERM!AD57="","",$L$8*MIDTERM!AD57)</f>
        <v>36.666666666666664</v>
      </c>
      <c r="M57" s="86">
        <f t="shared" si="7"/>
        <v>36.666666666666664</v>
      </c>
      <c r="N57" s="87">
        <f>IF(M57="","",('INITIAL INPUT'!$J$25*CRS!H57+'INITIAL INPUT'!$K$25*CRS!M57))</f>
        <v>61.833333333333329</v>
      </c>
      <c r="O57" s="85">
        <f>IF(N57="","",VLOOKUP(N57,'INITIAL INPUT'!$P$4:$R$34,3))</f>
        <v>81</v>
      </c>
      <c r="P57" s="83">
        <f>IF(FINAL!P57="","",CRS!$P$8*FINAL!P57)</f>
        <v>6.25</v>
      </c>
      <c r="Q57" s="83" t="str">
        <f>IF(FINAL!AB57="","",CRS!$Q$8*FINAL!AB57)</f>
        <v/>
      </c>
      <c r="R57" s="83">
        <f>IF(FINAL!AD57="","",CRS!$R$8*FINAL!AD57)</f>
        <v>35.555555555555557</v>
      </c>
      <c r="S57" s="86">
        <f t="shared" si="8"/>
        <v>41.805555555555557</v>
      </c>
      <c r="T57" s="87">
        <f>IF(S57="","",'INITIAL INPUT'!$J$26*CRS!H57+'INITIAL INPUT'!$K$26*CRS!M57+'INITIAL INPUT'!$L$26*CRS!S57)</f>
        <v>51.819444444444443</v>
      </c>
      <c r="U57" s="85">
        <f>IF(T57="","",VLOOKUP(T57,'INITIAL INPUT'!$P$4:$R$34,3))</f>
        <v>76</v>
      </c>
      <c r="V57" s="107">
        <f t="shared" si="9"/>
        <v>76</v>
      </c>
      <c r="W57" s="166" t="str">
        <f t="shared" si="10"/>
        <v>PASSED</v>
      </c>
      <c r="X57" s="91"/>
    </row>
    <row r="58" spans="1:24" x14ac:dyDescent="0.2">
      <c r="A58" s="90" t="s">
        <v>74</v>
      </c>
      <c r="B58" s="79" t="str">
        <f>IF(NAMES!B42="","",NAMES!B42)</f>
        <v>REYES, DENNIS JR.</v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>
        <f>IF(PRELIM!AD58="","",$G$8*PRELIM!AD58)</f>
        <v>38</v>
      </c>
      <c r="H58" s="84">
        <f t="shared" si="6"/>
        <v>38</v>
      </c>
      <c r="I58" s="85">
        <f>IF(H58="","",VLOOKUP(H58,'INITIAL INPUT'!$P$4:$R$34,3))</f>
        <v>73</v>
      </c>
      <c r="J58" s="83">
        <f>IF(MIDTERM!P58="","",$J$8*MIDTERM!P58)</f>
        <v>6.25</v>
      </c>
      <c r="K58" s="83" t="str">
        <f>IF(MIDTERM!AB58="","",$K$8*MIDTERM!AB58)</f>
        <v/>
      </c>
      <c r="L58" s="83">
        <f>IF(MIDTERM!AD58="","",$L$8*MIDTERM!AD58)</f>
        <v>37.777777777777779</v>
      </c>
      <c r="M58" s="86">
        <f t="shared" si="7"/>
        <v>44.027777777777779</v>
      </c>
      <c r="N58" s="87">
        <f>IF(M58="","",('INITIAL INPUT'!$J$25*CRS!H58+'INITIAL INPUT'!$K$25*CRS!M58))</f>
        <v>41.013888888888886</v>
      </c>
      <c r="O58" s="85">
        <f>IF(N58="","",VLOOKUP(N58,'INITIAL INPUT'!$P$4:$R$34,3))</f>
        <v>73</v>
      </c>
      <c r="P58" s="83">
        <f>IF(FINAL!P58="","",CRS!$P$8*FINAL!P58)</f>
        <v>8.75</v>
      </c>
      <c r="Q58" s="83" t="str">
        <f>IF(FINAL!AB58="","",CRS!$Q$8*FINAL!AB58)</f>
        <v/>
      </c>
      <c r="R58" s="83">
        <f>IF(FINAL!AD58="","",CRS!$R$8*FINAL!AD58)</f>
        <v>22.777777777777779</v>
      </c>
      <c r="S58" s="86">
        <f t="shared" si="8"/>
        <v>31.527777777777779</v>
      </c>
      <c r="T58" s="87">
        <f>IF(S58="","",'INITIAL INPUT'!$J$26*CRS!H58+'INITIAL INPUT'!$K$26*CRS!M58+'INITIAL INPUT'!$L$26*CRS!S58)</f>
        <v>36.270833333333329</v>
      </c>
      <c r="U58" s="85">
        <f>IF(T58="","",VLOOKUP(T58,'INITIAL INPUT'!$P$4:$R$34,3))</f>
        <v>73</v>
      </c>
      <c r="V58" s="107">
        <f t="shared" si="9"/>
        <v>73</v>
      </c>
      <c r="W58" s="166" t="str">
        <f t="shared" si="10"/>
        <v>FAILED</v>
      </c>
      <c r="X58" s="91"/>
    </row>
    <row r="59" spans="1:24" x14ac:dyDescent="0.2">
      <c r="A59" s="90" t="s">
        <v>75</v>
      </c>
      <c r="B59" s="79" t="str">
        <f>IF(NAMES!B43="","",NAMES!B43)</f>
        <v>TEOFILO, REYNALDO</v>
      </c>
      <c r="C59" s="104" t="str">
        <f>IF(NAMES!C43="","",NAMES!C43)</f>
        <v/>
      </c>
      <c r="D59" s="81" t="str">
        <f>IF(NAMES!D43="","",NAMES!D43)</f>
        <v/>
      </c>
      <c r="E59" s="82">
        <f>IF(PRELIM!P59="","",$E$8*PRELIM!P59)</f>
        <v>50</v>
      </c>
      <c r="F59" s="83" t="str">
        <f>IF(PRELIM!AB59="","",$F$8*PRELIM!AB59)</f>
        <v/>
      </c>
      <c r="G59" s="83">
        <f>IF(PRELIM!AD59="","",$G$8*PRELIM!AD59)</f>
        <v>37</v>
      </c>
      <c r="H59" s="84">
        <f t="shared" si="6"/>
        <v>87</v>
      </c>
      <c r="I59" s="85">
        <f>IF(H59="","",VLOOKUP(H59,'INITIAL INPUT'!$P$4:$R$34,3))</f>
        <v>94</v>
      </c>
      <c r="J59" s="83">
        <f>IF(MIDTERM!P59="","",$J$8*MIDTERM!P59)</f>
        <v>37.5</v>
      </c>
      <c r="K59" s="83" t="str">
        <f>IF(MIDTERM!AB59="","",$K$8*MIDTERM!AB59)</f>
        <v/>
      </c>
      <c r="L59" s="83">
        <f>IF(MIDTERM!AD59="","",$L$8*MIDTERM!AD59)</f>
        <v>38.333333333333336</v>
      </c>
      <c r="M59" s="86">
        <f t="shared" si="7"/>
        <v>75.833333333333343</v>
      </c>
      <c r="N59" s="87">
        <f>IF(M59="","",('INITIAL INPUT'!$J$25*CRS!H59+'INITIAL INPUT'!$K$25*CRS!M59))</f>
        <v>81.416666666666671</v>
      </c>
      <c r="O59" s="85">
        <f>IF(N59="","",VLOOKUP(N59,'INITIAL INPUT'!$P$4:$R$34,3))</f>
        <v>91</v>
      </c>
      <c r="P59" s="83">
        <f>IF(FINAL!P59="","",CRS!$P$8*FINAL!P59)</f>
        <v>13.750000000000002</v>
      </c>
      <c r="Q59" s="83" t="str">
        <f>IF(FINAL!AB59="","",CRS!$Q$8*FINAL!AB59)</f>
        <v/>
      </c>
      <c r="R59" s="83">
        <f>IF(FINAL!AD59="","",CRS!$R$8*FINAL!AD59)</f>
        <v>34.444444444444443</v>
      </c>
      <c r="S59" s="86">
        <f t="shared" si="8"/>
        <v>48.194444444444443</v>
      </c>
      <c r="T59" s="87">
        <f>IF(S59="","",'INITIAL INPUT'!$J$26*CRS!H59+'INITIAL INPUT'!$K$26*CRS!M59+'INITIAL INPUT'!$L$26*CRS!S59)</f>
        <v>64.805555555555557</v>
      </c>
      <c r="U59" s="85">
        <f>IF(T59="","",VLOOKUP(T59,'INITIAL INPUT'!$P$4:$R$34,3))</f>
        <v>82</v>
      </c>
      <c r="V59" s="107">
        <f t="shared" si="9"/>
        <v>82</v>
      </c>
      <c r="W59" s="166" t="str">
        <f t="shared" si="10"/>
        <v>PASSED</v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59"/>
      <c r="Y66" s="261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60"/>
      <c r="Y67" s="262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60"/>
      <c r="Y68" s="262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60"/>
      <c r="Y69" s="262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60"/>
      <c r="Y70" s="262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60"/>
      <c r="Y71" s="262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60"/>
      <c r="Y72" s="262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60"/>
      <c r="Y73" s="262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60"/>
      <c r="Y74" s="262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60"/>
      <c r="Y75" s="262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60"/>
      <c r="Y76" s="262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60"/>
      <c r="Y77" s="262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60"/>
      <c r="Y78" s="262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60"/>
      <c r="Y79" s="262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60"/>
      <c r="Y80" s="262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35" zoomScaleNormal="100" workbookViewId="0">
      <selection activeCell="V56" sqref="V56"/>
    </sheetView>
  </sheetViews>
  <sheetFormatPr defaultColWidth="9.140625" defaultRowHeight="15" x14ac:dyDescent="0.25"/>
  <cols>
    <col min="1" max="1" width="2.42578125" style="171" customWidth="1"/>
    <col min="2" max="2" width="28.7109375" style="171" customWidth="1"/>
    <col min="3" max="3" width="2.7109375" style="171" customWidth="1"/>
    <col min="4" max="4" width="6.7109375" style="171" customWidth="1"/>
    <col min="5" max="15" width="3.7109375" style="171" customWidth="1"/>
    <col min="16" max="16" width="4.7109375" style="171" customWidth="1"/>
    <col min="17" max="27" width="3.7109375" style="171" customWidth="1"/>
    <col min="28" max="28" width="4.7109375" style="171" customWidth="1"/>
    <col min="29" max="29" width="3.7109375" style="171" customWidth="1"/>
    <col min="30" max="32" width="4.7109375" style="171" customWidth="1"/>
    <col min="33" max="33" width="5.7109375" style="171" customWidth="1"/>
    <col min="34" max="16384" width="9.140625" style="171"/>
  </cols>
  <sheetData>
    <row r="1" spans="1:37" ht="15" customHeight="1" x14ac:dyDescent="0.25">
      <c r="A1" s="343" t="str">
        <f>CRS!A1</f>
        <v>CITCS INTL A  ICS 6</v>
      </c>
      <c r="B1" s="344"/>
      <c r="C1" s="344"/>
      <c r="D1" s="344"/>
      <c r="E1" s="352" t="s">
        <v>97</v>
      </c>
      <c r="F1" s="352"/>
      <c r="G1" s="352"/>
      <c r="H1" s="352"/>
      <c r="I1" s="352"/>
      <c r="J1" s="352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353"/>
      <c r="AB1" s="353"/>
      <c r="AC1" s="354"/>
      <c r="AD1" s="354"/>
      <c r="AE1" s="354"/>
      <c r="AF1" s="355"/>
      <c r="AG1" s="169"/>
      <c r="AH1" s="170"/>
      <c r="AI1" s="170"/>
      <c r="AJ1" s="170"/>
      <c r="AK1" s="170"/>
    </row>
    <row r="2" spans="1:37" ht="15" customHeight="1" x14ac:dyDescent="0.25">
      <c r="A2" s="345"/>
      <c r="B2" s="346"/>
      <c r="C2" s="346"/>
      <c r="D2" s="346"/>
      <c r="E2" s="326" t="str">
        <f>IF('INITIAL INPUT'!G20="","",'INITIAL INPUT'!G20)</f>
        <v>Class Standing</v>
      </c>
      <c r="F2" s="326"/>
      <c r="G2" s="326"/>
      <c r="H2" s="326"/>
      <c r="I2" s="326"/>
      <c r="J2" s="326"/>
      <c r="K2" s="327"/>
      <c r="L2" s="327"/>
      <c r="M2" s="327"/>
      <c r="N2" s="327"/>
      <c r="O2" s="327"/>
      <c r="P2" s="327"/>
      <c r="Q2" s="340" t="str">
        <f>IF('INITIAL INPUT'!G21="","",'INITIAL INPUT'!G21)</f>
        <v>Laboratory</v>
      </c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76" t="s">
        <v>98</v>
      </c>
      <c r="AD2" s="377"/>
      <c r="AE2" s="371" t="s">
        <v>99</v>
      </c>
      <c r="AF2" s="324" t="s">
        <v>100</v>
      </c>
      <c r="AG2" s="172"/>
      <c r="AH2" s="172"/>
      <c r="AI2" s="172"/>
      <c r="AJ2" s="172"/>
      <c r="AK2" s="172"/>
    </row>
    <row r="3" spans="1:37" ht="12.75" customHeight="1" x14ac:dyDescent="0.25">
      <c r="A3" s="369" t="str">
        <f>CRS!A3</f>
        <v>SPECIAL TOPICS</v>
      </c>
      <c r="B3" s="370"/>
      <c r="C3" s="370"/>
      <c r="D3" s="370"/>
      <c r="E3" s="328" t="s">
        <v>101</v>
      </c>
      <c r="F3" s="328" t="s">
        <v>102</v>
      </c>
      <c r="G3" s="328" t="s">
        <v>103</v>
      </c>
      <c r="H3" s="328" t="s">
        <v>104</v>
      </c>
      <c r="I3" s="328" t="s">
        <v>105</v>
      </c>
      <c r="J3" s="328" t="s">
        <v>106</v>
      </c>
      <c r="K3" s="328" t="s">
        <v>107</v>
      </c>
      <c r="L3" s="328" t="s">
        <v>108</v>
      </c>
      <c r="M3" s="328" t="s">
        <v>109</v>
      </c>
      <c r="N3" s="328" t="s">
        <v>0</v>
      </c>
      <c r="O3" s="364" t="s">
        <v>110</v>
      </c>
      <c r="P3" s="336" t="s">
        <v>111</v>
      </c>
      <c r="Q3" s="328" t="s">
        <v>112</v>
      </c>
      <c r="R3" s="328" t="s">
        <v>113</v>
      </c>
      <c r="S3" s="328" t="s">
        <v>114</v>
      </c>
      <c r="T3" s="328" t="s">
        <v>115</v>
      </c>
      <c r="U3" s="328" t="s">
        <v>116</v>
      </c>
      <c r="V3" s="328" t="s">
        <v>117</v>
      </c>
      <c r="W3" s="328" t="s">
        <v>118</v>
      </c>
      <c r="X3" s="328" t="s">
        <v>119</v>
      </c>
      <c r="Y3" s="328" t="s">
        <v>120</v>
      </c>
      <c r="Z3" s="328" t="s">
        <v>121</v>
      </c>
      <c r="AA3" s="364" t="s">
        <v>110</v>
      </c>
      <c r="AB3" s="336" t="s">
        <v>111</v>
      </c>
      <c r="AC3" s="378"/>
      <c r="AD3" s="379"/>
      <c r="AE3" s="371"/>
      <c r="AF3" s="324"/>
      <c r="AG3" s="172"/>
      <c r="AH3" s="172"/>
      <c r="AI3" s="172"/>
      <c r="AJ3" s="172"/>
      <c r="AK3" s="172"/>
    </row>
    <row r="4" spans="1:37" ht="12.75" customHeight="1" x14ac:dyDescent="0.25">
      <c r="A4" s="347" t="str">
        <f>CRS!A4</f>
        <v xml:space="preserve">TTHSAT 3:30PM-4:30PM  </v>
      </c>
      <c r="B4" s="348"/>
      <c r="C4" s="349"/>
      <c r="D4" s="173" t="str">
        <f>CRS!D4</f>
        <v>M303</v>
      </c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65"/>
      <c r="P4" s="337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65"/>
      <c r="AB4" s="337"/>
      <c r="AC4" s="174" t="s">
        <v>122</v>
      </c>
      <c r="AD4" s="175" t="s">
        <v>123</v>
      </c>
      <c r="AE4" s="371"/>
      <c r="AF4" s="324"/>
      <c r="AG4" s="172"/>
      <c r="AH4" s="172"/>
      <c r="AI4" s="172"/>
      <c r="AJ4" s="172"/>
      <c r="AK4" s="172"/>
    </row>
    <row r="5" spans="1:37" ht="12.6" customHeight="1" x14ac:dyDescent="0.25">
      <c r="A5" s="347" t="str">
        <f>CRS!A5</f>
        <v>1st Trimester SY 2017-2018</v>
      </c>
      <c r="B5" s="348"/>
      <c r="C5" s="349"/>
      <c r="D5" s="349"/>
      <c r="E5" s="176">
        <v>15</v>
      </c>
      <c r="F5" s="176">
        <v>10</v>
      </c>
      <c r="G5" s="176">
        <v>10</v>
      </c>
      <c r="H5" s="176">
        <v>10</v>
      </c>
      <c r="I5" s="176">
        <v>10</v>
      </c>
      <c r="J5" s="176"/>
      <c r="K5" s="176"/>
      <c r="L5" s="176"/>
      <c r="M5" s="176"/>
      <c r="N5" s="176"/>
      <c r="O5" s="365"/>
      <c r="P5" s="337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365"/>
      <c r="AB5" s="337"/>
      <c r="AC5" s="177">
        <v>100</v>
      </c>
      <c r="AD5" s="373"/>
      <c r="AE5" s="371"/>
      <c r="AF5" s="324"/>
      <c r="AG5" s="172"/>
      <c r="AH5" s="172"/>
      <c r="AI5" s="172"/>
      <c r="AJ5" s="172"/>
      <c r="AK5" s="172"/>
    </row>
    <row r="6" spans="1:37" ht="12.75" customHeight="1" x14ac:dyDescent="0.25">
      <c r="A6" s="383" t="str">
        <f>CRS!A6</f>
        <v>Inst/Prof:Leonard Prim Francis G. Reyes</v>
      </c>
      <c r="B6" s="329"/>
      <c r="C6" s="329"/>
      <c r="D6" s="329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86">
        <f>IF(SUM(E5:N5)=0,"",SUM(E5:N5))</f>
        <v>55</v>
      </c>
      <c r="P6" s="337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66" t="str">
        <f>IF(SUM(Q5:Z5)=0,"",SUM(Q5:Z5))</f>
        <v/>
      </c>
      <c r="AB6" s="337"/>
      <c r="AC6" s="380">
        <f>'INITIAL INPUT'!D20</f>
        <v>40575</v>
      </c>
      <c r="AD6" s="374"/>
      <c r="AE6" s="371"/>
      <c r="AF6" s="324"/>
      <c r="AG6" s="172"/>
      <c r="AH6" s="172"/>
      <c r="AI6" s="172"/>
      <c r="AJ6" s="172"/>
      <c r="AK6" s="172"/>
    </row>
    <row r="7" spans="1:37" ht="13.35" customHeight="1" x14ac:dyDescent="0.25">
      <c r="A7" s="383" t="s">
        <v>124</v>
      </c>
      <c r="B7" s="340"/>
      <c r="C7" s="360" t="s">
        <v>125</v>
      </c>
      <c r="D7" s="350" t="s">
        <v>211</v>
      </c>
      <c r="E7" s="331"/>
      <c r="F7" s="362"/>
      <c r="G7" s="362"/>
      <c r="H7" s="362"/>
      <c r="I7" s="362"/>
      <c r="J7" s="362"/>
      <c r="K7" s="362"/>
      <c r="L7" s="362"/>
      <c r="M7" s="362"/>
      <c r="N7" s="362"/>
      <c r="O7" s="387"/>
      <c r="P7" s="337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67"/>
      <c r="AB7" s="337"/>
      <c r="AC7" s="381"/>
      <c r="AD7" s="374"/>
      <c r="AE7" s="371"/>
      <c r="AF7" s="324"/>
      <c r="AG7" s="170"/>
      <c r="AH7" s="170"/>
      <c r="AI7" s="170"/>
      <c r="AJ7" s="170"/>
      <c r="AK7" s="170"/>
    </row>
    <row r="8" spans="1:37" ht="14.1" customHeight="1" x14ac:dyDescent="0.25">
      <c r="A8" s="384"/>
      <c r="B8" s="385"/>
      <c r="C8" s="361"/>
      <c r="D8" s="351"/>
      <c r="E8" s="332"/>
      <c r="F8" s="363"/>
      <c r="G8" s="363"/>
      <c r="H8" s="363"/>
      <c r="I8" s="363"/>
      <c r="J8" s="363"/>
      <c r="K8" s="363"/>
      <c r="L8" s="363"/>
      <c r="M8" s="363"/>
      <c r="N8" s="363"/>
      <c r="O8" s="388"/>
      <c r="P8" s="338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68"/>
      <c r="AB8" s="338"/>
      <c r="AC8" s="382"/>
      <c r="AD8" s="375"/>
      <c r="AE8" s="372"/>
      <c r="AF8" s="325"/>
      <c r="AG8" s="170"/>
      <c r="AH8" s="170"/>
      <c r="AI8" s="170"/>
      <c r="AJ8" s="170"/>
      <c r="AK8" s="170"/>
    </row>
    <row r="9" spans="1:37" ht="12.75" customHeight="1" x14ac:dyDescent="0.25">
      <c r="A9" s="178" t="s">
        <v>34</v>
      </c>
      <c r="B9" s="179" t="str">
        <f>CRS!B9</f>
        <v xml:space="preserve">ABULGASEM, MOHAMED S. </v>
      </c>
      <c r="C9" s="180" t="str">
        <f>CRS!C9</f>
        <v>M</v>
      </c>
      <c r="D9" s="181" t="str">
        <f>CRS!D9</f>
        <v>BSIT-NET SEC TRACK-2</v>
      </c>
      <c r="E9" s="182">
        <v>12</v>
      </c>
      <c r="F9" s="182">
        <v>10</v>
      </c>
      <c r="G9" s="182">
        <v>10</v>
      </c>
      <c r="H9" s="182">
        <v>10</v>
      </c>
      <c r="I9" s="182">
        <v>10</v>
      </c>
      <c r="J9" s="182"/>
      <c r="K9" s="182"/>
      <c r="L9" s="182"/>
      <c r="M9" s="182"/>
      <c r="N9" s="182"/>
      <c r="O9" s="183">
        <f>IF(SUM(E9:N9)=0,"",SUM(E9:N9))</f>
        <v>52</v>
      </c>
      <c r="P9" s="184">
        <f>IF(O9="","",O9/$O$6*100)</f>
        <v>94.545454545454547</v>
      </c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3" t="str">
        <f>IF(SUM(Q9:Z9)=0,"",SUM(Q9:Z9))</f>
        <v/>
      </c>
      <c r="AB9" s="184" t="str">
        <f>IF(AA9="","",AA9/$AA$6*100)</f>
        <v/>
      </c>
      <c r="AC9" s="185">
        <v>26</v>
      </c>
      <c r="AD9" s="184">
        <f>IF(AC9="","",AC9/$AC$5*100)</f>
        <v>26</v>
      </c>
      <c r="AE9" s="186">
        <f>CRS!H9</f>
        <v>60.272727272727273</v>
      </c>
      <c r="AF9" s="187">
        <f>CRS!I9</f>
        <v>80</v>
      </c>
      <c r="AG9" s="188"/>
      <c r="AH9" s="188"/>
      <c r="AI9" s="188"/>
      <c r="AJ9" s="188"/>
      <c r="AK9" s="188"/>
    </row>
    <row r="10" spans="1:37" ht="12.75" customHeight="1" x14ac:dyDescent="0.25">
      <c r="A10" s="189" t="s">
        <v>35</v>
      </c>
      <c r="B10" s="179" t="str">
        <f>CRS!B10</f>
        <v xml:space="preserve">BERNARDEZ, DARNELL ERIC C. </v>
      </c>
      <c r="C10" s="180" t="str">
        <f>CRS!C10</f>
        <v>M</v>
      </c>
      <c r="D10" s="181" t="str">
        <f>CRS!D10</f>
        <v>BSIT-WEB TRACK-3</v>
      </c>
      <c r="E10" s="182">
        <v>15</v>
      </c>
      <c r="F10" s="182">
        <v>10</v>
      </c>
      <c r="G10" s="182">
        <v>10</v>
      </c>
      <c r="H10" s="182">
        <v>10</v>
      </c>
      <c r="I10" s="182">
        <v>10</v>
      </c>
      <c r="J10" s="182"/>
      <c r="K10" s="182"/>
      <c r="L10" s="182"/>
      <c r="M10" s="182"/>
      <c r="N10" s="182"/>
      <c r="O10" s="183">
        <f t="shared" ref="O10:O40" si="0">IF(SUM(E10:N10)=0,"",SUM(E10:N10))</f>
        <v>55</v>
      </c>
      <c r="P10" s="184">
        <f t="shared" ref="P10:P40" si="1">IF(O10="","",O10/$O$6*100)</f>
        <v>100</v>
      </c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3" t="str">
        <f t="shared" ref="AA10:AA40" si="2">IF(SUM(Q10:Z10)=0,"",SUM(Q10:Z10))</f>
        <v/>
      </c>
      <c r="AB10" s="184" t="str">
        <f t="shared" ref="AB10:AB40" si="3">IF(AA10="","",AA10/$AA$6*100)</f>
        <v/>
      </c>
      <c r="AC10" s="185">
        <v>30</v>
      </c>
      <c r="AD10" s="184">
        <f t="shared" ref="AD10:AD40" si="4">IF(AC10="","",AC10/$AC$5*100)</f>
        <v>30</v>
      </c>
      <c r="AE10" s="186">
        <f>CRS!H10</f>
        <v>65</v>
      </c>
      <c r="AF10" s="187">
        <f>CRS!I10</f>
        <v>83</v>
      </c>
      <c r="AG10" s="188"/>
      <c r="AH10" s="188"/>
      <c r="AI10" s="188"/>
      <c r="AJ10" s="188"/>
      <c r="AK10" s="188"/>
    </row>
    <row r="11" spans="1:37" ht="12.75" customHeight="1" x14ac:dyDescent="0.25">
      <c r="A11" s="189" t="s">
        <v>36</v>
      </c>
      <c r="B11" s="179" t="str">
        <f>CRS!B11</f>
        <v xml:space="preserve">BOGUEN, GABRIEL ANGELO S. </v>
      </c>
      <c r="C11" s="180" t="str">
        <f>CRS!C11</f>
        <v>M</v>
      </c>
      <c r="D11" s="181" t="str">
        <f>CRS!D11</f>
        <v>BSIT-WEB TRACK-2</v>
      </c>
      <c r="E11" s="182"/>
      <c r="F11" s="182">
        <v>10</v>
      </c>
      <c r="G11" s="182"/>
      <c r="H11" s="182"/>
      <c r="I11" s="182"/>
      <c r="J11" s="182"/>
      <c r="K11" s="182"/>
      <c r="L11" s="182"/>
      <c r="M11" s="182"/>
      <c r="N11" s="182"/>
      <c r="O11" s="183">
        <f t="shared" si="0"/>
        <v>10</v>
      </c>
      <c r="P11" s="184">
        <f t="shared" si="1"/>
        <v>18.181818181818183</v>
      </c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3" t="str">
        <f t="shared" si="2"/>
        <v/>
      </c>
      <c r="AB11" s="184" t="str">
        <f t="shared" si="3"/>
        <v/>
      </c>
      <c r="AC11" s="185">
        <v>40</v>
      </c>
      <c r="AD11" s="184">
        <f t="shared" si="4"/>
        <v>40</v>
      </c>
      <c r="AE11" s="186">
        <f>CRS!H11</f>
        <v>29.090909090909093</v>
      </c>
      <c r="AF11" s="187">
        <f>CRS!I11</f>
        <v>72</v>
      </c>
      <c r="AG11" s="170"/>
      <c r="AH11" s="170"/>
      <c r="AI11" s="170"/>
      <c r="AJ11" s="170"/>
      <c r="AK11" s="170"/>
    </row>
    <row r="12" spans="1:37" ht="12.75" customHeight="1" x14ac:dyDescent="0.25">
      <c r="A12" s="189" t="s">
        <v>37</v>
      </c>
      <c r="B12" s="179" t="str">
        <f>CRS!B12</f>
        <v xml:space="preserve">BOLOS, MITCHELLE ROSS A. </v>
      </c>
      <c r="C12" s="180" t="str">
        <f>CRS!C12</f>
        <v>F</v>
      </c>
      <c r="D12" s="181" t="str">
        <f>CRS!D12</f>
        <v>BSIT-NET SEC TRACK-3</v>
      </c>
      <c r="E12" s="182">
        <v>15</v>
      </c>
      <c r="F12" s="182">
        <v>10</v>
      </c>
      <c r="G12" s="182">
        <v>10</v>
      </c>
      <c r="H12" s="182">
        <v>10</v>
      </c>
      <c r="I12" s="182">
        <v>10</v>
      </c>
      <c r="J12" s="182"/>
      <c r="K12" s="182"/>
      <c r="L12" s="182"/>
      <c r="M12" s="182"/>
      <c r="N12" s="182"/>
      <c r="O12" s="183">
        <f t="shared" si="0"/>
        <v>55</v>
      </c>
      <c r="P12" s="184">
        <f t="shared" si="1"/>
        <v>100</v>
      </c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3" t="str">
        <f t="shared" si="2"/>
        <v/>
      </c>
      <c r="AB12" s="184" t="str">
        <f t="shared" si="3"/>
        <v/>
      </c>
      <c r="AC12" s="185">
        <v>54</v>
      </c>
      <c r="AD12" s="184">
        <f t="shared" si="4"/>
        <v>54</v>
      </c>
      <c r="AE12" s="186">
        <f>CRS!H12</f>
        <v>77</v>
      </c>
      <c r="AF12" s="187">
        <f>CRS!I12</f>
        <v>89</v>
      </c>
      <c r="AG12" s="170"/>
      <c r="AH12" s="170"/>
      <c r="AI12" s="170"/>
      <c r="AJ12" s="170"/>
      <c r="AK12" s="170"/>
    </row>
    <row r="13" spans="1:37" ht="12.75" customHeight="1" x14ac:dyDescent="0.25">
      <c r="A13" s="189" t="s">
        <v>38</v>
      </c>
      <c r="B13" s="179" t="str">
        <f>CRS!B13</f>
        <v xml:space="preserve">CIANO, CLARENCE GLITZ A. </v>
      </c>
      <c r="C13" s="180" t="str">
        <f>CRS!C13</f>
        <v>M</v>
      </c>
      <c r="D13" s="181" t="str">
        <f>CRS!D13</f>
        <v>BSIT-WEB TRACK-3</v>
      </c>
      <c r="E13" s="182"/>
      <c r="F13" s="182">
        <v>10</v>
      </c>
      <c r="G13" s="182">
        <v>10</v>
      </c>
      <c r="H13" s="182">
        <v>10</v>
      </c>
      <c r="I13" s="182">
        <v>10</v>
      </c>
      <c r="J13" s="182"/>
      <c r="K13" s="182"/>
      <c r="L13" s="182"/>
      <c r="M13" s="182"/>
      <c r="N13" s="182"/>
      <c r="O13" s="183">
        <f t="shared" si="0"/>
        <v>40</v>
      </c>
      <c r="P13" s="184">
        <f t="shared" si="1"/>
        <v>72.727272727272734</v>
      </c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3" t="str">
        <f t="shared" si="2"/>
        <v/>
      </c>
      <c r="AB13" s="184" t="str">
        <f t="shared" si="3"/>
        <v/>
      </c>
      <c r="AC13" s="185">
        <v>48</v>
      </c>
      <c r="AD13" s="184">
        <f t="shared" si="4"/>
        <v>48</v>
      </c>
      <c r="AE13" s="186">
        <f>CRS!H13</f>
        <v>60.363636363636367</v>
      </c>
      <c r="AF13" s="187">
        <f>CRS!I13</f>
        <v>80</v>
      </c>
      <c r="AG13" s="170"/>
      <c r="AH13" s="170"/>
      <c r="AI13" s="170"/>
      <c r="AJ13" s="170"/>
      <c r="AK13" s="170"/>
    </row>
    <row r="14" spans="1:37" ht="12.75" customHeight="1" x14ac:dyDescent="0.25">
      <c r="A14" s="189" t="s">
        <v>39</v>
      </c>
      <c r="B14" s="179" t="str">
        <f>CRS!B14</f>
        <v xml:space="preserve">DUAGAN, NEIL KEVIN M. </v>
      </c>
      <c r="C14" s="180" t="str">
        <f>CRS!C14</f>
        <v>M</v>
      </c>
      <c r="D14" s="181" t="str">
        <f>CRS!D14</f>
        <v>BSCS-DIGITAL ARTS TRACK-2</v>
      </c>
      <c r="E14" s="182">
        <v>15</v>
      </c>
      <c r="F14" s="182">
        <v>10</v>
      </c>
      <c r="G14" s="182">
        <v>10</v>
      </c>
      <c r="H14" s="182">
        <v>10</v>
      </c>
      <c r="I14" s="182">
        <v>10</v>
      </c>
      <c r="J14" s="182"/>
      <c r="K14" s="182"/>
      <c r="L14" s="182"/>
      <c r="M14" s="182"/>
      <c r="N14" s="182"/>
      <c r="O14" s="183">
        <f t="shared" si="0"/>
        <v>55</v>
      </c>
      <c r="P14" s="184">
        <f t="shared" si="1"/>
        <v>100</v>
      </c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3" t="str">
        <f t="shared" si="2"/>
        <v/>
      </c>
      <c r="AB14" s="184" t="str">
        <f t="shared" si="3"/>
        <v/>
      </c>
      <c r="AC14" s="185">
        <v>54</v>
      </c>
      <c r="AD14" s="184">
        <f t="shared" si="4"/>
        <v>54</v>
      </c>
      <c r="AE14" s="186">
        <f>CRS!H14</f>
        <v>77</v>
      </c>
      <c r="AF14" s="187">
        <f>CRS!I14</f>
        <v>89</v>
      </c>
      <c r="AG14" s="170"/>
      <c r="AH14" s="170"/>
      <c r="AI14" s="170"/>
      <c r="AJ14" s="170"/>
      <c r="AK14" s="170"/>
    </row>
    <row r="15" spans="1:37" ht="12.75" customHeight="1" x14ac:dyDescent="0.25">
      <c r="A15" s="189" t="s">
        <v>40</v>
      </c>
      <c r="B15" s="179" t="str">
        <f>CRS!B15</f>
        <v xml:space="preserve">ERLANO, REGINALD A. </v>
      </c>
      <c r="C15" s="180" t="str">
        <f>CRS!C15</f>
        <v>M</v>
      </c>
      <c r="D15" s="181" t="str">
        <f>CRS!D15</f>
        <v>BSIT-WEB TRACK-2</v>
      </c>
      <c r="E15" s="182">
        <v>15</v>
      </c>
      <c r="F15" s="182">
        <v>10</v>
      </c>
      <c r="G15" s="182">
        <v>10</v>
      </c>
      <c r="H15" s="182">
        <v>10</v>
      </c>
      <c r="I15" s="182">
        <v>10</v>
      </c>
      <c r="J15" s="182"/>
      <c r="K15" s="182"/>
      <c r="L15" s="182"/>
      <c r="M15" s="182"/>
      <c r="N15" s="182"/>
      <c r="O15" s="183">
        <f t="shared" si="0"/>
        <v>55</v>
      </c>
      <c r="P15" s="184">
        <f t="shared" si="1"/>
        <v>100</v>
      </c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3" t="str">
        <f t="shared" si="2"/>
        <v/>
      </c>
      <c r="AB15" s="184" t="str">
        <f t="shared" si="3"/>
        <v/>
      </c>
      <c r="AC15" s="185">
        <v>50</v>
      </c>
      <c r="AD15" s="184">
        <f t="shared" si="4"/>
        <v>50</v>
      </c>
      <c r="AE15" s="186">
        <f>CRS!H15</f>
        <v>75</v>
      </c>
      <c r="AF15" s="187">
        <f>CRS!I15</f>
        <v>88</v>
      </c>
      <c r="AG15" s="170"/>
      <c r="AH15" s="170"/>
      <c r="AI15" s="170"/>
      <c r="AJ15" s="170"/>
      <c r="AK15" s="170"/>
    </row>
    <row r="16" spans="1:37" ht="12.75" customHeight="1" x14ac:dyDescent="0.25">
      <c r="A16" s="189" t="s">
        <v>41</v>
      </c>
      <c r="B16" s="179" t="str">
        <f>CRS!B16</f>
        <v xml:space="preserve">FABIA, JHOSALYNE V. </v>
      </c>
      <c r="C16" s="180" t="str">
        <f>CRS!C16</f>
        <v>F</v>
      </c>
      <c r="D16" s="181" t="str">
        <f>CRS!D16</f>
        <v>BSIT-NET SEC TRACK-2</v>
      </c>
      <c r="E16" s="182"/>
      <c r="F16" s="182">
        <v>10</v>
      </c>
      <c r="G16" s="182">
        <v>10</v>
      </c>
      <c r="H16" s="182">
        <v>10</v>
      </c>
      <c r="I16" s="182">
        <v>10</v>
      </c>
      <c r="J16" s="182"/>
      <c r="K16" s="182"/>
      <c r="L16" s="182"/>
      <c r="M16" s="182"/>
      <c r="N16" s="182"/>
      <c r="O16" s="183">
        <f t="shared" si="0"/>
        <v>40</v>
      </c>
      <c r="P16" s="184">
        <f t="shared" si="1"/>
        <v>72.727272727272734</v>
      </c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3" t="str">
        <f t="shared" si="2"/>
        <v/>
      </c>
      <c r="AB16" s="184" t="str">
        <f t="shared" si="3"/>
        <v/>
      </c>
      <c r="AC16" s="185">
        <v>34</v>
      </c>
      <c r="AD16" s="184">
        <f t="shared" si="4"/>
        <v>34</v>
      </c>
      <c r="AE16" s="186">
        <f>CRS!H16</f>
        <v>53.363636363636367</v>
      </c>
      <c r="AF16" s="187">
        <f>CRS!I16</f>
        <v>77</v>
      </c>
      <c r="AG16" s="170"/>
      <c r="AH16" s="170"/>
      <c r="AI16" s="170"/>
      <c r="AJ16" s="170"/>
      <c r="AK16" s="170"/>
    </row>
    <row r="17" spans="1:34" ht="12.75" customHeight="1" x14ac:dyDescent="0.25">
      <c r="A17" s="189" t="s">
        <v>42</v>
      </c>
      <c r="B17" s="179" t="str">
        <f>CRS!B17</f>
        <v xml:space="preserve">GALVAN, JULIE ANN A. </v>
      </c>
      <c r="C17" s="180" t="str">
        <f>CRS!C17</f>
        <v>F</v>
      </c>
      <c r="D17" s="181" t="str">
        <f>CRS!D17</f>
        <v>BSIT-NET SEC TRACK-2</v>
      </c>
      <c r="E17" s="182">
        <v>10</v>
      </c>
      <c r="F17" s="182">
        <v>10</v>
      </c>
      <c r="G17" s="182">
        <v>10</v>
      </c>
      <c r="H17" s="182">
        <v>10</v>
      </c>
      <c r="I17" s="182">
        <v>10</v>
      </c>
      <c r="J17" s="182"/>
      <c r="K17" s="182"/>
      <c r="L17" s="182"/>
      <c r="M17" s="182"/>
      <c r="N17" s="182"/>
      <c r="O17" s="183">
        <f t="shared" si="0"/>
        <v>50</v>
      </c>
      <c r="P17" s="184">
        <f t="shared" si="1"/>
        <v>90.909090909090907</v>
      </c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3" t="str">
        <f t="shared" si="2"/>
        <v/>
      </c>
      <c r="AB17" s="184" t="str">
        <f t="shared" si="3"/>
        <v/>
      </c>
      <c r="AC17" s="185">
        <v>48</v>
      </c>
      <c r="AD17" s="184">
        <f t="shared" si="4"/>
        <v>48</v>
      </c>
      <c r="AE17" s="186">
        <f>CRS!H17</f>
        <v>69.454545454545453</v>
      </c>
      <c r="AF17" s="187">
        <f>CRS!I17</f>
        <v>85</v>
      </c>
      <c r="AG17" s="170"/>
      <c r="AH17" s="170"/>
    </row>
    <row r="18" spans="1:34" ht="12.75" customHeight="1" x14ac:dyDescent="0.25">
      <c r="A18" s="189" t="s">
        <v>43</v>
      </c>
      <c r="B18" s="179" t="str">
        <f>CRS!B18</f>
        <v xml:space="preserve">KUN, GREGORY T. </v>
      </c>
      <c r="C18" s="180" t="str">
        <f>CRS!C18</f>
        <v>M</v>
      </c>
      <c r="D18" s="181" t="str">
        <f>CRS!D18</f>
        <v>BSIT-WEB TRACK-3</v>
      </c>
      <c r="E18" s="182">
        <v>15</v>
      </c>
      <c r="F18" s="182">
        <v>10</v>
      </c>
      <c r="G18" s="182">
        <v>10</v>
      </c>
      <c r="H18" s="182">
        <v>10</v>
      </c>
      <c r="I18" s="182">
        <v>10</v>
      </c>
      <c r="J18" s="182"/>
      <c r="K18" s="182"/>
      <c r="L18" s="182"/>
      <c r="M18" s="182"/>
      <c r="N18" s="182"/>
      <c r="O18" s="183">
        <f t="shared" si="0"/>
        <v>55</v>
      </c>
      <c r="P18" s="184">
        <f t="shared" si="1"/>
        <v>100</v>
      </c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3" t="str">
        <f t="shared" si="2"/>
        <v/>
      </c>
      <c r="AB18" s="184" t="str">
        <f t="shared" si="3"/>
        <v/>
      </c>
      <c r="AC18" s="185">
        <v>58</v>
      </c>
      <c r="AD18" s="184">
        <f t="shared" si="4"/>
        <v>57.999999999999993</v>
      </c>
      <c r="AE18" s="186">
        <f>CRS!H18</f>
        <v>79</v>
      </c>
      <c r="AF18" s="187">
        <f>CRS!I18</f>
        <v>90</v>
      </c>
      <c r="AG18" s="170"/>
      <c r="AH18" s="170"/>
    </row>
    <row r="19" spans="1:34" ht="12.75" customHeight="1" x14ac:dyDescent="0.25">
      <c r="A19" s="189" t="s">
        <v>44</v>
      </c>
      <c r="B19" s="179" t="str">
        <f>CRS!B19</f>
        <v xml:space="preserve">LAMIREZ, SHERWIN B. </v>
      </c>
      <c r="C19" s="180" t="str">
        <f>CRS!C19</f>
        <v>M</v>
      </c>
      <c r="D19" s="181" t="str">
        <f>CRS!D19</f>
        <v>BSIT-NET SEC TRACK-3</v>
      </c>
      <c r="E19" s="182">
        <v>15</v>
      </c>
      <c r="F19" s="182">
        <v>10</v>
      </c>
      <c r="G19" s="182">
        <v>10</v>
      </c>
      <c r="H19" s="182">
        <v>10</v>
      </c>
      <c r="I19" s="182">
        <v>10</v>
      </c>
      <c r="J19" s="182"/>
      <c r="K19" s="182"/>
      <c r="L19" s="182"/>
      <c r="M19" s="182"/>
      <c r="N19" s="182"/>
      <c r="O19" s="183">
        <f t="shared" si="0"/>
        <v>55</v>
      </c>
      <c r="P19" s="184">
        <f t="shared" si="1"/>
        <v>100</v>
      </c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3" t="str">
        <f t="shared" si="2"/>
        <v/>
      </c>
      <c r="AB19" s="184" t="str">
        <f t="shared" si="3"/>
        <v/>
      </c>
      <c r="AC19" s="185">
        <v>42</v>
      </c>
      <c r="AD19" s="184">
        <f t="shared" si="4"/>
        <v>42</v>
      </c>
      <c r="AE19" s="186">
        <f>CRS!H19</f>
        <v>71</v>
      </c>
      <c r="AF19" s="187">
        <f>CRS!I19</f>
        <v>86</v>
      </c>
      <c r="AG19" s="170"/>
      <c r="AH19" s="170"/>
    </row>
    <row r="20" spans="1:34" ht="12.75" customHeight="1" x14ac:dyDescent="0.25">
      <c r="A20" s="189" t="s">
        <v>45</v>
      </c>
      <c r="B20" s="179" t="str">
        <f>CRS!B20</f>
        <v xml:space="preserve">MALENG-AN, MILAGROSE D. </v>
      </c>
      <c r="C20" s="180" t="str">
        <f>CRS!C20</f>
        <v>F</v>
      </c>
      <c r="D20" s="181" t="str">
        <f>CRS!D20</f>
        <v>BSIT-NET SEC TRACK-3</v>
      </c>
      <c r="E20" s="182">
        <v>15</v>
      </c>
      <c r="F20" s="182">
        <v>10</v>
      </c>
      <c r="G20" s="182">
        <v>10</v>
      </c>
      <c r="H20" s="182">
        <v>10</v>
      </c>
      <c r="I20" s="182">
        <v>10</v>
      </c>
      <c r="J20" s="182"/>
      <c r="K20" s="182"/>
      <c r="L20" s="182"/>
      <c r="M20" s="182"/>
      <c r="N20" s="182"/>
      <c r="O20" s="183">
        <f t="shared" si="0"/>
        <v>55</v>
      </c>
      <c r="P20" s="184">
        <f t="shared" si="1"/>
        <v>100</v>
      </c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3" t="str">
        <f t="shared" si="2"/>
        <v/>
      </c>
      <c r="AB20" s="184" t="str">
        <f t="shared" si="3"/>
        <v/>
      </c>
      <c r="AC20" s="185">
        <v>54</v>
      </c>
      <c r="AD20" s="184">
        <f t="shared" si="4"/>
        <v>54</v>
      </c>
      <c r="AE20" s="186">
        <f>CRS!H20</f>
        <v>77</v>
      </c>
      <c r="AF20" s="187">
        <f>CRS!I20</f>
        <v>89</v>
      </c>
      <c r="AG20" s="170"/>
      <c r="AH20" s="170"/>
    </row>
    <row r="21" spans="1:34" ht="12.75" customHeight="1" x14ac:dyDescent="0.25">
      <c r="A21" s="189" t="s">
        <v>46</v>
      </c>
      <c r="B21" s="179" t="str">
        <f>CRS!B21</f>
        <v xml:space="preserve">MARTIN, STEPHEN M. </v>
      </c>
      <c r="C21" s="180" t="str">
        <f>CRS!C21</f>
        <v>M</v>
      </c>
      <c r="D21" s="181" t="str">
        <f>CRS!D21</f>
        <v>BSIT-NET SEC TRACK-3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3" t="str">
        <f t="shared" si="0"/>
        <v/>
      </c>
      <c r="P21" s="184" t="str">
        <f t="shared" si="1"/>
        <v/>
      </c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3" t="str">
        <f t="shared" si="2"/>
        <v/>
      </c>
      <c r="AB21" s="184" t="str">
        <f t="shared" si="3"/>
        <v/>
      </c>
      <c r="AC21" s="185"/>
      <c r="AD21" s="184" t="str">
        <f t="shared" si="4"/>
        <v/>
      </c>
      <c r="AE21" s="186" t="str">
        <f>CRS!H21</f>
        <v/>
      </c>
      <c r="AF21" s="187" t="str">
        <f>CRS!I21</f>
        <v/>
      </c>
      <c r="AG21" s="170"/>
      <c r="AH21" s="170"/>
    </row>
    <row r="22" spans="1:34" ht="12.75" customHeight="1" x14ac:dyDescent="0.25">
      <c r="A22" s="189" t="s">
        <v>47</v>
      </c>
      <c r="B22" s="179" t="str">
        <f>CRS!B22</f>
        <v xml:space="preserve">MUHYANG, HAM D. </v>
      </c>
      <c r="C22" s="180" t="str">
        <f>CRS!C22</f>
        <v>M</v>
      </c>
      <c r="D22" s="181" t="str">
        <f>CRS!D22</f>
        <v>BSIT-NET SEC TRACK-2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3" t="str">
        <f t="shared" si="0"/>
        <v/>
      </c>
      <c r="P22" s="184" t="str">
        <f t="shared" si="1"/>
        <v/>
      </c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3" t="str">
        <f t="shared" si="2"/>
        <v/>
      </c>
      <c r="AB22" s="184" t="str">
        <f t="shared" si="3"/>
        <v/>
      </c>
      <c r="AC22" s="185">
        <v>52</v>
      </c>
      <c r="AD22" s="184">
        <f t="shared" si="4"/>
        <v>52</v>
      </c>
      <c r="AE22" s="186">
        <f>CRS!H22</f>
        <v>26</v>
      </c>
      <c r="AF22" s="187">
        <f>CRS!I22</f>
        <v>72</v>
      </c>
      <c r="AG22" s="170"/>
      <c r="AH22" s="170"/>
    </row>
    <row r="23" spans="1:34" ht="12.75" customHeight="1" x14ac:dyDescent="0.25">
      <c r="A23" s="189" t="s">
        <v>48</v>
      </c>
      <c r="B23" s="179" t="str">
        <f>CRS!B23</f>
        <v xml:space="preserve">PANERGO, ALAIN DALE M. </v>
      </c>
      <c r="C23" s="180" t="str">
        <f>CRS!C23</f>
        <v>M</v>
      </c>
      <c r="D23" s="181" t="str">
        <f>CRS!D23</f>
        <v>BSIT-NET SEC TRACK-3</v>
      </c>
      <c r="E23" s="182">
        <v>15</v>
      </c>
      <c r="F23" s="182">
        <v>10</v>
      </c>
      <c r="G23" s="182">
        <v>10</v>
      </c>
      <c r="H23" s="182">
        <v>10</v>
      </c>
      <c r="I23" s="182">
        <v>10</v>
      </c>
      <c r="J23" s="182"/>
      <c r="K23" s="182"/>
      <c r="L23" s="182"/>
      <c r="M23" s="182"/>
      <c r="N23" s="182"/>
      <c r="O23" s="183">
        <f t="shared" si="0"/>
        <v>55</v>
      </c>
      <c r="P23" s="184">
        <f t="shared" si="1"/>
        <v>100</v>
      </c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3" t="str">
        <f t="shared" si="2"/>
        <v/>
      </c>
      <c r="AB23" s="184" t="str">
        <f t="shared" si="3"/>
        <v/>
      </c>
      <c r="AC23" s="185">
        <v>72</v>
      </c>
      <c r="AD23" s="184">
        <f t="shared" si="4"/>
        <v>72</v>
      </c>
      <c r="AE23" s="186">
        <f>CRS!H23</f>
        <v>86</v>
      </c>
      <c r="AF23" s="187">
        <f>CRS!I23</f>
        <v>93</v>
      </c>
      <c r="AG23" s="170"/>
      <c r="AH23" s="170"/>
    </row>
    <row r="24" spans="1:34" ht="12.75" customHeight="1" x14ac:dyDescent="0.25">
      <c r="A24" s="189" t="s">
        <v>49</v>
      </c>
      <c r="B24" s="179" t="str">
        <f>CRS!B24</f>
        <v xml:space="preserve">PARCHASO, LOVELY JOANNA JOY J. </v>
      </c>
      <c r="C24" s="180" t="str">
        <f>CRS!C24</f>
        <v>F</v>
      </c>
      <c r="D24" s="181" t="str">
        <f>CRS!D24</f>
        <v>BSIT-WEB TRACK-3</v>
      </c>
      <c r="E24" s="182">
        <v>15</v>
      </c>
      <c r="F24" s="182">
        <v>10</v>
      </c>
      <c r="G24" s="182">
        <v>10</v>
      </c>
      <c r="H24" s="182">
        <v>10</v>
      </c>
      <c r="I24" s="182">
        <v>10</v>
      </c>
      <c r="J24" s="182"/>
      <c r="K24" s="182"/>
      <c r="L24" s="182"/>
      <c r="M24" s="182"/>
      <c r="N24" s="182"/>
      <c r="O24" s="183">
        <f t="shared" si="0"/>
        <v>55</v>
      </c>
      <c r="P24" s="184">
        <f t="shared" si="1"/>
        <v>100</v>
      </c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3" t="str">
        <f t="shared" si="2"/>
        <v/>
      </c>
      <c r="AB24" s="184" t="str">
        <f t="shared" si="3"/>
        <v/>
      </c>
      <c r="AC24" s="185">
        <v>74</v>
      </c>
      <c r="AD24" s="184">
        <f t="shared" si="4"/>
        <v>74</v>
      </c>
      <c r="AE24" s="186">
        <f>CRS!H24</f>
        <v>87</v>
      </c>
      <c r="AF24" s="187">
        <f>CRS!I24</f>
        <v>94</v>
      </c>
      <c r="AG24" s="170"/>
      <c r="AH24" s="170"/>
    </row>
    <row r="25" spans="1:34" ht="12.75" customHeight="1" x14ac:dyDescent="0.25">
      <c r="A25" s="189" t="s">
        <v>50</v>
      </c>
      <c r="B25" s="179" t="str">
        <f>CRS!B25</f>
        <v xml:space="preserve">RODRIGO, RAVEN CARLOS T. </v>
      </c>
      <c r="C25" s="180" t="str">
        <f>CRS!C25</f>
        <v>M</v>
      </c>
      <c r="D25" s="181" t="str">
        <f>CRS!D25</f>
        <v>BSIT-WEB TRACK-2</v>
      </c>
      <c r="E25" s="182">
        <v>15</v>
      </c>
      <c r="F25" s="182">
        <v>10</v>
      </c>
      <c r="G25" s="182">
        <v>10</v>
      </c>
      <c r="H25" s="182">
        <v>10</v>
      </c>
      <c r="I25" s="182">
        <v>10</v>
      </c>
      <c r="J25" s="182"/>
      <c r="K25" s="182"/>
      <c r="L25" s="182"/>
      <c r="M25" s="182"/>
      <c r="N25" s="182"/>
      <c r="O25" s="183">
        <f t="shared" si="0"/>
        <v>55</v>
      </c>
      <c r="P25" s="184">
        <f t="shared" si="1"/>
        <v>100</v>
      </c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3" t="str">
        <f t="shared" si="2"/>
        <v/>
      </c>
      <c r="AB25" s="184" t="str">
        <f t="shared" si="3"/>
        <v/>
      </c>
      <c r="AC25" s="185">
        <v>62</v>
      </c>
      <c r="AD25" s="184">
        <f t="shared" si="4"/>
        <v>62</v>
      </c>
      <c r="AE25" s="186">
        <f>CRS!H25</f>
        <v>81</v>
      </c>
      <c r="AF25" s="187">
        <f>CRS!I25</f>
        <v>91</v>
      </c>
      <c r="AG25" s="170"/>
      <c r="AH25" s="170"/>
    </row>
    <row r="26" spans="1:34" ht="12.75" customHeight="1" x14ac:dyDescent="0.25">
      <c r="A26" s="189" t="s">
        <v>51</v>
      </c>
      <c r="B26" s="179" t="str">
        <f>CRS!B26</f>
        <v xml:space="preserve">TARECTECAN, MARIO JR. A. </v>
      </c>
      <c r="C26" s="180" t="str">
        <f>CRS!C26</f>
        <v>M</v>
      </c>
      <c r="D26" s="181" t="str">
        <f>CRS!D26</f>
        <v>BSIT-WEB TRACK-2</v>
      </c>
      <c r="E26" s="182">
        <v>15</v>
      </c>
      <c r="F26" s="182">
        <v>10</v>
      </c>
      <c r="G26" s="182">
        <v>10</v>
      </c>
      <c r="H26" s="182">
        <v>10</v>
      </c>
      <c r="I26" s="182">
        <v>10</v>
      </c>
      <c r="J26" s="182"/>
      <c r="K26" s="182"/>
      <c r="L26" s="182"/>
      <c r="M26" s="182"/>
      <c r="N26" s="182"/>
      <c r="O26" s="183">
        <f t="shared" si="0"/>
        <v>55</v>
      </c>
      <c r="P26" s="184">
        <f t="shared" si="1"/>
        <v>100</v>
      </c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3" t="str">
        <f t="shared" si="2"/>
        <v/>
      </c>
      <c r="AB26" s="184" t="str">
        <f t="shared" si="3"/>
        <v/>
      </c>
      <c r="AC26" s="185">
        <v>38</v>
      </c>
      <c r="AD26" s="184">
        <f t="shared" si="4"/>
        <v>38</v>
      </c>
      <c r="AE26" s="186">
        <f>CRS!H26</f>
        <v>69</v>
      </c>
      <c r="AF26" s="187">
        <f>CRS!I26</f>
        <v>85</v>
      </c>
      <c r="AG26" s="393"/>
      <c r="AH26" s="391" t="s">
        <v>127</v>
      </c>
    </row>
    <row r="27" spans="1:34" ht="12.75" customHeight="1" x14ac:dyDescent="0.25">
      <c r="A27" s="189" t="s">
        <v>52</v>
      </c>
      <c r="B27" s="179" t="str">
        <f>CRS!B27</f>
        <v xml:space="preserve">TOLEDO, MEUIS IRISH S. </v>
      </c>
      <c r="C27" s="180" t="str">
        <f>CRS!C27</f>
        <v>F</v>
      </c>
      <c r="D27" s="181" t="str">
        <f>CRS!D27</f>
        <v>BSIT-NET SEC TRACK-2</v>
      </c>
      <c r="E27" s="182">
        <v>10</v>
      </c>
      <c r="F27" s="182">
        <v>10</v>
      </c>
      <c r="G27" s="182">
        <v>10</v>
      </c>
      <c r="H27" s="182">
        <v>10</v>
      </c>
      <c r="I27" s="182">
        <v>10</v>
      </c>
      <c r="J27" s="182"/>
      <c r="K27" s="182"/>
      <c r="L27" s="182"/>
      <c r="M27" s="182"/>
      <c r="N27" s="182"/>
      <c r="O27" s="183">
        <f t="shared" si="0"/>
        <v>50</v>
      </c>
      <c r="P27" s="184">
        <f t="shared" si="1"/>
        <v>90.909090909090907</v>
      </c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3" t="str">
        <f t="shared" si="2"/>
        <v/>
      </c>
      <c r="AB27" s="184" t="str">
        <f t="shared" si="3"/>
        <v/>
      </c>
      <c r="AC27" s="185">
        <v>24</v>
      </c>
      <c r="AD27" s="184">
        <f t="shared" si="4"/>
        <v>24</v>
      </c>
      <c r="AE27" s="186">
        <f>CRS!H27</f>
        <v>57.454545454545453</v>
      </c>
      <c r="AF27" s="187">
        <f>CRS!I27</f>
        <v>79</v>
      </c>
      <c r="AG27" s="394"/>
      <c r="AH27" s="392"/>
    </row>
    <row r="28" spans="1:34" ht="12.75" customHeight="1" x14ac:dyDescent="0.25">
      <c r="A28" s="189" t="s">
        <v>53</v>
      </c>
      <c r="B28" s="179" t="str">
        <f>CRS!B28</f>
        <v xml:space="preserve">VALLES, LESLIE JOY G. </v>
      </c>
      <c r="C28" s="180" t="str">
        <f>CRS!C28</f>
        <v>F</v>
      </c>
      <c r="D28" s="181" t="str">
        <f>CRS!D28</f>
        <v>BSIT-NET SEC TRACK-2</v>
      </c>
      <c r="E28" s="182">
        <v>12</v>
      </c>
      <c r="F28" s="182">
        <v>10</v>
      </c>
      <c r="G28" s="182">
        <v>10</v>
      </c>
      <c r="H28" s="182">
        <v>10</v>
      </c>
      <c r="I28" s="182">
        <v>10</v>
      </c>
      <c r="J28" s="182"/>
      <c r="K28" s="182"/>
      <c r="L28" s="182"/>
      <c r="M28" s="182"/>
      <c r="N28" s="182"/>
      <c r="O28" s="183">
        <f t="shared" si="0"/>
        <v>52</v>
      </c>
      <c r="P28" s="184">
        <f t="shared" si="1"/>
        <v>94.545454545454547</v>
      </c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3" t="str">
        <f t="shared" si="2"/>
        <v/>
      </c>
      <c r="AB28" s="184" t="str">
        <f t="shared" si="3"/>
        <v/>
      </c>
      <c r="AC28" s="185">
        <v>32</v>
      </c>
      <c r="AD28" s="184">
        <f t="shared" si="4"/>
        <v>32</v>
      </c>
      <c r="AE28" s="186">
        <f>CRS!H28</f>
        <v>63.272727272727273</v>
      </c>
      <c r="AF28" s="187">
        <f>CRS!I28</f>
        <v>82</v>
      </c>
      <c r="AG28" s="394"/>
      <c r="AH28" s="392"/>
    </row>
    <row r="29" spans="1:34" ht="12.75" customHeight="1" x14ac:dyDescent="0.25">
      <c r="A29" s="189" t="s">
        <v>54</v>
      </c>
      <c r="B29" s="179" t="str">
        <f>CRS!B29</f>
        <v xml:space="preserve">VICENTE, JHONTRAYE SHANE P. </v>
      </c>
      <c r="C29" s="180" t="str">
        <f>CRS!C29</f>
        <v>M</v>
      </c>
      <c r="D29" s="181" t="str">
        <f>CRS!D29</f>
        <v>BSIT-NET SEC TRACK-3</v>
      </c>
      <c r="E29" s="182">
        <v>15</v>
      </c>
      <c r="F29" s="182">
        <v>10</v>
      </c>
      <c r="G29" s="182">
        <v>10</v>
      </c>
      <c r="H29" s="182">
        <v>10</v>
      </c>
      <c r="I29" s="182">
        <v>10</v>
      </c>
      <c r="J29" s="182"/>
      <c r="K29" s="182"/>
      <c r="L29" s="182"/>
      <c r="M29" s="182"/>
      <c r="N29" s="182"/>
      <c r="O29" s="183">
        <f t="shared" si="0"/>
        <v>55</v>
      </c>
      <c r="P29" s="184">
        <f t="shared" si="1"/>
        <v>100</v>
      </c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3" t="str">
        <f t="shared" si="2"/>
        <v/>
      </c>
      <c r="AB29" s="184" t="str">
        <f t="shared" si="3"/>
        <v/>
      </c>
      <c r="AC29" s="185">
        <v>58</v>
      </c>
      <c r="AD29" s="184">
        <f t="shared" si="4"/>
        <v>57.999999999999993</v>
      </c>
      <c r="AE29" s="186">
        <f>CRS!H29</f>
        <v>79</v>
      </c>
      <c r="AF29" s="187">
        <f>CRS!I29</f>
        <v>90</v>
      </c>
      <c r="AG29" s="394"/>
      <c r="AH29" s="392"/>
    </row>
    <row r="30" spans="1:34" ht="12.75" customHeight="1" x14ac:dyDescent="0.25">
      <c r="A30" s="189" t="s">
        <v>55</v>
      </c>
      <c r="B30" s="179" t="str">
        <f>CRS!B30</f>
        <v xml:space="preserve">YOUSSOUF, ADOUM M. </v>
      </c>
      <c r="C30" s="180" t="str">
        <f>CRS!C30</f>
        <v>M</v>
      </c>
      <c r="D30" s="181" t="str">
        <f>CRS!D30</f>
        <v>BSIT-NET SEC TRACK-2</v>
      </c>
      <c r="E30" s="182">
        <v>10</v>
      </c>
      <c r="F30" s="182">
        <v>10</v>
      </c>
      <c r="G30" s="182">
        <v>10</v>
      </c>
      <c r="H30" s="182">
        <v>10</v>
      </c>
      <c r="I30" s="182">
        <v>10</v>
      </c>
      <c r="J30" s="182"/>
      <c r="K30" s="182"/>
      <c r="L30" s="182"/>
      <c r="M30" s="182"/>
      <c r="N30" s="182"/>
      <c r="O30" s="183">
        <f t="shared" si="0"/>
        <v>50</v>
      </c>
      <c r="P30" s="184">
        <f t="shared" si="1"/>
        <v>90.909090909090907</v>
      </c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3" t="str">
        <f t="shared" si="2"/>
        <v/>
      </c>
      <c r="AB30" s="184" t="str">
        <f t="shared" si="3"/>
        <v/>
      </c>
      <c r="AC30" s="185">
        <v>54</v>
      </c>
      <c r="AD30" s="184">
        <f t="shared" si="4"/>
        <v>54</v>
      </c>
      <c r="AE30" s="186">
        <f>CRS!H30</f>
        <v>72.454545454545453</v>
      </c>
      <c r="AF30" s="187">
        <f>CRS!I30</f>
        <v>86</v>
      </c>
      <c r="AG30" s="394"/>
      <c r="AH30" s="392"/>
    </row>
    <row r="31" spans="1:34" ht="12.75" customHeight="1" x14ac:dyDescent="0.25">
      <c r="A31" s="189" t="s">
        <v>56</v>
      </c>
      <c r="B31" s="179" t="str">
        <f>CRS!B31</f>
        <v/>
      </c>
      <c r="C31" s="180" t="str">
        <f>CRS!C31</f>
        <v/>
      </c>
      <c r="D31" s="181" t="str">
        <f>CRS!D31</f>
        <v/>
      </c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3" t="str">
        <f t="shared" si="0"/>
        <v/>
      </c>
      <c r="P31" s="184" t="str">
        <f t="shared" si="1"/>
        <v/>
      </c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3" t="str">
        <f t="shared" si="2"/>
        <v/>
      </c>
      <c r="AB31" s="184" t="str">
        <f t="shared" si="3"/>
        <v/>
      </c>
      <c r="AC31" s="185"/>
      <c r="AD31" s="184" t="str">
        <f t="shared" si="4"/>
        <v/>
      </c>
      <c r="AE31" s="186" t="str">
        <f>CRS!H31</f>
        <v/>
      </c>
      <c r="AF31" s="187" t="str">
        <f>CRS!I31</f>
        <v/>
      </c>
      <c r="AG31" s="394"/>
      <c r="AH31" s="392"/>
    </row>
    <row r="32" spans="1:34" ht="12.75" customHeight="1" x14ac:dyDescent="0.25">
      <c r="A32" s="189" t="s">
        <v>57</v>
      </c>
      <c r="B32" s="179" t="str">
        <f>CRS!B32</f>
        <v/>
      </c>
      <c r="C32" s="180" t="str">
        <f>CRS!C32</f>
        <v/>
      </c>
      <c r="D32" s="181" t="str">
        <f>CRS!D32</f>
        <v/>
      </c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3" t="str">
        <f t="shared" si="0"/>
        <v/>
      </c>
      <c r="P32" s="184" t="str">
        <f t="shared" si="1"/>
        <v/>
      </c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3" t="str">
        <f t="shared" si="2"/>
        <v/>
      </c>
      <c r="AB32" s="184" t="str">
        <f t="shared" si="3"/>
        <v/>
      </c>
      <c r="AC32" s="185"/>
      <c r="AD32" s="184" t="str">
        <f t="shared" si="4"/>
        <v/>
      </c>
      <c r="AE32" s="186" t="str">
        <f>CRS!H32</f>
        <v/>
      </c>
      <c r="AF32" s="187" t="str">
        <f>CRS!I32</f>
        <v/>
      </c>
      <c r="AG32" s="394"/>
      <c r="AH32" s="392"/>
    </row>
    <row r="33" spans="1:37" ht="12.75" customHeight="1" x14ac:dyDescent="0.25">
      <c r="A33" s="189" t="s">
        <v>58</v>
      </c>
      <c r="B33" s="179" t="str">
        <f>CRS!B33</f>
        <v/>
      </c>
      <c r="C33" s="180" t="str">
        <f>CRS!C33</f>
        <v/>
      </c>
      <c r="D33" s="181" t="str">
        <f>CRS!D33</f>
        <v/>
      </c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3" t="str">
        <f t="shared" si="0"/>
        <v/>
      </c>
      <c r="P33" s="184" t="str">
        <f t="shared" si="1"/>
        <v/>
      </c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3" t="str">
        <f t="shared" si="2"/>
        <v/>
      </c>
      <c r="AB33" s="184" t="str">
        <f t="shared" si="3"/>
        <v/>
      </c>
      <c r="AC33" s="185"/>
      <c r="AD33" s="184" t="str">
        <f t="shared" si="4"/>
        <v/>
      </c>
      <c r="AE33" s="186" t="str">
        <f>CRS!H33</f>
        <v/>
      </c>
      <c r="AF33" s="187" t="str">
        <f>CRS!I33</f>
        <v/>
      </c>
      <c r="AG33" s="394"/>
      <c r="AH33" s="392"/>
      <c r="AI33" s="170"/>
      <c r="AJ33" s="170"/>
      <c r="AK33" s="170"/>
    </row>
    <row r="34" spans="1:37" ht="12.75" customHeight="1" x14ac:dyDescent="0.25">
      <c r="A34" s="189" t="s">
        <v>59</v>
      </c>
      <c r="B34" s="179" t="str">
        <f>CRS!B34</f>
        <v/>
      </c>
      <c r="C34" s="180" t="str">
        <f>CRS!C34</f>
        <v/>
      </c>
      <c r="D34" s="181" t="str">
        <f>CRS!D34</f>
        <v/>
      </c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3" t="str">
        <f t="shared" si="0"/>
        <v/>
      </c>
      <c r="P34" s="184" t="str">
        <f t="shared" si="1"/>
        <v/>
      </c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3" t="str">
        <f t="shared" si="2"/>
        <v/>
      </c>
      <c r="AB34" s="184" t="str">
        <f t="shared" si="3"/>
        <v/>
      </c>
      <c r="AC34" s="185"/>
      <c r="AD34" s="184" t="str">
        <f t="shared" si="4"/>
        <v/>
      </c>
      <c r="AE34" s="186" t="str">
        <f>CRS!H34</f>
        <v/>
      </c>
      <c r="AF34" s="187" t="str">
        <f>CRS!I34</f>
        <v/>
      </c>
      <c r="AG34" s="394"/>
      <c r="AH34" s="392"/>
      <c r="AI34" s="170"/>
      <c r="AJ34" s="170"/>
      <c r="AK34" s="170"/>
    </row>
    <row r="35" spans="1:37" ht="12.75" customHeight="1" x14ac:dyDescent="0.25">
      <c r="A35" s="189" t="s">
        <v>60</v>
      </c>
      <c r="B35" s="179" t="str">
        <f>CRS!B35</f>
        <v/>
      </c>
      <c r="C35" s="180" t="str">
        <f>CRS!C35</f>
        <v/>
      </c>
      <c r="D35" s="181" t="str">
        <f>CRS!D35</f>
        <v/>
      </c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3" t="str">
        <f t="shared" si="0"/>
        <v/>
      </c>
      <c r="P35" s="184" t="str">
        <f t="shared" si="1"/>
        <v/>
      </c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3" t="str">
        <f t="shared" si="2"/>
        <v/>
      </c>
      <c r="AB35" s="184" t="str">
        <f t="shared" si="3"/>
        <v/>
      </c>
      <c r="AC35" s="185"/>
      <c r="AD35" s="184" t="str">
        <f t="shared" si="4"/>
        <v/>
      </c>
      <c r="AE35" s="186" t="str">
        <f>CRS!H35</f>
        <v/>
      </c>
      <c r="AF35" s="187" t="str">
        <f>CRS!I35</f>
        <v/>
      </c>
      <c r="AG35" s="394"/>
      <c r="AH35" s="392"/>
      <c r="AI35" s="170"/>
      <c r="AJ35" s="170"/>
      <c r="AK35" s="170"/>
    </row>
    <row r="36" spans="1:37" ht="12.75" customHeight="1" x14ac:dyDescent="0.25">
      <c r="A36" s="189" t="s">
        <v>61</v>
      </c>
      <c r="B36" s="179" t="str">
        <f>CRS!B36</f>
        <v/>
      </c>
      <c r="C36" s="180" t="str">
        <f>CRS!C36</f>
        <v/>
      </c>
      <c r="D36" s="181" t="str">
        <f>CRS!D36</f>
        <v/>
      </c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3" t="str">
        <f t="shared" si="0"/>
        <v/>
      </c>
      <c r="P36" s="184" t="str">
        <f t="shared" si="1"/>
        <v/>
      </c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3" t="str">
        <f t="shared" si="2"/>
        <v/>
      </c>
      <c r="AB36" s="184" t="str">
        <f t="shared" si="3"/>
        <v/>
      </c>
      <c r="AC36" s="185"/>
      <c r="AD36" s="184" t="str">
        <f t="shared" si="4"/>
        <v/>
      </c>
      <c r="AE36" s="186" t="str">
        <f>CRS!H36</f>
        <v/>
      </c>
      <c r="AF36" s="187" t="str">
        <f>CRS!I36</f>
        <v/>
      </c>
      <c r="AG36" s="394"/>
      <c r="AH36" s="392"/>
      <c r="AI36" s="170"/>
      <c r="AJ36" s="170"/>
      <c r="AK36" s="170"/>
    </row>
    <row r="37" spans="1:37" ht="12.75" customHeight="1" x14ac:dyDescent="0.25">
      <c r="A37" s="189" t="s">
        <v>62</v>
      </c>
      <c r="B37" s="179" t="str">
        <f>CRS!B37</f>
        <v/>
      </c>
      <c r="C37" s="180" t="str">
        <f>CRS!C37</f>
        <v/>
      </c>
      <c r="D37" s="181" t="str">
        <f>CRS!D37</f>
        <v/>
      </c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3" t="str">
        <f t="shared" si="0"/>
        <v/>
      </c>
      <c r="P37" s="184" t="str">
        <f t="shared" si="1"/>
        <v/>
      </c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3" t="str">
        <f t="shared" si="2"/>
        <v/>
      </c>
      <c r="AB37" s="184" t="str">
        <f t="shared" si="3"/>
        <v/>
      </c>
      <c r="AC37" s="185"/>
      <c r="AD37" s="184" t="str">
        <f t="shared" si="4"/>
        <v/>
      </c>
      <c r="AE37" s="186" t="str">
        <f>CRS!H37</f>
        <v/>
      </c>
      <c r="AF37" s="187" t="str">
        <f>CRS!I37</f>
        <v/>
      </c>
      <c r="AG37" s="394"/>
      <c r="AH37" s="392"/>
      <c r="AI37" s="170"/>
      <c r="AJ37" s="170"/>
      <c r="AK37" s="170"/>
    </row>
    <row r="38" spans="1:37" ht="12.75" customHeight="1" x14ac:dyDescent="0.25">
      <c r="A38" s="189" t="s">
        <v>63</v>
      </c>
      <c r="B38" s="179" t="str">
        <f>CRS!B38</f>
        <v/>
      </c>
      <c r="C38" s="180" t="str">
        <f>CRS!C38</f>
        <v/>
      </c>
      <c r="D38" s="181" t="str">
        <f>CRS!D38</f>
        <v/>
      </c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3" t="str">
        <f t="shared" si="0"/>
        <v/>
      </c>
      <c r="P38" s="184" t="str">
        <f t="shared" si="1"/>
        <v/>
      </c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3" t="str">
        <f t="shared" si="2"/>
        <v/>
      </c>
      <c r="AB38" s="184" t="str">
        <f t="shared" si="3"/>
        <v/>
      </c>
      <c r="AC38" s="185"/>
      <c r="AD38" s="184" t="str">
        <f t="shared" si="4"/>
        <v/>
      </c>
      <c r="AE38" s="186" t="str">
        <f>CRS!H38</f>
        <v/>
      </c>
      <c r="AF38" s="187" t="str">
        <f>CRS!I38</f>
        <v/>
      </c>
      <c r="AG38" s="394"/>
      <c r="AH38" s="392"/>
      <c r="AI38" s="170"/>
      <c r="AJ38" s="170"/>
      <c r="AK38" s="170"/>
    </row>
    <row r="39" spans="1:37" ht="12.75" customHeight="1" x14ac:dyDescent="0.25">
      <c r="A39" s="189" t="s">
        <v>64</v>
      </c>
      <c r="B39" s="179" t="str">
        <f>CRS!B39</f>
        <v/>
      </c>
      <c r="C39" s="180" t="str">
        <f>CRS!C39</f>
        <v/>
      </c>
      <c r="D39" s="181" t="str">
        <f>CRS!D39</f>
        <v/>
      </c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3" t="str">
        <f t="shared" si="0"/>
        <v/>
      </c>
      <c r="P39" s="184" t="str">
        <f t="shared" si="1"/>
        <v/>
      </c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3" t="str">
        <f t="shared" si="2"/>
        <v/>
      </c>
      <c r="AB39" s="184" t="str">
        <f t="shared" si="3"/>
        <v/>
      </c>
      <c r="AC39" s="185"/>
      <c r="AD39" s="184" t="str">
        <f t="shared" si="4"/>
        <v/>
      </c>
      <c r="AE39" s="186" t="str">
        <f>CRS!H39</f>
        <v/>
      </c>
      <c r="AF39" s="187" t="str">
        <f>CRS!I39</f>
        <v/>
      </c>
      <c r="AG39" s="394"/>
      <c r="AH39" s="392"/>
      <c r="AI39" s="170"/>
      <c r="AJ39" s="170"/>
      <c r="AK39" s="170"/>
    </row>
    <row r="40" spans="1:37" ht="12.75" customHeight="1" x14ac:dyDescent="0.25">
      <c r="A40" s="189" t="s">
        <v>65</v>
      </c>
      <c r="B40" s="179" t="str">
        <f>CRS!B40</f>
        <v/>
      </c>
      <c r="C40" s="180" t="str">
        <f>CRS!C40</f>
        <v/>
      </c>
      <c r="D40" s="181" t="str">
        <f>CRS!D40</f>
        <v/>
      </c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3" t="str">
        <f t="shared" si="0"/>
        <v/>
      </c>
      <c r="P40" s="184" t="str">
        <f t="shared" si="1"/>
        <v/>
      </c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3" t="str">
        <f t="shared" si="2"/>
        <v/>
      </c>
      <c r="AB40" s="184" t="str">
        <f t="shared" si="3"/>
        <v/>
      </c>
      <c r="AC40" s="185"/>
      <c r="AD40" s="184" t="str">
        <f t="shared" si="4"/>
        <v/>
      </c>
      <c r="AE40" s="186" t="str">
        <f>CRS!H40</f>
        <v/>
      </c>
      <c r="AF40" s="187" t="str">
        <f>CRS!I40</f>
        <v/>
      </c>
      <c r="AG40" s="394"/>
      <c r="AH40" s="392"/>
      <c r="AI40" s="170"/>
      <c r="AJ40" s="170"/>
      <c r="AK40" s="170"/>
    </row>
    <row r="41" spans="1:37" ht="12.75" customHeight="1" x14ac:dyDescent="0.25">
      <c r="A41" s="190"/>
      <c r="B41" s="191"/>
      <c r="C41" s="191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92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</row>
    <row r="42" spans="1:37" ht="15" customHeight="1" x14ac:dyDescent="0.25">
      <c r="A42" s="356" t="str">
        <f>A1</f>
        <v>CITCS INTL A  ICS 6</v>
      </c>
      <c r="B42" s="357"/>
      <c r="C42" s="357"/>
      <c r="D42" s="357"/>
      <c r="E42" s="352" t="s">
        <v>97</v>
      </c>
      <c r="F42" s="352"/>
      <c r="G42" s="352"/>
      <c r="H42" s="352"/>
      <c r="I42" s="352"/>
      <c r="J42" s="352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53"/>
      <c r="AB42" s="353"/>
      <c r="AC42" s="354"/>
      <c r="AD42" s="354"/>
      <c r="AE42" s="354"/>
      <c r="AF42" s="355"/>
      <c r="AG42" s="170"/>
      <c r="AH42" s="170"/>
      <c r="AI42" s="170"/>
      <c r="AJ42" s="170"/>
      <c r="AK42" s="170"/>
    </row>
    <row r="43" spans="1:37" ht="15" customHeight="1" x14ac:dyDescent="0.25">
      <c r="A43" s="358"/>
      <c r="B43" s="359"/>
      <c r="C43" s="359"/>
      <c r="D43" s="359"/>
      <c r="E43" s="340" t="str">
        <f>E2</f>
        <v>Class Standing</v>
      </c>
      <c r="F43" s="340"/>
      <c r="G43" s="340"/>
      <c r="H43" s="340"/>
      <c r="I43" s="340"/>
      <c r="J43" s="340"/>
      <c r="K43" s="329"/>
      <c r="L43" s="329"/>
      <c r="M43" s="329"/>
      <c r="N43" s="329"/>
      <c r="O43" s="329"/>
      <c r="P43" s="329"/>
      <c r="Q43" s="340" t="str">
        <f>Q2</f>
        <v>Laboratory</v>
      </c>
      <c r="R43" s="329"/>
      <c r="S43" s="329"/>
      <c r="T43" s="329"/>
      <c r="U43" s="329"/>
      <c r="V43" s="329"/>
      <c r="W43" s="329"/>
      <c r="X43" s="329"/>
      <c r="Y43" s="329"/>
      <c r="Z43" s="329"/>
      <c r="AA43" s="329"/>
      <c r="AB43" s="329"/>
      <c r="AC43" s="376" t="s">
        <v>98</v>
      </c>
      <c r="AD43" s="377"/>
      <c r="AE43" s="371" t="s">
        <v>99</v>
      </c>
      <c r="AF43" s="324" t="s">
        <v>100</v>
      </c>
      <c r="AG43" s="172"/>
      <c r="AH43" s="172"/>
      <c r="AI43" s="172"/>
      <c r="AJ43" s="172"/>
      <c r="AK43" s="172"/>
    </row>
    <row r="44" spans="1:37" ht="12.75" customHeight="1" x14ac:dyDescent="0.25">
      <c r="A44" s="369" t="str">
        <f>A3</f>
        <v>SPECIAL TOPICS</v>
      </c>
      <c r="B44" s="370"/>
      <c r="C44" s="370"/>
      <c r="D44" s="370"/>
      <c r="E44" s="328" t="s">
        <v>101</v>
      </c>
      <c r="F44" s="328" t="s">
        <v>102</v>
      </c>
      <c r="G44" s="328" t="s">
        <v>103</v>
      </c>
      <c r="H44" s="328" t="s">
        <v>104</v>
      </c>
      <c r="I44" s="328" t="s">
        <v>105</v>
      </c>
      <c r="J44" s="328" t="s">
        <v>106</v>
      </c>
      <c r="K44" s="328" t="s">
        <v>107</v>
      </c>
      <c r="L44" s="328" t="s">
        <v>108</v>
      </c>
      <c r="M44" s="328" t="s">
        <v>109</v>
      </c>
      <c r="N44" s="328" t="s">
        <v>0</v>
      </c>
      <c r="O44" s="364" t="s">
        <v>110</v>
      </c>
      <c r="P44" s="336" t="s">
        <v>111</v>
      </c>
      <c r="Q44" s="328" t="s">
        <v>112</v>
      </c>
      <c r="R44" s="328" t="s">
        <v>113</v>
      </c>
      <c r="S44" s="328" t="s">
        <v>114</v>
      </c>
      <c r="T44" s="328" t="s">
        <v>115</v>
      </c>
      <c r="U44" s="328" t="s">
        <v>116</v>
      </c>
      <c r="V44" s="328" t="s">
        <v>117</v>
      </c>
      <c r="W44" s="328" t="s">
        <v>118</v>
      </c>
      <c r="X44" s="328" t="s">
        <v>119</v>
      </c>
      <c r="Y44" s="328" t="s">
        <v>120</v>
      </c>
      <c r="Z44" s="328" t="s">
        <v>121</v>
      </c>
      <c r="AA44" s="364" t="s">
        <v>110</v>
      </c>
      <c r="AB44" s="336" t="s">
        <v>111</v>
      </c>
      <c r="AC44" s="378"/>
      <c r="AD44" s="379"/>
      <c r="AE44" s="371"/>
      <c r="AF44" s="324"/>
      <c r="AG44" s="172"/>
      <c r="AH44" s="172"/>
      <c r="AI44" s="172"/>
      <c r="AJ44" s="172"/>
      <c r="AK44" s="172"/>
    </row>
    <row r="45" spans="1:37" ht="12.75" customHeight="1" x14ac:dyDescent="0.25">
      <c r="A45" s="347" t="str">
        <f>A4</f>
        <v xml:space="preserve">TTHSAT 3:30PM-4:30PM  </v>
      </c>
      <c r="B45" s="348"/>
      <c r="C45" s="349"/>
      <c r="D45" s="173" t="str">
        <f>D4</f>
        <v>M303</v>
      </c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64"/>
      <c r="P45" s="336"/>
      <c r="Q45" s="329"/>
      <c r="R45" s="329"/>
      <c r="S45" s="329"/>
      <c r="T45" s="329"/>
      <c r="U45" s="328"/>
      <c r="V45" s="328"/>
      <c r="W45" s="329"/>
      <c r="X45" s="329"/>
      <c r="Y45" s="329"/>
      <c r="Z45" s="329"/>
      <c r="AA45" s="365"/>
      <c r="AB45" s="337"/>
      <c r="AC45" s="174" t="s">
        <v>122</v>
      </c>
      <c r="AD45" s="175" t="s">
        <v>123</v>
      </c>
      <c r="AE45" s="371"/>
      <c r="AF45" s="324"/>
      <c r="AG45" s="172"/>
      <c r="AH45" s="172"/>
      <c r="AI45" s="172"/>
      <c r="AJ45" s="172"/>
      <c r="AK45" s="172"/>
    </row>
    <row r="46" spans="1:37" ht="12.75" customHeight="1" x14ac:dyDescent="0.25">
      <c r="A46" s="347" t="str">
        <f>A5</f>
        <v>1st Trimester SY 2017-2018</v>
      </c>
      <c r="B46" s="348"/>
      <c r="C46" s="349"/>
      <c r="D46" s="349"/>
      <c r="E46" s="193">
        <f t="shared" ref="E46:N46" si="5">IF(E5="","",E5)</f>
        <v>15</v>
      </c>
      <c r="F46" s="193">
        <f t="shared" si="5"/>
        <v>10</v>
      </c>
      <c r="G46" s="193">
        <f t="shared" si="5"/>
        <v>10</v>
      </c>
      <c r="H46" s="193">
        <f t="shared" si="5"/>
        <v>10</v>
      </c>
      <c r="I46" s="193">
        <f t="shared" si="5"/>
        <v>10</v>
      </c>
      <c r="J46" s="193" t="str">
        <f t="shared" si="5"/>
        <v/>
      </c>
      <c r="K46" s="193" t="str">
        <f t="shared" si="5"/>
        <v/>
      </c>
      <c r="L46" s="193" t="str">
        <f t="shared" si="5"/>
        <v/>
      </c>
      <c r="M46" s="193" t="str">
        <f t="shared" si="5"/>
        <v/>
      </c>
      <c r="N46" s="193" t="str">
        <f t="shared" si="5"/>
        <v/>
      </c>
      <c r="O46" s="364"/>
      <c r="P46" s="336"/>
      <c r="Q46" s="193" t="str">
        <f>IF(Q5="","",Q5)</f>
        <v/>
      </c>
      <c r="R46" s="193" t="str">
        <f t="shared" ref="R46:Z46" si="6">IF(R5="","",R5)</f>
        <v/>
      </c>
      <c r="S46" s="193" t="str">
        <f t="shared" si="6"/>
        <v/>
      </c>
      <c r="T46" s="193" t="str">
        <f t="shared" si="6"/>
        <v/>
      </c>
      <c r="U46" s="193" t="str">
        <f t="shared" si="6"/>
        <v/>
      </c>
      <c r="V46" s="193" t="str">
        <f t="shared" si="6"/>
        <v/>
      </c>
      <c r="W46" s="193" t="str">
        <f t="shared" si="6"/>
        <v/>
      </c>
      <c r="X46" s="193" t="str">
        <f t="shared" si="6"/>
        <v/>
      </c>
      <c r="Y46" s="193" t="str">
        <f t="shared" si="6"/>
        <v/>
      </c>
      <c r="Z46" s="193" t="str">
        <f t="shared" si="6"/>
        <v/>
      </c>
      <c r="AA46" s="365"/>
      <c r="AB46" s="337"/>
      <c r="AC46" s="193">
        <f>IF(AC5="","",AC5)</f>
        <v>100</v>
      </c>
      <c r="AD46" s="373"/>
      <c r="AE46" s="371"/>
      <c r="AF46" s="324"/>
      <c r="AG46" s="172"/>
      <c r="AH46" s="172"/>
      <c r="AI46" s="172"/>
      <c r="AJ46" s="172"/>
      <c r="AK46" s="172"/>
    </row>
    <row r="47" spans="1:37" ht="12.75" customHeight="1" x14ac:dyDescent="0.25">
      <c r="A47" s="383" t="str">
        <f>A6</f>
        <v>Inst/Prof:Leonard Prim Francis G. Reyes</v>
      </c>
      <c r="B47" s="329"/>
      <c r="C47" s="329"/>
      <c r="D47" s="329"/>
      <c r="E47" s="341" t="str">
        <f>IF(E6="","",E6)</f>
        <v/>
      </c>
      <c r="F47" s="341" t="str">
        <f t="shared" ref="F47:N47" si="7">IF(F6="","",F6)</f>
        <v/>
      </c>
      <c r="G47" s="341" t="str">
        <f t="shared" si="7"/>
        <v/>
      </c>
      <c r="H47" s="341" t="str">
        <f t="shared" si="7"/>
        <v/>
      </c>
      <c r="I47" s="341" t="str">
        <f t="shared" si="7"/>
        <v/>
      </c>
      <c r="J47" s="341" t="str">
        <f t="shared" si="7"/>
        <v/>
      </c>
      <c r="K47" s="341" t="str">
        <f t="shared" si="7"/>
        <v/>
      </c>
      <c r="L47" s="341" t="str">
        <f t="shared" si="7"/>
        <v/>
      </c>
      <c r="M47" s="341" t="str">
        <f t="shared" si="7"/>
        <v/>
      </c>
      <c r="N47" s="341" t="str">
        <f t="shared" si="7"/>
        <v/>
      </c>
      <c r="O47" s="389">
        <f>O6</f>
        <v>55</v>
      </c>
      <c r="P47" s="336"/>
      <c r="Q47" s="341" t="str">
        <f t="shared" ref="Q47:Z47" si="8">IF(Q6="","",Q6)</f>
        <v/>
      </c>
      <c r="R47" s="341" t="str">
        <f t="shared" si="8"/>
        <v/>
      </c>
      <c r="S47" s="341" t="str">
        <f t="shared" si="8"/>
        <v/>
      </c>
      <c r="T47" s="341" t="str">
        <f t="shared" si="8"/>
        <v/>
      </c>
      <c r="U47" s="341" t="str">
        <f t="shared" si="8"/>
        <v/>
      </c>
      <c r="V47" s="341" t="str">
        <f t="shared" si="8"/>
        <v/>
      </c>
      <c r="W47" s="341" t="str">
        <f t="shared" si="8"/>
        <v/>
      </c>
      <c r="X47" s="341" t="str">
        <f t="shared" si="8"/>
        <v/>
      </c>
      <c r="Y47" s="341" t="str">
        <f t="shared" si="8"/>
        <v/>
      </c>
      <c r="Z47" s="341" t="str">
        <f t="shared" si="8"/>
        <v/>
      </c>
      <c r="AA47" s="389" t="str">
        <f>AA6</f>
        <v/>
      </c>
      <c r="AB47" s="337"/>
      <c r="AC47" s="333">
        <f>AC6</f>
        <v>40575</v>
      </c>
      <c r="AD47" s="374"/>
      <c r="AE47" s="371"/>
      <c r="AF47" s="324"/>
      <c r="AG47" s="172"/>
      <c r="AH47" s="172"/>
      <c r="AI47" s="172"/>
      <c r="AJ47" s="172"/>
      <c r="AK47" s="172"/>
    </row>
    <row r="48" spans="1:37" ht="13.35" customHeight="1" x14ac:dyDescent="0.25">
      <c r="A48" s="383" t="s">
        <v>124</v>
      </c>
      <c r="B48" s="340"/>
      <c r="C48" s="360" t="s">
        <v>125</v>
      </c>
      <c r="D48" s="350" t="s">
        <v>128</v>
      </c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89"/>
      <c r="P48" s="336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89"/>
      <c r="AB48" s="337"/>
      <c r="AC48" s="334"/>
      <c r="AD48" s="374"/>
      <c r="AE48" s="371"/>
      <c r="AF48" s="324"/>
      <c r="AG48" s="170"/>
      <c r="AH48" s="170"/>
      <c r="AI48" s="170"/>
      <c r="AJ48" s="170"/>
      <c r="AK48" s="170"/>
    </row>
    <row r="49" spans="1:32" x14ac:dyDescent="0.25">
      <c r="A49" s="384"/>
      <c r="B49" s="385"/>
      <c r="C49" s="361"/>
      <c r="D49" s="351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90"/>
      <c r="P49" s="339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90"/>
      <c r="AB49" s="338"/>
      <c r="AC49" s="335"/>
      <c r="AD49" s="375"/>
      <c r="AE49" s="372"/>
      <c r="AF49" s="325"/>
    </row>
    <row r="50" spans="1:32" ht="12.75" customHeight="1" x14ac:dyDescent="0.25">
      <c r="A50" s="178" t="s">
        <v>66</v>
      </c>
      <c r="B50" s="179" t="str">
        <f>CRS!B50</f>
        <v>AL SAEEDI, TALAL</v>
      </c>
      <c r="C50" s="180" t="str">
        <f>CRS!C50</f>
        <v/>
      </c>
      <c r="D50" s="181" t="str">
        <f>CRS!D50</f>
        <v/>
      </c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3" t="str">
        <f t="shared" ref="O50:O80" si="9">IF(SUM(E50:N50)=0,"",SUM(E50:N50))</f>
        <v/>
      </c>
      <c r="P50" s="184" t="str">
        <f t="shared" ref="P50:P80" si="10">IF(O50="","",O50/$O$6*100)</f>
        <v/>
      </c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3" t="str">
        <f t="shared" ref="AA50:AA80" si="11">IF(SUM(Q50:Z50)=0,"",SUM(Q50:Z50))</f>
        <v/>
      </c>
      <c r="AB50" s="184" t="str">
        <f t="shared" ref="AB50:AB80" si="12">IF(AA50="","",AA50/$AA$6*100)</f>
        <v/>
      </c>
      <c r="AC50" s="185"/>
      <c r="AD50" s="184" t="str">
        <f t="shared" ref="AD50:AD80" si="13">IF(AC50="","",AC50/$AC$5*100)</f>
        <v/>
      </c>
      <c r="AE50" s="186" t="str">
        <f>CRS!H50</f>
        <v/>
      </c>
      <c r="AF50" s="187" t="str">
        <f>CRS!I50</f>
        <v/>
      </c>
    </row>
    <row r="51" spans="1:32" ht="12.75" customHeight="1" x14ac:dyDescent="0.25">
      <c r="A51" s="189" t="s">
        <v>67</v>
      </c>
      <c r="B51" s="179" t="str">
        <f>CRS!B51</f>
        <v>BALISTO, BRIX</v>
      </c>
      <c r="C51" s="180" t="str">
        <f>CRS!C51</f>
        <v/>
      </c>
      <c r="D51" s="181" t="str">
        <f>CRS!D51</f>
        <v/>
      </c>
      <c r="E51" s="182">
        <v>10</v>
      </c>
      <c r="F51" s="182">
        <v>10</v>
      </c>
      <c r="G51" s="182">
        <v>10</v>
      </c>
      <c r="H51" s="182">
        <v>10</v>
      </c>
      <c r="I51" s="182">
        <v>10</v>
      </c>
      <c r="J51" s="182"/>
      <c r="K51" s="182"/>
      <c r="L51" s="182"/>
      <c r="M51" s="182"/>
      <c r="N51" s="182"/>
      <c r="O51" s="183">
        <f t="shared" si="9"/>
        <v>50</v>
      </c>
      <c r="P51" s="184">
        <f t="shared" si="10"/>
        <v>90.909090909090907</v>
      </c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3" t="str">
        <f t="shared" si="11"/>
        <v/>
      </c>
      <c r="AB51" s="184" t="str">
        <f t="shared" si="12"/>
        <v/>
      </c>
      <c r="AC51" s="185">
        <v>38</v>
      </c>
      <c r="AD51" s="184">
        <f t="shared" si="13"/>
        <v>38</v>
      </c>
      <c r="AE51" s="186">
        <f>CRS!H51</f>
        <v>64.454545454545453</v>
      </c>
      <c r="AF51" s="187">
        <f>CRS!I51</f>
        <v>82</v>
      </c>
    </row>
    <row r="52" spans="1:32" ht="12.75" customHeight="1" x14ac:dyDescent="0.25">
      <c r="A52" s="189" t="s">
        <v>68</v>
      </c>
      <c r="B52" s="179" t="str">
        <f>CRS!B52</f>
        <v>ESTARIS, RENZ</v>
      </c>
      <c r="C52" s="180" t="str">
        <f>CRS!C52</f>
        <v/>
      </c>
      <c r="D52" s="181" t="str">
        <f>CRS!D52</f>
        <v/>
      </c>
      <c r="E52" s="182">
        <v>15</v>
      </c>
      <c r="F52" s="182">
        <v>10</v>
      </c>
      <c r="G52" s="182">
        <v>10</v>
      </c>
      <c r="H52" s="182">
        <v>10</v>
      </c>
      <c r="I52" s="182">
        <v>10</v>
      </c>
      <c r="J52" s="182"/>
      <c r="K52" s="182"/>
      <c r="L52" s="182"/>
      <c r="M52" s="182"/>
      <c r="N52" s="182"/>
      <c r="O52" s="183">
        <f t="shared" si="9"/>
        <v>55</v>
      </c>
      <c r="P52" s="184">
        <f t="shared" si="10"/>
        <v>100</v>
      </c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3" t="str">
        <f t="shared" si="11"/>
        <v/>
      </c>
      <c r="AB52" s="184" t="str">
        <f t="shared" si="12"/>
        <v/>
      </c>
      <c r="AC52" s="185">
        <v>50</v>
      </c>
      <c r="AD52" s="184">
        <f t="shared" si="13"/>
        <v>50</v>
      </c>
      <c r="AE52" s="186">
        <f>CRS!H52</f>
        <v>75</v>
      </c>
      <c r="AF52" s="187">
        <f>CRS!I52</f>
        <v>88</v>
      </c>
    </row>
    <row r="53" spans="1:32" ht="12.75" customHeight="1" x14ac:dyDescent="0.25">
      <c r="A53" s="189" t="s">
        <v>69</v>
      </c>
      <c r="B53" s="179" t="str">
        <f>CRS!B53</f>
        <v>GAYAO, DANIEL ZYRICK</v>
      </c>
      <c r="C53" s="180" t="str">
        <f>CRS!C53</f>
        <v/>
      </c>
      <c r="D53" s="181" t="str">
        <f>CRS!D53</f>
        <v/>
      </c>
      <c r="E53" s="182">
        <v>15</v>
      </c>
      <c r="F53" s="182">
        <v>10</v>
      </c>
      <c r="G53" s="182">
        <v>10</v>
      </c>
      <c r="H53" s="182">
        <v>10</v>
      </c>
      <c r="I53" s="182">
        <v>10</v>
      </c>
      <c r="J53" s="182"/>
      <c r="K53" s="182"/>
      <c r="L53" s="182"/>
      <c r="M53" s="182"/>
      <c r="N53" s="182"/>
      <c r="O53" s="183">
        <f t="shared" si="9"/>
        <v>55</v>
      </c>
      <c r="P53" s="184">
        <f t="shared" si="10"/>
        <v>100</v>
      </c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3" t="str">
        <f t="shared" si="11"/>
        <v/>
      </c>
      <c r="AB53" s="184" t="str">
        <f t="shared" si="12"/>
        <v/>
      </c>
      <c r="AC53" s="185">
        <v>38</v>
      </c>
      <c r="AD53" s="184">
        <f t="shared" si="13"/>
        <v>38</v>
      </c>
      <c r="AE53" s="186">
        <f>CRS!H53</f>
        <v>69</v>
      </c>
      <c r="AF53" s="187">
        <f>CRS!I53</f>
        <v>85</v>
      </c>
    </row>
    <row r="54" spans="1:32" ht="12.75" customHeight="1" x14ac:dyDescent="0.25">
      <c r="A54" s="189" t="s">
        <v>70</v>
      </c>
      <c r="B54" s="179" t="str">
        <f>CRS!B54</f>
        <v>LIGON, MOHD.ISMAEL</v>
      </c>
      <c r="C54" s="180" t="str">
        <f>CRS!C54</f>
        <v/>
      </c>
      <c r="D54" s="181" t="str">
        <f>CRS!D54</f>
        <v/>
      </c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3" t="str">
        <f t="shared" si="9"/>
        <v/>
      </c>
      <c r="P54" s="184" t="str">
        <f t="shared" si="10"/>
        <v/>
      </c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3" t="str">
        <f t="shared" si="11"/>
        <v/>
      </c>
      <c r="AB54" s="184" t="str">
        <f t="shared" si="12"/>
        <v/>
      </c>
      <c r="AC54" s="185">
        <v>38</v>
      </c>
      <c r="AD54" s="184">
        <f t="shared" si="13"/>
        <v>38</v>
      </c>
      <c r="AE54" s="186">
        <f>CRS!H54</f>
        <v>19</v>
      </c>
      <c r="AF54" s="187">
        <f>CRS!I54</f>
        <v>72</v>
      </c>
    </row>
    <row r="55" spans="1:32" ht="12.75" customHeight="1" x14ac:dyDescent="0.25">
      <c r="A55" s="189" t="s">
        <v>71</v>
      </c>
      <c r="B55" s="179" t="str">
        <f>CRS!B55</f>
        <v>LONGOG, GIRLIE</v>
      </c>
      <c r="C55" s="180" t="str">
        <f>CRS!C55</f>
        <v/>
      </c>
      <c r="D55" s="181" t="str">
        <f>CRS!D55</f>
        <v/>
      </c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3" t="str">
        <f t="shared" si="9"/>
        <v/>
      </c>
      <c r="P55" s="184" t="str">
        <f t="shared" si="10"/>
        <v/>
      </c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3" t="str">
        <f t="shared" si="11"/>
        <v/>
      </c>
      <c r="AB55" s="184" t="str">
        <f t="shared" si="12"/>
        <v/>
      </c>
      <c r="AC55" s="185">
        <v>30</v>
      </c>
      <c r="AD55" s="184">
        <f t="shared" si="13"/>
        <v>30</v>
      </c>
      <c r="AE55" s="186">
        <f>CRS!H55</f>
        <v>15</v>
      </c>
      <c r="AF55" s="187">
        <f>CRS!I55</f>
        <v>71</v>
      </c>
    </row>
    <row r="56" spans="1:32" ht="12.75" customHeight="1" x14ac:dyDescent="0.25">
      <c r="A56" s="189" t="s">
        <v>72</v>
      </c>
      <c r="B56" s="179" t="str">
        <f>CRS!B56</f>
        <v>PAPA, JAIME</v>
      </c>
      <c r="C56" s="180" t="str">
        <f>CRS!C56</f>
        <v/>
      </c>
      <c r="D56" s="181" t="str">
        <f>CRS!D56</f>
        <v/>
      </c>
      <c r="E56" s="182">
        <v>15</v>
      </c>
      <c r="F56" s="182">
        <v>10</v>
      </c>
      <c r="G56" s="182">
        <v>10</v>
      </c>
      <c r="H56" s="182">
        <v>10</v>
      </c>
      <c r="I56" s="182">
        <v>10</v>
      </c>
      <c r="J56" s="182"/>
      <c r="K56" s="182"/>
      <c r="L56" s="182"/>
      <c r="M56" s="182"/>
      <c r="N56" s="182"/>
      <c r="O56" s="183">
        <f t="shared" si="9"/>
        <v>55</v>
      </c>
      <c r="P56" s="184">
        <f t="shared" si="10"/>
        <v>100</v>
      </c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3" t="str">
        <f t="shared" si="11"/>
        <v/>
      </c>
      <c r="AB56" s="184" t="str">
        <f t="shared" si="12"/>
        <v/>
      </c>
      <c r="AC56" s="185">
        <v>70</v>
      </c>
      <c r="AD56" s="184">
        <f t="shared" si="13"/>
        <v>70</v>
      </c>
      <c r="AE56" s="186">
        <f>CRS!H56</f>
        <v>85</v>
      </c>
      <c r="AF56" s="187">
        <f>CRS!I56</f>
        <v>93</v>
      </c>
    </row>
    <row r="57" spans="1:32" ht="12.75" customHeight="1" x14ac:dyDescent="0.25">
      <c r="A57" s="189" t="s">
        <v>73</v>
      </c>
      <c r="B57" s="179" t="str">
        <f>CRS!B57</f>
        <v>PASOQUEN, JEROS</v>
      </c>
      <c r="C57" s="180" t="str">
        <f>CRS!C57</f>
        <v/>
      </c>
      <c r="D57" s="181" t="str">
        <f>CRS!D57</f>
        <v/>
      </c>
      <c r="E57" s="182">
        <v>15</v>
      </c>
      <c r="F57" s="182">
        <v>10</v>
      </c>
      <c r="G57" s="182">
        <v>10</v>
      </c>
      <c r="H57" s="182">
        <v>10</v>
      </c>
      <c r="I57" s="182">
        <v>10</v>
      </c>
      <c r="J57" s="182"/>
      <c r="K57" s="182"/>
      <c r="L57" s="182"/>
      <c r="M57" s="182"/>
      <c r="N57" s="182"/>
      <c r="O57" s="183">
        <f t="shared" si="9"/>
        <v>55</v>
      </c>
      <c r="P57" s="184">
        <f t="shared" si="10"/>
        <v>100</v>
      </c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3" t="str">
        <f t="shared" si="11"/>
        <v/>
      </c>
      <c r="AB57" s="184" t="str">
        <f t="shared" si="12"/>
        <v/>
      </c>
      <c r="AC57" s="185">
        <v>74</v>
      </c>
      <c r="AD57" s="184">
        <f t="shared" si="13"/>
        <v>74</v>
      </c>
      <c r="AE57" s="186">
        <f>CRS!H57</f>
        <v>87</v>
      </c>
      <c r="AF57" s="187">
        <f>CRS!I57</f>
        <v>94</v>
      </c>
    </row>
    <row r="58" spans="1:32" ht="12.75" customHeight="1" x14ac:dyDescent="0.25">
      <c r="A58" s="189" t="s">
        <v>74</v>
      </c>
      <c r="B58" s="179" t="str">
        <f>CRS!B58</f>
        <v>REYES, DENNIS JR.</v>
      </c>
      <c r="C58" s="180" t="str">
        <f>CRS!C58</f>
        <v/>
      </c>
      <c r="D58" s="181" t="str">
        <f>CRS!D58</f>
        <v/>
      </c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3" t="str">
        <f t="shared" si="9"/>
        <v/>
      </c>
      <c r="P58" s="184" t="str">
        <f t="shared" si="10"/>
        <v/>
      </c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3" t="str">
        <f t="shared" si="11"/>
        <v/>
      </c>
      <c r="AB58" s="184" t="str">
        <f t="shared" si="12"/>
        <v/>
      </c>
      <c r="AC58" s="185">
        <v>76</v>
      </c>
      <c r="AD58" s="184">
        <f t="shared" si="13"/>
        <v>76</v>
      </c>
      <c r="AE58" s="186">
        <f>CRS!H58</f>
        <v>38</v>
      </c>
      <c r="AF58" s="187">
        <f>CRS!I58</f>
        <v>73</v>
      </c>
    </row>
    <row r="59" spans="1:32" ht="12.75" customHeight="1" x14ac:dyDescent="0.25">
      <c r="A59" s="189" t="s">
        <v>75</v>
      </c>
      <c r="B59" s="179" t="str">
        <f>CRS!B59</f>
        <v>TEOFILO, REYNALDO</v>
      </c>
      <c r="C59" s="180" t="str">
        <f>CRS!C59</f>
        <v/>
      </c>
      <c r="D59" s="181" t="str">
        <f>CRS!D59</f>
        <v/>
      </c>
      <c r="E59" s="182">
        <v>15</v>
      </c>
      <c r="F59" s="182">
        <v>10</v>
      </c>
      <c r="G59" s="182">
        <v>10</v>
      </c>
      <c r="H59" s="182">
        <v>10</v>
      </c>
      <c r="I59" s="182">
        <v>10</v>
      </c>
      <c r="J59" s="182"/>
      <c r="K59" s="182"/>
      <c r="L59" s="182"/>
      <c r="M59" s="182"/>
      <c r="N59" s="182"/>
      <c r="O59" s="183">
        <f t="shared" si="9"/>
        <v>55</v>
      </c>
      <c r="P59" s="184">
        <f t="shared" si="10"/>
        <v>100</v>
      </c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3" t="str">
        <f t="shared" si="11"/>
        <v/>
      </c>
      <c r="AB59" s="184" t="str">
        <f t="shared" si="12"/>
        <v/>
      </c>
      <c r="AC59" s="185">
        <v>74</v>
      </c>
      <c r="AD59" s="184">
        <f t="shared" si="13"/>
        <v>74</v>
      </c>
      <c r="AE59" s="186">
        <f>CRS!H59</f>
        <v>87</v>
      </c>
      <c r="AF59" s="187">
        <f>CRS!I59</f>
        <v>94</v>
      </c>
    </row>
    <row r="60" spans="1:32" ht="12.75" customHeight="1" x14ac:dyDescent="0.25">
      <c r="A60" s="189" t="s">
        <v>76</v>
      </c>
      <c r="B60" s="179" t="str">
        <f>CRS!B60</f>
        <v/>
      </c>
      <c r="C60" s="180" t="str">
        <f>CRS!C60</f>
        <v/>
      </c>
      <c r="D60" s="181" t="str">
        <f>CRS!D60</f>
        <v/>
      </c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3" t="str">
        <f t="shared" si="9"/>
        <v/>
      </c>
      <c r="P60" s="184" t="str">
        <f t="shared" si="10"/>
        <v/>
      </c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3" t="str">
        <f t="shared" si="11"/>
        <v/>
      </c>
      <c r="AB60" s="184" t="str">
        <f t="shared" si="12"/>
        <v/>
      </c>
      <c r="AC60" s="185"/>
      <c r="AD60" s="184" t="str">
        <f t="shared" si="13"/>
        <v/>
      </c>
      <c r="AE60" s="186" t="str">
        <f>CRS!H60</f>
        <v/>
      </c>
      <c r="AF60" s="187" t="str">
        <f>CRS!I60</f>
        <v/>
      </c>
    </row>
    <row r="61" spans="1:32" ht="12.75" customHeight="1" x14ac:dyDescent="0.25">
      <c r="A61" s="189" t="s">
        <v>77</v>
      </c>
      <c r="B61" s="179" t="str">
        <f>CRS!B61</f>
        <v/>
      </c>
      <c r="C61" s="180" t="str">
        <f>CRS!C61</f>
        <v/>
      </c>
      <c r="D61" s="181" t="str">
        <f>CRS!D61</f>
        <v/>
      </c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3" t="str">
        <f t="shared" si="9"/>
        <v/>
      </c>
      <c r="P61" s="184" t="str">
        <f t="shared" si="10"/>
        <v/>
      </c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3" t="str">
        <f t="shared" si="11"/>
        <v/>
      </c>
      <c r="AB61" s="184" t="str">
        <f t="shared" si="12"/>
        <v/>
      </c>
      <c r="AC61" s="185"/>
      <c r="AD61" s="184" t="str">
        <f t="shared" si="13"/>
        <v/>
      </c>
      <c r="AE61" s="186" t="str">
        <f>CRS!H61</f>
        <v/>
      </c>
      <c r="AF61" s="187" t="str">
        <f>CRS!I61</f>
        <v/>
      </c>
    </row>
    <row r="62" spans="1:32" ht="12.75" customHeight="1" x14ac:dyDescent="0.25">
      <c r="A62" s="189" t="s">
        <v>78</v>
      </c>
      <c r="B62" s="179" t="str">
        <f>CRS!B62</f>
        <v/>
      </c>
      <c r="C62" s="180" t="str">
        <f>CRS!C62</f>
        <v/>
      </c>
      <c r="D62" s="181" t="str">
        <f>CRS!D62</f>
        <v/>
      </c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3" t="str">
        <f t="shared" si="9"/>
        <v/>
      </c>
      <c r="P62" s="184" t="str">
        <f t="shared" si="10"/>
        <v/>
      </c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3" t="str">
        <f t="shared" si="11"/>
        <v/>
      </c>
      <c r="AB62" s="184" t="str">
        <f t="shared" si="12"/>
        <v/>
      </c>
      <c r="AC62" s="185"/>
      <c r="AD62" s="184" t="str">
        <f t="shared" si="13"/>
        <v/>
      </c>
      <c r="AE62" s="186" t="str">
        <f>CRS!H62</f>
        <v/>
      </c>
      <c r="AF62" s="187" t="str">
        <f>CRS!I62</f>
        <v/>
      </c>
    </row>
    <row r="63" spans="1:32" ht="12.75" customHeight="1" x14ac:dyDescent="0.25">
      <c r="A63" s="189" t="s">
        <v>79</v>
      </c>
      <c r="B63" s="179" t="str">
        <f>CRS!B63</f>
        <v/>
      </c>
      <c r="C63" s="180" t="str">
        <f>CRS!C63</f>
        <v/>
      </c>
      <c r="D63" s="181" t="str">
        <f>CRS!D63</f>
        <v/>
      </c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3" t="str">
        <f t="shared" si="9"/>
        <v/>
      </c>
      <c r="P63" s="184" t="str">
        <f t="shared" si="10"/>
        <v/>
      </c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3" t="str">
        <f t="shared" si="11"/>
        <v/>
      </c>
      <c r="AB63" s="184" t="str">
        <f t="shared" si="12"/>
        <v/>
      </c>
      <c r="AC63" s="185"/>
      <c r="AD63" s="184" t="str">
        <f t="shared" si="13"/>
        <v/>
      </c>
      <c r="AE63" s="186" t="str">
        <f>CRS!H63</f>
        <v/>
      </c>
      <c r="AF63" s="187" t="str">
        <f>CRS!I63</f>
        <v/>
      </c>
    </row>
    <row r="64" spans="1:32" ht="12.75" customHeight="1" x14ac:dyDescent="0.25">
      <c r="A64" s="189" t="s">
        <v>80</v>
      </c>
      <c r="B64" s="179" t="str">
        <f>CRS!B64</f>
        <v/>
      </c>
      <c r="C64" s="180" t="str">
        <f>CRS!C64</f>
        <v/>
      </c>
      <c r="D64" s="181" t="str">
        <f>CRS!D64</f>
        <v/>
      </c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3" t="str">
        <f t="shared" si="9"/>
        <v/>
      </c>
      <c r="P64" s="184" t="str">
        <f t="shared" si="10"/>
        <v/>
      </c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3" t="str">
        <f t="shared" si="11"/>
        <v/>
      </c>
      <c r="AB64" s="184" t="str">
        <f t="shared" si="12"/>
        <v/>
      </c>
      <c r="AC64" s="185"/>
      <c r="AD64" s="184" t="str">
        <f t="shared" si="13"/>
        <v/>
      </c>
      <c r="AE64" s="186" t="str">
        <f>CRS!H64</f>
        <v/>
      </c>
      <c r="AF64" s="187" t="str">
        <f>CRS!I64</f>
        <v/>
      </c>
    </row>
    <row r="65" spans="1:34" ht="12.75" customHeight="1" x14ac:dyDescent="0.25">
      <c r="A65" s="189" t="s">
        <v>81</v>
      </c>
      <c r="B65" s="179" t="str">
        <f>CRS!B65</f>
        <v/>
      </c>
      <c r="C65" s="180" t="str">
        <f>CRS!C65</f>
        <v/>
      </c>
      <c r="D65" s="181" t="str">
        <f>CRS!D65</f>
        <v/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3" t="str">
        <f t="shared" si="9"/>
        <v/>
      </c>
      <c r="P65" s="184" t="str">
        <f t="shared" si="10"/>
        <v/>
      </c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 t="str">
        <f t="shared" si="11"/>
        <v/>
      </c>
      <c r="AB65" s="184" t="str">
        <f t="shared" si="12"/>
        <v/>
      </c>
      <c r="AC65" s="185"/>
      <c r="AD65" s="184" t="str">
        <f t="shared" si="13"/>
        <v/>
      </c>
      <c r="AE65" s="186" t="str">
        <f>CRS!H65</f>
        <v/>
      </c>
      <c r="AF65" s="187" t="str">
        <f>CRS!I65</f>
        <v/>
      </c>
      <c r="AG65" s="170"/>
      <c r="AH65" s="170"/>
    </row>
    <row r="66" spans="1:34" ht="12.75" customHeight="1" x14ac:dyDescent="0.25">
      <c r="A66" s="189" t="s">
        <v>82</v>
      </c>
      <c r="B66" s="179" t="str">
        <f>CRS!B66</f>
        <v/>
      </c>
      <c r="C66" s="180" t="str">
        <f>CRS!C66</f>
        <v/>
      </c>
      <c r="D66" s="181" t="str">
        <f>CRS!D66</f>
        <v/>
      </c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3" t="str">
        <f t="shared" si="9"/>
        <v/>
      </c>
      <c r="P66" s="184" t="str">
        <f t="shared" si="10"/>
        <v/>
      </c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3" t="str">
        <f t="shared" si="11"/>
        <v/>
      </c>
      <c r="AB66" s="184" t="str">
        <f t="shared" si="12"/>
        <v/>
      </c>
      <c r="AC66" s="185"/>
      <c r="AD66" s="184" t="str">
        <f t="shared" si="13"/>
        <v/>
      </c>
      <c r="AE66" s="186" t="str">
        <f>CRS!H66</f>
        <v/>
      </c>
      <c r="AF66" s="187" t="str">
        <f>CRS!I66</f>
        <v/>
      </c>
      <c r="AG66" s="393"/>
      <c r="AH66" s="391" t="s">
        <v>127</v>
      </c>
    </row>
    <row r="67" spans="1:34" ht="12.75" customHeight="1" x14ac:dyDescent="0.25">
      <c r="A67" s="189" t="s">
        <v>83</v>
      </c>
      <c r="B67" s="179" t="str">
        <f>CRS!B67</f>
        <v/>
      </c>
      <c r="C67" s="180" t="str">
        <f>CRS!C67</f>
        <v/>
      </c>
      <c r="D67" s="181" t="str">
        <f>CRS!D67</f>
        <v/>
      </c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3" t="str">
        <f t="shared" si="9"/>
        <v/>
      </c>
      <c r="P67" s="184" t="str">
        <f t="shared" si="10"/>
        <v/>
      </c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3" t="str">
        <f t="shared" si="11"/>
        <v/>
      </c>
      <c r="AB67" s="184" t="str">
        <f t="shared" si="12"/>
        <v/>
      </c>
      <c r="AC67" s="185"/>
      <c r="AD67" s="184" t="str">
        <f t="shared" si="13"/>
        <v/>
      </c>
      <c r="AE67" s="186" t="str">
        <f>CRS!H67</f>
        <v/>
      </c>
      <c r="AF67" s="187" t="str">
        <f>CRS!I67</f>
        <v/>
      </c>
      <c r="AG67" s="394"/>
      <c r="AH67" s="392"/>
    </row>
    <row r="68" spans="1:34" ht="12.75" customHeight="1" x14ac:dyDescent="0.25">
      <c r="A68" s="189" t="s">
        <v>84</v>
      </c>
      <c r="B68" s="179" t="str">
        <f>CRS!B68</f>
        <v/>
      </c>
      <c r="C68" s="180" t="str">
        <f>CRS!C68</f>
        <v/>
      </c>
      <c r="D68" s="181" t="str">
        <f>CRS!D68</f>
        <v/>
      </c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3" t="str">
        <f t="shared" si="9"/>
        <v/>
      </c>
      <c r="P68" s="184" t="str">
        <f t="shared" si="10"/>
        <v/>
      </c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3" t="str">
        <f t="shared" si="11"/>
        <v/>
      </c>
      <c r="AB68" s="184" t="str">
        <f t="shared" si="12"/>
        <v/>
      </c>
      <c r="AC68" s="185"/>
      <c r="AD68" s="184" t="str">
        <f t="shared" si="13"/>
        <v/>
      </c>
      <c r="AE68" s="186" t="str">
        <f>CRS!H68</f>
        <v/>
      </c>
      <c r="AF68" s="187" t="str">
        <f>CRS!I68</f>
        <v/>
      </c>
      <c r="AG68" s="394"/>
      <c r="AH68" s="392"/>
    </row>
    <row r="69" spans="1:34" ht="12.75" customHeight="1" x14ac:dyDescent="0.25">
      <c r="A69" s="189" t="s">
        <v>85</v>
      </c>
      <c r="B69" s="179" t="str">
        <f>CRS!B69</f>
        <v/>
      </c>
      <c r="C69" s="180" t="str">
        <f>CRS!C69</f>
        <v/>
      </c>
      <c r="D69" s="181" t="str">
        <f>CRS!D69</f>
        <v/>
      </c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3" t="str">
        <f t="shared" si="9"/>
        <v/>
      </c>
      <c r="P69" s="184" t="str">
        <f t="shared" si="10"/>
        <v/>
      </c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3" t="str">
        <f t="shared" si="11"/>
        <v/>
      </c>
      <c r="AB69" s="184" t="str">
        <f t="shared" si="12"/>
        <v/>
      </c>
      <c r="AC69" s="185"/>
      <c r="AD69" s="184" t="str">
        <f t="shared" si="13"/>
        <v/>
      </c>
      <c r="AE69" s="186" t="str">
        <f>CRS!H69</f>
        <v/>
      </c>
      <c r="AF69" s="187" t="str">
        <f>CRS!I69</f>
        <v/>
      </c>
      <c r="AG69" s="394"/>
      <c r="AH69" s="392"/>
    </row>
    <row r="70" spans="1:34" ht="12.75" customHeight="1" x14ac:dyDescent="0.25">
      <c r="A70" s="189" t="s">
        <v>86</v>
      </c>
      <c r="B70" s="179" t="str">
        <f>CRS!B70</f>
        <v/>
      </c>
      <c r="C70" s="180" t="str">
        <f>CRS!C70</f>
        <v/>
      </c>
      <c r="D70" s="181" t="str">
        <f>CRS!D70</f>
        <v/>
      </c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3" t="str">
        <f t="shared" si="9"/>
        <v/>
      </c>
      <c r="P70" s="184" t="str">
        <f t="shared" si="10"/>
        <v/>
      </c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3" t="str">
        <f t="shared" si="11"/>
        <v/>
      </c>
      <c r="AB70" s="184" t="str">
        <f t="shared" si="12"/>
        <v/>
      </c>
      <c r="AC70" s="185"/>
      <c r="AD70" s="184" t="str">
        <f t="shared" si="13"/>
        <v/>
      </c>
      <c r="AE70" s="186" t="str">
        <f>CRS!H70</f>
        <v/>
      </c>
      <c r="AF70" s="187" t="str">
        <f>CRS!I70</f>
        <v/>
      </c>
      <c r="AG70" s="394"/>
      <c r="AH70" s="392"/>
    </row>
    <row r="71" spans="1:34" ht="12.75" customHeight="1" x14ac:dyDescent="0.25">
      <c r="A71" s="189" t="s">
        <v>87</v>
      </c>
      <c r="B71" s="179" t="str">
        <f>CRS!B71</f>
        <v/>
      </c>
      <c r="C71" s="180" t="str">
        <f>CRS!C71</f>
        <v/>
      </c>
      <c r="D71" s="181" t="str">
        <f>CRS!D71</f>
        <v/>
      </c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3" t="str">
        <f t="shared" si="9"/>
        <v/>
      </c>
      <c r="P71" s="184" t="str">
        <f t="shared" si="10"/>
        <v/>
      </c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3" t="str">
        <f t="shared" si="11"/>
        <v/>
      </c>
      <c r="AB71" s="184" t="str">
        <f t="shared" si="12"/>
        <v/>
      </c>
      <c r="AC71" s="185"/>
      <c r="AD71" s="184" t="str">
        <f t="shared" si="13"/>
        <v/>
      </c>
      <c r="AE71" s="186" t="str">
        <f>CRS!H71</f>
        <v/>
      </c>
      <c r="AF71" s="187" t="str">
        <f>CRS!I71</f>
        <v/>
      </c>
      <c r="AG71" s="394"/>
      <c r="AH71" s="392"/>
    </row>
    <row r="72" spans="1:34" ht="12.75" customHeight="1" x14ac:dyDescent="0.25">
      <c r="A72" s="189" t="s">
        <v>88</v>
      </c>
      <c r="B72" s="179" t="str">
        <f>CRS!B72</f>
        <v/>
      </c>
      <c r="C72" s="180" t="str">
        <f>CRS!C72</f>
        <v/>
      </c>
      <c r="D72" s="181" t="str">
        <f>CRS!D72</f>
        <v/>
      </c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3" t="str">
        <f t="shared" si="9"/>
        <v/>
      </c>
      <c r="P72" s="184" t="str">
        <f t="shared" si="10"/>
        <v/>
      </c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3" t="str">
        <f t="shared" si="11"/>
        <v/>
      </c>
      <c r="AB72" s="184" t="str">
        <f t="shared" si="12"/>
        <v/>
      </c>
      <c r="AC72" s="185"/>
      <c r="AD72" s="184" t="str">
        <f t="shared" si="13"/>
        <v/>
      </c>
      <c r="AE72" s="186" t="str">
        <f>CRS!H72</f>
        <v/>
      </c>
      <c r="AF72" s="187" t="str">
        <f>CRS!I72</f>
        <v/>
      </c>
      <c r="AG72" s="394"/>
      <c r="AH72" s="392"/>
    </row>
    <row r="73" spans="1:34" ht="12.75" customHeight="1" x14ac:dyDescent="0.25">
      <c r="A73" s="189" t="s">
        <v>89</v>
      </c>
      <c r="B73" s="179" t="str">
        <f>CRS!B73</f>
        <v/>
      </c>
      <c r="C73" s="180" t="str">
        <f>CRS!C73</f>
        <v/>
      </c>
      <c r="D73" s="181" t="str">
        <f>CRS!D73</f>
        <v/>
      </c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3" t="str">
        <f t="shared" si="9"/>
        <v/>
      </c>
      <c r="P73" s="184" t="str">
        <f t="shared" si="10"/>
        <v/>
      </c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3" t="str">
        <f t="shared" si="11"/>
        <v/>
      </c>
      <c r="AB73" s="184" t="str">
        <f t="shared" si="12"/>
        <v/>
      </c>
      <c r="AC73" s="185"/>
      <c r="AD73" s="184" t="str">
        <f t="shared" si="13"/>
        <v/>
      </c>
      <c r="AE73" s="186" t="str">
        <f>CRS!H73</f>
        <v/>
      </c>
      <c r="AF73" s="187" t="str">
        <f>CRS!I73</f>
        <v/>
      </c>
      <c r="AG73" s="394"/>
      <c r="AH73" s="392"/>
    </row>
    <row r="74" spans="1:34" ht="12.75" customHeight="1" x14ac:dyDescent="0.25">
      <c r="A74" s="189" t="s">
        <v>90</v>
      </c>
      <c r="B74" s="179" t="str">
        <f>CRS!B74</f>
        <v/>
      </c>
      <c r="C74" s="180" t="str">
        <f>CRS!C74</f>
        <v/>
      </c>
      <c r="D74" s="181" t="str">
        <f>CRS!D74</f>
        <v/>
      </c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3" t="str">
        <f t="shared" si="9"/>
        <v/>
      </c>
      <c r="P74" s="184" t="str">
        <f t="shared" si="10"/>
        <v/>
      </c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3" t="str">
        <f t="shared" si="11"/>
        <v/>
      </c>
      <c r="AB74" s="184" t="str">
        <f t="shared" si="12"/>
        <v/>
      </c>
      <c r="AC74" s="185"/>
      <c r="AD74" s="184" t="str">
        <f t="shared" si="13"/>
        <v/>
      </c>
      <c r="AE74" s="186" t="str">
        <f>CRS!H74</f>
        <v/>
      </c>
      <c r="AF74" s="187" t="str">
        <f>CRS!I74</f>
        <v/>
      </c>
      <c r="AG74" s="394"/>
      <c r="AH74" s="392"/>
    </row>
    <row r="75" spans="1:34" ht="12.75" customHeight="1" x14ac:dyDescent="0.25">
      <c r="A75" s="189" t="s">
        <v>91</v>
      </c>
      <c r="B75" s="179" t="str">
        <f>CRS!B75</f>
        <v/>
      </c>
      <c r="C75" s="180" t="str">
        <f>CRS!C75</f>
        <v/>
      </c>
      <c r="D75" s="181" t="str">
        <f>CRS!D75</f>
        <v/>
      </c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3" t="str">
        <f t="shared" si="9"/>
        <v/>
      </c>
      <c r="P75" s="184" t="str">
        <f t="shared" si="10"/>
        <v/>
      </c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3" t="str">
        <f t="shared" si="11"/>
        <v/>
      </c>
      <c r="AB75" s="184" t="str">
        <f t="shared" si="12"/>
        <v/>
      </c>
      <c r="AC75" s="185"/>
      <c r="AD75" s="184" t="str">
        <f t="shared" si="13"/>
        <v/>
      </c>
      <c r="AE75" s="186" t="str">
        <f>CRS!H75</f>
        <v/>
      </c>
      <c r="AF75" s="187" t="str">
        <f>CRS!I75</f>
        <v/>
      </c>
      <c r="AG75" s="394"/>
      <c r="AH75" s="392"/>
    </row>
    <row r="76" spans="1:34" ht="12.75" customHeight="1" x14ac:dyDescent="0.25">
      <c r="A76" s="189" t="s">
        <v>92</v>
      </c>
      <c r="B76" s="179" t="str">
        <f>CRS!B76</f>
        <v/>
      </c>
      <c r="C76" s="180" t="str">
        <f>CRS!C76</f>
        <v/>
      </c>
      <c r="D76" s="181" t="str">
        <f>CRS!D76</f>
        <v/>
      </c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3" t="str">
        <f t="shared" si="9"/>
        <v/>
      </c>
      <c r="P76" s="184" t="str">
        <f t="shared" si="10"/>
        <v/>
      </c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3" t="str">
        <f t="shared" si="11"/>
        <v/>
      </c>
      <c r="AB76" s="184" t="str">
        <f t="shared" si="12"/>
        <v/>
      </c>
      <c r="AC76" s="185"/>
      <c r="AD76" s="184" t="str">
        <f t="shared" si="13"/>
        <v/>
      </c>
      <c r="AE76" s="186" t="str">
        <f>CRS!H76</f>
        <v/>
      </c>
      <c r="AF76" s="187" t="str">
        <f>CRS!I76</f>
        <v/>
      </c>
      <c r="AG76" s="394"/>
      <c r="AH76" s="392"/>
    </row>
    <row r="77" spans="1:34" ht="12.75" customHeight="1" x14ac:dyDescent="0.25">
      <c r="A77" s="189" t="s">
        <v>93</v>
      </c>
      <c r="B77" s="179" t="str">
        <f>CRS!B77</f>
        <v/>
      </c>
      <c r="C77" s="180" t="str">
        <f>CRS!C77</f>
        <v/>
      </c>
      <c r="D77" s="181" t="str">
        <f>CRS!D77</f>
        <v/>
      </c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3" t="str">
        <f t="shared" si="9"/>
        <v/>
      </c>
      <c r="P77" s="184" t="str">
        <f t="shared" si="10"/>
        <v/>
      </c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3" t="str">
        <f t="shared" si="11"/>
        <v/>
      </c>
      <c r="AB77" s="184" t="str">
        <f t="shared" si="12"/>
        <v/>
      </c>
      <c r="AC77" s="185"/>
      <c r="AD77" s="184" t="str">
        <f t="shared" si="13"/>
        <v/>
      </c>
      <c r="AE77" s="186" t="str">
        <f>CRS!H77</f>
        <v/>
      </c>
      <c r="AF77" s="187" t="str">
        <f>CRS!I77</f>
        <v/>
      </c>
      <c r="AG77" s="394"/>
      <c r="AH77" s="392"/>
    </row>
    <row r="78" spans="1:34" ht="12.75" customHeight="1" x14ac:dyDescent="0.25">
      <c r="A78" s="189" t="s">
        <v>94</v>
      </c>
      <c r="B78" s="179" t="str">
        <f>CRS!B78</f>
        <v/>
      </c>
      <c r="C78" s="180" t="str">
        <f>CRS!C78</f>
        <v/>
      </c>
      <c r="D78" s="181" t="str">
        <f>CRS!D78</f>
        <v/>
      </c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3" t="str">
        <f t="shared" si="9"/>
        <v/>
      </c>
      <c r="P78" s="184" t="str">
        <f t="shared" si="10"/>
        <v/>
      </c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3" t="str">
        <f t="shared" si="11"/>
        <v/>
      </c>
      <c r="AB78" s="184" t="str">
        <f t="shared" si="12"/>
        <v/>
      </c>
      <c r="AC78" s="185"/>
      <c r="AD78" s="184" t="str">
        <f t="shared" si="13"/>
        <v/>
      </c>
      <c r="AE78" s="186" t="str">
        <f>CRS!H78</f>
        <v/>
      </c>
      <c r="AF78" s="187" t="str">
        <f>CRS!I78</f>
        <v/>
      </c>
      <c r="AG78" s="394"/>
      <c r="AH78" s="392"/>
    </row>
    <row r="79" spans="1:34" ht="12.75" customHeight="1" x14ac:dyDescent="0.25">
      <c r="A79" s="189" t="s">
        <v>95</v>
      </c>
      <c r="B79" s="179" t="str">
        <f>CRS!B79</f>
        <v/>
      </c>
      <c r="C79" s="180" t="str">
        <f>CRS!C79</f>
        <v/>
      </c>
      <c r="D79" s="181" t="str">
        <f>CRS!D79</f>
        <v/>
      </c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3" t="str">
        <f t="shared" si="9"/>
        <v/>
      </c>
      <c r="P79" s="184" t="str">
        <f t="shared" si="10"/>
        <v/>
      </c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3" t="str">
        <f t="shared" si="11"/>
        <v/>
      </c>
      <c r="AB79" s="184" t="str">
        <f t="shared" si="12"/>
        <v/>
      </c>
      <c r="AC79" s="185"/>
      <c r="AD79" s="184" t="str">
        <f t="shared" si="13"/>
        <v/>
      </c>
      <c r="AE79" s="186" t="str">
        <f>CRS!H79</f>
        <v/>
      </c>
      <c r="AF79" s="187" t="str">
        <f>CRS!I79</f>
        <v/>
      </c>
      <c r="AG79" s="394"/>
      <c r="AH79" s="392"/>
    </row>
    <row r="80" spans="1:34" ht="12.75" customHeight="1" x14ac:dyDescent="0.25">
      <c r="A80" s="189" t="s">
        <v>96</v>
      </c>
      <c r="B80" s="179" t="str">
        <f>CRS!B80</f>
        <v/>
      </c>
      <c r="C80" s="180" t="str">
        <f>CRS!C80</f>
        <v/>
      </c>
      <c r="D80" s="181" t="str">
        <f>CRS!D80</f>
        <v/>
      </c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3" t="str">
        <f t="shared" si="9"/>
        <v/>
      </c>
      <c r="P80" s="184" t="str">
        <f t="shared" si="10"/>
        <v/>
      </c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3" t="str">
        <f t="shared" si="11"/>
        <v/>
      </c>
      <c r="AB80" s="184" t="str">
        <f t="shared" si="12"/>
        <v/>
      </c>
      <c r="AC80" s="185"/>
      <c r="AD80" s="184" t="str">
        <f t="shared" si="13"/>
        <v/>
      </c>
      <c r="AE80" s="186" t="str">
        <f>CRS!H80</f>
        <v/>
      </c>
      <c r="AF80" s="187" t="str">
        <f>CRS!I80</f>
        <v/>
      </c>
      <c r="AG80" s="394"/>
      <c r="AH80" s="392"/>
    </row>
    <row r="81" spans="1:3" x14ac:dyDescent="0.25">
      <c r="A81" s="191"/>
      <c r="B81" s="191"/>
      <c r="C81" s="191"/>
    </row>
    <row r="82" spans="1:3" x14ac:dyDescent="0.25">
      <c r="A82" s="191"/>
      <c r="B82" s="191"/>
      <c r="C82" s="191"/>
    </row>
    <row r="83" spans="1:3" x14ac:dyDescent="0.25">
      <c r="A83" s="191"/>
      <c r="B83" s="191"/>
      <c r="C83" s="191"/>
    </row>
    <row r="84" spans="1:3" x14ac:dyDescent="0.25">
      <c r="A84" s="191"/>
      <c r="B84" s="191"/>
      <c r="C84" s="191"/>
    </row>
    <row r="85" spans="1:3" x14ac:dyDescent="0.25">
      <c r="A85" s="191"/>
      <c r="B85" s="191"/>
      <c r="C85" s="191"/>
    </row>
    <row r="86" spans="1:3" x14ac:dyDescent="0.25">
      <c r="A86" s="191"/>
      <c r="B86" s="191"/>
      <c r="C86" s="191"/>
    </row>
    <row r="87" spans="1:3" x14ac:dyDescent="0.25">
      <c r="A87" s="191"/>
      <c r="B87" s="191"/>
      <c r="C87" s="191"/>
    </row>
    <row r="88" spans="1:3" x14ac:dyDescent="0.25">
      <c r="A88" s="191"/>
      <c r="B88" s="191"/>
      <c r="C88" s="191"/>
    </row>
    <row r="89" spans="1:3" x14ac:dyDescent="0.25">
      <c r="A89" s="191"/>
      <c r="B89" s="191"/>
      <c r="C89" s="191"/>
    </row>
    <row r="90" spans="1:3" x14ac:dyDescent="0.25">
      <c r="A90" s="191"/>
      <c r="B90" s="191"/>
      <c r="C90" s="191"/>
    </row>
    <row r="91" spans="1:3" x14ac:dyDescent="0.25">
      <c r="A91" s="191"/>
      <c r="B91" s="191"/>
      <c r="C91" s="191"/>
    </row>
    <row r="92" spans="1:3" x14ac:dyDescent="0.25">
      <c r="A92" s="191"/>
      <c r="B92" s="191"/>
      <c r="C92" s="191"/>
    </row>
    <row r="93" spans="1:3" x14ac:dyDescent="0.25">
      <c r="A93" s="191"/>
      <c r="B93" s="191"/>
      <c r="C93" s="191"/>
    </row>
    <row r="94" spans="1:3" x14ac:dyDescent="0.25">
      <c r="A94" s="191"/>
      <c r="B94" s="191"/>
      <c r="C94" s="191"/>
    </row>
    <row r="95" spans="1:3" x14ac:dyDescent="0.25">
      <c r="A95" s="191"/>
      <c r="B95" s="191"/>
      <c r="C95" s="191"/>
    </row>
    <row r="96" spans="1:3" x14ac:dyDescent="0.25">
      <c r="A96" s="191"/>
      <c r="B96" s="191"/>
      <c r="C96" s="191"/>
    </row>
    <row r="97" spans="1:3" x14ac:dyDescent="0.25">
      <c r="A97" s="191"/>
      <c r="B97" s="191"/>
      <c r="C97" s="191"/>
    </row>
    <row r="98" spans="1:3" x14ac:dyDescent="0.25">
      <c r="A98" s="191"/>
      <c r="B98" s="191"/>
      <c r="C98" s="191"/>
    </row>
    <row r="99" spans="1:3" x14ac:dyDescent="0.25">
      <c r="A99" s="191"/>
      <c r="B99" s="191"/>
      <c r="C99" s="191"/>
    </row>
    <row r="100" spans="1:3" x14ac:dyDescent="0.25">
      <c r="A100" s="191"/>
      <c r="B100" s="191"/>
      <c r="C100" s="191"/>
    </row>
    <row r="101" spans="1:3" x14ac:dyDescent="0.25">
      <c r="A101" s="191"/>
      <c r="B101" s="191"/>
      <c r="C101" s="191"/>
    </row>
    <row r="102" spans="1:3" x14ac:dyDescent="0.25">
      <c r="A102" s="191"/>
      <c r="B102" s="191"/>
      <c r="C102" s="191"/>
    </row>
    <row r="103" spans="1:3" x14ac:dyDescent="0.25">
      <c r="A103" s="191"/>
      <c r="B103" s="191"/>
      <c r="C103" s="191"/>
    </row>
    <row r="104" spans="1:3" x14ac:dyDescent="0.25">
      <c r="A104" s="191"/>
      <c r="B104" s="191"/>
      <c r="C104" s="191"/>
    </row>
    <row r="105" spans="1:3" x14ac:dyDescent="0.25">
      <c r="A105" s="191"/>
      <c r="B105" s="191"/>
      <c r="C105" s="191"/>
    </row>
    <row r="106" spans="1:3" x14ac:dyDescent="0.25">
      <c r="A106" s="191"/>
      <c r="B106" s="191"/>
      <c r="C106" s="191"/>
    </row>
    <row r="107" spans="1:3" x14ac:dyDescent="0.25">
      <c r="A107" s="191"/>
      <c r="B107" s="191"/>
      <c r="C107" s="191"/>
    </row>
    <row r="108" spans="1:3" x14ac:dyDescent="0.25">
      <c r="A108" s="191"/>
      <c r="B108" s="191"/>
      <c r="C108" s="191"/>
    </row>
    <row r="109" spans="1:3" x14ac:dyDescent="0.25">
      <c r="A109" s="191"/>
      <c r="B109" s="191"/>
      <c r="C109" s="191"/>
    </row>
    <row r="110" spans="1:3" x14ac:dyDescent="0.25">
      <c r="A110" s="191"/>
      <c r="B110" s="191"/>
      <c r="C110" s="191"/>
    </row>
    <row r="111" spans="1:3" x14ac:dyDescent="0.25">
      <c r="A111" s="191"/>
      <c r="B111" s="191"/>
      <c r="C111" s="191"/>
    </row>
    <row r="112" spans="1:3" x14ac:dyDescent="0.25">
      <c r="A112" s="191"/>
      <c r="B112" s="191"/>
      <c r="C112" s="191"/>
    </row>
    <row r="113" spans="1:3" x14ac:dyDescent="0.25">
      <c r="A113" s="191"/>
      <c r="B113" s="191"/>
      <c r="C113" s="191"/>
    </row>
    <row r="114" spans="1:3" x14ac:dyDescent="0.25">
      <c r="A114" s="191"/>
      <c r="B114" s="191"/>
      <c r="C114" s="191"/>
    </row>
    <row r="115" spans="1:3" x14ac:dyDescent="0.25">
      <c r="A115" s="191"/>
      <c r="B115" s="191"/>
      <c r="C115" s="191"/>
    </row>
    <row r="116" spans="1:3" x14ac:dyDescent="0.25">
      <c r="A116" s="191"/>
      <c r="B116" s="191"/>
      <c r="C116" s="191"/>
    </row>
    <row r="117" spans="1:3" x14ac:dyDescent="0.25">
      <c r="A117" s="191"/>
      <c r="B117" s="191"/>
      <c r="C117" s="191"/>
    </row>
    <row r="118" spans="1:3" x14ac:dyDescent="0.25">
      <c r="A118" s="191"/>
      <c r="B118" s="191"/>
      <c r="C118" s="191"/>
    </row>
    <row r="119" spans="1:3" x14ac:dyDescent="0.25">
      <c r="A119" s="191"/>
      <c r="B119" s="191"/>
      <c r="C119" s="191"/>
    </row>
    <row r="120" spans="1:3" x14ac:dyDescent="0.25">
      <c r="A120" s="191"/>
      <c r="B120" s="191"/>
      <c r="C120" s="191"/>
    </row>
    <row r="121" spans="1:3" x14ac:dyDescent="0.25">
      <c r="A121" s="191"/>
      <c r="B121" s="191"/>
      <c r="C121" s="191"/>
    </row>
    <row r="122" spans="1:3" x14ac:dyDescent="0.25">
      <c r="A122" s="191"/>
      <c r="B122" s="191"/>
      <c r="C122" s="191"/>
    </row>
    <row r="123" spans="1:3" x14ac:dyDescent="0.25">
      <c r="A123" s="191"/>
      <c r="B123" s="191"/>
      <c r="C123" s="191"/>
    </row>
    <row r="124" spans="1:3" x14ac:dyDescent="0.25">
      <c r="A124" s="191"/>
      <c r="B124" s="191"/>
      <c r="C124" s="191"/>
    </row>
    <row r="125" spans="1:3" x14ac:dyDescent="0.25">
      <c r="A125" s="191"/>
      <c r="B125" s="191"/>
      <c r="C125" s="191"/>
    </row>
    <row r="126" spans="1:3" x14ac:dyDescent="0.25">
      <c r="A126" s="191"/>
      <c r="B126" s="191"/>
      <c r="C126" s="191"/>
    </row>
    <row r="127" spans="1:3" x14ac:dyDescent="0.25">
      <c r="A127" s="191"/>
      <c r="B127" s="191"/>
      <c r="C127" s="191"/>
    </row>
    <row r="128" spans="1:3" x14ac:dyDescent="0.25">
      <c r="A128" s="191"/>
      <c r="B128" s="191"/>
      <c r="C128" s="191"/>
    </row>
    <row r="129" spans="1:3" x14ac:dyDescent="0.25">
      <c r="A129" s="191"/>
      <c r="B129" s="191"/>
      <c r="C129" s="191"/>
    </row>
    <row r="130" spans="1:3" x14ac:dyDescent="0.25">
      <c r="A130" s="191"/>
      <c r="B130" s="191"/>
      <c r="C130" s="191"/>
    </row>
    <row r="131" spans="1:3" x14ac:dyDescent="0.25">
      <c r="A131" s="191"/>
      <c r="B131" s="191"/>
      <c r="C131" s="191"/>
    </row>
    <row r="132" spans="1:3" x14ac:dyDescent="0.25">
      <c r="A132" s="191"/>
      <c r="B132" s="191"/>
      <c r="C132" s="191"/>
    </row>
    <row r="133" spans="1:3" x14ac:dyDescent="0.25">
      <c r="A133" s="191"/>
      <c r="B133" s="191"/>
      <c r="C133" s="191"/>
    </row>
    <row r="134" spans="1:3" x14ac:dyDescent="0.25">
      <c r="A134" s="191"/>
      <c r="B134" s="191"/>
      <c r="C134" s="191"/>
    </row>
    <row r="135" spans="1:3" x14ac:dyDescent="0.25">
      <c r="A135" s="191"/>
      <c r="B135" s="191"/>
      <c r="C135" s="191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94" zoomScaleNormal="100" workbookViewId="0">
      <selection activeCell="F57" sqref="F57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56" t="str">
        <f>CRS!A1</f>
        <v>CITCS INTL A  ICS 6</v>
      </c>
      <c r="B1" s="457"/>
      <c r="C1" s="457"/>
      <c r="D1" s="457"/>
      <c r="E1" s="416" t="s">
        <v>135</v>
      </c>
      <c r="F1" s="416"/>
      <c r="G1" s="416"/>
      <c r="H1" s="416"/>
      <c r="I1" s="416"/>
      <c r="J1" s="416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  <c r="AC1" s="418"/>
      <c r="AD1" s="418"/>
      <c r="AE1" s="418"/>
      <c r="AF1" s="418"/>
      <c r="AG1" s="419"/>
      <c r="AH1" s="63"/>
      <c r="AI1" s="55"/>
      <c r="AJ1" s="55"/>
      <c r="AK1" s="55"/>
      <c r="AL1" s="55"/>
    </row>
    <row r="2" spans="1:38" ht="15" customHeight="1" x14ac:dyDescent="0.25">
      <c r="A2" s="458"/>
      <c r="B2" s="459"/>
      <c r="C2" s="459"/>
      <c r="D2" s="459"/>
      <c r="E2" s="460" t="str">
        <f>IF('INITIAL INPUT'!G20="","",'INITIAL INPUT'!G20)</f>
        <v>Class Standing</v>
      </c>
      <c r="F2" s="460"/>
      <c r="G2" s="460"/>
      <c r="H2" s="460"/>
      <c r="I2" s="460"/>
      <c r="J2" s="460"/>
      <c r="K2" s="461"/>
      <c r="L2" s="461"/>
      <c r="M2" s="461"/>
      <c r="N2" s="461"/>
      <c r="O2" s="461"/>
      <c r="P2" s="462"/>
      <c r="Q2" s="420" t="str">
        <f>IF('INITIAL INPUT'!G21="","",'INITIAL INPUT'!G21)</f>
        <v>Laboratory</v>
      </c>
      <c r="R2" s="407"/>
      <c r="S2" s="407"/>
      <c r="T2" s="407"/>
      <c r="U2" s="407"/>
      <c r="V2" s="407"/>
      <c r="W2" s="407"/>
      <c r="X2" s="407"/>
      <c r="Y2" s="407"/>
      <c r="Z2" s="407"/>
      <c r="AA2" s="407"/>
      <c r="AB2" s="408"/>
      <c r="AC2" s="421" t="s">
        <v>98</v>
      </c>
      <c r="AD2" s="422"/>
      <c r="AE2" s="432" t="s">
        <v>132</v>
      </c>
      <c r="AF2" s="425" t="s">
        <v>99</v>
      </c>
      <c r="AG2" s="427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29" t="str">
        <f>CRS!A3</f>
        <v>SPECIAL TOPICS</v>
      </c>
      <c r="B3" s="430"/>
      <c r="C3" s="430"/>
      <c r="D3" s="430"/>
      <c r="E3" s="411" t="s">
        <v>101</v>
      </c>
      <c r="F3" s="411" t="s">
        <v>102</v>
      </c>
      <c r="G3" s="411" t="s">
        <v>103</v>
      </c>
      <c r="H3" s="411" t="s">
        <v>104</v>
      </c>
      <c r="I3" s="411" t="s">
        <v>105</v>
      </c>
      <c r="J3" s="411" t="s">
        <v>106</v>
      </c>
      <c r="K3" s="411" t="s">
        <v>107</v>
      </c>
      <c r="L3" s="411" t="s">
        <v>108</v>
      </c>
      <c r="M3" s="411" t="s">
        <v>109</v>
      </c>
      <c r="N3" s="411" t="s">
        <v>0</v>
      </c>
      <c r="O3" s="431" t="s">
        <v>110</v>
      </c>
      <c r="P3" s="409" t="s">
        <v>111</v>
      </c>
      <c r="Q3" s="411" t="s">
        <v>112</v>
      </c>
      <c r="R3" s="411" t="s">
        <v>113</v>
      </c>
      <c r="S3" s="411" t="s">
        <v>114</v>
      </c>
      <c r="T3" s="411" t="s">
        <v>115</v>
      </c>
      <c r="U3" s="411" t="s">
        <v>116</v>
      </c>
      <c r="V3" s="411" t="s">
        <v>117</v>
      </c>
      <c r="W3" s="411" t="s">
        <v>118</v>
      </c>
      <c r="X3" s="411" t="s">
        <v>119</v>
      </c>
      <c r="Y3" s="411" t="s">
        <v>120</v>
      </c>
      <c r="Z3" s="411" t="s">
        <v>121</v>
      </c>
      <c r="AA3" s="431" t="s">
        <v>110</v>
      </c>
      <c r="AB3" s="409" t="s">
        <v>111</v>
      </c>
      <c r="AC3" s="423"/>
      <c r="AD3" s="424"/>
      <c r="AE3" s="432"/>
      <c r="AF3" s="425"/>
      <c r="AG3" s="427"/>
      <c r="AH3" s="62"/>
      <c r="AI3" s="62"/>
      <c r="AJ3" s="62"/>
      <c r="AK3" s="62"/>
      <c r="AL3" s="62"/>
    </row>
    <row r="4" spans="1:38" ht="12.75" customHeight="1" x14ac:dyDescent="0.25">
      <c r="A4" s="445" t="str">
        <f>CRS!A4</f>
        <v xml:space="preserve">TTHSAT 3:30PM-4:30PM  </v>
      </c>
      <c r="B4" s="446"/>
      <c r="C4" s="447"/>
      <c r="D4" s="71" t="str">
        <f>CRS!D4</f>
        <v>M303</v>
      </c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51"/>
      <c r="P4" s="452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51"/>
      <c r="AB4" s="452"/>
      <c r="AC4" s="68" t="s">
        <v>122</v>
      </c>
      <c r="AD4" s="69" t="s">
        <v>123</v>
      </c>
      <c r="AE4" s="432"/>
      <c r="AF4" s="425"/>
      <c r="AG4" s="427"/>
      <c r="AH4" s="62"/>
      <c r="AI4" s="62"/>
      <c r="AJ4" s="62"/>
      <c r="AK4" s="62"/>
      <c r="AL4" s="62"/>
    </row>
    <row r="5" spans="1:38" ht="12.6" customHeight="1" x14ac:dyDescent="0.25">
      <c r="A5" s="445" t="str">
        <f>CRS!A5</f>
        <v>1st Trimester SY 2017-2018</v>
      </c>
      <c r="B5" s="446"/>
      <c r="C5" s="447"/>
      <c r="D5" s="447"/>
      <c r="E5" s="108">
        <v>50</v>
      </c>
      <c r="F5" s="108">
        <v>20</v>
      </c>
      <c r="G5" s="108">
        <v>10</v>
      </c>
      <c r="H5" s="108"/>
      <c r="I5" s="108"/>
      <c r="J5" s="108"/>
      <c r="K5" s="108"/>
      <c r="L5" s="108"/>
      <c r="M5" s="108"/>
      <c r="N5" s="108"/>
      <c r="O5" s="451"/>
      <c r="P5" s="45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1"/>
      <c r="AB5" s="452"/>
      <c r="AC5" s="110">
        <v>90</v>
      </c>
      <c r="AD5" s="403"/>
      <c r="AE5" s="432"/>
      <c r="AF5" s="425"/>
      <c r="AG5" s="427"/>
      <c r="AH5" s="62"/>
      <c r="AI5" s="62"/>
      <c r="AJ5" s="62"/>
      <c r="AK5" s="62"/>
      <c r="AL5" s="62"/>
    </row>
    <row r="6" spans="1:38" ht="12.75" customHeight="1" x14ac:dyDescent="0.25">
      <c r="A6" s="406" t="str">
        <f>CRS!A6</f>
        <v>Inst/Prof:Leonard Prim Francis G. Reyes</v>
      </c>
      <c r="B6" s="407"/>
      <c r="C6" s="408"/>
      <c r="D6" s="40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71">
        <f>IF(SUM(E5:N5)=0,"",SUM(E5:N5))</f>
        <v>80</v>
      </c>
      <c r="P6" s="452"/>
      <c r="Q6" s="448"/>
      <c r="R6" s="448"/>
      <c r="S6" s="448"/>
      <c r="T6" s="448"/>
      <c r="U6" s="448"/>
      <c r="V6" s="448"/>
      <c r="W6" s="448"/>
      <c r="X6" s="448"/>
      <c r="Y6" s="448"/>
      <c r="Z6" s="448"/>
      <c r="AA6" s="465" t="str">
        <f>IF(SUM(Q5:Z5)=0,"",SUM(Q5:Z5))</f>
        <v/>
      </c>
      <c r="AB6" s="452"/>
      <c r="AC6" s="468">
        <f>'INITIAL INPUT'!D22</f>
        <v>40603</v>
      </c>
      <c r="AD6" s="404"/>
      <c r="AE6" s="432"/>
      <c r="AF6" s="425"/>
      <c r="AG6" s="427"/>
      <c r="AH6" s="62"/>
      <c r="AI6" s="62"/>
      <c r="AJ6" s="62"/>
      <c r="AK6" s="62"/>
      <c r="AL6" s="62"/>
    </row>
    <row r="7" spans="1:38" ht="13.35" customHeight="1" x14ac:dyDescent="0.25">
      <c r="A7" s="406" t="s">
        <v>124</v>
      </c>
      <c r="B7" s="420"/>
      <c r="C7" s="441" t="s">
        <v>125</v>
      </c>
      <c r="D7" s="443" t="s">
        <v>126</v>
      </c>
      <c r="E7" s="449"/>
      <c r="F7" s="454"/>
      <c r="G7" s="454"/>
      <c r="H7" s="454"/>
      <c r="I7" s="454"/>
      <c r="J7" s="454"/>
      <c r="K7" s="454"/>
      <c r="L7" s="454"/>
      <c r="M7" s="454"/>
      <c r="N7" s="454"/>
      <c r="O7" s="472"/>
      <c r="P7" s="452"/>
      <c r="Q7" s="449"/>
      <c r="R7" s="449"/>
      <c r="S7" s="449"/>
      <c r="T7" s="449"/>
      <c r="U7" s="449"/>
      <c r="V7" s="449"/>
      <c r="W7" s="449"/>
      <c r="X7" s="449"/>
      <c r="Y7" s="449"/>
      <c r="Z7" s="449"/>
      <c r="AA7" s="466"/>
      <c r="AB7" s="452"/>
      <c r="AC7" s="469"/>
      <c r="AD7" s="404"/>
      <c r="AE7" s="432"/>
      <c r="AF7" s="425"/>
      <c r="AG7" s="427"/>
      <c r="AH7" s="55"/>
      <c r="AI7" s="55"/>
      <c r="AJ7" s="55"/>
      <c r="AK7" s="55"/>
      <c r="AL7" s="55"/>
    </row>
    <row r="8" spans="1:38" ht="14.1" customHeight="1" x14ac:dyDescent="0.25">
      <c r="A8" s="463"/>
      <c r="B8" s="464"/>
      <c r="C8" s="442"/>
      <c r="D8" s="444"/>
      <c r="E8" s="450"/>
      <c r="F8" s="455"/>
      <c r="G8" s="455"/>
      <c r="H8" s="455"/>
      <c r="I8" s="455"/>
      <c r="J8" s="455"/>
      <c r="K8" s="455"/>
      <c r="L8" s="455"/>
      <c r="M8" s="455"/>
      <c r="N8" s="455"/>
      <c r="O8" s="473"/>
      <c r="P8" s="453"/>
      <c r="Q8" s="450"/>
      <c r="R8" s="450"/>
      <c r="S8" s="450"/>
      <c r="T8" s="450"/>
      <c r="U8" s="450"/>
      <c r="V8" s="450"/>
      <c r="W8" s="450"/>
      <c r="X8" s="450"/>
      <c r="Y8" s="450"/>
      <c r="Z8" s="450"/>
      <c r="AA8" s="467"/>
      <c r="AB8" s="453"/>
      <c r="AC8" s="470"/>
      <c r="AD8" s="405"/>
      <c r="AE8" s="433"/>
      <c r="AF8" s="426"/>
      <c r="AG8" s="428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BSIT-NET SEC TRACK-2</v>
      </c>
      <c r="E9" s="109">
        <v>0</v>
      </c>
      <c r="F9" s="109">
        <v>15</v>
      </c>
      <c r="G9" s="109">
        <v>10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25</v>
      </c>
      <c r="P9" s="67">
        <f>IF(O9="","",O9/$O$6*100)</f>
        <v>31.25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56</v>
      </c>
      <c r="AD9" s="67">
        <f>IF(AC9="","",AC9/$AC$5*100)</f>
        <v>62.222222222222221</v>
      </c>
      <c r="AE9" s="112">
        <f>CRS!M9</f>
        <v>46.736111111111114</v>
      </c>
      <c r="AF9" s="66">
        <f>CRS!N9</f>
        <v>53.504419191919197</v>
      </c>
      <c r="AG9" s="64">
        <f>CRS!O9</f>
        <v>77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BERNARDEZ, DARNELL ERIC C. </v>
      </c>
      <c r="C10" s="65" t="str">
        <f>CRS!C10</f>
        <v>M</v>
      </c>
      <c r="D10" s="70" t="str">
        <f>CRS!D10</f>
        <v>BSIT-WEB TRACK-3</v>
      </c>
      <c r="E10" s="109">
        <v>0</v>
      </c>
      <c r="F10" s="109">
        <v>15</v>
      </c>
      <c r="G10" s="109">
        <v>10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25</v>
      </c>
      <c r="P10" s="67">
        <f t="shared" ref="P10:P40" si="1">IF(O10="","",O10/$O$6*100)</f>
        <v>31.25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56</v>
      </c>
      <c r="AD10" s="67">
        <f t="shared" ref="AD10:AD40" si="4">IF(AC10="","",AC10/$AC$5*100)</f>
        <v>62.222222222222221</v>
      </c>
      <c r="AE10" s="112">
        <f>CRS!M10</f>
        <v>46.736111111111114</v>
      </c>
      <c r="AF10" s="66">
        <f>CRS!N10</f>
        <v>55.868055555555557</v>
      </c>
      <c r="AG10" s="64">
        <f>CRS!O10</f>
        <v>78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BOGUEN, GABRIEL ANGELO S. </v>
      </c>
      <c r="C11" s="65" t="str">
        <f>CRS!C11</f>
        <v>M</v>
      </c>
      <c r="D11" s="70" t="str">
        <f>CRS!D11</f>
        <v>BSIT-WEB TRACK-2</v>
      </c>
      <c r="E11" s="109">
        <v>40</v>
      </c>
      <c r="F11" s="109">
        <v>10</v>
      </c>
      <c r="G11" s="109">
        <v>10</v>
      </c>
      <c r="H11" s="109"/>
      <c r="I11" s="109"/>
      <c r="J11" s="109"/>
      <c r="K11" s="109"/>
      <c r="L11" s="109"/>
      <c r="M11" s="109"/>
      <c r="N11" s="109"/>
      <c r="O11" s="60">
        <f t="shared" si="0"/>
        <v>60</v>
      </c>
      <c r="P11" s="67">
        <f t="shared" si="1"/>
        <v>75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53</v>
      </c>
      <c r="AD11" s="67">
        <f t="shared" si="4"/>
        <v>58.888888888888893</v>
      </c>
      <c r="AE11" s="112">
        <f>CRS!M11</f>
        <v>66.944444444444443</v>
      </c>
      <c r="AF11" s="66">
        <f>CRS!N11</f>
        <v>48.017676767676768</v>
      </c>
      <c r="AG11" s="64">
        <f>CRS!O11</f>
        <v>74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TRACK-3</v>
      </c>
      <c r="E12" s="109">
        <v>50</v>
      </c>
      <c r="F12" s="109">
        <v>20</v>
      </c>
      <c r="G12" s="109">
        <v>10</v>
      </c>
      <c r="H12" s="109"/>
      <c r="I12" s="109"/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100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48</v>
      </c>
      <c r="AD12" s="67">
        <f t="shared" si="4"/>
        <v>53.333333333333336</v>
      </c>
      <c r="AE12" s="112">
        <f>CRS!M12</f>
        <v>76.666666666666671</v>
      </c>
      <c r="AF12" s="66">
        <f>CRS!N12</f>
        <v>76.833333333333343</v>
      </c>
      <c r="AG12" s="64">
        <f>CRS!O12</f>
        <v>88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CIANO, CLARENCE GLITZ A. </v>
      </c>
      <c r="C13" s="65" t="str">
        <f>CRS!C13</f>
        <v>M</v>
      </c>
      <c r="D13" s="70" t="str">
        <f>CRS!D13</f>
        <v>BSIT-WEB TRACK-3</v>
      </c>
      <c r="E13" s="109">
        <v>0</v>
      </c>
      <c r="F13" s="109">
        <v>0</v>
      </c>
      <c r="G13" s="109">
        <v>0</v>
      </c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43</v>
      </c>
      <c r="AD13" s="67">
        <f t="shared" si="4"/>
        <v>47.777777777777779</v>
      </c>
      <c r="AE13" s="112">
        <f>CRS!M13</f>
        <v>23.888888888888889</v>
      </c>
      <c r="AF13" s="66">
        <f>CRS!N13</f>
        <v>42.12626262626263</v>
      </c>
      <c r="AG13" s="64">
        <f>CRS!O13</f>
        <v>73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DUAGAN, NEIL KEVIN M. </v>
      </c>
      <c r="C14" s="65" t="str">
        <f>CRS!C14</f>
        <v>M</v>
      </c>
      <c r="D14" s="70" t="str">
        <f>CRS!D14</f>
        <v>BSCS-DIGITAL ARTS TRACK-2</v>
      </c>
      <c r="E14" s="109">
        <v>0</v>
      </c>
      <c r="F14" s="109">
        <v>0</v>
      </c>
      <c r="G14" s="109">
        <v>10</v>
      </c>
      <c r="H14" s="109"/>
      <c r="I14" s="109"/>
      <c r="J14" s="109"/>
      <c r="K14" s="109"/>
      <c r="L14" s="109"/>
      <c r="M14" s="109"/>
      <c r="N14" s="109"/>
      <c r="O14" s="60">
        <f t="shared" si="0"/>
        <v>10</v>
      </c>
      <c r="P14" s="67">
        <f t="shared" si="1"/>
        <v>12.5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36</v>
      </c>
      <c r="AD14" s="67">
        <f t="shared" si="4"/>
        <v>40</v>
      </c>
      <c r="AE14" s="112">
        <f>CRS!M14</f>
        <v>26.25</v>
      </c>
      <c r="AF14" s="66">
        <f>CRS!N14</f>
        <v>51.625</v>
      </c>
      <c r="AG14" s="64">
        <f>CRS!O14</f>
        <v>76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ERLANO, REGINALD A. </v>
      </c>
      <c r="C15" s="65" t="str">
        <f>CRS!C15</f>
        <v>M</v>
      </c>
      <c r="D15" s="70" t="str">
        <f>CRS!D15</f>
        <v>BSIT-WEB TRACK-2</v>
      </c>
      <c r="E15" s="109">
        <v>50</v>
      </c>
      <c r="F15" s="109">
        <v>0</v>
      </c>
      <c r="G15" s="109">
        <v>10</v>
      </c>
      <c r="H15" s="109"/>
      <c r="I15" s="109"/>
      <c r="J15" s="109"/>
      <c r="K15" s="109"/>
      <c r="L15" s="109"/>
      <c r="M15" s="109"/>
      <c r="N15" s="109"/>
      <c r="O15" s="60">
        <f t="shared" si="0"/>
        <v>60</v>
      </c>
      <c r="P15" s="67">
        <f t="shared" si="1"/>
        <v>75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54</v>
      </c>
      <c r="AD15" s="67">
        <f t="shared" si="4"/>
        <v>60</v>
      </c>
      <c r="AE15" s="112">
        <f>CRS!M15</f>
        <v>67.5</v>
      </c>
      <c r="AF15" s="66">
        <f>CRS!N15</f>
        <v>71.25</v>
      </c>
      <c r="AG15" s="64">
        <f>CRS!O15</f>
        <v>86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FABIA, JHOSALYNE V. </v>
      </c>
      <c r="C16" s="65" t="str">
        <f>CRS!C16</f>
        <v>F</v>
      </c>
      <c r="D16" s="70" t="str">
        <f>CRS!D16</f>
        <v>BSIT-NET SEC TRACK-2</v>
      </c>
      <c r="E16" s="109">
        <v>32</v>
      </c>
      <c r="F16" s="109">
        <v>0</v>
      </c>
      <c r="G16" s="109">
        <v>10</v>
      </c>
      <c r="H16" s="109"/>
      <c r="I16" s="109"/>
      <c r="J16" s="109"/>
      <c r="K16" s="109"/>
      <c r="L16" s="109"/>
      <c r="M16" s="109"/>
      <c r="N16" s="109"/>
      <c r="O16" s="60">
        <f t="shared" si="0"/>
        <v>42</v>
      </c>
      <c r="P16" s="67">
        <f t="shared" si="1"/>
        <v>52.5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38</v>
      </c>
      <c r="AD16" s="67">
        <f t="shared" si="4"/>
        <v>42.222222222222221</v>
      </c>
      <c r="AE16" s="112">
        <f>CRS!M16</f>
        <v>47.361111111111114</v>
      </c>
      <c r="AF16" s="66">
        <f>CRS!N16</f>
        <v>50.362373737373744</v>
      </c>
      <c r="AG16" s="64">
        <f>CRS!O16</f>
        <v>75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GALVAN, JULIE ANN A. </v>
      </c>
      <c r="C17" s="65" t="str">
        <f>CRS!C17</f>
        <v>F</v>
      </c>
      <c r="D17" s="70" t="str">
        <f>CRS!D17</f>
        <v>BSIT-NET SEC TRACK-2</v>
      </c>
      <c r="E17" s="109">
        <v>32</v>
      </c>
      <c r="F17" s="109">
        <v>0</v>
      </c>
      <c r="G17" s="109">
        <v>10</v>
      </c>
      <c r="H17" s="109"/>
      <c r="I17" s="109"/>
      <c r="J17" s="109"/>
      <c r="K17" s="109"/>
      <c r="L17" s="109"/>
      <c r="M17" s="109"/>
      <c r="N17" s="109"/>
      <c r="O17" s="60">
        <f t="shared" si="0"/>
        <v>42</v>
      </c>
      <c r="P17" s="67">
        <f t="shared" si="1"/>
        <v>52.5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33</v>
      </c>
      <c r="AD17" s="67">
        <f t="shared" si="4"/>
        <v>36.666666666666664</v>
      </c>
      <c r="AE17" s="112">
        <f>CRS!M17</f>
        <v>44.583333333333329</v>
      </c>
      <c r="AF17" s="66">
        <f>CRS!N17</f>
        <v>57.018939393939391</v>
      </c>
      <c r="AG17" s="64">
        <f>CRS!O17</f>
        <v>79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KUN, GREGORY T. </v>
      </c>
      <c r="C18" s="65" t="str">
        <f>CRS!C18</f>
        <v>M</v>
      </c>
      <c r="D18" s="70" t="str">
        <f>CRS!D18</f>
        <v>BSIT-WEB TRACK-3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LAMIREZ, SHERWIN B. </v>
      </c>
      <c r="C19" s="65" t="str">
        <f>CRS!C19</f>
        <v>M</v>
      </c>
      <c r="D19" s="70" t="str">
        <f>CRS!D19</f>
        <v>BSIT-NET SEC TRACK-3</v>
      </c>
      <c r="E19" s="109">
        <v>0</v>
      </c>
      <c r="F19" s="109">
        <v>0</v>
      </c>
      <c r="G19" s="109">
        <v>10</v>
      </c>
      <c r="H19" s="109"/>
      <c r="I19" s="109"/>
      <c r="J19" s="109"/>
      <c r="K19" s="109"/>
      <c r="L19" s="109"/>
      <c r="M19" s="109"/>
      <c r="N19" s="109"/>
      <c r="O19" s="60">
        <f t="shared" si="0"/>
        <v>10</v>
      </c>
      <c r="P19" s="67">
        <f t="shared" si="1"/>
        <v>12.5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23</v>
      </c>
      <c r="AD19" s="67">
        <f t="shared" si="4"/>
        <v>25.555555555555554</v>
      </c>
      <c r="AE19" s="112">
        <f>CRS!M19</f>
        <v>19.027777777777779</v>
      </c>
      <c r="AF19" s="66">
        <f>CRS!N19</f>
        <v>45.013888888888886</v>
      </c>
      <c r="AG19" s="64">
        <f>CRS!O19</f>
        <v>74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MALENG-AN, MILAGROSE D. </v>
      </c>
      <c r="C20" s="65" t="str">
        <f>CRS!C20</f>
        <v>F</v>
      </c>
      <c r="D20" s="70" t="str">
        <f>CRS!D20</f>
        <v>BSIT-NET SEC TRACK-3</v>
      </c>
      <c r="E20" s="109">
        <v>50</v>
      </c>
      <c r="F20" s="109">
        <v>20</v>
      </c>
      <c r="G20" s="109">
        <v>10</v>
      </c>
      <c r="H20" s="109"/>
      <c r="I20" s="109"/>
      <c r="J20" s="109"/>
      <c r="K20" s="109"/>
      <c r="L20" s="109"/>
      <c r="M20" s="109"/>
      <c r="N20" s="109"/>
      <c r="O20" s="60">
        <f t="shared" si="0"/>
        <v>80</v>
      </c>
      <c r="P20" s="67">
        <f t="shared" si="1"/>
        <v>100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45</v>
      </c>
      <c r="AD20" s="67">
        <f t="shared" si="4"/>
        <v>50</v>
      </c>
      <c r="AE20" s="112">
        <f>CRS!M20</f>
        <v>75</v>
      </c>
      <c r="AF20" s="66">
        <f>CRS!N20</f>
        <v>76</v>
      </c>
      <c r="AG20" s="64">
        <f>CRS!O20</f>
        <v>88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MARTIN, STEPHEN M. </v>
      </c>
      <c r="C21" s="65" t="str">
        <f>CRS!C21</f>
        <v>M</v>
      </c>
      <c r="D21" s="70" t="str">
        <f>CRS!D21</f>
        <v>BSIT-NET SEC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MUHYANG, HAM D.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PANERGO, ALAIN DALE M. </v>
      </c>
      <c r="C23" s="65" t="str">
        <f>CRS!C23</f>
        <v>M</v>
      </c>
      <c r="D23" s="70" t="str">
        <f>CRS!D23</f>
        <v>BSIT-NET SEC TRACK-3</v>
      </c>
      <c r="E23" s="109">
        <v>50</v>
      </c>
      <c r="F23" s="109">
        <v>20</v>
      </c>
      <c r="G23" s="109">
        <v>10</v>
      </c>
      <c r="H23" s="109"/>
      <c r="I23" s="109"/>
      <c r="J23" s="109"/>
      <c r="K23" s="109"/>
      <c r="L23" s="109"/>
      <c r="M23" s="109"/>
      <c r="N23" s="109"/>
      <c r="O23" s="60">
        <f t="shared" si="0"/>
        <v>80</v>
      </c>
      <c r="P23" s="67">
        <f t="shared" si="1"/>
        <v>100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60</v>
      </c>
      <c r="AD23" s="67">
        <f t="shared" si="4"/>
        <v>66.666666666666657</v>
      </c>
      <c r="AE23" s="112">
        <f>CRS!M23</f>
        <v>83.333333333333329</v>
      </c>
      <c r="AF23" s="66">
        <f>CRS!N23</f>
        <v>84.666666666666657</v>
      </c>
      <c r="AG23" s="64">
        <f>CRS!O23</f>
        <v>92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PARCHASO, LOVELY JOANNA JOY J. </v>
      </c>
      <c r="C24" s="65" t="str">
        <f>CRS!C24</f>
        <v>F</v>
      </c>
      <c r="D24" s="70" t="str">
        <f>CRS!D24</f>
        <v>BSIT-WEB TRACK-3</v>
      </c>
      <c r="E24" s="109">
        <v>50</v>
      </c>
      <c r="F24" s="109">
        <v>10</v>
      </c>
      <c r="G24" s="109">
        <v>0</v>
      </c>
      <c r="H24" s="109"/>
      <c r="I24" s="109"/>
      <c r="J24" s="109"/>
      <c r="K24" s="109"/>
      <c r="L24" s="109"/>
      <c r="M24" s="109"/>
      <c r="N24" s="109"/>
      <c r="O24" s="60">
        <f t="shared" si="0"/>
        <v>60</v>
      </c>
      <c r="P24" s="67">
        <f t="shared" si="1"/>
        <v>75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76</v>
      </c>
      <c r="AD24" s="67">
        <f t="shared" si="4"/>
        <v>84.444444444444443</v>
      </c>
      <c r="AE24" s="112">
        <f>CRS!M24</f>
        <v>79.722222222222229</v>
      </c>
      <c r="AF24" s="66">
        <f>CRS!N24</f>
        <v>83.361111111111114</v>
      </c>
      <c r="AG24" s="64">
        <f>CRS!O24</f>
        <v>92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RODRIGO, RAVEN CARLOS T. </v>
      </c>
      <c r="C25" s="65" t="str">
        <f>CRS!C25</f>
        <v>M</v>
      </c>
      <c r="D25" s="70" t="str">
        <f>CRS!D25</f>
        <v>BSIT-WEB TRACK-2</v>
      </c>
      <c r="E25" s="109">
        <v>40</v>
      </c>
      <c r="F25" s="109">
        <v>10</v>
      </c>
      <c r="G25" s="109">
        <v>10</v>
      </c>
      <c r="H25" s="109"/>
      <c r="I25" s="109"/>
      <c r="J25" s="109"/>
      <c r="K25" s="109"/>
      <c r="L25" s="109"/>
      <c r="M25" s="109"/>
      <c r="N25" s="109"/>
      <c r="O25" s="60">
        <f t="shared" si="0"/>
        <v>60</v>
      </c>
      <c r="P25" s="67">
        <f t="shared" si="1"/>
        <v>75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37</v>
      </c>
      <c r="AD25" s="67">
        <f t="shared" si="4"/>
        <v>41.111111111111107</v>
      </c>
      <c r="AE25" s="112">
        <f>CRS!M25</f>
        <v>58.055555555555557</v>
      </c>
      <c r="AF25" s="66">
        <f>CRS!N25</f>
        <v>69.527777777777771</v>
      </c>
      <c r="AG25" s="64">
        <f>CRS!O25</f>
        <v>85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TARECTECAN, MARIO JR. A. </v>
      </c>
      <c r="C26" s="65" t="str">
        <f>CRS!C26</f>
        <v>M</v>
      </c>
      <c r="D26" s="70" t="str">
        <f>CRS!D26</f>
        <v>BSIT-WEB TRACK-2</v>
      </c>
      <c r="E26" s="109">
        <v>50</v>
      </c>
      <c r="F26" s="109">
        <v>10</v>
      </c>
      <c r="G26" s="109">
        <v>10</v>
      </c>
      <c r="H26" s="109"/>
      <c r="I26" s="109"/>
      <c r="J26" s="109"/>
      <c r="K26" s="109"/>
      <c r="L26" s="109"/>
      <c r="M26" s="109"/>
      <c r="N26" s="109"/>
      <c r="O26" s="60">
        <f t="shared" si="0"/>
        <v>70</v>
      </c>
      <c r="P26" s="67">
        <f t="shared" si="1"/>
        <v>87.5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74</v>
      </c>
      <c r="AD26" s="67">
        <f t="shared" si="4"/>
        <v>82.222222222222214</v>
      </c>
      <c r="AE26" s="112">
        <f>CRS!M26</f>
        <v>84.861111111111114</v>
      </c>
      <c r="AF26" s="66">
        <f>CRS!N26</f>
        <v>76.930555555555557</v>
      </c>
      <c r="AG26" s="64">
        <f>CRS!O26</f>
        <v>88</v>
      </c>
      <c r="AH26" s="395"/>
      <c r="AI26" s="397" t="s">
        <v>127</v>
      </c>
    </row>
    <row r="27" spans="1:35" ht="12.75" customHeight="1" x14ac:dyDescent="0.25">
      <c r="A27" s="56" t="s">
        <v>52</v>
      </c>
      <c r="B27" s="59" t="str">
        <f>CRS!B27</f>
        <v xml:space="preserve">TOLEDO, MEUIS IRISH S. </v>
      </c>
      <c r="C27" s="65" t="str">
        <f>CRS!C27</f>
        <v>F</v>
      </c>
      <c r="D27" s="70" t="str">
        <f>CRS!D27</f>
        <v>BSIT-NET SEC TRACK-2</v>
      </c>
      <c r="E27" s="109">
        <v>40</v>
      </c>
      <c r="F27" s="109">
        <v>0</v>
      </c>
      <c r="G27" s="109">
        <v>10</v>
      </c>
      <c r="H27" s="109"/>
      <c r="I27" s="109"/>
      <c r="J27" s="109"/>
      <c r="K27" s="109"/>
      <c r="L27" s="109"/>
      <c r="M27" s="109"/>
      <c r="N27" s="109"/>
      <c r="O27" s="60">
        <f t="shared" si="0"/>
        <v>50</v>
      </c>
      <c r="P27" s="67">
        <f t="shared" si="1"/>
        <v>62.5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34</v>
      </c>
      <c r="AD27" s="67">
        <f t="shared" si="4"/>
        <v>37.777777777777779</v>
      </c>
      <c r="AE27" s="112">
        <f>CRS!M27</f>
        <v>50.138888888888886</v>
      </c>
      <c r="AF27" s="66">
        <f>CRS!N27</f>
        <v>53.796717171717169</v>
      </c>
      <c r="AG27" s="64">
        <f>CRS!O27</f>
        <v>77</v>
      </c>
      <c r="AH27" s="396"/>
      <c r="AI27" s="398"/>
    </row>
    <row r="28" spans="1:35" ht="12.75" customHeight="1" x14ac:dyDescent="0.25">
      <c r="A28" s="56" t="s">
        <v>53</v>
      </c>
      <c r="B28" s="59" t="str">
        <f>CRS!B28</f>
        <v xml:space="preserve">VALLES, LESLIE JOY G. </v>
      </c>
      <c r="C28" s="65" t="str">
        <f>CRS!C28</f>
        <v>F</v>
      </c>
      <c r="D28" s="70" t="str">
        <f>CRS!D28</f>
        <v>BSIT-NET SEC TRACK-2</v>
      </c>
      <c r="E28" s="109">
        <v>40</v>
      </c>
      <c r="F28" s="109">
        <v>0</v>
      </c>
      <c r="G28" s="109">
        <v>10</v>
      </c>
      <c r="H28" s="109"/>
      <c r="I28" s="109"/>
      <c r="J28" s="109"/>
      <c r="K28" s="109"/>
      <c r="L28" s="109"/>
      <c r="M28" s="109"/>
      <c r="N28" s="109"/>
      <c r="O28" s="60">
        <f t="shared" si="0"/>
        <v>50</v>
      </c>
      <c r="P28" s="67">
        <f t="shared" si="1"/>
        <v>62.5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37</v>
      </c>
      <c r="AD28" s="67">
        <f t="shared" si="4"/>
        <v>41.111111111111107</v>
      </c>
      <c r="AE28" s="112">
        <f>CRS!M28</f>
        <v>51.805555555555557</v>
      </c>
      <c r="AF28" s="66">
        <f>CRS!N28</f>
        <v>57.539141414141412</v>
      </c>
      <c r="AG28" s="64">
        <f>CRS!O28</f>
        <v>79</v>
      </c>
      <c r="AH28" s="396"/>
      <c r="AI28" s="398"/>
    </row>
    <row r="29" spans="1:35" ht="12.75" customHeight="1" x14ac:dyDescent="0.25">
      <c r="A29" s="56" t="s">
        <v>54</v>
      </c>
      <c r="B29" s="59" t="str">
        <f>CRS!B29</f>
        <v xml:space="preserve">VICENTE, JHONTRAYE SHANE P. </v>
      </c>
      <c r="C29" s="65" t="str">
        <f>CRS!C29</f>
        <v>M</v>
      </c>
      <c r="D29" s="70" t="str">
        <f>CRS!D29</f>
        <v>BSIT-NET SEC TRACK-3</v>
      </c>
      <c r="E29" s="109">
        <v>40</v>
      </c>
      <c r="F29" s="109">
        <v>20</v>
      </c>
      <c r="G29" s="109">
        <v>10</v>
      </c>
      <c r="H29" s="109"/>
      <c r="I29" s="109"/>
      <c r="J29" s="109"/>
      <c r="K29" s="109"/>
      <c r="L29" s="109"/>
      <c r="M29" s="109"/>
      <c r="N29" s="109"/>
      <c r="O29" s="60">
        <f t="shared" si="0"/>
        <v>70</v>
      </c>
      <c r="P29" s="67">
        <f t="shared" si="1"/>
        <v>87.5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67</v>
      </c>
      <c r="AD29" s="67">
        <f t="shared" si="4"/>
        <v>74.444444444444443</v>
      </c>
      <c r="AE29" s="112">
        <f>CRS!M29</f>
        <v>80.972222222222229</v>
      </c>
      <c r="AF29" s="66">
        <f>CRS!N29</f>
        <v>79.986111111111114</v>
      </c>
      <c r="AG29" s="64">
        <f>CRS!O29</f>
        <v>90</v>
      </c>
      <c r="AH29" s="396"/>
      <c r="AI29" s="398"/>
    </row>
    <row r="30" spans="1:35" ht="12.75" customHeight="1" x14ac:dyDescent="0.25">
      <c r="A30" s="56" t="s">
        <v>55</v>
      </c>
      <c r="B30" s="59" t="str">
        <f>CRS!B30</f>
        <v xml:space="preserve">YOUSSOUF, ADOUM M. </v>
      </c>
      <c r="C30" s="65" t="str">
        <f>CRS!C30</f>
        <v>M</v>
      </c>
      <c r="D30" s="70" t="str">
        <f>CRS!D30</f>
        <v>BSIT-NET SEC TRACK-2</v>
      </c>
      <c r="E30" s="109">
        <v>34</v>
      </c>
      <c r="F30" s="109">
        <v>0</v>
      </c>
      <c r="G30" s="109">
        <v>10</v>
      </c>
      <c r="H30" s="109"/>
      <c r="I30" s="109"/>
      <c r="J30" s="109"/>
      <c r="K30" s="109"/>
      <c r="L30" s="109"/>
      <c r="M30" s="109"/>
      <c r="N30" s="109"/>
      <c r="O30" s="60">
        <f t="shared" si="0"/>
        <v>44</v>
      </c>
      <c r="P30" s="67">
        <f t="shared" si="1"/>
        <v>55.000000000000007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28</v>
      </c>
      <c r="AD30" s="67">
        <f t="shared" si="4"/>
        <v>31.111111111111111</v>
      </c>
      <c r="AE30" s="112">
        <f>CRS!M30</f>
        <v>43.055555555555557</v>
      </c>
      <c r="AF30" s="66">
        <f>CRS!N30</f>
        <v>57.755050505050505</v>
      </c>
      <c r="AG30" s="64">
        <f>CRS!O30</f>
        <v>79</v>
      </c>
      <c r="AH30" s="396"/>
      <c r="AI30" s="398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96"/>
      <c r="AI31" s="398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96"/>
      <c r="AI32" s="398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96"/>
      <c r="AI33" s="398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96"/>
      <c r="AI34" s="398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96"/>
      <c r="AI35" s="398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96"/>
      <c r="AI36" s="398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96"/>
      <c r="AI37" s="398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96"/>
      <c r="AI38" s="398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96"/>
      <c r="AI39" s="398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96"/>
      <c r="AI40" s="398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12" t="str">
        <f>A1</f>
        <v>CITCS INTL A  ICS 6</v>
      </c>
      <c r="B42" s="413"/>
      <c r="C42" s="413"/>
      <c r="D42" s="413"/>
      <c r="E42" s="416" t="s">
        <v>135</v>
      </c>
      <c r="F42" s="416"/>
      <c r="G42" s="416"/>
      <c r="H42" s="416"/>
      <c r="I42" s="416"/>
      <c r="J42" s="416"/>
      <c r="K42" s="417"/>
      <c r="L42" s="417"/>
      <c r="M42" s="417"/>
      <c r="N42" s="417"/>
      <c r="O42" s="417"/>
      <c r="P42" s="417"/>
      <c r="Q42" s="417"/>
      <c r="R42" s="417"/>
      <c r="S42" s="417"/>
      <c r="T42" s="417"/>
      <c r="U42" s="417"/>
      <c r="V42" s="417"/>
      <c r="W42" s="417"/>
      <c r="X42" s="417"/>
      <c r="Y42" s="417"/>
      <c r="Z42" s="417"/>
      <c r="AA42" s="417"/>
      <c r="AB42" s="417"/>
      <c r="AC42" s="418"/>
      <c r="AD42" s="418"/>
      <c r="AE42" s="418"/>
      <c r="AF42" s="418"/>
      <c r="AG42" s="419"/>
      <c r="AH42" s="55"/>
      <c r="AI42" s="55"/>
      <c r="AJ42" s="55"/>
      <c r="AK42" s="55"/>
      <c r="AL42" s="55"/>
    </row>
    <row r="43" spans="1:38" ht="15" customHeight="1" x14ac:dyDescent="0.25">
      <c r="A43" s="414"/>
      <c r="B43" s="415"/>
      <c r="C43" s="415"/>
      <c r="D43" s="415"/>
      <c r="E43" s="420" t="str">
        <f>E2</f>
        <v>Class Standing</v>
      </c>
      <c r="F43" s="420"/>
      <c r="G43" s="420"/>
      <c r="H43" s="420"/>
      <c r="I43" s="420"/>
      <c r="J43" s="420"/>
      <c r="K43" s="407"/>
      <c r="L43" s="407"/>
      <c r="M43" s="407"/>
      <c r="N43" s="407"/>
      <c r="O43" s="407"/>
      <c r="P43" s="408"/>
      <c r="Q43" s="420" t="str">
        <f>Q2</f>
        <v>Laboratory</v>
      </c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8"/>
      <c r="AC43" s="421" t="s">
        <v>98</v>
      </c>
      <c r="AD43" s="422"/>
      <c r="AE43" s="432" t="str">
        <f>AE2</f>
        <v>RAW SCORE</v>
      </c>
      <c r="AF43" s="425" t="s">
        <v>99</v>
      </c>
      <c r="AG43" s="427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29" t="str">
        <f>A3</f>
        <v>SPECIAL TOPICS</v>
      </c>
      <c r="B44" s="430"/>
      <c r="C44" s="430"/>
      <c r="D44" s="430"/>
      <c r="E44" s="411" t="s">
        <v>101</v>
      </c>
      <c r="F44" s="411" t="s">
        <v>102</v>
      </c>
      <c r="G44" s="411" t="s">
        <v>103</v>
      </c>
      <c r="H44" s="411" t="s">
        <v>104</v>
      </c>
      <c r="I44" s="411" t="s">
        <v>105</v>
      </c>
      <c r="J44" s="411" t="s">
        <v>106</v>
      </c>
      <c r="K44" s="411" t="s">
        <v>107</v>
      </c>
      <c r="L44" s="411" t="s">
        <v>108</v>
      </c>
      <c r="M44" s="411" t="s">
        <v>109</v>
      </c>
      <c r="N44" s="411" t="s">
        <v>0</v>
      </c>
      <c r="O44" s="431" t="s">
        <v>110</v>
      </c>
      <c r="P44" s="409" t="s">
        <v>111</v>
      </c>
      <c r="Q44" s="411" t="s">
        <v>112</v>
      </c>
      <c r="R44" s="411" t="s">
        <v>113</v>
      </c>
      <c r="S44" s="411" t="s">
        <v>114</v>
      </c>
      <c r="T44" s="411" t="s">
        <v>115</v>
      </c>
      <c r="U44" s="411" t="s">
        <v>116</v>
      </c>
      <c r="V44" s="411" t="s">
        <v>117</v>
      </c>
      <c r="W44" s="411" t="s">
        <v>118</v>
      </c>
      <c r="X44" s="411" t="s">
        <v>119</v>
      </c>
      <c r="Y44" s="411" t="s">
        <v>120</v>
      </c>
      <c r="Z44" s="411" t="s">
        <v>121</v>
      </c>
      <c r="AA44" s="431" t="s">
        <v>110</v>
      </c>
      <c r="AB44" s="409" t="s">
        <v>111</v>
      </c>
      <c r="AC44" s="423"/>
      <c r="AD44" s="424"/>
      <c r="AE44" s="432"/>
      <c r="AF44" s="425"/>
      <c r="AG44" s="427"/>
      <c r="AH44" s="62"/>
      <c r="AI44" s="62"/>
      <c r="AJ44" s="62"/>
      <c r="AK44" s="62"/>
      <c r="AL44" s="62"/>
    </row>
    <row r="45" spans="1:38" ht="12.75" customHeight="1" x14ac:dyDescent="0.25">
      <c r="A45" s="445" t="str">
        <f>A4</f>
        <v xml:space="preserve">TTHSAT 3:30PM-4:30PM  </v>
      </c>
      <c r="B45" s="446"/>
      <c r="C45" s="447"/>
      <c r="D45" s="71" t="str">
        <f>D4</f>
        <v>M303</v>
      </c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31"/>
      <c r="P45" s="409"/>
      <c r="Q45" s="408"/>
      <c r="R45" s="408"/>
      <c r="S45" s="408"/>
      <c r="T45" s="408"/>
      <c r="U45" s="411"/>
      <c r="V45" s="411"/>
      <c r="W45" s="408"/>
      <c r="X45" s="408"/>
      <c r="Y45" s="408"/>
      <c r="Z45" s="408"/>
      <c r="AA45" s="451"/>
      <c r="AB45" s="452"/>
      <c r="AC45" s="68" t="s">
        <v>122</v>
      </c>
      <c r="AD45" s="69" t="s">
        <v>123</v>
      </c>
      <c r="AE45" s="432"/>
      <c r="AF45" s="425"/>
      <c r="AG45" s="427"/>
      <c r="AH45" s="62"/>
      <c r="AI45" s="62"/>
      <c r="AJ45" s="62"/>
      <c r="AK45" s="62"/>
      <c r="AL45" s="62"/>
    </row>
    <row r="46" spans="1:38" ht="12.75" customHeight="1" x14ac:dyDescent="0.25">
      <c r="A46" s="445" t="str">
        <f>A5</f>
        <v>1st Trimester SY 2017-2018</v>
      </c>
      <c r="B46" s="446"/>
      <c r="C46" s="447"/>
      <c r="D46" s="447"/>
      <c r="E46" s="57">
        <f t="shared" ref="E46:N47" si="5">IF(E5="","",E5)</f>
        <v>50</v>
      </c>
      <c r="F46" s="57">
        <f t="shared" si="5"/>
        <v>20</v>
      </c>
      <c r="G46" s="57">
        <f t="shared" si="5"/>
        <v>10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31"/>
      <c r="P46" s="409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1"/>
      <c r="AB46" s="452"/>
      <c r="AC46" s="57">
        <f>IF(AC5="","",AC5)</f>
        <v>90</v>
      </c>
      <c r="AD46" s="403"/>
      <c r="AE46" s="432"/>
      <c r="AF46" s="425"/>
      <c r="AG46" s="427"/>
      <c r="AH46" s="62"/>
      <c r="AI46" s="62"/>
      <c r="AJ46" s="62"/>
      <c r="AK46" s="62"/>
      <c r="AL46" s="62"/>
    </row>
    <row r="47" spans="1:38" ht="12.75" customHeight="1" x14ac:dyDescent="0.25">
      <c r="A47" s="406" t="str">
        <f>A6</f>
        <v>Inst/Prof:Leonard Prim Francis G. Reyes</v>
      </c>
      <c r="B47" s="407"/>
      <c r="C47" s="408"/>
      <c r="D47" s="408"/>
      <c r="E47" s="399" t="str">
        <f>IF(E6="","",E6)</f>
        <v/>
      </c>
      <c r="F47" s="399" t="str">
        <f t="shared" si="5"/>
        <v/>
      </c>
      <c r="G47" s="399" t="str">
        <f t="shared" si="5"/>
        <v/>
      </c>
      <c r="H47" s="399" t="str">
        <f t="shared" si="5"/>
        <v/>
      </c>
      <c r="I47" s="399" t="str">
        <f t="shared" si="5"/>
        <v/>
      </c>
      <c r="J47" s="399" t="str">
        <f t="shared" si="5"/>
        <v/>
      </c>
      <c r="K47" s="399" t="str">
        <f t="shared" si="5"/>
        <v/>
      </c>
      <c r="L47" s="399" t="str">
        <f t="shared" si="5"/>
        <v/>
      </c>
      <c r="M47" s="399" t="str">
        <f t="shared" si="5"/>
        <v/>
      </c>
      <c r="N47" s="399" t="str">
        <f t="shared" si="5"/>
        <v/>
      </c>
      <c r="O47" s="401">
        <f>O6</f>
        <v>80</v>
      </c>
      <c r="P47" s="409"/>
      <c r="Q47" s="399" t="str">
        <f t="shared" ref="Q47:Z47" si="7">IF(Q6="","",Q6)</f>
        <v/>
      </c>
      <c r="R47" s="399" t="str">
        <f t="shared" si="7"/>
        <v/>
      </c>
      <c r="S47" s="399" t="str">
        <f t="shared" si="7"/>
        <v/>
      </c>
      <c r="T47" s="399" t="str">
        <f t="shared" si="7"/>
        <v/>
      </c>
      <c r="U47" s="399" t="str">
        <f t="shared" si="7"/>
        <v/>
      </c>
      <c r="V47" s="399" t="str">
        <f t="shared" si="7"/>
        <v/>
      </c>
      <c r="W47" s="399" t="str">
        <f t="shared" si="7"/>
        <v/>
      </c>
      <c r="X47" s="399" t="str">
        <f t="shared" si="7"/>
        <v/>
      </c>
      <c r="Y47" s="399" t="str">
        <f t="shared" si="7"/>
        <v/>
      </c>
      <c r="Z47" s="399" t="str">
        <f t="shared" si="7"/>
        <v/>
      </c>
      <c r="AA47" s="401" t="str">
        <f>AA6</f>
        <v/>
      </c>
      <c r="AB47" s="452"/>
      <c r="AC47" s="434">
        <f>AC6</f>
        <v>40603</v>
      </c>
      <c r="AD47" s="404"/>
      <c r="AE47" s="432"/>
      <c r="AF47" s="425"/>
      <c r="AG47" s="427"/>
      <c r="AH47" s="62"/>
      <c r="AI47" s="62"/>
      <c r="AJ47" s="62"/>
      <c r="AK47" s="62"/>
      <c r="AL47" s="62"/>
    </row>
    <row r="48" spans="1:38" ht="13.35" customHeight="1" x14ac:dyDescent="0.25">
      <c r="A48" s="437" t="s">
        <v>124</v>
      </c>
      <c r="B48" s="438"/>
      <c r="C48" s="441" t="s">
        <v>125</v>
      </c>
      <c r="D48" s="443" t="s">
        <v>128</v>
      </c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1"/>
      <c r="P48" s="40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401"/>
      <c r="AB48" s="452"/>
      <c r="AC48" s="435"/>
      <c r="AD48" s="404"/>
      <c r="AE48" s="432"/>
      <c r="AF48" s="425"/>
      <c r="AG48" s="427"/>
      <c r="AH48" s="55"/>
      <c r="AI48" s="55"/>
      <c r="AJ48" s="55"/>
      <c r="AK48" s="55"/>
      <c r="AL48" s="55"/>
    </row>
    <row r="49" spans="1:33" x14ac:dyDescent="0.25">
      <c r="A49" s="439"/>
      <c r="B49" s="440"/>
      <c r="C49" s="442"/>
      <c r="D49" s="444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2"/>
      <c r="P49" s="410"/>
      <c r="Q49" s="400"/>
      <c r="R49" s="400"/>
      <c r="S49" s="400"/>
      <c r="T49" s="400"/>
      <c r="U49" s="400"/>
      <c r="V49" s="400"/>
      <c r="W49" s="400"/>
      <c r="X49" s="400"/>
      <c r="Y49" s="400"/>
      <c r="Z49" s="400"/>
      <c r="AA49" s="402"/>
      <c r="AB49" s="453"/>
      <c r="AC49" s="436"/>
      <c r="AD49" s="405"/>
      <c r="AE49" s="433"/>
      <c r="AF49" s="426"/>
      <c r="AG49" s="428"/>
    </row>
    <row r="50" spans="1:33" ht="12.75" customHeight="1" x14ac:dyDescent="0.25">
      <c r="A50" s="58" t="s">
        <v>66</v>
      </c>
      <c r="B50" s="59" t="str">
        <f>CRS!B50</f>
        <v>AL SAEEDI, TALAL</v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>BALISTO, BRIX</v>
      </c>
      <c r="C51" s="65" t="str">
        <f>CRS!C51</f>
        <v/>
      </c>
      <c r="D51" s="70" t="str">
        <f>CRS!D51</f>
        <v/>
      </c>
      <c r="E51" s="109">
        <v>0</v>
      </c>
      <c r="F51" s="109">
        <v>0</v>
      </c>
      <c r="G51" s="109">
        <v>10</v>
      </c>
      <c r="H51" s="109"/>
      <c r="I51" s="109"/>
      <c r="J51" s="109"/>
      <c r="K51" s="109"/>
      <c r="L51" s="109"/>
      <c r="M51" s="109"/>
      <c r="N51" s="109"/>
      <c r="O51" s="60">
        <f t="shared" si="8"/>
        <v>10</v>
      </c>
      <c r="P51" s="67">
        <f t="shared" si="9"/>
        <v>12.5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35</v>
      </c>
      <c r="AD51" s="67">
        <f t="shared" si="12"/>
        <v>38.888888888888893</v>
      </c>
      <c r="AE51" s="112">
        <f>CRS!M51</f>
        <v>25.694444444444446</v>
      </c>
      <c r="AF51" s="66">
        <f>CRS!N51</f>
        <v>45.074494949494948</v>
      </c>
      <c r="AG51" s="64">
        <f>CRS!O51</f>
        <v>74</v>
      </c>
    </row>
    <row r="52" spans="1:33" ht="12.75" customHeight="1" x14ac:dyDescent="0.25">
      <c r="A52" s="56" t="s">
        <v>68</v>
      </c>
      <c r="B52" s="59" t="str">
        <f>CRS!B52</f>
        <v>ESTARIS, RENZ</v>
      </c>
      <c r="C52" s="65" t="str">
        <f>CRS!C52</f>
        <v/>
      </c>
      <c r="D52" s="70" t="str">
        <f>CRS!D52</f>
        <v/>
      </c>
      <c r="E52" s="109">
        <v>40</v>
      </c>
      <c r="F52" s="109">
        <v>10</v>
      </c>
      <c r="G52" s="109">
        <v>0</v>
      </c>
      <c r="H52" s="109"/>
      <c r="I52" s="109"/>
      <c r="J52" s="109"/>
      <c r="K52" s="109"/>
      <c r="L52" s="109"/>
      <c r="M52" s="109"/>
      <c r="N52" s="109"/>
      <c r="O52" s="60">
        <f t="shared" si="8"/>
        <v>50</v>
      </c>
      <c r="P52" s="67">
        <f t="shared" si="9"/>
        <v>62.5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>
        <v>42</v>
      </c>
      <c r="AD52" s="67">
        <f t="shared" si="12"/>
        <v>46.666666666666664</v>
      </c>
      <c r="AE52" s="112">
        <f>CRS!M52</f>
        <v>54.583333333333329</v>
      </c>
      <c r="AF52" s="66">
        <f>CRS!N52</f>
        <v>64.791666666666657</v>
      </c>
      <c r="AG52" s="64">
        <f>CRS!O52</f>
        <v>82</v>
      </c>
    </row>
    <row r="53" spans="1:33" ht="12.75" customHeight="1" x14ac:dyDescent="0.25">
      <c r="A53" s="56" t="s">
        <v>69</v>
      </c>
      <c r="B53" s="59" t="str">
        <f>CRS!B53</f>
        <v>GAYAO, DANIEL ZYRICK</v>
      </c>
      <c r="C53" s="65" t="str">
        <f>CRS!C53</f>
        <v/>
      </c>
      <c r="D53" s="70" t="str">
        <f>CRS!D53</f>
        <v/>
      </c>
      <c r="E53" s="109">
        <v>40</v>
      </c>
      <c r="F53" s="109">
        <v>10</v>
      </c>
      <c r="G53" s="109">
        <v>0</v>
      </c>
      <c r="H53" s="109"/>
      <c r="I53" s="109"/>
      <c r="J53" s="109"/>
      <c r="K53" s="109"/>
      <c r="L53" s="109"/>
      <c r="M53" s="109"/>
      <c r="N53" s="109"/>
      <c r="O53" s="60">
        <f t="shared" si="8"/>
        <v>50</v>
      </c>
      <c r="P53" s="67">
        <f t="shared" si="9"/>
        <v>62.5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40</v>
      </c>
      <c r="AD53" s="67">
        <f t="shared" si="12"/>
        <v>44.444444444444443</v>
      </c>
      <c r="AE53" s="112">
        <f>CRS!M53</f>
        <v>53.472222222222221</v>
      </c>
      <c r="AF53" s="66">
        <f>CRS!N53</f>
        <v>61.236111111111114</v>
      </c>
      <c r="AG53" s="64">
        <f>CRS!O53</f>
        <v>81</v>
      </c>
    </row>
    <row r="54" spans="1:33" ht="12.75" customHeight="1" x14ac:dyDescent="0.25">
      <c r="A54" s="56" t="s">
        <v>70</v>
      </c>
      <c r="B54" s="59" t="str">
        <f>CRS!B54</f>
        <v>LIGON, MOHD.ISMAEL</v>
      </c>
      <c r="C54" s="65" t="str">
        <f>CRS!C54</f>
        <v/>
      </c>
      <c r="D54" s="70" t="str">
        <f>CRS!D54</f>
        <v/>
      </c>
      <c r="E54" s="109">
        <v>0</v>
      </c>
      <c r="F54" s="109">
        <v>0</v>
      </c>
      <c r="G54" s="109">
        <v>10</v>
      </c>
      <c r="H54" s="109"/>
      <c r="I54" s="109"/>
      <c r="J54" s="109"/>
      <c r="K54" s="109"/>
      <c r="L54" s="109"/>
      <c r="M54" s="109"/>
      <c r="N54" s="109"/>
      <c r="O54" s="60">
        <f t="shared" si="8"/>
        <v>10</v>
      </c>
      <c r="P54" s="67">
        <f t="shared" si="9"/>
        <v>12.5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>
        <v>47</v>
      </c>
      <c r="AD54" s="67">
        <f t="shared" si="12"/>
        <v>52.222222222222229</v>
      </c>
      <c r="AE54" s="112">
        <f>CRS!M54</f>
        <v>32.361111111111114</v>
      </c>
      <c r="AF54" s="66">
        <f>CRS!N54</f>
        <v>25.680555555555557</v>
      </c>
      <c r="AG54" s="64">
        <f>CRS!O54</f>
        <v>72</v>
      </c>
    </row>
    <row r="55" spans="1:33" ht="12.75" customHeight="1" x14ac:dyDescent="0.25">
      <c r="A55" s="56" t="s">
        <v>71</v>
      </c>
      <c r="B55" s="59" t="str">
        <f>CRS!B55</f>
        <v>LONGOG, GIRLIE</v>
      </c>
      <c r="C55" s="65" t="str">
        <f>CRS!C55</f>
        <v/>
      </c>
      <c r="D55" s="70" t="str">
        <f>CRS!D55</f>
        <v/>
      </c>
      <c r="E55" s="109">
        <v>0</v>
      </c>
      <c r="F55" s="109">
        <v>0</v>
      </c>
      <c r="G55" s="109">
        <v>10</v>
      </c>
      <c r="H55" s="109"/>
      <c r="I55" s="109"/>
      <c r="J55" s="109"/>
      <c r="K55" s="109"/>
      <c r="L55" s="109"/>
      <c r="M55" s="109"/>
      <c r="N55" s="109"/>
      <c r="O55" s="60">
        <f t="shared" si="8"/>
        <v>10</v>
      </c>
      <c r="P55" s="67">
        <f t="shared" si="9"/>
        <v>12.5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>
        <v>33</v>
      </c>
      <c r="AD55" s="67">
        <f t="shared" si="12"/>
        <v>36.666666666666664</v>
      </c>
      <c r="AE55" s="112">
        <f>CRS!M55</f>
        <v>24.583333333333332</v>
      </c>
      <c r="AF55" s="66">
        <f>CRS!N55</f>
        <v>19.791666666666664</v>
      </c>
      <c r="AG55" s="64">
        <f>CRS!O55</f>
        <v>72</v>
      </c>
    </row>
    <row r="56" spans="1:33" ht="12.75" customHeight="1" x14ac:dyDescent="0.25">
      <c r="A56" s="56" t="s">
        <v>72</v>
      </c>
      <c r="B56" s="59" t="str">
        <f>CRS!B56</f>
        <v>PAPA, JAIME</v>
      </c>
      <c r="C56" s="65" t="str">
        <f>CRS!C56</f>
        <v/>
      </c>
      <c r="D56" s="70" t="str">
        <f>CRS!D56</f>
        <v/>
      </c>
      <c r="E56" s="109">
        <v>45</v>
      </c>
      <c r="F56" s="109">
        <v>10</v>
      </c>
      <c r="G56" s="109">
        <v>10</v>
      </c>
      <c r="H56" s="109"/>
      <c r="I56" s="109"/>
      <c r="J56" s="109"/>
      <c r="K56" s="109"/>
      <c r="L56" s="109"/>
      <c r="M56" s="109"/>
      <c r="N56" s="109"/>
      <c r="O56" s="60">
        <f t="shared" si="8"/>
        <v>65</v>
      </c>
      <c r="P56" s="67">
        <f t="shared" si="9"/>
        <v>81.25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>
        <v>69</v>
      </c>
      <c r="AD56" s="67">
        <f t="shared" si="12"/>
        <v>76.666666666666671</v>
      </c>
      <c r="AE56" s="112">
        <f>CRS!M56</f>
        <v>78.958333333333343</v>
      </c>
      <c r="AF56" s="66">
        <f>CRS!N56</f>
        <v>81.979166666666671</v>
      </c>
      <c r="AG56" s="64">
        <f>CRS!O56</f>
        <v>91</v>
      </c>
    </row>
    <row r="57" spans="1:33" ht="12.75" customHeight="1" x14ac:dyDescent="0.25">
      <c r="A57" s="56" t="s">
        <v>73</v>
      </c>
      <c r="B57" s="59" t="str">
        <f>CRS!B57</f>
        <v>PASOQUEN, JEROS</v>
      </c>
      <c r="C57" s="65" t="str">
        <f>CRS!C57</f>
        <v/>
      </c>
      <c r="D57" s="70" t="str">
        <f>CRS!D57</f>
        <v/>
      </c>
      <c r="E57" s="109">
        <v>0</v>
      </c>
      <c r="F57" s="109">
        <v>0</v>
      </c>
      <c r="G57" s="109">
        <v>0</v>
      </c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>
        <v>66</v>
      </c>
      <c r="AD57" s="67">
        <f t="shared" si="12"/>
        <v>73.333333333333329</v>
      </c>
      <c r="AE57" s="112">
        <f>CRS!M57</f>
        <v>36.666666666666664</v>
      </c>
      <c r="AF57" s="66">
        <f>CRS!N57</f>
        <v>61.833333333333329</v>
      </c>
      <c r="AG57" s="64">
        <f>CRS!O57</f>
        <v>81</v>
      </c>
    </row>
    <row r="58" spans="1:33" ht="12.75" customHeight="1" x14ac:dyDescent="0.25">
      <c r="A58" s="56" t="s">
        <v>74</v>
      </c>
      <c r="B58" s="59" t="str">
        <f>CRS!B58</f>
        <v>REYES, DENNIS JR.</v>
      </c>
      <c r="C58" s="65" t="str">
        <f>CRS!C58</f>
        <v/>
      </c>
      <c r="D58" s="70" t="str">
        <f>CRS!D58</f>
        <v/>
      </c>
      <c r="E58" s="109">
        <v>0</v>
      </c>
      <c r="F58" s="109">
        <v>0</v>
      </c>
      <c r="G58" s="109">
        <v>10</v>
      </c>
      <c r="H58" s="109"/>
      <c r="I58" s="109"/>
      <c r="J58" s="109"/>
      <c r="K58" s="109"/>
      <c r="L58" s="109"/>
      <c r="M58" s="109"/>
      <c r="N58" s="109"/>
      <c r="O58" s="60">
        <f t="shared" si="8"/>
        <v>10</v>
      </c>
      <c r="P58" s="67">
        <f t="shared" si="9"/>
        <v>12.5</v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>
        <v>68</v>
      </c>
      <c r="AD58" s="67">
        <f t="shared" si="12"/>
        <v>75.555555555555557</v>
      </c>
      <c r="AE58" s="112">
        <f>CRS!M58</f>
        <v>44.027777777777779</v>
      </c>
      <c r="AF58" s="66">
        <f>CRS!N58</f>
        <v>41.013888888888886</v>
      </c>
      <c r="AG58" s="64">
        <f>CRS!O58</f>
        <v>73</v>
      </c>
    </row>
    <row r="59" spans="1:33" ht="12.75" customHeight="1" x14ac:dyDescent="0.25">
      <c r="A59" s="56" t="s">
        <v>75</v>
      </c>
      <c r="B59" s="59" t="str">
        <f>CRS!B59</f>
        <v>TEOFILO, REYNALDO</v>
      </c>
      <c r="C59" s="65" t="str">
        <f>CRS!C59</f>
        <v/>
      </c>
      <c r="D59" s="70" t="str">
        <f>CRS!D59</f>
        <v/>
      </c>
      <c r="E59" s="109">
        <v>50</v>
      </c>
      <c r="F59" s="109">
        <v>10</v>
      </c>
      <c r="G59" s="109">
        <v>0</v>
      </c>
      <c r="H59" s="109"/>
      <c r="I59" s="109"/>
      <c r="J59" s="109"/>
      <c r="K59" s="109"/>
      <c r="L59" s="109"/>
      <c r="M59" s="109"/>
      <c r="N59" s="109"/>
      <c r="O59" s="60">
        <f t="shared" si="8"/>
        <v>60</v>
      </c>
      <c r="P59" s="67">
        <f t="shared" si="9"/>
        <v>75</v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>
        <v>69</v>
      </c>
      <c r="AD59" s="67">
        <f t="shared" si="12"/>
        <v>76.666666666666671</v>
      </c>
      <c r="AE59" s="112">
        <f>CRS!M59</f>
        <v>75.833333333333343</v>
      </c>
      <c r="AF59" s="66">
        <f>CRS!N59</f>
        <v>81.416666666666671</v>
      </c>
      <c r="AG59" s="64">
        <f>CRS!O59</f>
        <v>91</v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95"/>
      <c r="AI66" s="397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96"/>
      <c r="AI67" s="398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96"/>
      <c r="AI68" s="398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96"/>
      <c r="AI69" s="398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96"/>
      <c r="AI70" s="398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96"/>
      <c r="AI71" s="398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96"/>
      <c r="AI72" s="398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96"/>
      <c r="AI73" s="398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96"/>
      <c r="AI74" s="398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96"/>
      <c r="AI75" s="398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96"/>
      <c r="AI76" s="398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96"/>
      <c r="AI77" s="398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96"/>
      <c r="AI78" s="398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96"/>
      <c r="AI79" s="398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96"/>
      <c r="AI80" s="398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abSelected="1" view="pageLayout" topLeftCell="A61" zoomScaleNormal="100" workbookViewId="0">
      <selection activeCell="L12" sqref="L12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56" t="str">
        <f>CRS!A1</f>
        <v>CITCS INTL A  ICS 6</v>
      </c>
      <c r="B1" s="457"/>
      <c r="C1" s="457"/>
      <c r="D1" s="457"/>
      <c r="E1" s="416" t="s">
        <v>137</v>
      </c>
      <c r="F1" s="416"/>
      <c r="G1" s="416"/>
      <c r="H1" s="416"/>
      <c r="I1" s="416"/>
      <c r="J1" s="416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  <c r="AC1" s="418"/>
      <c r="AD1" s="418"/>
      <c r="AE1" s="418"/>
      <c r="AF1" s="418"/>
      <c r="AG1" s="419"/>
      <c r="AH1" s="63"/>
      <c r="AI1" s="55"/>
      <c r="AJ1" s="55"/>
      <c r="AK1" s="55"/>
      <c r="AL1" s="55"/>
    </row>
    <row r="2" spans="1:38" ht="15" customHeight="1" x14ac:dyDescent="0.25">
      <c r="A2" s="458"/>
      <c r="B2" s="459"/>
      <c r="C2" s="459"/>
      <c r="D2" s="459"/>
      <c r="E2" s="460" t="str">
        <f>IF('INITIAL INPUT'!G20="","",'INITIAL INPUT'!G20)</f>
        <v>Class Standing</v>
      </c>
      <c r="F2" s="460"/>
      <c r="G2" s="460"/>
      <c r="H2" s="460"/>
      <c r="I2" s="460"/>
      <c r="J2" s="460"/>
      <c r="K2" s="461"/>
      <c r="L2" s="461"/>
      <c r="M2" s="461"/>
      <c r="N2" s="461"/>
      <c r="O2" s="461"/>
      <c r="P2" s="462"/>
      <c r="Q2" s="420" t="str">
        <f>IF('INITIAL INPUT'!G21="","",'INITIAL INPUT'!G21)</f>
        <v>Laboratory</v>
      </c>
      <c r="R2" s="407"/>
      <c r="S2" s="407"/>
      <c r="T2" s="407"/>
      <c r="U2" s="407"/>
      <c r="V2" s="407"/>
      <c r="W2" s="407"/>
      <c r="X2" s="407"/>
      <c r="Y2" s="407"/>
      <c r="Z2" s="407"/>
      <c r="AA2" s="407"/>
      <c r="AB2" s="408"/>
      <c r="AC2" s="421" t="s">
        <v>98</v>
      </c>
      <c r="AD2" s="422"/>
      <c r="AE2" s="432" t="s">
        <v>132</v>
      </c>
      <c r="AF2" s="425" t="s">
        <v>99</v>
      </c>
      <c r="AG2" s="427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29" t="str">
        <f>CRS!A3</f>
        <v>SPECIAL TOPICS</v>
      </c>
      <c r="B3" s="430"/>
      <c r="C3" s="430"/>
      <c r="D3" s="430"/>
      <c r="E3" s="411" t="s">
        <v>101</v>
      </c>
      <c r="F3" s="411" t="s">
        <v>102</v>
      </c>
      <c r="G3" s="411" t="s">
        <v>103</v>
      </c>
      <c r="H3" s="411" t="s">
        <v>104</v>
      </c>
      <c r="I3" s="411" t="s">
        <v>105</v>
      </c>
      <c r="J3" s="411" t="s">
        <v>106</v>
      </c>
      <c r="K3" s="411" t="s">
        <v>107</v>
      </c>
      <c r="L3" s="411" t="s">
        <v>108</v>
      </c>
      <c r="M3" s="411" t="s">
        <v>109</v>
      </c>
      <c r="N3" s="411" t="s">
        <v>0</v>
      </c>
      <c r="O3" s="431" t="s">
        <v>110</v>
      </c>
      <c r="P3" s="409" t="s">
        <v>111</v>
      </c>
      <c r="Q3" s="411" t="s">
        <v>112</v>
      </c>
      <c r="R3" s="411" t="s">
        <v>113</v>
      </c>
      <c r="S3" s="411" t="s">
        <v>114</v>
      </c>
      <c r="T3" s="411" t="s">
        <v>115</v>
      </c>
      <c r="U3" s="411" t="s">
        <v>116</v>
      </c>
      <c r="V3" s="411" t="s">
        <v>117</v>
      </c>
      <c r="W3" s="411" t="s">
        <v>118</v>
      </c>
      <c r="X3" s="411" t="s">
        <v>119</v>
      </c>
      <c r="Y3" s="411" t="s">
        <v>120</v>
      </c>
      <c r="Z3" s="411" t="s">
        <v>121</v>
      </c>
      <c r="AA3" s="431" t="s">
        <v>110</v>
      </c>
      <c r="AB3" s="409" t="s">
        <v>111</v>
      </c>
      <c r="AC3" s="423"/>
      <c r="AD3" s="424"/>
      <c r="AE3" s="432"/>
      <c r="AF3" s="425"/>
      <c r="AG3" s="427"/>
      <c r="AH3" s="62"/>
      <c r="AI3" s="62"/>
      <c r="AJ3" s="62"/>
      <c r="AK3" s="62"/>
      <c r="AL3" s="62"/>
    </row>
    <row r="4" spans="1:38" ht="12.75" customHeight="1" x14ac:dyDescent="0.25">
      <c r="A4" s="445" t="str">
        <f>CRS!A4</f>
        <v xml:space="preserve">TTHSAT 3:30PM-4:30PM  </v>
      </c>
      <c r="B4" s="446"/>
      <c r="C4" s="447"/>
      <c r="D4" s="71" t="str">
        <f>CRS!D4</f>
        <v>M303</v>
      </c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51"/>
      <c r="P4" s="452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51"/>
      <c r="AB4" s="452"/>
      <c r="AC4" s="68" t="s">
        <v>122</v>
      </c>
      <c r="AD4" s="69" t="s">
        <v>123</v>
      </c>
      <c r="AE4" s="432"/>
      <c r="AF4" s="425"/>
      <c r="AG4" s="427"/>
      <c r="AH4" s="62"/>
      <c r="AI4" s="62"/>
      <c r="AJ4" s="62"/>
      <c r="AK4" s="62"/>
      <c r="AL4" s="62"/>
    </row>
    <row r="5" spans="1:38" ht="12.6" customHeight="1" x14ac:dyDescent="0.25">
      <c r="A5" s="445" t="str">
        <f>CRS!A5</f>
        <v>1st Trimester SY 2017-2018</v>
      </c>
      <c r="B5" s="446"/>
      <c r="C5" s="447"/>
      <c r="D5" s="447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>
        <v>100</v>
      </c>
      <c r="K5" s="108"/>
      <c r="L5" s="108"/>
      <c r="M5" s="108"/>
      <c r="N5" s="108"/>
      <c r="O5" s="451"/>
      <c r="P5" s="45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1"/>
      <c r="AB5" s="452"/>
      <c r="AC5" s="110">
        <v>90</v>
      </c>
      <c r="AD5" s="403"/>
      <c r="AE5" s="432"/>
      <c r="AF5" s="425"/>
      <c r="AG5" s="427"/>
      <c r="AH5" s="62"/>
      <c r="AI5" s="62"/>
      <c r="AJ5" s="62"/>
      <c r="AK5" s="62"/>
      <c r="AL5" s="62"/>
    </row>
    <row r="6" spans="1:38" ht="12.75" customHeight="1" x14ac:dyDescent="0.25">
      <c r="A6" s="406" t="str">
        <f>CRS!A6</f>
        <v>Inst/Prof:Leonard Prim Francis G. Reyes</v>
      </c>
      <c r="B6" s="407"/>
      <c r="C6" s="408"/>
      <c r="D6" s="408"/>
      <c r="E6" s="487" t="s">
        <v>222</v>
      </c>
      <c r="F6" s="487" t="s">
        <v>223</v>
      </c>
      <c r="G6" s="487" t="s">
        <v>224</v>
      </c>
      <c r="H6" s="487" t="s">
        <v>225</v>
      </c>
      <c r="I6" s="487" t="s">
        <v>226</v>
      </c>
      <c r="J6" s="448" t="s">
        <v>227</v>
      </c>
      <c r="K6" s="448"/>
      <c r="L6" s="448"/>
      <c r="M6" s="448"/>
      <c r="N6" s="448"/>
      <c r="O6" s="471">
        <f>IF(SUM(E5:N5)=0,"",SUM(E5:N5))</f>
        <v>200</v>
      </c>
      <c r="P6" s="452"/>
      <c r="Q6" s="448"/>
      <c r="R6" s="448"/>
      <c r="S6" s="448"/>
      <c r="T6" s="448"/>
      <c r="U6" s="448"/>
      <c r="V6" s="448"/>
      <c r="W6" s="448"/>
      <c r="X6" s="448"/>
      <c r="Y6" s="448"/>
      <c r="Z6" s="448"/>
      <c r="AA6" s="465" t="str">
        <f>IF(SUM(Q5:Z5)=0,"",SUM(Q5:Z5))</f>
        <v/>
      </c>
      <c r="AB6" s="452"/>
      <c r="AC6" s="468">
        <f>'INITIAL INPUT'!D24</f>
        <v>40634</v>
      </c>
      <c r="AD6" s="404"/>
      <c r="AE6" s="432"/>
      <c r="AF6" s="425"/>
      <c r="AG6" s="427"/>
      <c r="AH6" s="62"/>
      <c r="AI6" s="62"/>
      <c r="AJ6" s="62"/>
      <c r="AK6" s="62"/>
      <c r="AL6" s="62"/>
    </row>
    <row r="7" spans="1:38" ht="13.35" customHeight="1" x14ac:dyDescent="0.25">
      <c r="A7" s="406" t="s">
        <v>124</v>
      </c>
      <c r="B7" s="420"/>
      <c r="C7" s="441" t="s">
        <v>125</v>
      </c>
      <c r="D7" s="443" t="s">
        <v>126</v>
      </c>
      <c r="E7" s="488"/>
      <c r="F7" s="488"/>
      <c r="G7" s="488"/>
      <c r="H7" s="488"/>
      <c r="I7" s="488"/>
      <c r="J7" s="454"/>
      <c r="K7" s="454"/>
      <c r="L7" s="454"/>
      <c r="M7" s="454"/>
      <c r="N7" s="454"/>
      <c r="O7" s="472"/>
      <c r="P7" s="452"/>
      <c r="Q7" s="449"/>
      <c r="R7" s="449"/>
      <c r="S7" s="449"/>
      <c r="T7" s="449"/>
      <c r="U7" s="449"/>
      <c r="V7" s="449"/>
      <c r="W7" s="449"/>
      <c r="X7" s="449"/>
      <c r="Y7" s="449"/>
      <c r="Z7" s="449"/>
      <c r="AA7" s="466"/>
      <c r="AB7" s="452"/>
      <c r="AC7" s="469"/>
      <c r="AD7" s="404"/>
      <c r="AE7" s="432"/>
      <c r="AF7" s="425"/>
      <c r="AG7" s="427"/>
      <c r="AH7" s="55"/>
      <c r="AI7" s="55"/>
      <c r="AJ7" s="55"/>
      <c r="AK7" s="55"/>
      <c r="AL7" s="55"/>
    </row>
    <row r="8" spans="1:38" ht="14.1" customHeight="1" x14ac:dyDescent="0.25">
      <c r="A8" s="463"/>
      <c r="B8" s="464"/>
      <c r="C8" s="442"/>
      <c r="D8" s="444"/>
      <c r="E8" s="489"/>
      <c r="F8" s="489"/>
      <c r="G8" s="489"/>
      <c r="H8" s="489"/>
      <c r="I8" s="489"/>
      <c r="J8" s="455"/>
      <c r="K8" s="455"/>
      <c r="L8" s="455"/>
      <c r="M8" s="455"/>
      <c r="N8" s="455"/>
      <c r="O8" s="473"/>
      <c r="P8" s="453"/>
      <c r="Q8" s="450"/>
      <c r="R8" s="450"/>
      <c r="S8" s="450"/>
      <c r="T8" s="450"/>
      <c r="U8" s="450"/>
      <c r="V8" s="450"/>
      <c r="W8" s="450"/>
      <c r="X8" s="450"/>
      <c r="Y8" s="450"/>
      <c r="Z8" s="450"/>
      <c r="AA8" s="467"/>
      <c r="AB8" s="453"/>
      <c r="AC8" s="470"/>
      <c r="AD8" s="405"/>
      <c r="AE8" s="433"/>
      <c r="AF8" s="426"/>
      <c r="AG8" s="428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0</v>
      </c>
      <c r="G9" s="109">
        <v>10</v>
      </c>
      <c r="H9" s="109">
        <v>10</v>
      </c>
      <c r="I9" s="109">
        <v>20</v>
      </c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30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42</v>
      </c>
      <c r="AD9" s="67">
        <f>IF(AC9="","",AC9/$AC$5*100)</f>
        <v>46.666666666666664</v>
      </c>
      <c r="AE9" s="112">
        <f>CRS!S9</f>
        <v>38.333333333333329</v>
      </c>
      <c r="AF9" s="66">
        <f>CRS!T9</f>
        <v>45.918876262626263</v>
      </c>
      <c r="AG9" s="64">
        <f>CRS!U9</f>
        <v>74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BERNARDEZ, DARNELL ERIC C. </v>
      </c>
      <c r="C10" s="65" t="str">
        <f>CRS!C10</f>
        <v>M</v>
      </c>
      <c r="D10" s="70" t="str">
        <f>CRS!D10</f>
        <v>BSIT-WEB TRACK-3</v>
      </c>
      <c r="E10" s="109">
        <v>15</v>
      </c>
      <c r="F10" s="109">
        <v>20</v>
      </c>
      <c r="G10" s="109">
        <v>0</v>
      </c>
      <c r="H10" s="109">
        <v>0</v>
      </c>
      <c r="I10" s="109">
        <v>15</v>
      </c>
      <c r="J10" s="109"/>
      <c r="K10" s="109"/>
      <c r="L10" s="109"/>
      <c r="M10" s="109"/>
      <c r="N10" s="109"/>
      <c r="O10" s="60">
        <f t="shared" ref="O10:O40" si="0">IF(SUM(E10:N10)=0,"",SUM(E10:N10))</f>
        <v>50</v>
      </c>
      <c r="P10" s="67">
        <f t="shared" ref="P10:P40" si="1">IF(O10="","",O10/$O$6*100)</f>
        <v>25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56</v>
      </c>
      <c r="AD10" s="67">
        <f t="shared" ref="AD10:AD40" si="4">IF(AC10="","",AC10/$AC$5*100)</f>
        <v>62.222222222222221</v>
      </c>
      <c r="AE10" s="112">
        <f>CRS!S10</f>
        <v>43.611111111111114</v>
      </c>
      <c r="AF10" s="66">
        <f>CRS!T10</f>
        <v>49.739583333333336</v>
      </c>
      <c r="AG10" s="64">
        <f>CRS!U10</f>
        <v>74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BOGUEN, GABRIEL ANGELO S. </v>
      </c>
      <c r="C11" s="65" t="str">
        <f>CRS!C11</f>
        <v>M</v>
      </c>
      <c r="D11" s="70" t="str">
        <f>CRS!D11</f>
        <v>BSIT-WEB TRACK-2</v>
      </c>
      <c r="E11" s="109">
        <v>0</v>
      </c>
      <c r="F11" s="109">
        <v>0</v>
      </c>
      <c r="G11" s="109">
        <v>10</v>
      </c>
      <c r="H11" s="109">
        <v>15</v>
      </c>
      <c r="I11" s="109">
        <v>0</v>
      </c>
      <c r="J11" s="109"/>
      <c r="K11" s="109"/>
      <c r="L11" s="109"/>
      <c r="M11" s="109"/>
      <c r="N11" s="109"/>
      <c r="O11" s="60">
        <f t="shared" si="0"/>
        <v>25</v>
      </c>
      <c r="P11" s="67">
        <f t="shared" si="1"/>
        <v>12.5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38</v>
      </c>
      <c r="AD11" s="67">
        <f t="shared" si="4"/>
        <v>42.222222222222221</v>
      </c>
      <c r="AE11" s="112">
        <f>CRS!S11</f>
        <v>27.361111111111111</v>
      </c>
      <c r="AF11" s="66">
        <f>CRS!T11</f>
        <v>37.689393939393938</v>
      </c>
      <c r="AG11" s="64">
        <f>CRS!U11</f>
        <v>73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TRACK-3</v>
      </c>
      <c r="E12" s="109">
        <v>20</v>
      </c>
      <c r="F12" s="109">
        <v>20</v>
      </c>
      <c r="G12" s="109">
        <v>10</v>
      </c>
      <c r="H12" s="109">
        <v>15</v>
      </c>
      <c r="I12" s="109">
        <v>20</v>
      </c>
      <c r="J12" s="109"/>
      <c r="K12" s="109"/>
      <c r="L12" s="109"/>
      <c r="M12" s="109"/>
      <c r="N12" s="109"/>
      <c r="O12" s="60">
        <f t="shared" si="0"/>
        <v>85</v>
      </c>
      <c r="P12" s="67">
        <f t="shared" si="1"/>
        <v>42.5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63</v>
      </c>
      <c r="AD12" s="67">
        <f t="shared" si="4"/>
        <v>70</v>
      </c>
      <c r="AE12" s="112">
        <f>CRS!S12</f>
        <v>56.25</v>
      </c>
      <c r="AF12" s="66">
        <f>CRS!T12</f>
        <v>66.541666666666671</v>
      </c>
      <c r="AG12" s="64">
        <f>CRS!U12</f>
        <v>83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CIANO, CLARENCE GLITZ A. </v>
      </c>
      <c r="C13" s="65" t="str">
        <f>CRS!C13</f>
        <v>M</v>
      </c>
      <c r="D13" s="70" t="str">
        <f>CRS!D13</f>
        <v>BSIT-WEB TRACK-3</v>
      </c>
      <c r="E13" s="109">
        <v>20</v>
      </c>
      <c r="F13" s="109">
        <v>0</v>
      </c>
      <c r="G13" s="109">
        <v>0</v>
      </c>
      <c r="H13" s="109">
        <v>0</v>
      </c>
      <c r="I13" s="109">
        <v>20</v>
      </c>
      <c r="J13" s="109"/>
      <c r="K13" s="109"/>
      <c r="L13" s="109"/>
      <c r="M13" s="109"/>
      <c r="N13" s="109"/>
      <c r="O13" s="60">
        <f t="shared" si="0"/>
        <v>40</v>
      </c>
      <c r="P13" s="67">
        <f t="shared" si="1"/>
        <v>20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33</v>
      </c>
      <c r="AD13" s="67">
        <f t="shared" si="4"/>
        <v>36.666666666666664</v>
      </c>
      <c r="AE13" s="112">
        <f>CRS!S13</f>
        <v>28.333333333333332</v>
      </c>
      <c r="AF13" s="66">
        <f>CRS!T13</f>
        <v>35.229797979797979</v>
      </c>
      <c r="AG13" s="64">
        <f>CRS!U13</f>
        <v>73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DUAGAN, NEIL KEVIN M. </v>
      </c>
      <c r="C14" s="65" t="str">
        <f>CRS!C14</f>
        <v>M</v>
      </c>
      <c r="D14" s="70" t="str">
        <f>CRS!D14</f>
        <v>BSCS-DIGITAL ARTS TRACK-2</v>
      </c>
      <c r="E14" s="109">
        <v>20</v>
      </c>
      <c r="F14" s="109">
        <v>0</v>
      </c>
      <c r="G14" s="109">
        <v>10</v>
      </c>
      <c r="H14" s="109">
        <v>15</v>
      </c>
      <c r="I14" s="109">
        <v>20</v>
      </c>
      <c r="J14" s="109"/>
      <c r="K14" s="109"/>
      <c r="L14" s="109"/>
      <c r="M14" s="109"/>
      <c r="N14" s="109"/>
      <c r="O14" s="60">
        <f t="shared" si="0"/>
        <v>65</v>
      </c>
      <c r="P14" s="67">
        <f t="shared" si="1"/>
        <v>32.5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51</v>
      </c>
      <c r="AD14" s="67">
        <f t="shared" si="4"/>
        <v>56.666666666666664</v>
      </c>
      <c r="AE14" s="112">
        <f>CRS!S14</f>
        <v>44.583333333333329</v>
      </c>
      <c r="AF14" s="66">
        <f>CRS!T14</f>
        <v>48.104166666666664</v>
      </c>
      <c r="AG14" s="64">
        <f>CRS!U14</f>
        <v>74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ERLANO, REGINALD A. </v>
      </c>
      <c r="C15" s="65" t="str">
        <f>CRS!C15</f>
        <v>M</v>
      </c>
      <c r="D15" s="70" t="str">
        <f>CRS!D15</f>
        <v>BSIT-WEB TRACK-2</v>
      </c>
      <c r="E15" s="109">
        <v>20</v>
      </c>
      <c r="F15" s="109">
        <v>20</v>
      </c>
      <c r="G15" s="109">
        <v>10</v>
      </c>
      <c r="H15" s="109">
        <v>15</v>
      </c>
      <c r="I15" s="109">
        <v>0</v>
      </c>
      <c r="J15" s="109"/>
      <c r="K15" s="109"/>
      <c r="L15" s="109"/>
      <c r="M15" s="109"/>
      <c r="N15" s="109"/>
      <c r="O15" s="60">
        <f t="shared" si="0"/>
        <v>65</v>
      </c>
      <c r="P15" s="67">
        <f t="shared" si="1"/>
        <v>32.5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56</v>
      </c>
      <c r="AD15" s="67">
        <f t="shared" si="4"/>
        <v>62.222222222222221</v>
      </c>
      <c r="AE15" s="112">
        <f>CRS!S15</f>
        <v>47.361111111111114</v>
      </c>
      <c r="AF15" s="66">
        <f>CRS!T15</f>
        <v>59.305555555555557</v>
      </c>
      <c r="AG15" s="64">
        <f>CRS!U15</f>
        <v>80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FABIA, JHOSALYNE V. </v>
      </c>
      <c r="C16" s="65" t="str">
        <f>CRS!C16</f>
        <v>F</v>
      </c>
      <c r="D16" s="70" t="str">
        <f>CRS!D16</f>
        <v>BSIT-NET SEC TRACK-2</v>
      </c>
      <c r="E16" s="109">
        <v>0</v>
      </c>
      <c r="F16" s="109">
        <v>0</v>
      </c>
      <c r="G16" s="109">
        <v>10</v>
      </c>
      <c r="H16" s="109">
        <v>15</v>
      </c>
      <c r="I16" s="109">
        <v>0</v>
      </c>
      <c r="J16" s="109"/>
      <c r="K16" s="109"/>
      <c r="L16" s="109"/>
      <c r="M16" s="109"/>
      <c r="N16" s="109"/>
      <c r="O16" s="60">
        <f t="shared" si="0"/>
        <v>25</v>
      </c>
      <c r="P16" s="67">
        <f t="shared" si="1"/>
        <v>12.5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GALVAN, JULIE ANN A. </v>
      </c>
      <c r="C17" s="65" t="str">
        <f>CRS!C17</f>
        <v>F</v>
      </c>
      <c r="D17" s="70" t="str">
        <f>CRS!D17</f>
        <v>BSIT-NET SEC TRACK-2</v>
      </c>
      <c r="E17" s="109">
        <v>20</v>
      </c>
      <c r="F17" s="109">
        <v>20</v>
      </c>
      <c r="G17" s="109">
        <v>10</v>
      </c>
      <c r="H17" s="109">
        <v>15</v>
      </c>
      <c r="I17" s="109">
        <v>15</v>
      </c>
      <c r="J17" s="109"/>
      <c r="K17" s="109"/>
      <c r="L17" s="109"/>
      <c r="M17" s="109"/>
      <c r="N17" s="109"/>
      <c r="O17" s="60">
        <f t="shared" si="0"/>
        <v>80</v>
      </c>
      <c r="P17" s="67">
        <f t="shared" si="1"/>
        <v>40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46</v>
      </c>
      <c r="AD17" s="67">
        <f t="shared" si="4"/>
        <v>51.111111111111107</v>
      </c>
      <c r="AE17" s="112">
        <f>CRS!S17</f>
        <v>45.555555555555557</v>
      </c>
      <c r="AF17" s="66">
        <f>CRS!T17</f>
        <v>51.287247474747474</v>
      </c>
      <c r="AG17" s="64">
        <f>CRS!U17</f>
        <v>75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KUN, GREGORY T. </v>
      </c>
      <c r="C18" s="65" t="str">
        <f>CRS!C18</f>
        <v>M</v>
      </c>
      <c r="D18" s="70" t="str">
        <f>CRS!D18</f>
        <v>BSIT-WEB TRACK-3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LAMIREZ, SHERWIN B. </v>
      </c>
      <c r="C19" s="65" t="str">
        <f>CRS!C19</f>
        <v>M</v>
      </c>
      <c r="D19" s="70" t="str">
        <f>CRS!D19</f>
        <v>BSIT-NET SEC TRACK-3</v>
      </c>
      <c r="E19" s="109">
        <v>20</v>
      </c>
      <c r="F19" s="109">
        <v>0</v>
      </c>
      <c r="G19" s="109">
        <v>10</v>
      </c>
      <c r="H19" s="109">
        <v>0</v>
      </c>
      <c r="I19" s="109">
        <v>20</v>
      </c>
      <c r="J19" s="109"/>
      <c r="K19" s="109"/>
      <c r="L19" s="109"/>
      <c r="M19" s="109"/>
      <c r="N19" s="109"/>
      <c r="O19" s="60">
        <f t="shared" si="0"/>
        <v>50</v>
      </c>
      <c r="P19" s="67">
        <f t="shared" si="1"/>
        <v>25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39</v>
      </c>
      <c r="AD19" s="67">
        <f t="shared" si="4"/>
        <v>43.333333333333336</v>
      </c>
      <c r="AE19" s="112">
        <f>CRS!S19</f>
        <v>34.166666666666671</v>
      </c>
      <c r="AF19" s="66">
        <f>CRS!T19</f>
        <v>39.590277777777779</v>
      </c>
      <c r="AG19" s="64">
        <f>CRS!U19</f>
        <v>73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MALENG-AN, MILAGROSE D. </v>
      </c>
      <c r="C20" s="65" t="str">
        <f>CRS!C20</f>
        <v>F</v>
      </c>
      <c r="D20" s="70" t="str">
        <f>CRS!D20</f>
        <v>BSIT-NET SEC TRACK-3</v>
      </c>
      <c r="E20" s="109">
        <v>20</v>
      </c>
      <c r="F20" s="109">
        <v>20</v>
      </c>
      <c r="G20" s="109">
        <v>10</v>
      </c>
      <c r="H20" s="109">
        <v>15</v>
      </c>
      <c r="I20" s="109">
        <v>20</v>
      </c>
      <c r="J20" s="109"/>
      <c r="K20" s="109"/>
      <c r="L20" s="109"/>
      <c r="M20" s="109"/>
      <c r="N20" s="109"/>
      <c r="O20" s="60">
        <f t="shared" si="0"/>
        <v>85</v>
      </c>
      <c r="P20" s="67">
        <f t="shared" si="1"/>
        <v>42.5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65</v>
      </c>
      <c r="AD20" s="67">
        <f t="shared" si="4"/>
        <v>72.222222222222214</v>
      </c>
      <c r="AE20" s="112">
        <f>CRS!S20</f>
        <v>57.361111111111107</v>
      </c>
      <c r="AF20" s="66">
        <f>CRS!T20</f>
        <v>66.680555555555557</v>
      </c>
      <c r="AG20" s="64">
        <f>CRS!U20</f>
        <v>83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MARTIN, STEPHEN M. </v>
      </c>
      <c r="C21" s="65" t="str">
        <f>CRS!C21</f>
        <v>M</v>
      </c>
      <c r="D21" s="70" t="str">
        <f>CRS!D21</f>
        <v>BSIT-NET SEC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MUHYANG, HAM D.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PANERGO, ALAIN DALE M. </v>
      </c>
      <c r="C23" s="65" t="str">
        <f>CRS!C23</f>
        <v>M</v>
      </c>
      <c r="D23" s="70" t="str">
        <f>CRS!D23</f>
        <v>BSIT-NET SEC TRACK-3</v>
      </c>
      <c r="E23" s="109">
        <v>20</v>
      </c>
      <c r="F23" s="109">
        <v>20</v>
      </c>
      <c r="G23" s="109">
        <v>10</v>
      </c>
      <c r="H23" s="109">
        <v>15</v>
      </c>
      <c r="I23" s="109">
        <v>20</v>
      </c>
      <c r="J23" s="109"/>
      <c r="K23" s="109"/>
      <c r="L23" s="109"/>
      <c r="M23" s="109"/>
      <c r="N23" s="109"/>
      <c r="O23" s="60">
        <f t="shared" si="0"/>
        <v>85</v>
      </c>
      <c r="P23" s="67">
        <f t="shared" si="1"/>
        <v>42.5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70</v>
      </c>
      <c r="AD23" s="67">
        <f t="shared" si="4"/>
        <v>77.777777777777786</v>
      </c>
      <c r="AE23" s="112">
        <f>CRS!S23</f>
        <v>60.138888888888893</v>
      </c>
      <c r="AF23" s="66">
        <f>CRS!T23</f>
        <v>72.402777777777771</v>
      </c>
      <c r="AG23" s="64">
        <f>CRS!U23</f>
        <v>86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PARCHASO, LOVELY JOANNA JOY J. </v>
      </c>
      <c r="C24" s="65" t="str">
        <f>CRS!C24</f>
        <v>F</v>
      </c>
      <c r="D24" s="70" t="str">
        <f>CRS!D24</f>
        <v>BSIT-WEB TRACK-3</v>
      </c>
      <c r="E24" s="109">
        <v>20</v>
      </c>
      <c r="F24" s="109">
        <v>20</v>
      </c>
      <c r="G24" s="109">
        <v>0</v>
      </c>
      <c r="H24" s="109">
        <v>15</v>
      </c>
      <c r="I24" s="109">
        <v>20</v>
      </c>
      <c r="J24" s="109"/>
      <c r="K24" s="109"/>
      <c r="L24" s="109"/>
      <c r="M24" s="109"/>
      <c r="N24" s="109"/>
      <c r="O24" s="60">
        <f t="shared" si="0"/>
        <v>75</v>
      </c>
      <c r="P24" s="67">
        <f t="shared" si="1"/>
        <v>37.5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75</v>
      </c>
      <c r="AD24" s="67">
        <f t="shared" si="4"/>
        <v>83.333333333333343</v>
      </c>
      <c r="AE24" s="112">
        <f>CRS!S24</f>
        <v>60.416666666666671</v>
      </c>
      <c r="AF24" s="66">
        <f>CRS!T24</f>
        <v>71.888888888888886</v>
      </c>
      <c r="AG24" s="64">
        <f>CRS!U24</f>
        <v>86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RODRIGO, RAVEN CARLOS T. </v>
      </c>
      <c r="C25" s="65" t="str">
        <f>CRS!C25</f>
        <v>M</v>
      </c>
      <c r="D25" s="70" t="str">
        <f>CRS!D25</f>
        <v>BSIT-WEB TRACK-2</v>
      </c>
      <c r="E25" s="109">
        <v>0</v>
      </c>
      <c r="F25" s="109">
        <v>0</v>
      </c>
      <c r="G25" s="109">
        <v>10</v>
      </c>
      <c r="H25" s="109">
        <v>15</v>
      </c>
      <c r="I25" s="109">
        <v>20</v>
      </c>
      <c r="J25" s="109"/>
      <c r="K25" s="109"/>
      <c r="L25" s="109"/>
      <c r="M25" s="109"/>
      <c r="N25" s="109"/>
      <c r="O25" s="60">
        <f t="shared" si="0"/>
        <v>45</v>
      </c>
      <c r="P25" s="67">
        <f t="shared" si="1"/>
        <v>22.5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38</v>
      </c>
      <c r="AD25" s="67">
        <f t="shared" si="4"/>
        <v>42.222222222222221</v>
      </c>
      <c r="AE25" s="112">
        <f>CRS!S25</f>
        <v>32.361111111111114</v>
      </c>
      <c r="AF25" s="66">
        <f>CRS!T25</f>
        <v>50.944444444444443</v>
      </c>
      <c r="AG25" s="64">
        <f>CRS!U25</f>
        <v>75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TARECTECAN, MARIO JR. A. </v>
      </c>
      <c r="C26" s="65" t="str">
        <f>CRS!C26</f>
        <v>M</v>
      </c>
      <c r="D26" s="70" t="str">
        <f>CRS!D26</f>
        <v>BSIT-WEB TRACK-2</v>
      </c>
      <c r="E26" s="109">
        <v>10</v>
      </c>
      <c r="F26" s="109">
        <v>20</v>
      </c>
      <c r="G26" s="109">
        <v>10</v>
      </c>
      <c r="H26" s="109">
        <v>15</v>
      </c>
      <c r="I26" s="109">
        <v>20</v>
      </c>
      <c r="J26" s="109"/>
      <c r="K26" s="109"/>
      <c r="L26" s="109"/>
      <c r="M26" s="109"/>
      <c r="N26" s="109"/>
      <c r="O26" s="60">
        <f t="shared" si="0"/>
        <v>75</v>
      </c>
      <c r="P26" s="67">
        <f t="shared" si="1"/>
        <v>37.5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77</v>
      </c>
      <c r="AD26" s="67">
        <f t="shared" si="4"/>
        <v>85.555555555555557</v>
      </c>
      <c r="AE26" s="112">
        <f>CRS!S26</f>
        <v>61.527777777777779</v>
      </c>
      <c r="AF26" s="66">
        <f>CRS!T26</f>
        <v>69.229166666666671</v>
      </c>
      <c r="AG26" s="64">
        <f>CRS!U26</f>
        <v>85</v>
      </c>
      <c r="AH26" s="395"/>
      <c r="AI26" s="397" t="s">
        <v>127</v>
      </c>
    </row>
    <row r="27" spans="1:35" ht="12.75" customHeight="1" x14ac:dyDescent="0.25">
      <c r="A27" s="56" t="s">
        <v>52</v>
      </c>
      <c r="B27" s="59" t="str">
        <f>CRS!B27</f>
        <v xml:space="preserve">TOLEDO, MEUIS IRISH S. </v>
      </c>
      <c r="C27" s="65" t="str">
        <f>CRS!C27</f>
        <v>F</v>
      </c>
      <c r="D27" s="70" t="str">
        <f>CRS!D27</f>
        <v>BSIT-NET SEC TRACK-2</v>
      </c>
      <c r="E27" s="109">
        <v>10</v>
      </c>
      <c r="F27" s="109">
        <v>20</v>
      </c>
      <c r="G27" s="109">
        <v>10</v>
      </c>
      <c r="H27" s="109">
        <v>15</v>
      </c>
      <c r="I27" s="109">
        <v>20</v>
      </c>
      <c r="J27" s="109"/>
      <c r="K27" s="109"/>
      <c r="L27" s="109"/>
      <c r="M27" s="109"/>
      <c r="N27" s="109"/>
      <c r="O27" s="60">
        <f t="shared" si="0"/>
        <v>75</v>
      </c>
      <c r="P27" s="67">
        <f t="shared" si="1"/>
        <v>37.5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30</v>
      </c>
      <c r="AD27" s="67">
        <f t="shared" si="4"/>
        <v>33.333333333333329</v>
      </c>
      <c r="AE27" s="112">
        <f>CRS!S27</f>
        <v>35.416666666666664</v>
      </c>
      <c r="AF27" s="66">
        <f>CRS!T27</f>
        <v>44.606691919191917</v>
      </c>
      <c r="AG27" s="64">
        <f>CRS!U27</f>
        <v>74</v>
      </c>
      <c r="AH27" s="396"/>
      <c r="AI27" s="398"/>
    </row>
    <row r="28" spans="1:35" ht="12.75" customHeight="1" x14ac:dyDescent="0.25">
      <c r="A28" s="56" t="s">
        <v>53</v>
      </c>
      <c r="B28" s="59" t="str">
        <f>CRS!B28</f>
        <v xml:space="preserve">VALLES, LESLIE JOY G. </v>
      </c>
      <c r="C28" s="65" t="str">
        <f>CRS!C28</f>
        <v>F</v>
      </c>
      <c r="D28" s="70" t="str">
        <f>CRS!D28</f>
        <v>BSIT-NET SEC TRACK-2</v>
      </c>
      <c r="E28" s="109">
        <v>20</v>
      </c>
      <c r="F28" s="109">
        <v>20</v>
      </c>
      <c r="G28" s="109">
        <v>10</v>
      </c>
      <c r="H28" s="109">
        <v>15</v>
      </c>
      <c r="I28" s="109">
        <v>25</v>
      </c>
      <c r="J28" s="109"/>
      <c r="K28" s="109"/>
      <c r="L28" s="109"/>
      <c r="M28" s="109"/>
      <c r="N28" s="109"/>
      <c r="O28" s="60">
        <f t="shared" si="0"/>
        <v>90</v>
      </c>
      <c r="P28" s="67">
        <f t="shared" si="1"/>
        <v>45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37</v>
      </c>
      <c r="AD28" s="67">
        <f t="shared" si="4"/>
        <v>41.111111111111107</v>
      </c>
      <c r="AE28" s="112">
        <f>CRS!S28</f>
        <v>43.055555555555557</v>
      </c>
      <c r="AF28" s="66">
        <f>CRS!T28</f>
        <v>50.297348484848484</v>
      </c>
      <c r="AG28" s="64">
        <f>CRS!U28</f>
        <v>75</v>
      </c>
      <c r="AH28" s="396"/>
      <c r="AI28" s="398"/>
    </row>
    <row r="29" spans="1:35" ht="12.75" customHeight="1" x14ac:dyDescent="0.25">
      <c r="A29" s="56" t="s">
        <v>54</v>
      </c>
      <c r="B29" s="59" t="str">
        <f>CRS!B29</f>
        <v xml:space="preserve">VICENTE, JHONTRAYE SHANE P. </v>
      </c>
      <c r="C29" s="65" t="str">
        <f>CRS!C29</f>
        <v>M</v>
      </c>
      <c r="D29" s="70" t="str">
        <f>CRS!D29</f>
        <v>BSIT-NET SEC TRACK-3</v>
      </c>
      <c r="E29" s="109">
        <v>20</v>
      </c>
      <c r="F29" s="109">
        <v>20</v>
      </c>
      <c r="G29" s="109">
        <v>10</v>
      </c>
      <c r="H29" s="109">
        <v>15</v>
      </c>
      <c r="I29" s="109">
        <v>20</v>
      </c>
      <c r="J29" s="109"/>
      <c r="K29" s="109"/>
      <c r="L29" s="109"/>
      <c r="M29" s="109"/>
      <c r="N29" s="109"/>
      <c r="O29" s="60">
        <f t="shared" si="0"/>
        <v>85</v>
      </c>
      <c r="P29" s="67">
        <f t="shared" si="1"/>
        <v>42.5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62</v>
      </c>
      <c r="AD29" s="67">
        <f t="shared" si="4"/>
        <v>68.888888888888886</v>
      </c>
      <c r="AE29" s="112">
        <f>CRS!S29</f>
        <v>55.694444444444443</v>
      </c>
      <c r="AF29" s="66">
        <f>CRS!T29</f>
        <v>67.840277777777771</v>
      </c>
      <c r="AG29" s="64">
        <f>CRS!U29</f>
        <v>84</v>
      </c>
      <c r="AH29" s="396"/>
      <c r="AI29" s="398"/>
    </row>
    <row r="30" spans="1:35" ht="12.75" customHeight="1" x14ac:dyDescent="0.25">
      <c r="A30" s="56" t="s">
        <v>55</v>
      </c>
      <c r="B30" s="59" t="str">
        <f>CRS!B30</f>
        <v xml:space="preserve">YOUSSOUF, ADOUM M. </v>
      </c>
      <c r="C30" s="65" t="str">
        <f>CRS!C30</f>
        <v>M</v>
      </c>
      <c r="D30" s="70" t="str">
        <f>CRS!D30</f>
        <v>BSIT-NET SEC TRACK-2</v>
      </c>
      <c r="E30" s="109">
        <v>20</v>
      </c>
      <c r="F30" s="109">
        <v>10</v>
      </c>
      <c r="G30" s="109">
        <v>10</v>
      </c>
      <c r="H30" s="109">
        <v>10</v>
      </c>
      <c r="I30" s="109">
        <v>20</v>
      </c>
      <c r="J30" s="109"/>
      <c r="K30" s="109"/>
      <c r="L30" s="109"/>
      <c r="M30" s="109"/>
      <c r="N30" s="109"/>
      <c r="O30" s="60">
        <f t="shared" si="0"/>
        <v>70</v>
      </c>
      <c r="P30" s="67">
        <f t="shared" si="1"/>
        <v>35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41</v>
      </c>
      <c r="AD30" s="67">
        <f t="shared" si="4"/>
        <v>45.555555555555557</v>
      </c>
      <c r="AE30" s="112">
        <f>CRS!S30</f>
        <v>40.277777777777779</v>
      </c>
      <c r="AF30" s="66">
        <f>CRS!T30</f>
        <v>49.016414141414145</v>
      </c>
      <c r="AG30" s="64">
        <f>CRS!U30</f>
        <v>74</v>
      </c>
      <c r="AH30" s="396"/>
      <c r="AI30" s="398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96"/>
      <c r="AI31" s="398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96"/>
      <c r="AI32" s="398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96"/>
      <c r="AI33" s="398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96"/>
      <c r="AI34" s="398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96"/>
      <c r="AI35" s="398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96"/>
      <c r="AI36" s="398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96"/>
      <c r="AI37" s="398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96"/>
      <c r="AI38" s="398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96"/>
      <c r="AI39" s="398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96"/>
      <c r="AI40" s="398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12" t="str">
        <f>A1</f>
        <v>CITCS INTL A  ICS 6</v>
      </c>
      <c r="B42" s="413"/>
      <c r="C42" s="413"/>
      <c r="D42" s="413"/>
      <c r="E42" s="416" t="s">
        <v>137</v>
      </c>
      <c r="F42" s="416"/>
      <c r="G42" s="416"/>
      <c r="H42" s="416"/>
      <c r="I42" s="416"/>
      <c r="J42" s="416"/>
      <c r="K42" s="417"/>
      <c r="L42" s="417"/>
      <c r="M42" s="417"/>
      <c r="N42" s="417"/>
      <c r="O42" s="417"/>
      <c r="P42" s="417"/>
      <c r="Q42" s="417"/>
      <c r="R42" s="417"/>
      <c r="S42" s="417"/>
      <c r="T42" s="417"/>
      <c r="U42" s="417"/>
      <c r="V42" s="417"/>
      <c r="W42" s="417"/>
      <c r="X42" s="417"/>
      <c r="Y42" s="417"/>
      <c r="Z42" s="417"/>
      <c r="AA42" s="417"/>
      <c r="AB42" s="417"/>
      <c r="AC42" s="418"/>
      <c r="AD42" s="418"/>
      <c r="AE42" s="418"/>
      <c r="AF42" s="418"/>
      <c r="AG42" s="419"/>
      <c r="AH42" s="55"/>
      <c r="AI42" s="55"/>
      <c r="AJ42" s="55"/>
      <c r="AK42" s="55"/>
      <c r="AL42" s="55"/>
    </row>
    <row r="43" spans="1:38" ht="15" customHeight="1" x14ac:dyDescent="0.25">
      <c r="A43" s="414"/>
      <c r="B43" s="415"/>
      <c r="C43" s="415"/>
      <c r="D43" s="415"/>
      <c r="E43" s="420" t="str">
        <f>E2</f>
        <v>Class Standing</v>
      </c>
      <c r="F43" s="420"/>
      <c r="G43" s="420"/>
      <c r="H43" s="420"/>
      <c r="I43" s="420"/>
      <c r="J43" s="420"/>
      <c r="K43" s="407"/>
      <c r="L43" s="407"/>
      <c r="M43" s="407"/>
      <c r="N43" s="407"/>
      <c r="O43" s="407"/>
      <c r="P43" s="408"/>
      <c r="Q43" s="420" t="str">
        <f>Q2</f>
        <v>Laboratory</v>
      </c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8"/>
      <c r="AC43" s="421" t="s">
        <v>98</v>
      </c>
      <c r="AD43" s="422"/>
      <c r="AE43" s="432" t="str">
        <f>AE2</f>
        <v>RAW SCORE</v>
      </c>
      <c r="AF43" s="425" t="s">
        <v>99</v>
      </c>
      <c r="AG43" s="427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29" t="str">
        <f>A3</f>
        <v>SPECIAL TOPICS</v>
      </c>
      <c r="B44" s="430"/>
      <c r="C44" s="430"/>
      <c r="D44" s="430"/>
      <c r="E44" s="411" t="s">
        <v>101</v>
      </c>
      <c r="F44" s="411" t="s">
        <v>102</v>
      </c>
      <c r="G44" s="411" t="s">
        <v>103</v>
      </c>
      <c r="H44" s="411" t="s">
        <v>104</v>
      </c>
      <c r="I44" s="411" t="s">
        <v>105</v>
      </c>
      <c r="J44" s="411" t="s">
        <v>106</v>
      </c>
      <c r="K44" s="411" t="s">
        <v>107</v>
      </c>
      <c r="L44" s="411" t="s">
        <v>108</v>
      </c>
      <c r="M44" s="411" t="s">
        <v>109</v>
      </c>
      <c r="N44" s="411" t="s">
        <v>0</v>
      </c>
      <c r="O44" s="431" t="s">
        <v>110</v>
      </c>
      <c r="P44" s="409" t="s">
        <v>111</v>
      </c>
      <c r="Q44" s="411" t="s">
        <v>112</v>
      </c>
      <c r="R44" s="411" t="s">
        <v>113</v>
      </c>
      <c r="S44" s="411" t="s">
        <v>114</v>
      </c>
      <c r="T44" s="411" t="s">
        <v>115</v>
      </c>
      <c r="U44" s="411" t="s">
        <v>116</v>
      </c>
      <c r="V44" s="411" t="s">
        <v>117</v>
      </c>
      <c r="W44" s="411" t="s">
        <v>118</v>
      </c>
      <c r="X44" s="411" t="s">
        <v>119</v>
      </c>
      <c r="Y44" s="411" t="s">
        <v>120</v>
      </c>
      <c r="Z44" s="411" t="s">
        <v>121</v>
      </c>
      <c r="AA44" s="431" t="s">
        <v>110</v>
      </c>
      <c r="AB44" s="409" t="s">
        <v>111</v>
      </c>
      <c r="AC44" s="423"/>
      <c r="AD44" s="424"/>
      <c r="AE44" s="432"/>
      <c r="AF44" s="425"/>
      <c r="AG44" s="427"/>
      <c r="AH44" s="62"/>
      <c r="AI44" s="62"/>
      <c r="AJ44" s="62"/>
      <c r="AK44" s="62"/>
      <c r="AL44" s="62"/>
    </row>
    <row r="45" spans="1:38" ht="12.75" customHeight="1" x14ac:dyDescent="0.25">
      <c r="A45" s="445" t="str">
        <f>A4</f>
        <v xml:space="preserve">TTHSAT 3:30PM-4:30PM  </v>
      </c>
      <c r="B45" s="446"/>
      <c r="C45" s="447"/>
      <c r="D45" s="71" t="str">
        <f>D4</f>
        <v>M303</v>
      </c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31"/>
      <c r="P45" s="409"/>
      <c r="Q45" s="408"/>
      <c r="R45" s="408"/>
      <c r="S45" s="408"/>
      <c r="T45" s="408"/>
      <c r="U45" s="411"/>
      <c r="V45" s="411"/>
      <c r="W45" s="408"/>
      <c r="X45" s="408"/>
      <c r="Y45" s="408"/>
      <c r="Z45" s="408"/>
      <c r="AA45" s="451"/>
      <c r="AB45" s="452"/>
      <c r="AC45" s="68" t="s">
        <v>122</v>
      </c>
      <c r="AD45" s="69" t="s">
        <v>123</v>
      </c>
      <c r="AE45" s="432"/>
      <c r="AF45" s="425"/>
      <c r="AG45" s="427"/>
      <c r="AH45" s="62"/>
      <c r="AI45" s="62"/>
      <c r="AJ45" s="62"/>
      <c r="AK45" s="62"/>
      <c r="AL45" s="62"/>
    </row>
    <row r="46" spans="1:38" ht="12.75" customHeight="1" x14ac:dyDescent="0.25">
      <c r="A46" s="445" t="str">
        <f>A5</f>
        <v>1st Trimester SY 2017-2018</v>
      </c>
      <c r="B46" s="446"/>
      <c r="C46" s="447"/>
      <c r="D46" s="447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>
        <f t="shared" si="5"/>
        <v>100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31"/>
      <c r="P46" s="409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1"/>
      <c r="AB46" s="452"/>
      <c r="AC46" s="57">
        <f>IF(AC5="","",AC5)</f>
        <v>90</v>
      </c>
      <c r="AD46" s="403"/>
      <c r="AE46" s="432"/>
      <c r="AF46" s="425"/>
      <c r="AG46" s="427"/>
      <c r="AH46" s="62"/>
      <c r="AI46" s="62"/>
      <c r="AJ46" s="62"/>
      <c r="AK46" s="62"/>
      <c r="AL46" s="62"/>
    </row>
    <row r="47" spans="1:38" ht="12.75" customHeight="1" x14ac:dyDescent="0.25">
      <c r="A47" s="406" t="str">
        <f>A6</f>
        <v>Inst/Prof:Leonard Prim Francis G. Reyes</v>
      </c>
      <c r="B47" s="407"/>
      <c r="C47" s="408"/>
      <c r="D47" s="408"/>
      <c r="E47" s="399" t="str">
        <f>IF(E6="","",E6)</f>
        <v>POUT1</v>
      </c>
      <c r="F47" s="399" t="str">
        <f t="shared" si="5"/>
        <v>POUT2</v>
      </c>
      <c r="G47" s="399" t="str">
        <f t="shared" si="5"/>
        <v>POUT3</v>
      </c>
      <c r="H47" s="399" t="str">
        <f t="shared" si="5"/>
        <v>POUT4</v>
      </c>
      <c r="I47" s="399" t="str">
        <f t="shared" si="5"/>
        <v>POUT5</v>
      </c>
      <c r="J47" s="399" t="str">
        <f t="shared" si="5"/>
        <v>PROJ</v>
      </c>
      <c r="K47" s="399" t="str">
        <f t="shared" si="5"/>
        <v/>
      </c>
      <c r="L47" s="399" t="str">
        <f t="shared" si="5"/>
        <v/>
      </c>
      <c r="M47" s="399" t="str">
        <f t="shared" si="5"/>
        <v/>
      </c>
      <c r="N47" s="399" t="str">
        <f t="shared" si="5"/>
        <v/>
      </c>
      <c r="O47" s="401">
        <f>O6</f>
        <v>200</v>
      </c>
      <c r="P47" s="409"/>
      <c r="Q47" s="399" t="str">
        <f t="shared" ref="Q47:Z47" si="7">IF(Q6="","",Q6)</f>
        <v/>
      </c>
      <c r="R47" s="399" t="str">
        <f t="shared" si="7"/>
        <v/>
      </c>
      <c r="S47" s="399" t="str">
        <f t="shared" si="7"/>
        <v/>
      </c>
      <c r="T47" s="399" t="str">
        <f t="shared" si="7"/>
        <v/>
      </c>
      <c r="U47" s="399" t="str">
        <f t="shared" si="7"/>
        <v/>
      </c>
      <c r="V47" s="399" t="str">
        <f t="shared" si="7"/>
        <v/>
      </c>
      <c r="W47" s="399" t="str">
        <f t="shared" si="7"/>
        <v/>
      </c>
      <c r="X47" s="399" t="str">
        <f t="shared" si="7"/>
        <v/>
      </c>
      <c r="Y47" s="399" t="str">
        <f t="shared" si="7"/>
        <v/>
      </c>
      <c r="Z47" s="399" t="str">
        <f t="shared" si="7"/>
        <v/>
      </c>
      <c r="AA47" s="401" t="str">
        <f>AA6</f>
        <v/>
      </c>
      <c r="AB47" s="452"/>
      <c r="AC47" s="434">
        <f>AC6</f>
        <v>40634</v>
      </c>
      <c r="AD47" s="404"/>
      <c r="AE47" s="432"/>
      <c r="AF47" s="425"/>
      <c r="AG47" s="427"/>
      <c r="AH47" s="62"/>
      <c r="AI47" s="62"/>
      <c r="AJ47" s="62"/>
      <c r="AK47" s="62"/>
      <c r="AL47" s="62"/>
    </row>
    <row r="48" spans="1:38" ht="13.35" customHeight="1" x14ac:dyDescent="0.25">
      <c r="A48" s="437" t="s">
        <v>124</v>
      </c>
      <c r="B48" s="438"/>
      <c r="C48" s="441" t="s">
        <v>125</v>
      </c>
      <c r="D48" s="443" t="s">
        <v>128</v>
      </c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1"/>
      <c r="P48" s="40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401"/>
      <c r="AB48" s="452"/>
      <c r="AC48" s="435"/>
      <c r="AD48" s="404"/>
      <c r="AE48" s="432"/>
      <c r="AF48" s="425"/>
      <c r="AG48" s="427"/>
      <c r="AH48" s="55"/>
      <c r="AI48" s="55"/>
      <c r="AJ48" s="55"/>
      <c r="AK48" s="55"/>
      <c r="AL48" s="55"/>
    </row>
    <row r="49" spans="1:33" x14ac:dyDescent="0.25">
      <c r="A49" s="439"/>
      <c r="B49" s="440"/>
      <c r="C49" s="442"/>
      <c r="D49" s="444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2"/>
      <c r="P49" s="410"/>
      <c r="Q49" s="400"/>
      <c r="R49" s="400"/>
      <c r="S49" s="400"/>
      <c r="T49" s="400"/>
      <c r="U49" s="400"/>
      <c r="V49" s="400"/>
      <c r="W49" s="400"/>
      <c r="X49" s="400"/>
      <c r="Y49" s="400"/>
      <c r="Z49" s="400"/>
      <c r="AA49" s="402"/>
      <c r="AB49" s="453"/>
      <c r="AC49" s="436"/>
      <c r="AD49" s="405"/>
      <c r="AE49" s="433"/>
      <c r="AF49" s="426"/>
      <c r="AG49" s="428"/>
    </row>
    <row r="50" spans="1:33" ht="12.75" customHeight="1" x14ac:dyDescent="0.25">
      <c r="A50" s="58" t="s">
        <v>66</v>
      </c>
      <c r="B50" s="59" t="str">
        <f>CRS!B50</f>
        <v>AL SAEEDI, TALAL</v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>BALISTO, BRIX</v>
      </c>
      <c r="C51" s="65" t="str">
        <f>CRS!C51</f>
        <v/>
      </c>
      <c r="D51" s="70" t="str">
        <f>CRS!D51</f>
        <v/>
      </c>
      <c r="E51" s="109">
        <v>0</v>
      </c>
      <c r="F51" s="109">
        <v>0</v>
      </c>
      <c r="G51" s="109">
        <v>10</v>
      </c>
      <c r="H51" s="109">
        <v>10</v>
      </c>
      <c r="I51" s="109">
        <v>0</v>
      </c>
      <c r="J51" s="109"/>
      <c r="K51" s="109"/>
      <c r="L51" s="109"/>
      <c r="M51" s="109"/>
      <c r="N51" s="109"/>
      <c r="O51" s="60">
        <f t="shared" si="8"/>
        <v>20</v>
      </c>
      <c r="P51" s="67">
        <f t="shared" si="9"/>
        <v>10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39</v>
      </c>
      <c r="AD51" s="67">
        <f t="shared" si="12"/>
        <v>43.333333333333336</v>
      </c>
      <c r="AE51" s="112">
        <f>CRS!S51</f>
        <v>26.666666666666668</v>
      </c>
      <c r="AF51" s="66">
        <f>CRS!T51</f>
        <v>35.87058080808081</v>
      </c>
      <c r="AG51" s="64">
        <f>CRS!U51</f>
        <v>73</v>
      </c>
    </row>
    <row r="52" spans="1:33" ht="12.75" customHeight="1" x14ac:dyDescent="0.25">
      <c r="A52" s="56" t="s">
        <v>68</v>
      </c>
      <c r="B52" s="59" t="str">
        <f>CRS!B52</f>
        <v>ESTARIS, RENZ</v>
      </c>
      <c r="C52" s="65" t="str">
        <f>CRS!C52</f>
        <v/>
      </c>
      <c r="D52" s="70" t="str">
        <f>CRS!D52</f>
        <v/>
      </c>
      <c r="E52" s="109">
        <v>0</v>
      </c>
      <c r="F52" s="109">
        <v>0</v>
      </c>
      <c r="G52" s="109">
        <v>0</v>
      </c>
      <c r="H52" s="109">
        <v>15</v>
      </c>
      <c r="I52" s="109">
        <v>20</v>
      </c>
      <c r="J52" s="109"/>
      <c r="K52" s="109"/>
      <c r="L52" s="109"/>
      <c r="M52" s="109"/>
      <c r="N52" s="109"/>
      <c r="O52" s="60">
        <f t="shared" si="8"/>
        <v>35</v>
      </c>
      <c r="P52" s="67">
        <f t="shared" si="9"/>
        <v>17.5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>
        <v>63</v>
      </c>
      <c r="AD52" s="67">
        <f t="shared" si="12"/>
        <v>70</v>
      </c>
      <c r="AE52" s="112">
        <f>CRS!S52</f>
        <v>43.75</v>
      </c>
      <c r="AF52" s="66">
        <f>CRS!T52</f>
        <v>54.270833333333329</v>
      </c>
      <c r="AG52" s="64">
        <f>CRS!U52</f>
        <v>77</v>
      </c>
    </row>
    <row r="53" spans="1:33" ht="12.75" customHeight="1" x14ac:dyDescent="0.25">
      <c r="A53" s="56" t="s">
        <v>69</v>
      </c>
      <c r="B53" s="59" t="str">
        <f>CRS!B53</f>
        <v>GAYAO, DANIEL ZYRICK</v>
      </c>
      <c r="C53" s="65" t="str">
        <f>CRS!C53</f>
        <v/>
      </c>
      <c r="D53" s="70" t="str">
        <f>CRS!D53</f>
        <v/>
      </c>
      <c r="E53" s="109">
        <v>0</v>
      </c>
      <c r="F53" s="109">
        <v>0</v>
      </c>
      <c r="G53" s="109">
        <v>0</v>
      </c>
      <c r="H53" s="109">
        <v>15</v>
      </c>
      <c r="I53" s="109">
        <v>20</v>
      </c>
      <c r="J53" s="109"/>
      <c r="K53" s="109"/>
      <c r="L53" s="109"/>
      <c r="M53" s="109"/>
      <c r="N53" s="109"/>
      <c r="O53" s="60">
        <f t="shared" si="8"/>
        <v>35</v>
      </c>
      <c r="P53" s="67">
        <f t="shared" si="9"/>
        <v>17.5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57</v>
      </c>
      <c r="AD53" s="67">
        <f t="shared" si="12"/>
        <v>63.333333333333329</v>
      </c>
      <c r="AE53" s="112">
        <f>CRS!S53</f>
        <v>40.416666666666664</v>
      </c>
      <c r="AF53" s="66">
        <f>CRS!T53</f>
        <v>50.826388888888886</v>
      </c>
      <c r="AG53" s="64">
        <f>CRS!U53</f>
        <v>75</v>
      </c>
    </row>
    <row r="54" spans="1:33" ht="12.75" customHeight="1" x14ac:dyDescent="0.25">
      <c r="A54" s="56" t="s">
        <v>70</v>
      </c>
      <c r="B54" s="59" t="str">
        <f>CRS!B54</f>
        <v>LIGON, MOHD.ISMAEL</v>
      </c>
      <c r="C54" s="65" t="str">
        <f>CRS!C54</f>
        <v/>
      </c>
      <c r="D54" s="70" t="str">
        <f>CRS!D54</f>
        <v/>
      </c>
      <c r="E54" s="109">
        <v>0</v>
      </c>
      <c r="F54" s="109">
        <v>20</v>
      </c>
      <c r="G54" s="109">
        <v>10</v>
      </c>
      <c r="H54" s="109">
        <v>15</v>
      </c>
      <c r="I54" s="109">
        <v>20</v>
      </c>
      <c r="J54" s="109"/>
      <c r="K54" s="109"/>
      <c r="L54" s="109"/>
      <c r="M54" s="109"/>
      <c r="N54" s="109"/>
      <c r="O54" s="60">
        <f t="shared" si="8"/>
        <v>65</v>
      </c>
      <c r="P54" s="67">
        <f t="shared" si="9"/>
        <v>32.5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>
        <v>66</v>
      </c>
      <c r="AD54" s="67">
        <f t="shared" si="12"/>
        <v>73.333333333333329</v>
      </c>
      <c r="AE54" s="112">
        <f>CRS!S54</f>
        <v>52.916666666666664</v>
      </c>
      <c r="AF54" s="66">
        <f>CRS!T54</f>
        <v>39.298611111111114</v>
      </c>
      <c r="AG54" s="64">
        <f>CRS!U54</f>
        <v>73</v>
      </c>
    </row>
    <row r="55" spans="1:33" ht="12.75" customHeight="1" x14ac:dyDescent="0.25">
      <c r="A55" s="56" t="s">
        <v>71</v>
      </c>
      <c r="B55" s="59" t="str">
        <f>CRS!B55</f>
        <v>LONGOG, GIRLIE</v>
      </c>
      <c r="C55" s="65" t="str">
        <f>CRS!C55</f>
        <v/>
      </c>
      <c r="D55" s="70" t="str">
        <f>CRS!D55</f>
        <v/>
      </c>
      <c r="E55" s="109">
        <v>20</v>
      </c>
      <c r="F55" s="109">
        <v>0</v>
      </c>
      <c r="G55" s="109">
        <v>10</v>
      </c>
      <c r="H55" s="109">
        <v>15</v>
      </c>
      <c r="I55" s="109">
        <v>20</v>
      </c>
      <c r="J55" s="109"/>
      <c r="K55" s="109"/>
      <c r="L55" s="109"/>
      <c r="M55" s="109"/>
      <c r="N55" s="109"/>
      <c r="O55" s="60">
        <f t="shared" si="8"/>
        <v>65</v>
      </c>
      <c r="P55" s="67">
        <f t="shared" si="9"/>
        <v>32.5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>
        <v>39</v>
      </c>
      <c r="AD55" s="67">
        <f t="shared" si="12"/>
        <v>43.333333333333336</v>
      </c>
      <c r="AE55" s="112">
        <f>CRS!S55</f>
        <v>37.916666666666671</v>
      </c>
      <c r="AF55" s="66">
        <f>CRS!T55</f>
        <v>28.854166666666668</v>
      </c>
      <c r="AG55" s="64">
        <f>CRS!U55</f>
        <v>72</v>
      </c>
    </row>
    <row r="56" spans="1:33" ht="12.75" customHeight="1" x14ac:dyDescent="0.25">
      <c r="A56" s="56" t="s">
        <v>72</v>
      </c>
      <c r="B56" s="59" t="str">
        <f>CRS!B56</f>
        <v>PAPA, JAIME</v>
      </c>
      <c r="C56" s="65" t="str">
        <f>CRS!C56</f>
        <v/>
      </c>
      <c r="D56" s="70" t="str">
        <f>CRS!D56</f>
        <v/>
      </c>
      <c r="E56" s="109">
        <v>20</v>
      </c>
      <c r="F56" s="109">
        <v>0</v>
      </c>
      <c r="G56" s="109">
        <v>10</v>
      </c>
      <c r="H56" s="109">
        <v>0</v>
      </c>
      <c r="I56" s="109">
        <v>20</v>
      </c>
      <c r="J56" s="109"/>
      <c r="K56" s="109"/>
      <c r="L56" s="109"/>
      <c r="M56" s="109"/>
      <c r="N56" s="109"/>
      <c r="O56" s="60">
        <f t="shared" si="8"/>
        <v>50</v>
      </c>
      <c r="P56" s="67">
        <f t="shared" si="9"/>
        <v>25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>
        <v>63</v>
      </c>
      <c r="AD56" s="67">
        <f t="shared" si="12"/>
        <v>70</v>
      </c>
      <c r="AE56" s="112">
        <f>CRS!S56</f>
        <v>47.5</v>
      </c>
      <c r="AF56" s="66">
        <f>CRS!T56</f>
        <v>64.739583333333343</v>
      </c>
      <c r="AG56" s="64">
        <f>CRS!U56</f>
        <v>82</v>
      </c>
    </row>
    <row r="57" spans="1:33" ht="12.75" customHeight="1" x14ac:dyDescent="0.25">
      <c r="A57" s="56" t="s">
        <v>73</v>
      </c>
      <c r="B57" s="59" t="str">
        <f>CRS!B57</f>
        <v>PASOQUEN, JEROS</v>
      </c>
      <c r="C57" s="65" t="str">
        <f>CRS!C57</f>
        <v/>
      </c>
      <c r="D57" s="70" t="str">
        <f>CRS!D57</f>
        <v/>
      </c>
      <c r="E57" s="109">
        <v>0</v>
      </c>
      <c r="F57" s="109">
        <v>10</v>
      </c>
      <c r="G57" s="109">
        <v>0</v>
      </c>
      <c r="H57" s="109">
        <v>15</v>
      </c>
      <c r="I57" s="109">
        <v>0</v>
      </c>
      <c r="J57" s="109"/>
      <c r="K57" s="109"/>
      <c r="L57" s="109"/>
      <c r="M57" s="109"/>
      <c r="N57" s="109"/>
      <c r="O57" s="60">
        <f t="shared" si="8"/>
        <v>25</v>
      </c>
      <c r="P57" s="67">
        <f t="shared" si="9"/>
        <v>12.5</v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>
        <v>64</v>
      </c>
      <c r="AD57" s="67">
        <f t="shared" si="12"/>
        <v>71.111111111111114</v>
      </c>
      <c r="AE57" s="112">
        <f>CRS!S57</f>
        <v>41.805555555555557</v>
      </c>
      <c r="AF57" s="66">
        <f>CRS!T57</f>
        <v>51.819444444444443</v>
      </c>
      <c r="AG57" s="64">
        <f>CRS!U57</f>
        <v>76</v>
      </c>
    </row>
    <row r="58" spans="1:33" ht="12.75" customHeight="1" x14ac:dyDescent="0.25">
      <c r="A58" s="56" t="s">
        <v>74</v>
      </c>
      <c r="B58" s="59" t="str">
        <f>CRS!B58</f>
        <v>REYES, DENNIS JR.</v>
      </c>
      <c r="C58" s="65" t="str">
        <f>CRS!C58</f>
        <v/>
      </c>
      <c r="D58" s="70" t="str">
        <f>CRS!D58</f>
        <v/>
      </c>
      <c r="E58" s="109">
        <v>20</v>
      </c>
      <c r="F58" s="109">
        <v>0</v>
      </c>
      <c r="G58" s="109">
        <v>10</v>
      </c>
      <c r="H58" s="109">
        <v>0</v>
      </c>
      <c r="I58" s="109">
        <v>5</v>
      </c>
      <c r="J58" s="109"/>
      <c r="K58" s="109"/>
      <c r="L58" s="109"/>
      <c r="M58" s="109"/>
      <c r="N58" s="109"/>
      <c r="O58" s="60">
        <f t="shared" si="8"/>
        <v>35</v>
      </c>
      <c r="P58" s="67">
        <f t="shared" si="9"/>
        <v>17.5</v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>
        <v>41</v>
      </c>
      <c r="AD58" s="67">
        <f t="shared" si="12"/>
        <v>45.555555555555557</v>
      </c>
      <c r="AE58" s="112">
        <f>CRS!S58</f>
        <v>31.527777777777779</v>
      </c>
      <c r="AF58" s="66">
        <f>CRS!T58</f>
        <v>36.270833333333329</v>
      </c>
      <c r="AG58" s="64">
        <f>CRS!U58</f>
        <v>73</v>
      </c>
    </row>
    <row r="59" spans="1:33" ht="12.75" customHeight="1" x14ac:dyDescent="0.25">
      <c r="A59" s="56" t="s">
        <v>75</v>
      </c>
      <c r="B59" s="59" t="str">
        <f>CRS!B59</f>
        <v>TEOFILO, REYNALDO</v>
      </c>
      <c r="C59" s="65" t="str">
        <f>CRS!C59</f>
        <v/>
      </c>
      <c r="D59" s="70" t="str">
        <f>CRS!D59</f>
        <v/>
      </c>
      <c r="E59" s="109">
        <v>0</v>
      </c>
      <c r="F59" s="109">
        <v>20</v>
      </c>
      <c r="G59" s="109">
        <v>0</v>
      </c>
      <c r="H59" s="109">
        <v>15</v>
      </c>
      <c r="I59" s="109">
        <v>20</v>
      </c>
      <c r="J59" s="109"/>
      <c r="K59" s="109"/>
      <c r="L59" s="109"/>
      <c r="M59" s="109"/>
      <c r="N59" s="109"/>
      <c r="O59" s="60">
        <f t="shared" si="8"/>
        <v>55</v>
      </c>
      <c r="P59" s="67">
        <f t="shared" si="9"/>
        <v>27.500000000000004</v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>
        <v>62</v>
      </c>
      <c r="AD59" s="67">
        <f t="shared" si="12"/>
        <v>68.888888888888886</v>
      </c>
      <c r="AE59" s="112">
        <f>CRS!S59</f>
        <v>48.194444444444443</v>
      </c>
      <c r="AF59" s="66">
        <f>CRS!T59</f>
        <v>64.805555555555557</v>
      </c>
      <c r="AG59" s="64">
        <f>CRS!U59</f>
        <v>82</v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95"/>
      <c r="AI66" s="397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96"/>
      <c r="AI67" s="398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96"/>
      <c r="AI68" s="398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96"/>
      <c r="AI69" s="398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96"/>
      <c r="AI70" s="398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96"/>
      <c r="AI71" s="398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96"/>
      <c r="AI72" s="398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96"/>
      <c r="AI73" s="398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96"/>
      <c r="AI74" s="398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96"/>
      <c r="AI75" s="398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96"/>
      <c r="AI76" s="398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96"/>
      <c r="AI77" s="398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96"/>
      <c r="AI78" s="398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96"/>
      <c r="AI79" s="398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96"/>
      <c r="AI80" s="398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A</v>
      </c>
      <c r="C11" s="482" t="str">
        <f>'INITIAL INPUT'!G12</f>
        <v>ICS 6</v>
      </c>
      <c r="D11" s="483"/>
      <c r="E11" s="483"/>
      <c r="F11" s="163"/>
      <c r="G11" s="484" t="str">
        <f>CRS!A4</f>
        <v xml:space="preserve">TTHSAT 3:30PM-4:30PM  </v>
      </c>
      <c r="H11" s="485"/>
      <c r="I11" s="485"/>
      <c r="J11" s="485"/>
      <c r="K11" s="485"/>
      <c r="L11" s="485"/>
      <c r="M11" s="485"/>
      <c r="N11" s="164"/>
      <c r="O11" s="486" t="str">
        <f>CONCATENATE('INITIAL INPUT'!G16," Trimester")</f>
        <v>1st Trimester</v>
      </c>
      <c r="P11" s="483"/>
    </row>
    <row r="12" spans="1:34" s="127" customFormat="1" ht="15" customHeight="1" x14ac:dyDescent="0.2">
      <c r="A12" s="126" t="s">
        <v>14</v>
      </c>
      <c r="C12" s="476" t="s">
        <v>15</v>
      </c>
      <c r="D12" s="398"/>
      <c r="E12" s="398"/>
      <c r="F12" s="163"/>
      <c r="G12" s="477" t="s">
        <v>141</v>
      </c>
      <c r="H12" s="398"/>
      <c r="I12" s="398"/>
      <c r="J12" s="398"/>
      <c r="K12" s="398"/>
      <c r="L12" s="398"/>
      <c r="M12" s="398"/>
      <c r="N12" s="106"/>
      <c r="O12" s="478" t="str">
        <f>CONCATENATE("SY ",'INITIAL INPUT'!D16)</f>
        <v>SY 2017-2018</v>
      </c>
      <c r="P12" s="47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480" t="s">
        <v>133</v>
      </c>
      <c r="P14" s="481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14-5076-914</v>
      </c>
      <c r="C15" s="139" t="str">
        <f>IF(NAMES!B2="","",NAMES!B2)</f>
        <v xml:space="preserve">ABULGASEM, MOHAMED S.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80</v>
      </c>
      <c r="J15" s="145"/>
      <c r="K15" s="144">
        <f>IF(CRS!O9="","",CRS!O9)</f>
        <v>77</v>
      </c>
      <c r="L15" s="146"/>
      <c r="M15" s="144" t="str">
        <f>IF(CRS!V9="","",CRS!V9)</f>
        <v/>
      </c>
      <c r="N15" s="147"/>
      <c r="O15" s="474" t="str">
        <f>IF(CRS!W9="","",CRS!W9)</f>
        <v/>
      </c>
      <c r="P15" s="475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15-2750-755</v>
      </c>
      <c r="C16" s="139" t="str">
        <f>IF(NAMES!B3="","",NAMES!B3)</f>
        <v xml:space="preserve">BERNARDEZ, DARNELL ERIC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TRACK-3</v>
      </c>
      <c r="H16" s="133"/>
      <c r="I16" s="144">
        <f>IF(CRS!I10="","",CRS!I10)</f>
        <v>83</v>
      </c>
      <c r="J16" s="145"/>
      <c r="K16" s="144">
        <f>IF(CRS!O10="","",CRS!O10)</f>
        <v>78</v>
      </c>
      <c r="L16" s="146"/>
      <c r="M16" s="144">
        <f>IF(CRS!V10="","",CRS!V10)</f>
        <v>74</v>
      </c>
      <c r="N16" s="147"/>
      <c r="O16" s="474" t="str">
        <f>IF(CRS!W10="","",CRS!W10)</f>
        <v>FAILED</v>
      </c>
      <c r="P16" s="475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13-1142-510</v>
      </c>
      <c r="C17" s="139" t="str">
        <f>IF(NAMES!B4="","",NAMES!B4)</f>
        <v xml:space="preserve">BOGUEN, GABRIEL ANGELO S.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>
        <f>IF(CRS!I11="","",CRS!I11)</f>
        <v>72</v>
      </c>
      <c r="J17" s="145"/>
      <c r="K17" s="144">
        <f>IF(CRS!O11="","",CRS!O11)</f>
        <v>74</v>
      </c>
      <c r="L17" s="146"/>
      <c r="M17" s="144">
        <f>IF(CRS!V11="","",CRS!V11)</f>
        <v>73</v>
      </c>
      <c r="N17" s="147"/>
      <c r="O17" s="474" t="str">
        <f>IF(CRS!W11="","",CRS!W11)</f>
        <v>FAILED</v>
      </c>
      <c r="P17" s="475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14-4827-227</v>
      </c>
      <c r="C18" s="139" t="str">
        <f>IF(NAMES!B5="","",NAMES!B5)</f>
        <v xml:space="preserve">BOLOS, MITCHELLE ROSS A.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TRACK-3</v>
      </c>
      <c r="H18" s="133"/>
      <c r="I18" s="144">
        <f>IF(CRS!I12="","",CRS!I12)</f>
        <v>89</v>
      </c>
      <c r="J18" s="145"/>
      <c r="K18" s="144">
        <f>IF(CRS!O12="","",CRS!O12)</f>
        <v>88</v>
      </c>
      <c r="L18" s="146"/>
      <c r="M18" s="144">
        <f>IF(CRS!V12="","",CRS!V12)</f>
        <v>83</v>
      </c>
      <c r="N18" s="147"/>
      <c r="O18" s="474" t="str">
        <f>IF(CRS!W12="","",CRS!W12)</f>
        <v>PASSED</v>
      </c>
      <c r="P18" s="475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13-2962-664</v>
      </c>
      <c r="C19" s="139" t="str">
        <f>IF(NAMES!B6="","",NAMES!B6)</f>
        <v xml:space="preserve">CIANO, CLARENCE GLITZ A.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TRACK-3</v>
      </c>
      <c r="H19" s="133"/>
      <c r="I19" s="144">
        <f>IF(CRS!I13="","",CRS!I13)</f>
        <v>80</v>
      </c>
      <c r="J19" s="145"/>
      <c r="K19" s="144">
        <f>IF(CRS!O13="","",CRS!O13)</f>
        <v>73</v>
      </c>
      <c r="L19" s="146"/>
      <c r="M19" s="144">
        <f>IF(CRS!V13="","",CRS!V13)</f>
        <v>73</v>
      </c>
      <c r="N19" s="147"/>
      <c r="O19" s="474" t="str">
        <f>IF(CRS!W13="","",CRS!W13)</f>
        <v>FAILED</v>
      </c>
      <c r="P19" s="475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12-2747-920</v>
      </c>
      <c r="C20" s="139" t="str">
        <f>IF(NAMES!B7="","",NAMES!B7)</f>
        <v xml:space="preserve">DUAGAN, NEIL KEVIN M. </v>
      </c>
      <c r="D20" s="140"/>
      <c r="E20" s="141" t="str">
        <f>IF(NAMES!C7="","",NAMES!C7)</f>
        <v>M</v>
      </c>
      <c r="F20" s="142"/>
      <c r="G20" s="143" t="str">
        <f>IF(NAMES!D7="","",NAMES!D7)</f>
        <v>BSCS-DIGITAL ARTS TRACK-2</v>
      </c>
      <c r="H20" s="133"/>
      <c r="I20" s="144">
        <f>IF(CRS!I14="","",CRS!I14)</f>
        <v>89</v>
      </c>
      <c r="J20" s="145"/>
      <c r="K20" s="144">
        <f>IF(CRS!O14="","",CRS!O14)</f>
        <v>76</v>
      </c>
      <c r="L20" s="146"/>
      <c r="M20" s="144">
        <f>IF(CRS!V14="","",CRS!V14)</f>
        <v>74</v>
      </c>
      <c r="N20" s="147"/>
      <c r="O20" s="474" t="str">
        <f>IF(CRS!W14="","",CRS!W14)</f>
        <v>FAILED</v>
      </c>
      <c r="P20" s="475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15-1359-408</v>
      </c>
      <c r="C21" s="139" t="str">
        <f>IF(NAMES!B8="","",NAMES!B8)</f>
        <v xml:space="preserve">ERLANO, REGINALD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88</v>
      </c>
      <c r="J21" s="145"/>
      <c r="K21" s="144">
        <f>IF(CRS!O15="","",CRS!O15)</f>
        <v>86</v>
      </c>
      <c r="L21" s="146"/>
      <c r="M21" s="144">
        <f>IF(CRS!V15="","",CRS!V15)</f>
        <v>80</v>
      </c>
      <c r="N21" s="147"/>
      <c r="O21" s="474" t="str">
        <f>IF(CRS!W15="","",CRS!W15)</f>
        <v>PASSED</v>
      </c>
      <c r="P21" s="475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14-3728-395</v>
      </c>
      <c r="C22" s="139" t="str">
        <f>IF(NAMES!B9="","",NAMES!B9)</f>
        <v xml:space="preserve">FABIA, JHOSALYNE V. </v>
      </c>
      <c r="D22" s="140"/>
      <c r="E22" s="141" t="str">
        <f>IF(NAMES!C9="","",NAMES!C9)</f>
        <v>F</v>
      </c>
      <c r="F22" s="142"/>
      <c r="G22" s="143" t="str">
        <f>IF(NAMES!D9="","",NAMES!D9)</f>
        <v>BSIT-NET SEC TRACK-2</v>
      </c>
      <c r="H22" s="133"/>
      <c r="I22" s="144">
        <f>IF(CRS!I16="","",CRS!I16)</f>
        <v>77</v>
      </c>
      <c r="J22" s="145"/>
      <c r="K22" s="144">
        <f>IF(CRS!O16="","",CRS!O16)</f>
        <v>75</v>
      </c>
      <c r="L22" s="146"/>
      <c r="M22" s="144" t="str">
        <f>IF(CRS!V16="","",CRS!V16)</f>
        <v/>
      </c>
      <c r="N22" s="147"/>
      <c r="O22" s="474" t="str">
        <f>IF(CRS!W16="","",CRS!W16)</f>
        <v/>
      </c>
      <c r="P22" s="475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14-4818-769</v>
      </c>
      <c r="C23" s="139" t="str">
        <f>IF(NAMES!B10="","",NAMES!B10)</f>
        <v xml:space="preserve">GALVAN, JULIE ANN A. </v>
      </c>
      <c r="D23" s="140"/>
      <c r="E23" s="141" t="str">
        <f>IF(NAMES!C10="","",NAMES!C10)</f>
        <v>F</v>
      </c>
      <c r="F23" s="142"/>
      <c r="G23" s="143" t="str">
        <f>IF(NAMES!D10="","",NAMES!D10)</f>
        <v>BSIT-NET SEC TRACK-2</v>
      </c>
      <c r="H23" s="133"/>
      <c r="I23" s="144">
        <f>IF(CRS!I17="","",CRS!I17)</f>
        <v>85</v>
      </c>
      <c r="J23" s="145"/>
      <c r="K23" s="144">
        <f>IF(CRS!O17="","",CRS!O17)</f>
        <v>79</v>
      </c>
      <c r="L23" s="146"/>
      <c r="M23" s="144">
        <f>IF(CRS!V17="","",CRS!V17)</f>
        <v>75</v>
      </c>
      <c r="N23" s="147"/>
      <c r="O23" s="474" t="str">
        <f>IF(CRS!W17="","",CRS!W17)</f>
        <v>PASSED</v>
      </c>
      <c r="P23" s="475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13-3097-457</v>
      </c>
      <c r="C24" s="139" t="str">
        <f>IF(NAMES!B11="","",NAMES!B11)</f>
        <v xml:space="preserve">KUN, GREGORY T.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TRACK-3</v>
      </c>
      <c r="H24" s="133"/>
      <c r="I24" s="144">
        <f>IF(CRS!I18="","",CRS!I18)</f>
        <v>90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474" t="str">
        <f>IF(CRS!W18="","",CRS!W18)</f>
        <v/>
      </c>
      <c r="P24" s="475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14-4969-828</v>
      </c>
      <c r="C25" s="139" t="str">
        <f>IF(NAMES!B12="","",NAMES!B12)</f>
        <v xml:space="preserve">LAMIREZ, SHERWIN B.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TRACK-3</v>
      </c>
      <c r="H25" s="133"/>
      <c r="I25" s="144">
        <f>IF(CRS!I19="","",CRS!I19)</f>
        <v>86</v>
      </c>
      <c r="J25" s="145"/>
      <c r="K25" s="144">
        <f>IF(CRS!O19="","",CRS!O19)</f>
        <v>74</v>
      </c>
      <c r="L25" s="146"/>
      <c r="M25" s="144">
        <f>IF(CRS!V19="","",CRS!V19)</f>
        <v>73</v>
      </c>
      <c r="N25" s="147"/>
      <c r="O25" s="474" t="str">
        <f>IF(CRS!W19="","",CRS!W19)</f>
        <v>FAILED</v>
      </c>
      <c r="P25" s="475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14-4515-890</v>
      </c>
      <c r="C26" s="139" t="str">
        <f>IF(NAMES!B13="","",NAMES!B13)</f>
        <v xml:space="preserve">MALENG-AN, MILAGROSE D.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TRACK-3</v>
      </c>
      <c r="H26" s="133"/>
      <c r="I26" s="144">
        <f>IF(CRS!I20="","",CRS!I20)</f>
        <v>89</v>
      </c>
      <c r="J26" s="145"/>
      <c r="K26" s="144">
        <f>IF(CRS!O20="","",CRS!O20)</f>
        <v>88</v>
      </c>
      <c r="L26" s="146"/>
      <c r="M26" s="144">
        <f>IF(CRS!V20="","",CRS!V20)</f>
        <v>83</v>
      </c>
      <c r="N26" s="147"/>
      <c r="O26" s="474" t="str">
        <f>IF(CRS!W20="","",CRS!W20)</f>
        <v>PASSED</v>
      </c>
      <c r="P26" s="475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14-2752-573</v>
      </c>
      <c r="C27" s="139" t="str">
        <f>IF(NAMES!B14="","",NAMES!B14)</f>
        <v xml:space="preserve">MARTIN, STEPHEN M.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TRACK-3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474" t="str">
        <f>IF(CRS!W21="","",CRS!W21)</f>
        <v/>
      </c>
      <c r="P27" s="475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15-3091-774</v>
      </c>
      <c r="C28" s="139" t="str">
        <f>IF(NAMES!B15="","",NAMES!B15)</f>
        <v xml:space="preserve">MUHYANG, HAM D.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72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474" t="str">
        <f>IF(CRS!W22="","",CRS!W22)</f>
        <v/>
      </c>
      <c r="P28" s="475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14-5074-142</v>
      </c>
      <c r="C29" s="139" t="str">
        <f>IF(NAMES!B16="","",NAMES!B16)</f>
        <v xml:space="preserve">PANERGO, ALAIN DALE M.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TRACK-3</v>
      </c>
      <c r="H29" s="133"/>
      <c r="I29" s="144">
        <f>IF(CRS!I23="","",CRS!I23)</f>
        <v>93</v>
      </c>
      <c r="J29" s="145"/>
      <c r="K29" s="144">
        <f>IF(CRS!O23="","",CRS!O23)</f>
        <v>92</v>
      </c>
      <c r="L29" s="146"/>
      <c r="M29" s="144">
        <f>IF(CRS!V23="","",CRS!V23)</f>
        <v>86</v>
      </c>
      <c r="N29" s="147"/>
      <c r="O29" s="474" t="str">
        <f>IF(CRS!W23="","",CRS!W23)</f>
        <v>PASSED</v>
      </c>
      <c r="P29" s="475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15-0755-572</v>
      </c>
      <c r="C30" s="139" t="str">
        <f>IF(NAMES!B17="","",NAMES!B17)</f>
        <v xml:space="preserve">PARCHASO, LOVELY JOANNA JOY J. </v>
      </c>
      <c r="D30" s="140"/>
      <c r="E30" s="141" t="str">
        <f>IF(NAMES!C17="","",NAMES!C17)</f>
        <v>F</v>
      </c>
      <c r="F30" s="142"/>
      <c r="G30" s="143" t="str">
        <f>IF(NAMES!D17="","",NAMES!D17)</f>
        <v>BSIT-WEB TRACK-3</v>
      </c>
      <c r="H30" s="133"/>
      <c r="I30" s="144">
        <f>IF(CRS!I24="","",CRS!I24)</f>
        <v>94</v>
      </c>
      <c r="J30" s="145"/>
      <c r="K30" s="144">
        <f>IF(CRS!O24="","",CRS!O24)</f>
        <v>92</v>
      </c>
      <c r="L30" s="146"/>
      <c r="M30" s="144">
        <f>IF(CRS!V24="","",CRS!V24)</f>
        <v>86</v>
      </c>
      <c r="N30" s="147"/>
      <c r="O30" s="474" t="str">
        <f>IF(CRS!W24="","",CRS!W24)</f>
        <v>PASSED</v>
      </c>
      <c r="P30" s="475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16-4767-509</v>
      </c>
      <c r="C31" s="139" t="str">
        <f>IF(NAMES!B18="","",NAMES!B18)</f>
        <v xml:space="preserve">RODRIGO, RAVEN CARLOS T.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91</v>
      </c>
      <c r="J31" s="145"/>
      <c r="K31" s="144">
        <f>IF(CRS!O25="","",CRS!O25)</f>
        <v>85</v>
      </c>
      <c r="L31" s="146"/>
      <c r="M31" s="144">
        <f>IF(CRS!V25="","",CRS!V25)</f>
        <v>75</v>
      </c>
      <c r="N31" s="147"/>
      <c r="O31" s="474" t="str">
        <f>IF(CRS!W25="","",CRS!W25)</f>
        <v>PASSED</v>
      </c>
      <c r="P31" s="475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15-2047-206</v>
      </c>
      <c r="C32" s="139" t="str">
        <f>IF(NAMES!B19="","",NAMES!B19)</f>
        <v xml:space="preserve">TARECTECAN, MARIO JR. A.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85</v>
      </c>
      <c r="J32" s="145"/>
      <c r="K32" s="144">
        <f>IF(CRS!O26="","",CRS!O26)</f>
        <v>88</v>
      </c>
      <c r="L32" s="146"/>
      <c r="M32" s="144">
        <f>IF(CRS!V26="","",CRS!V26)</f>
        <v>85</v>
      </c>
      <c r="N32" s="147"/>
      <c r="O32" s="474" t="str">
        <f>IF(CRS!W26="","",CRS!W26)</f>
        <v>PASSED</v>
      </c>
      <c r="P32" s="475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15-4465-341</v>
      </c>
      <c r="C33" s="139" t="str">
        <f>IF(NAMES!B20="","",NAMES!B20)</f>
        <v xml:space="preserve">TOLEDO, MEUIS IRISH S. </v>
      </c>
      <c r="D33" s="140"/>
      <c r="E33" s="141" t="str">
        <f>IF(NAMES!C20="","",NAMES!C20)</f>
        <v>F</v>
      </c>
      <c r="F33" s="142"/>
      <c r="G33" s="143" t="str">
        <f>IF(NAMES!D20="","",NAMES!D20)</f>
        <v>BSIT-NET SEC TRACK-2</v>
      </c>
      <c r="H33" s="133"/>
      <c r="I33" s="144">
        <f>IF(CRS!I27="","",CRS!I27)</f>
        <v>79</v>
      </c>
      <c r="J33" s="145"/>
      <c r="K33" s="144">
        <f>IF(CRS!O27="","",CRS!O27)</f>
        <v>77</v>
      </c>
      <c r="L33" s="146"/>
      <c r="M33" s="144">
        <f>IF(CRS!V27="","",CRS!V27)</f>
        <v>74</v>
      </c>
      <c r="N33" s="147"/>
      <c r="O33" s="474" t="str">
        <f>IF(CRS!W27="","",CRS!W27)</f>
        <v>FAILED</v>
      </c>
      <c r="P33" s="475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13-1856-552</v>
      </c>
      <c r="C34" s="139" t="str">
        <f>IF(NAMES!B21="","",NAMES!B21)</f>
        <v xml:space="preserve">VALLES, LESLIE JOY G. </v>
      </c>
      <c r="D34" s="140"/>
      <c r="E34" s="141" t="str">
        <f>IF(NAMES!C21="","",NAMES!C21)</f>
        <v>F</v>
      </c>
      <c r="F34" s="142"/>
      <c r="G34" s="143" t="str">
        <f>IF(NAMES!D21="","",NAMES!D21)</f>
        <v>BSIT-NET SEC TRACK-2</v>
      </c>
      <c r="H34" s="133"/>
      <c r="I34" s="144">
        <f>IF(CRS!I28="","",CRS!I28)</f>
        <v>82</v>
      </c>
      <c r="J34" s="145"/>
      <c r="K34" s="144">
        <f>IF(CRS!O28="","",CRS!O28)</f>
        <v>79</v>
      </c>
      <c r="L34" s="146"/>
      <c r="M34" s="144">
        <f>IF(CRS!V28="","",CRS!V28)</f>
        <v>75</v>
      </c>
      <c r="N34" s="147"/>
      <c r="O34" s="474" t="str">
        <f>IF(CRS!W28="","",CRS!W28)</f>
        <v>PASSED</v>
      </c>
      <c r="P34" s="475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14-4698-709</v>
      </c>
      <c r="C35" s="139" t="str">
        <f>IF(NAMES!B22="","",NAMES!B22)</f>
        <v xml:space="preserve">VICENTE, JHONTRAYE SHANE P.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TRACK-3</v>
      </c>
      <c r="H35" s="133"/>
      <c r="I35" s="144">
        <f>IF(CRS!I29="","",CRS!I29)</f>
        <v>90</v>
      </c>
      <c r="J35" s="145"/>
      <c r="K35" s="144">
        <f>IF(CRS!O29="","",CRS!O29)</f>
        <v>90</v>
      </c>
      <c r="L35" s="146"/>
      <c r="M35" s="144">
        <f>IF(CRS!V29="","",CRS!V29)</f>
        <v>84</v>
      </c>
      <c r="N35" s="147"/>
      <c r="O35" s="474" t="str">
        <f>IF(CRS!W29="","",CRS!W29)</f>
        <v>PASSED</v>
      </c>
      <c r="P35" s="475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14-5365-635</v>
      </c>
      <c r="C36" s="139" t="str">
        <f>IF(NAMES!B23="","",NAMES!B23)</f>
        <v xml:space="preserve">YOUSSOUF, ADOUM M.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86</v>
      </c>
      <c r="J36" s="145"/>
      <c r="K36" s="144">
        <f>IF(CRS!O30="","",CRS!O30)</f>
        <v>79</v>
      </c>
      <c r="L36" s="146"/>
      <c r="M36" s="144">
        <f>IF(CRS!V30="","",CRS!V30)</f>
        <v>74</v>
      </c>
      <c r="N36" s="147"/>
      <c r="O36" s="474" t="str">
        <f>IF(CRS!W30="","",CRS!W30)</f>
        <v>FAILED</v>
      </c>
      <c r="P36" s="475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474" t="str">
        <f>IF(CRS!W31="","",CRS!W31)</f>
        <v/>
      </c>
      <c r="P37" s="475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474" t="str">
        <f>IF(CRS!W32="","",CRS!W32)</f>
        <v/>
      </c>
      <c r="P38" s="475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474" t="str">
        <f>IF(CRS!W33="","",CRS!W33)</f>
        <v/>
      </c>
      <c r="P39" s="475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474" t="str">
        <f>IF(CRS!W34="","",CRS!W34)</f>
        <v/>
      </c>
      <c r="P40" s="475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474" t="str">
        <f>IF(CRS!W35="","",CRS!W35)</f>
        <v/>
      </c>
      <c r="P41" s="475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474" t="str">
        <f>IF(CRS!W36="","",CRS!W36)</f>
        <v/>
      </c>
      <c r="P42" s="475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474" t="str">
        <f>IF(CRS!W37="","",CRS!W37)</f>
        <v/>
      </c>
      <c r="P43" s="475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474" t="str">
        <f>IF(CRS!W38="","",CRS!W38)</f>
        <v/>
      </c>
      <c r="P44" s="475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474" t="str">
        <f>IF(CRS!W39="","",CRS!W39)</f>
        <v/>
      </c>
      <c r="P45" s="475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474" t="str">
        <f>IF(CRS!W40="","",CRS!W40)</f>
        <v/>
      </c>
      <c r="P46" s="475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SPECIAL TOPICS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A</v>
      </c>
      <c r="C72" s="482" t="str">
        <f>C11</f>
        <v>ICS 6</v>
      </c>
      <c r="D72" s="483"/>
      <c r="E72" s="483"/>
      <c r="F72" s="163"/>
      <c r="G72" s="484" t="str">
        <f>G11</f>
        <v xml:space="preserve">TTHSAT 3:30PM-4:30PM  </v>
      </c>
      <c r="H72" s="485"/>
      <c r="I72" s="485"/>
      <c r="J72" s="485"/>
      <c r="K72" s="485"/>
      <c r="L72" s="485"/>
      <c r="M72" s="485"/>
      <c r="N72" s="164"/>
      <c r="O72" s="486" t="str">
        <f>O11</f>
        <v>1st Trimester</v>
      </c>
      <c r="P72" s="483"/>
    </row>
    <row r="73" spans="1:34" s="127" customFormat="1" ht="15" customHeight="1" x14ac:dyDescent="0.2">
      <c r="A73" s="126" t="s">
        <v>14</v>
      </c>
      <c r="C73" s="476" t="s">
        <v>15</v>
      </c>
      <c r="D73" s="398"/>
      <c r="E73" s="398"/>
      <c r="F73" s="163"/>
      <c r="G73" s="477" t="s">
        <v>141</v>
      </c>
      <c r="H73" s="398"/>
      <c r="I73" s="398"/>
      <c r="J73" s="398"/>
      <c r="K73" s="398"/>
      <c r="L73" s="398"/>
      <c r="M73" s="398"/>
      <c r="N73" s="106"/>
      <c r="O73" s="478" t="str">
        <f>O12</f>
        <v>SY 2017-2018</v>
      </c>
      <c r="P73" s="47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480" t="s">
        <v>133</v>
      </c>
      <c r="P75" s="481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>AL SAEEDI, TALAL</v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474" t="str">
        <f>IF(CRS!W50="","",CRS!W50)</f>
        <v/>
      </c>
      <c r="P76" s="475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>BALISTO, BRIX</v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>
        <f>IF(CRS!I51="","",CRS!I51)</f>
        <v>82</v>
      </c>
      <c r="J77" s="145"/>
      <c r="K77" s="144">
        <f>IF(CRS!O51="","",CRS!O51)</f>
        <v>74</v>
      </c>
      <c r="L77" s="146"/>
      <c r="M77" s="144">
        <f>IF(CRS!V51="","",CRS!V51)</f>
        <v>73</v>
      </c>
      <c r="N77" s="147"/>
      <c r="O77" s="474" t="str">
        <f>IF(CRS!W51="","",CRS!W51)</f>
        <v>FAILED</v>
      </c>
      <c r="P77" s="475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>ESTARIS, RENZ</v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>
        <f>IF(CRS!I52="","",CRS!I52)</f>
        <v>88</v>
      </c>
      <c r="J78" s="145"/>
      <c r="K78" s="144">
        <f>IF(CRS!O52="","",CRS!O52)</f>
        <v>82</v>
      </c>
      <c r="L78" s="146"/>
      <c r="M78" s="144">
        <f>IF(CRS!V52="","",CRS!V52)</f>
        <v>77</v>
      </c>
      <c r="N78" s="147"/>
      <c r="O78" s="474" t="str">
        <f>IF(CRS!W52="","",CRS!W52)</f>
        <v>PASSED</v>
      </c>
      <c r="P78" s="475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>GAYAO, DANIEL ZYRICK</v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>
        <f>IF(CRS!I53="","",CRS!I53)</f>
        <v>85</v>
      </c>
      <c r="J79" s="145"/>
      <c r="K79" s="144">
        <f>IF(CRS!O53="","",CRS!O53)</f>
        <v>81</v>
      </c>
      <c r="L79" s="146"/>
      <c r="M79" s="144">
        <f>IF(CRS!V53="","",CRS!V53)</f>
        <v>75</v>
      </c>
      <c r="N79" s="147"/>
      <c r="O79" s="474" t="str">
        <f>IF(CRS!W53="","",CRS!W53)</f>
        <v>PASSED</v>
      </c>
      <c r="P79" s="475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>LIGON, MOHD.ISMAEL</v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>
        <f>IF(CRS!I54="","",CRS!I54)</f>
        <v>72</v>
      </c>
      <c r="J80" s="145"/>
      <c r="K80" s="144">
        <f>IF(CRS!O54="","",CRS!O54)</f>
        <v>72</v>
      </c>
      <c r="L80" s="146"/>
      <c r="M80" s="144">
        <f>IF(CRS!V54="","",CRS!V54)</f>
        <v>73</v>
      </c>
      <c r="N80" s="147"/>
      <c r="O80" s="474" t="str">
        <f>IF(CRS!W54="","",CRS!W54)</f>
        <v>FAILED</v>
      </c>
      <c r="P80" s="475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>LONGOG, GIRLIE</v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>
        <f>IF(CRS!I55="","",CRS!I55)</f>
        <v>71</v>
      </c>
      <c r="J81" s="145"/>
      <c r="K81" s="144">
        <f>IF(CRS!O55="","",CRS!O55)</f>
        <v>72</v>
      </c>
      <c r="L81" s="146"/>
      <c r="M81" s="144">
        <f>IF(CRS!V55="","",CRS!V55)</f>
        <v>72</v>
      </c>
      <c r="N81" s="147"/>
      <c r="O81" s="474" t="str">
        <f>IF(CRS!W55="","",CRS!W55)</f>
        <v>FAILED</v>
      </c>
      <c r="P81" s="475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>PAPA, JAIME</v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>
        <f>IF(CRS!I56="","",CRS!I56)</f>
        <v>93</v>
      </c>
      <c r="J82" s="145"/>
      <c r="K82" s="144">
        <f>IF(CRS!O56="","",CRS!O56)</f>
        <v>91</v>
      </c>
      <c r="L82" s="146"/>
      <c r="M82" s="144">
        <f>IF(CRS!V56="","",CRS!V56)</f>
        <v>82</v>
      </c>
      <c r="N82" s="147"/>
      <c r="O82" s="474" t="str">
        <f>IF(CRS!W56="","",CRS!W56)</f>
        <v>PASSED</v>
      </c>
      <c r="P82" s="475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>PASOQUEN, JEROS</v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>
        <f>IF(CRS!I57="","",CRS!I57)</f>
        <v>94</v>
      </c>
      <c r="J83" s="145"/>
      <c r="K83" s="144">
        <f>IF(CRS!O57="","",CRS!O57)</f>
        <v>81</v>
      </c>
      <c r="L83" s="146"/>
      <c r="M83" s="144">
        <f>IF(CRS!V57="","",CRS!V57)</f>
        <v>76</v>
      </c>
      <c r="N83" s="147"/>
      <c r="O83" s="474" t="str">
        <f>IF(CRS!W57="","",CRS!W57)</f>
        <v>PASSED</v>
      </c>
      <c r="P83" s="475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>REYES, DENNIS JR.</v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>
        <f>IF(CRS!I58="","",CRS!I58)</f>
        <v>73</v>
      </c>
      <c r="J84" s="145"/>
      <c r="K84" s="144">
        <f>IF(CRS!O58="","",CRS!O58)</f>
        <v>73</v>
      </c>
      <c r="L84" s="146"/>
      <c r="M84" s="144">
        <f>IF(CRS!V58="","",CRS!V58)</f>
        <v>73</v>
      </c>
      <c r="N84" s="147"/>
      <c r="O84" s="474" t="str">
        <f>IF(CRS!W58="","",CRS!W58)</f>
        <v>FAILED</v>
      </c>
      <c r="P84" s="475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>TEOFILO, REYNALDO</v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>
        <f>IF(CRS!I59="","",CRS!I59)</f>
        <v>94</v>
      </c>
      <c r="J85" s="145"/>
      <c r="K85" s="144">
        <f>IF(CRS!O59="","",CRS!O59)</f>
        <v>91</v>
      </c>
      <c r="L85" s="146"/>
      <c r="M85" s="144">
        <f>IF(CRS!V59="","",CRS!V59)</f>
        <v>82</v>
      </c>
      <c r="N85" s="147"/>
      <c r="O85" s="474" t="str">
        <f>IF(CRS!W59="","",CRS!W59)</f>
        <v>PASSED</v>
      </c>
      <c r="P85" s="475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474" t="str">
        <f>IF(CRS!W60="","",CRS!W60)</f>
        <v/>
      </c>
      <c r="P86" s="475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474" t="str">
        <f>IF(CRS!W61="","",CRS!W61)</f>
        <v/>
      </c>
      <c r="P87" s="475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474" t="str">
        <f>IF(CRS!W62="","",CRS!W62)</f>
        <v/>
      </c>
      <c r="P88" s="475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474" t="str">
        <f>IF(CRS!W63="","",CRS!W63)</f>
        <v/>
      </c>
      <c r="P89" s="475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474" t="str">
        <f>IF(CRS!W64="","",CRS!W64)</f>
        <v/>
      </c>
      <c r="P90" s="475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474" t="str">
        <f>IF(CRS!W65="","",CRS!W65)</f>
        <v/>
      </c>
      <c r="P91" s="475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474" t="str">
        <f>IF(CRS!W66="","",CRS!W66)</f>
        <v/>
      </c>
      <c r="P92" s="475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474" t="str">
        <f>IF(CRS!W67="","",CRS!W67)</f>
        <v/>
      </c>
      <c r="P93" s="475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474" t="str">
        <f>IF(CRS!W68="","",CRS!W68)</f>
        <v/>
      </c>
      <c r="P94" s="475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474" t="str">
        <f>IF(CRS!W69="","",CRS!W69)</f>
        <v/>
      </c>
      <c r="P95" s="475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474" t="str">
        <f>IF(CRS!W70="","",CRS!W70)</f>
        <v/>
      </c>
      <c r="P96" s="475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474" t="str">
        <f>IF(CRS!W71="","",CRS!W71)</f>
        <v/>
      </c>
      <c r="P97" s="475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474" t="str">
        <f>IF(CRS!W72="","",CRS!W72)</f>
        <v/>
      </c>
      <c r="P98" s="475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474" t="str">
        <f>IF(CRS!W73="","",CRS!W73)</f>
        <v/>
      </c>
      <c r="P99" s="475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474" t="str">
        <f>IF(CRS!W74="","",CRS!W74)</f>
        <v/>
      </c>
      <c r="P100" s="475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474" t="str">
        <f>IF(CRS!W75="","",CRS!W75)</f>
        <v/>
      </c>
      <c r="P101" s="475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474" t="str">
        <f>IF(CRS!W76="","",CRS!W76)</f>
        <v/>
      </c>
      <c r="P102" s="475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474" t="str">
        <f>IF(CRS!W77="","",CRS!W77)</f>
        <v/>
      </c>
      <c r="P103" s="475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474" t="str">
        <f>IF(CRS!W78="","",CRS!W78)</f>
        <v/>
      </c>
      <c r="P104" s="475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474" t="str">
        <f>IF(CRS!W79="","",CRS!W79)</f>
        <v/>
      </c>
      <c r="P105" s="475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474" t="str">
        <f>IF(CRS!W80="","",CRS!W80)</f>
        <v/>
      </c>
      <c r="P106" s="475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474" t="s">
        <v>28</v>
      </c>
      <c r="P107" s="475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SPECIAL TOPICS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2017-12-20T02:18:00Z</dcterms:modified>
</cp:coreProperties>
</file>