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CLASS RECORDS\"/>
    </mc:Choice>
  </mc:AlternateContent>
  <bookViews>
    <workbookView xWindow="0" yWindow="0" windowWidth="20490" windowHeight="7905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52511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E78" i="7" s="1"/>
  <c r="AA78" i="7"/>
  <c r="AB78" i="7" s="1"/>
  <c r="Q78" i="4" s="1"/>
  <c r="O78" i="7"/>
  <c r="AD77" i="7"/>
  <c r="R77" i="4" s="1"/>
  <c r="S77" i="4" s="1"/>
  <c r="AE77" i="7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 s="1"/>
  <c r="O75" i="7"/>
  <c r="P75" i="7" s="1"/>
  <c r="P75" i="4" s="1"/>
  <c r="AD74" i="7"/>
  <c r="R74" i="4" s="1"/>
  <c r="S74" i="4" s="1"/>
  <c r="T74" i="4" s="1"/>
  <c r="U74" i="4" s="1"/>
  <c r="AG74" i="7" s="1"/>
  <c r="AA74" i="7"/>
  <c r="AB74" i="7" s="1"/>
  <c r="O74" i="7"/>
  <c r="P74" i="7" s="1"/>
  <c r="P74" i="4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AB72" i="7" s="1"/>
  <c r="Q72" i="4" s="1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T70" i="4" s="1"/>
  <c r="AF70" i="7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P66" i="7" s="1"/>
  <c r="P66" i="4" s="1"/>
  <c r="AD65" i="7"/>
  <c r="R65" i="4" s="1"/>
  <c r="S65" i="4" s="1"/>
  <c r="AE65" i="7" s="1"/>
  <c r="AA65" i="7"/>
  <c r="AB65" i="7" s="1"/>
  <c r="Q65" i="4" s="1"/>
  <c r="O65" i="7"/>
  <c r="P65" i="7"/>
  <c r="P65" i="4" s="1"/>
  <c r="AD64" i="7"/>
  <c r="R64" i="4" s="1"/>
  <c r="S64" i="4" s="1"/>
  <c r="AA64" i="7"/>
  <c r="O64" i="7"/>
  <c r="P64" i="7" s="1"/>
  <c r="P64" i="4" s="1"/>
  <c r="AD63" i="7"/>
  <c r="R63" i="4" s="1"/>
  <c r="S63" i="4" s="1"/>
  <c r="AA63" i="7"/>
  <c r="AB63" i="7" s="1"/>
  <c r="Q63" i="4" s="1"/>
  <c r="O63" i="7"/>
  <c r="P63" i="7" s="1"/>
  <c r="P63" i="4" s="1"/>
  <c r="AD62" i="7"/>
  <c r="R62" i="4" s="1"/>
  <c r="S62" i="4" s="1"/>
  <c r="AE62" i="7" s="1"/>
  <c r="AA62" i="7"/>
  <c r="AB62" i="7" s="1"/>
  <c r="Q62" i="4" s="1"/>
  <c r="O62" i="7"/>
  <c r="AD61" i="7"/>
  <c r="R61" i="4" s="1"/>
  <c r="S61" i="4" s="1"/>
  <c r="AE61" i="7" s="1"/>
  <c r="AA61" i="7"/>
  <c r="AB61" i="7" s="1"/>
  <c r="Q61" i="4" s="1"/>
  <c r="O61" i="7"/>
  <c r="P61" i="7" s="1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T58" i="4" s="1"/>
  <c r="U58" i="4" s="1"/>
  <c r="AG58" i="7" s="1"/>
  <c r="AA58" i="7"/>
  <c r="AB58" i="7" s="1"/>
  <c r="Q58" i="4" s="1"/>
  <c r="O58" i="7"/>
  <c r="P58" i="7" s="1"/>
  <c r="P58" i="4" s="1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A55" i="7"/>
  <c r="AB55" i="7" s="1"/>
  <c r="Q55" i="4" s="1"/>
  <c r="O55" i="7"/>
  <c r="P55" i="7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 s="1"/>
  <c r="S53" i="4" s="1"/>
  <c r="AA53" i="7"/>
  <c r="AB53" i="7" s="1"/>
  <c r="Q53" i="4" s="1"/>
  <c r="O53" i="7"/>
  <c r="P53" i="7"/>
  <c r="P53" i="4" s="1"/>
  <c r="AD52" i="7"/>
  <c r="R52" i="4" s="1"/>
  <c r="S52" i="4" s="1"/>
  <c r="AA52" i="7"/>
  <c r="AB52" i="7" s="1"/>
  <c r="Q52" i="4" s="1"/>
  <c r="O52" i="7"/>
  <c r="P52" i="7" s="1"/>
  <c r="P52" i="4" s="1"/>
  <c r="AD51" i="7"/>
  <c r="R51" i="4" s="1"/>
  <c r="S51" i="4" s="1"/>
  <c r="AE51" i="7" s="1"/>
  <c r="AA51" i="7"/>
  <c r="AB51" i="7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P50" i="7" s="1"/>
  <c r="P50" i="4" s="1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S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Q36" i="4" s="1"/>
  <c r="O36" i="7"/>
  <c r="AD35" i="7"/>
  <c r="R35" i="4" s="1"/>
  <c r="S35" i="4" s="1"/>
  <c r="AE35" i="7" s="1"/>
  <c r="AA35" i="7"/>
  <c r="AB35" i="7" s="1"/>
  <c r="Q35" i="4" s="1"/>
  <c r="O35" i="7"/>
  <c r="P35" i="7" s="1"/>
  <c r="P35" i="4" s="1"/>
  <c r="AD34" i="7"/>
  <c r="R34" i="4" s="1"/>
  <c r="S34" i="4" s="1"/>
  <c r="T34" i="4" s="1"/>
  <c r="U34" i="4" s="1"/>
  <c r="V34" i="4" s="1"/>
  <c r="W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P30" i="4" s="1"/>
  <c r="AD29" i="7"/>
  <c r="R29" i="4" s="1"/>
  <c r="S29" i="4" s="1"/>
  <c r="T29" i="4" s="1"/>
  <c r="U29" i="4" s="1"/>
  <c r="AG29" i="7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/>
  <c r="Q23" i="4" s="1"/>
  <c r="O23" i="7"/>
  <c r="P23" i="7" s="1"/>
  <c r="P23" i="4" s="1"/>
  <c r="AD22" i="7"/>
  <c r="R22" i="4" s="1"/>
  <c r="S22" i="4" s="1"/>
  <c r="AA22" i="7"/>
  <c r="AB22" i="7" s="1"/>
  <c r="Q22" i="4" s="1"/>
  <c r="O22" i="7"/>
  <c r="P22" i="7" s="1"/>
  <c r="P22" i="4" s="1"/>
  <c r="AD21" i="7"/>
  <c r="R21" i="4" s="1"/>
  <c r="S21" i="4" s="1"/>
  <c r="AA21" i="7"/>
  <c r="AB21" i="7" s="1"/>
  <c r="Q21" i="4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P19" i="4" s="1"/>
  <c r="AD18" i="7"/>
  <c r="R18" i="4" s="1"/>
  <c r="S18" i="4" s="1"/>
  <c r="AA18" i="7"/>
  <c r="AB18" i="7" s="1"/>
  <c r="Q18" i="4" s="1"/>
  <c r="O18" i="7"/>
  <c r="P18" i="7" s="1"/>
  <c r="P18" i="4" s="1"/>
  <c r="AD17" i="7"/>
  <c r="R17" i="4" s="1"/>
  <c r="AA17" i="7"/>
  <c r="O17" i="7"/>
  <c r="P17" i="7" s="1"/>
  <c r="P17" i="4" s="1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AA14" i="7"/>
  <c r="AB14" i="7" s="1"/>
  <c r="Q14" i="4" s="1"/>
  <c r="O14" i="7"/>
  <c r="AD13" i="7"/>
  <c r="AA13" i="7"/>
  <c r="O13" i="7"/>
  <c r="AD12" i="7"/>
  <c r="AA12" i="7"/>
  <c r="O12" i="7"/>
  <c r="AD11" i="7"/>
  <c r="AA11" i="7"/>
  <c r="O11" i="7"/>
  <c r="AD10" i="7"/>
  <c r="R10" i="4" s="1"/>
  <c r="AA10" i="7"/>
  <c r="O10" i="7"/>
  <c r="AD9" i="7"/>
  <c r="AA9" i="7"/>
  <c r="AB9" i="7" s="1"/>
  <c r="Q9" i="4" s="1"/>
  <c r="O9" i="7"/>
  <c r="AC47" i="7"/>
  <c r="AA6" i="7"/>
  <c r="AA47" i="7" s="1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P79" i="6" s="1"/>
  <c r="J79" i="4" s="1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J77" i="4" s="1"/>
  <c r="AD76" i="6"/>
  <c r="L76" i="4" s="1"/>
  <c r="AA76" i="6"/>
  <c r="AB76" i="6" s="1"/>
  <c r="K76" i="4" s="1"/>
  <c r="O76" i="6"/>
  <c r="P76" i="6" s="1"/>
  <c r="J76" i="4" s="1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P72" i="6" s="1"/>
  <c r="J72" i="4" s="1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J69" i="4" s="1"/>
  <c r="AD68" i="6"/>
  <c r="L68" i="4" s="1"/>
  <c r="AA68" i="6"/>
  <c r="AB68" i="6" s="1"/>
  <c r="K68" i="4" s="1"/>
  <c r="O68" i="6"/>
  <c r="P68" i="6" s="1"/>
  <c r="J68" i="4" s="1"/>
  <c r="AD67" i="6"/>
  <c r="L67" i="4" s="1"/>
  <c r="AA67" i="6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J61" i="4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P58" i="6" s="1"/>
  <c r="J58" i="4" s="1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J52" i="4" s="1"/>
  <c r="AD51" i="6"/>
  <c r="L51" i="4" s="1"/>
  <c r="AA51" i="6"/>
  <c r="O51" i="6"/>
  <c r="P51" i="6" s="1"/>
  <c r="J51" i="4" s="1"/>
  <c r="AD50" i="6"/>
  <c r="L50" i="4" s="1"/>
  <c r="AA50" i="6"/>
  <c r="AB50" i="6" s="1"/>
  <c r="K50" i="4" s="1"/>
  <c r="O50" i="6"/>
  <c r="P50" i="6" s="1"/>
  <c r="J50" i="4" s="1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P40" i="6" s="1"/>
  <c r="J40" i="4" s="1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P36" i="6" s="1"/>
  <c r="J36" i="4" s="1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AB29" i="6" s="1"/>
  <c r="K29" i="4" s="1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P16" i="6" s="1"/>
  <c r="J16" i="4" s="1"/>
  <c r="AD15" i="6"/>
  <c r="L15" i="4" s="1"/>
  <c r="AA15" i="6"/>
  <c r="AB15" i="6" s="1"/>
  <c r="K15" i="4" s="1"/>
  <c r="O15" i="6"/>
  <c r="AD14" i="6"/>
  <c r="L14" i="4" s="1"/>
  <c r="AA14" i="6"/>
  <c r="O14" i="6"/>
  <c r="AD13" i="6"/>
  <c r="AA13" i="6"/>
  <c r="AB13" i="6" s="1"/>
  <c r="K13" i="4" s="1"/>
  <c r="O13" i="6"/>
  <c r="AD12" i="6"/>
  <c r="AA12" i="6"/>
  <c r="O12" i="6"/>
  <c r="P12" i="6" s="1"/>
  <c r="J12" i="4" s="1"/>
  <c r="AD11" i="6"/>
  <c r="AA11" i="6"/>
  <c r="O11" i="6"/>
  <c r="AD10" i="6"/>
  <c r="L10" i="4" s="1"/>
  <c r="AA10" i="6"/>
  <c r="O10" i="6"/>
  <c r="AD9" i="6"/>
  <c r="AA9" i="6"/>
  <c r="AB9" i="6" s="1"/>
  <c r="K9" i="4" s="1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5" i="6" s="1"/>
  <c r="D74" i="4"/>
  <c r="D74" i="7" s="1"/>
  <c r="D73" i="4"/>
  <c r="D72" i="4"/>
  <c r="D72" i="7" s="1"/>
  <c r="D71" i="4"/>
  <c r="D71" i="3" s="1"/>
  <c r="D70" i="4"/>
  <c r="D70" i="7" s="1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2" i="4"/>
  <c r="D62" i="7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D63" i="3"/>
  <c r="G8" i="4"/>
  <c r="D56" i="3"/>
  <c r="D72" i="3"/>
  <c r="D70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 s="1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/>
  <c r="B66" i="4"/>
  <c r="B66" i="3" s="1"/>
  <c r="B65" i="4"/>
  <c r="B65" i="3" s="1"/>
  <c r="B64" i="4"/>
  <c r="B64" i="3"/>
  <c r="B63" i="4"/>
  <c r="B63" i="7" s="1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3" s="1"/>
  <c r="B30" i="4"/>
  <c r="B29" i="4"/>
  <c r="B29" i="3" s="1"/>
  <c r="B28" i="4"/>
  <c r="B28" i="3"/>
  <c r="B27" i="4"/>
  <c r="B27" i="7" s="1"/>
  <c r="B26" i="4"/>
  <c r="B26" i="3"/>
  <c r="B25" i="4"/>
  <c r="B25" i="6" s="1"/>
  <c r="B24" i="4"/>
  <c r="B24" i="6" s="1"/>
  <c r="B23" i="4"/>
  <c r="B23" i="3"/>
  <c r="B22" i="4"/>
  <c r="B22" i="3" s="1"/>
  <c r="B21" i="4"/>
  <c r="B20" i="4"/>
  <c r="B20" i="3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B57" i="3" s="1"/>
  <c r="F57" i="4" s="1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F51" i="4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F18" i="4" s="1"/>
  <c r="AA17" i="3"/>
  <c r="AA16" i="3"/>
  <c r="AB16" i="3" s="1"/>
  <c r="F16" i="4" s="1"/>
  <c r="AA15" i="3"/>
  <c r="AA14" i="3"/>
  <c r="AA13" i="3"/>
  <c r="AA12" i="3"/>
  <c r="AB12" i="3" s="1"/>
  <c r="F12" i="4" s="1"/>
  <c r="AA11" i="3"/>
  <c r="AB11" i="3" s="1"/>
  <c r="AA10" i="3"/>
  <c r="O80" i="3"/>
  <c r="P80" i="3" s="1"/>
  <c r="O79" i="3"/>
  <c r="P79" i="3" s="1"/>
  <c r="E79" i="4" s="1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P71" i="3" s="1"/>
  <c r="E71" i="4" s="1"/>
  <c r="O70" i="3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P63" i="3" s="1"/>
  <c r="E63" i="4" s="1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O55" i="3"/>
  <c r="O54" i="3"/>
  <c r="O53" i="3"/>
  <c r="P53" i="3" s="1"/>
  <c r="E53" i="4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E32" i="4" s="1"/>
  <c r="O31" i="3"/>
  <c r="O30" i="3"/>
  <c r="P30" i="3" s="1"/>
  <c r="E30" i="4" s="1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E16" i="4" s="1"/>
  <c r="O15" i="3"/>
  <c r="P15" i="3" s="1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8" i="3"/>
  <c r="D69" i="3"/>
  <c r="D77" i="3"/>
  <c r="AB10" i="7"/>
  <c r="Q10" i="4" s="1"/>
  <c r="AB16" i="7"/>
  <c r="Q16" i="4" s="1"/>
  <c r="AB25" i="7"/>
  <c r="Q25" i="4" s="1"/>
  <c r="Q27" i="4"/>
  <c r="AB29" i="7"/>
  <c r="Q29" i="4" s="1"/>
  <c r="AB39" i="7"/>
  <c r="Q39" i="4" s="1"/>
  <c r="AB11" i="7"/>
  <c r="Q11" i="4" s="1"/>
  <c r="AB15" i="7"/>
  <c r="Q15" i="4" s="1"/>
  <c r="AB17" i="7"/>
  <c r="Q17" i="4" s="1"/>
  <c r="AB37" i="7"/>
  <c r="Q37" i="4" s="1"/>
  <c r="P27" i="7"/>
  <c r="P27" i="4" s="1"/>
  <c r="P39" i="7"/>
  <c r="P39" i="4" s="1"/>
  <c r="P9" i="7"/>
  <c r="P15" i="7"/>
  <c r="P15" i="4" s="1"/>
  <c r="S17" i="4"/>
  <c r="T17" i="4" s="1"/>
  <c r="AF17" i="7" s="1"/>
  <c r="P33" i="7"/>
  <c r="P33" i="4" s="1"/>
  <c r="C19" i="6"/>
  <c r="C36" i="6"/>
  <c r="C39" i="6"/>
  <c r="D51" i="6"/>
  <c r="D56" i="6"/>
  <c r="D58" i="6"/>
  <c r="D61" i="6"/>
  <c r="B64" i="6"/>
  <c r="B65" i="6"/>
  <c r="D65" i="6"/>
  <c r="B67" i="6"/>
  <c r="D67" i="6"/>
  <c r="D68" i="6"/>
  <c r="B69" i="6"/>
  <c r="D69" i="6"/>
  <c r="D70" i="6"/>
  <c r="B72" i="6"/>
  <c r="D72" i="6"/>
  <c r="B73" i="6"/>
  <c r="B74" i="6"/>
  <c r="D74" i="6"/>
  <c r="B75" i="6"/>
  <c r="B76" i="6"/>
  <c r="D76" i="6"/>
  <c r="D77" i="6"/>
  <c r="B78" i="6"/>
  <c r="D78" i="6"/>
  <c r="D79" i="6"/>
  <c r="D16" i="7"/>
  <c r="B18" i="7"/>
  <c r="B20" i="7"/>
  <c r="B22" i="7"/>
  <c r="C23" i="7"/>
  <c r="D35" i="7"/>
  <c r="D36" i="7"/>
  <c r="C39" i="7"/>
  <c r="C64" i="7"/>
  <c r="C68" i="7"/>
  <c r="C70" i="7"/>
  <c r="C72" i="7"/>
  <c r="C74" i="7"/>
  <c r="C75" i="7"/>
  <c r="C77" i="7"/>
  <c r="C80" i="7"/>
  <c r="B11" i="6"/>
  <c r="B15" i="6"/>
  <c r="B17" i="6"/>
  <c r="B18" i="6"/>
  <c r="B20" i="6"/>
  <c r="B23" i="6"/>
  <c r="B26" i="6"/>
  <c r="B28" i="6"/>
  <c r="B32" i="6"/>
  <c r="B34" i="6"/>
  <c r="D36" i="6"/>
  <c r="B40" i="6"/>
  <c r="C57" i="6"/>
  <c r="C64" i="6"/>
  <c r="C66" i="6"/>
  <c r="C70" i="6"/>
  <c r="C72" i="6"/>
  <c r="C75" i="6"/>
  <c r="C77" i="6"/>
  <c r="C80" i="6"/>
  <c r="B23" i="7"/>
  <c r="B26" i="7"/>
  <c r="B28" i="7"/>
  <c r="C35" i="7"/>
  <c r="B40" i="7"/>
  <c r="C59" i="7"/>
  <c r="B64" i="7"/>
  <c r="B65" i="7"/>
  <c r="B67" i="7"/>
  <c r="B69" i="7"/>
  <c r="B73" i="7"/>
  <c r="B74" i="7"/>
  <c r="B75" i="7"/>
  <c r="B76" i="7"/>
  <c r="B78" i="7"/>
  <c r="AB51" i="6"/>
  <c r="K51" i="4" s="1"/>
  <c r="AB53" i="6"/>
  <c r="K53" i="4" s="1"/>
  <c r="AB57" i="6"/>
  <c r="K57" i="4" s="1"/>
  <c r="AB58" i="6"/>
  <c r="K58" i="4"/>
  <c r="AB61" i="6"/>
  <c r="K61" i="4" s="1"/>
  <c r="AB63" i="6"/>
  <c r="K63" i="4" s="1"/>
  <c r="AB65" i="6"/>
  <c r="K65" i="4" s="1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K16" i="4"/>
  <c r="AB20" i="6"/>
  <c r="K20" i="4" s="1"/>
  <c r="AB22" i="6"/>
  <c r="K22" i="4" s="1"/>
  <c r="AB24" i="6"/>
  <c r="K24" i="4" s="1"/>
  <c r="K30" i="4"/>
  <c r="AB36" i="6"/>
  <c r="K36" i="4" s="1"/>
  <c r="AB38" i="6"/>
  <c r="K38" i="4" s="1"/>
  <c r="AB40" i="6"/>
  <c r="K40" i="4" s="1"/>
  <c r="P54" i="6"/>
  <c r="J54" i="4" s="1"/>
  <c r="P66" i="6"/>
  <c r="J66" i="4" s="1"/>
  <c r="J73" i="4"/>
  <c r="P9" i="6"/>
  <c r="J9" i="4" s="1"/>
  <c r="P10" i="6"/>
  <c r="J10" i="4" s="1"/>
  <c r="P13" i="6"/>
  <c r="J13" i="4"/>
  <c r="P14" i="6"/>
  <c r="J14" i="4" s="1"/>
  <c r="P15" i="6"/>
  <c r="J15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P30" i="6"/>
  <c r="J30" i="4" s="1"/>
  <c r="P31" i="6"/>
  <c r="J31" i="4" s="1"/>
  <c r="P32" i="6"/>
  <c r="J32" i="4" s="1"/>
  <c r="P33" i="6"/>
  <c r="J33" i="4" s="1"/>
  <c r="P34" i="6"/>
  <c r="J34" i="4" s="1"/>
  <c r="P35" i="6"/>
  <c r="J35" i="4" s="1"/>
  <c r="P37" i="6"/>
  <c r="J37" i="4" s="1"/>
  <c r="P38" i="6"/>
  <c r="J38" i="4" s="1"/>
  <c r="P39" i="6"/>
  <c r="J39" i="4" s="1"/>
  <c r="M39" i="4" s="1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22" i="3"/>
  <c r="F22" i="4" s="1"/>
  <c r="AB28" i="3"/>
  <c r="F28" i="4" s="1"/>
  <c r="AB30" i="3"/>
  <c r="F30" i="4" s="1"/>
  <c r="AB38" i="3"/>
  <c r="F38" i="4" s="1"/>
  <c r="AB55" i="3"/>
  <c r="F55" i="4" s="1"/>
  <c r="AB63" i="3"/>
  <c r="F63" i="4" s="1"/>
  <c r="AB71" i="3"/>
  <c r="F71" i="4" s="1"/>
  <c r="AB73" i="3"/>
  <c r="F73" i="4" s="1"/>
  <c r="AB75" i="3"/>
  <c r="F75" i="4" s="1"/>
  <c r="AB79" i="3"/>
  <c r="F79" i="4" s="1"/>
  <c r="P16" i="4"/>
  <c r="P26" i="4"/>
  <c r="P28" i="7"/>
  <c r="P28" i="4" s="1"/>
  <c r="P32" i="7"/>
  <c r="P32" i="4" s="1"/>
  <c r="P34" i="7"/>
  <c r="P34" i="4" s="1"/>
  <c r="P36" i="7"/>
  <c r="P36" i="4" s="1"/>
  <c r="P54" i="7"/>
  <c r="P54" i="4" s="1"/>
  <c r="AE54" i="7"/>
  <c r="AE58" i="7"/>
  <c r="P60" i="7"/>
  <c r="P60" i="4" s="1"/>
  <c r="P62" i="7"/>
  <c r="P62" i="4" s="1"/>
  <c r="AB64" i="7"/>
  <c r="Q64" i="4" s="1"/>
  <c r="AB66" i="7"/>
  <c r="Q66" i="4" s="1"/>
  <c r="P68" i="7"/>
  <c r="P68" i="4" s="1"/>
  <c r="P70" i="7"/>
  <c r="P70" i="4" s="1"/>
  <c r="P72" i="7"/>
  <c r="P72" i="4" s="1"/>
  <c r="Q74" i="4"/>
  <c r="P76" i="7"/>
  <c r="P76" i="4" s="1"/>
  <c r="P78" i="7"/>
  <c r="P78" i="4" s="1"/>
  <c r="P80" i="7"/>
  <c r="P80" i="4" s="1"/>
  <c r="Q2" i="4"/>
  <c r="I2" i="4"/>
  <c r="I43" i="4" s="1"/>
  <c r="P14" i="3"/>
  <c r="E14" i="4" s="1"/>
  <c r="P20" i="3"/>
  <c r="E20" i="4" s="1"/>
  <c r="P24" i="3"/>
  <c r="E24" i="4" s="1"/>
  <c r="E28" i="4"/>
  <c r="P36" i="3"/>
  <c r="E36" i="4" s="1"/>
  <c r="P40" i="3"/>
  <c r="E40" i="4" s="1"/>
  <c r="P55" i="3"/>
  <c r="E55" i="4" s="1"/>
  <c r="P61" i="3"/>
  <c r="E61" i="4" s="1"/>
  <c r="P65" i="3"/>
  <c r="E65" i="4" s="1"/>
  <c r="P77" i="3"/>
  <c r="E77" i="4" s="1"/>
  <c r="E80" i="4"/>
  <c r="E15" i="4"/>
  <c r="E19" i="4"/>
  <c r="P21" i="3"/>
  <c r="E21" i="4" s="1"/>
  <c r="P27" i="3"/>
  <c r="E27" i="4"/>
  <c r="P29" i="3"/>
  <c r="E29" i="4" s="1"/>
  <c r="P31" i="3"/>
  <c r="E31" i="4"/>
  <c r="P37" i="3"/>
  <c r="E37" i="4" s="1"/>
  <c r="E39" i="4"/>
  <c r="E52" i="4"/>
  <c r="P54" i="3"/>
  <c r="E54" i="4"/>
  <c r="E56" i="4"/>
  <c r="E60" i="4"/>
  <c r="P62" i="3"/>
  <c r="E62" i="4" s="1"/>
  <c r="P68" i="3"/>
  <c r="E68" i="4" s="1"/>
  <c r="P70" i="3"/>
  <c r="E70" i="4"/>
  <c r="P72" i="3"/>
  <c r="E72" i="4" s="1"/>
  <c r="P78" i="3"/>
  <c r="E78" i="4" s="1"/>
  <c r="S24" i="4"/>
  <c r="T24" i="4" s="1"/>
  <c r="U24" i="4" s="1"/>
  <c r="V24" i="4" s="1"/>
  <c r="W24" i="4" s="1"/>
  <c r="AE72" i="7"/>
  <c r="AE70" i="7"/>
  <c r="T78" i="4"/>
  <c r="AF78" i="7" s="1"/>
  <c r="T80" i="4"/>
  <c r="AF80" i="7" s="1"/>
  <c r="T65" i="4"/>
  <c r="U65" i="4" s="1"/>
  <c r="V65" i="4" s="1"/>
  <c r="W65" i="4" s="1"/>
  <c r="AG55" i="7" l="1"/>
  <c r="V55" i="4"/>
  <c r="W55" i="4" s="1"/>
  <c r="AE64" i="7"/>
  <c r="T64" i="4"/>
  <c r="AF64" i="7" s="1"/>
  <c r="T53" i="4"/>
  <c r="U53" i="4" s="1"/>
  <c r="AE53" i="7"/>
  <c r="M61" i="4"/>
  <c r="AE56" i="7"/>
  <c r="T56" i="4"/>
  <c r="AF56" i="7" s="1"/>
  <c r="P10" i="3"/>
  <c r="E10" i="4" s="1"/>
  <c r="P9" i="3"/>
  <c r="E9" i="4" s="1"/>
  <c r="B68" i="7"/>
  <c r="C76" i="6"/>
  <c r="C65" i="7"/>
  <c r="B68" i="6"/>
  <c r="P11" i="3"/>
  <c r="E11" i="4" s="1"/>
  <c r="AB13" i="3"/>
  <c r="F13" i="4" s="1"/>
  <c r="L9" i="4"/>
  <c r="P11" i="6"/>
  <c r="J11" i="4" s="1"/>
  <c r="AB12" i="6"/>
  <c r="K12" i="4" s="1"/>
  <c r="L13" i="4"/>
  <c r="R9" i="4"/>
  <c r="P11" i="7"/>
  <c r="P11" i="4" s="1"/>
  <c r="AB12" i="7"/>
  <c r="Q12" i="4" s="1"/>
  <c r="AB13" i="7"/>
  <c r="Q13" i="4" s="1"/>
  <c r="R14" i="4"/>
  <c r="AE74" i="7"/>
  <c r="P13" i="3"/>
  <c r="E13" i="4" s="1"/>
  <c r="U43" i="4"/>
  <c r="C65" i="6"/>
  <c r="C26" i="7"/>
  <c r="AB9" i="3"/>
  <c r="F9" i="4" s="1"/>
  <c r="P12" i="3"/>
  <c r="E12" i="4" s="1"/>
  <c r="AB10" i="3"/>
  <c r="F10" i="4" s="1"/>
  <c r="AB14" i="3"/>
  <c r="F14" i="4" s="1"/>
  <c r="AB11" i="6"/>
  <c r="K11" i="4" s="1"/>
  <c r="L12" i="4"/>
  <c r="R13" i="4"/>
  <c r="B71" i="7"/>
  <c r="C76" i="7"/>
  <c r="P9" i="4"/>
  <c r="L19" i="1"/>
  <c r="F11" i="4"/>
  <c r="B71" i="3"/>
  <c r="AB10" i="6"/>
  <c r="K10" i="4" s="1"/>
  <c r="L11" i="4"/>
  <c r="AB14" i="6"/>
  <c r="K14" i="4" s="1"/>
  <c r="R11" i="4"/>
  <c r="R12" i="4"/>
  <c r="T69" i="4"/>
  <c r="AF69" i="7" s="1"/>
  <c r="S11" i="4"/>
  <c r="P12" i="7"/>
  <c r="P12" i="4" s="1"/>
  <c r="P13" i="7"/>
  <c r="P13" i="4" s="1"/>
  <c r="S13" i="4" s="1"/>
  <c r="AE13" i="7" s="1"/>
  <c r="T15" i="4"/>
  <c r="U15" i="4" s="1"/>
  <c r="V15" i="4" s="1"/>
  <c r="W15" i="4" s="1"/>
  <c r="AE34" i="7"/>
  <c r="AE29" i="7"/>
  <c r="P10" i="7"/>
  <c r="P10" i="4" s="1"/>
  <c r="S10" i="4" s="1"/>
  <c r="T27" i="4"/>
  <c r="P14" i="7"/>
  <c r="P14" i="4" s="1"/>
  <c r="S14" i="4" s="1"/>
  <c r="S9" i="4"/>
  <c r="AE11" i="7"/>
  <c r="S12" i="4"/>
  <c r="AE79" i="7"/>
  <c r="T79" i="4"/>
  <c r="U79" i="4" s="1"/>
  <c r="V79" i="4" s="1"/>
  <c r="W79" i="4" s="1"/>
  <c r="O105" i="8" s="1"/>
  <c r="T40" i="4"/>
  <c r="AF40" i="7" s="1"/>
  <c r="AE40" i="7"/>
  <c r="T60" i="4"/>
  <c r="U60" i="4" s="1"/>
  <c r="V60" i="4" s="1"/>
  <c r="M86" i="8" s="1"/>
  <c r="AE60" i="7"/>
  <c r="T37" i="4"/>
  <c r="U37" i="4" s="1"/>
  <c r="V37" i="4" s="1"/>
  <c r="W37" i="4" s="1"/>
  <c r="AE37" i="7"/>
  <c r="T59" i="4"/>
  <c r="U59" i="4" s="1"/>
  <c r="V59" i="4" s="1"/>
  <c r="AE59" i="7"/>
  <c r="T31" i="4"/>
  <c r="U31" i="4" s="1"/>
  <c r="V31" i="4" s="1"/>
  <c r="W31" i="4" s="1"/>
  <c r="O37" i="8" s="1"/>
  <c r="AE31" i="7"/>
  <c r="AE20" i="7"/>
  <c r="T20" i="4"/>
  <c r="U20" i="4" s="1"/>
  <c r="AG20" i="7" s="1"/>
  <c r="AE57" i="7"/>
  <c r="T57" i="4"/>
  <c r="AF57" i="7" s="1"/>
  <c r="T75" i="4"/>
  <c r="AF75" i="7" s="1"/>
  <c r="AE75" i="7"/>
  <c r="T62" i="4"/>
  <c r="U62" i="4" s="1"/>
  <c r="V62" i="4" s="1"/>
  <c r="W62" i="4" s="1"/>
  <c r="T35" i="4"/>
  <c r="AF35" i="7" s="1"/>
  <c r="T77" i="4"/>
  <c r="AF77" i="7" s="1"/>
  <c r="T61" i="4"/>
  <c r="U61" i="4" s="1"/>
  <c r="AG61" i="7" s="1"/>
  <c r="T71" i="4"/>
  <c r="U71" i="4" s="1"/>
  <c r="AG71" i="7" s="1"/>
  <c r="AE30" i="7"/>
  <c r="AE24" i="7"/>
  <c r="M13" i="4"/>
  <c r="M29" i="4"/>
  <c r="N29" i="4" s="1"/>
  <c r="O29" i="4" s="1"/>
  <c r="K35" i="8" s="1"/>
  <c r="M15" i="4"/>
  <c r="M31" i="4"/>
  <c r="M59" i="4"/>
  <c r="AE59" i="6" s="1"/>
  <c r="M72" i="4"/>
  <c r="AE72" i="6" s="1"/>
  <c r="M26" i="4"/>
  <c r="M37" i="4"/>
  <c r="D12" i="7"/>
  <c r="C37" i="7"/>
  <c r="B17" i="7"/>
  <c r="B51" i="6"/>
  <c r="B38" i="6"/>
  <c r="B13" i="6"/>
  <c r="D37" i="7"/>
  <c r="C25" i="7"/>
  <c r="B19" i="6"/>
  <c r="B38" i="7"/>
  <c r="D21" i="7"/>
  <c r="C25" i="6"/>
  <c r="B55" i="7"/>
  <c r="B27" i="6"/>
  <c r="B22" i="6"/>
  <c r="B19" i="7"/>
  <c r="B13" i="7"/>
  <c r="B55" i="6"/>
  <c r="C37" i="6"/>
  <c r="B27" i="3"/>
  <c r="M77" i="4"/>
  <c r="AE77" i="6" s="1"/>
  <c r="M69" i="4"/>
  <c r="AE69" i="6" s="1"/>
  <c r="M36" i="4"/>
  <c r="D40" i="7"/>
  <c r="D30" i="7"/>
  <c r="D30" i="6"/>
  <c r="D12" i="6"/>
  <c r="D20" i="7"/>
  <c r="C10" i="6"/>
  <c r="D51" i="3"/>
  <c r="C57" i="7"/>
  <c r="C50" i="7"/>
  <c r="C20" i="7"/>
  <c r="C10" i="7"/>
  <c r="C59" i="6"/>
  <c r="C51" i="6"/>
  <c r="D35" i="6"/>
  <c r="B33" i="6"/>
  <c r="B12" i="6"/>
  <c r="B10" i="6"/>
  <c r="B60" i="7"/>
  <c r="B58" i="7"/>
  <c r="B31" i="7"/>
  <c r="D11" i="7"/>
  <c r="D62" i="6"/>
  <c r="B60" i="6"/>
  <c r="B58" i="6"/>
  <c r="C28" i="6"/>
  <c r="D61" i="3"/>
  <c r="C51" i="3"/>
  <c r="D62" i="3"/>
  <c r="D63" i="7"/>
  <c r="D39" i="7"/>
  <c r="C36" i="7"/>
  <c r="C50" i="6"/>
  <c r="D39" i="6"/>
  <c r="D21" i="6"/>
  <c r="D19" i="6"/>
  <c r="D9" i="6"/>
  <c r="B33" i="7"/>
  <c r="C28" i="7"/>
  <c r="D19" i="7"/>
  <c r="B10" i="7"/>
  <c r="C34" i="6"/>
  <c r="C26" i="6"/>
  <c r="C20" i="6"/>
  <c r="C18" i="6"/>
  <c r="C23" i="3"/>
  <c r="D16" i="3"/>
  <c r="D37" i="3"/>
  <c r="D40" i="3"/>
  <c r="G11" i="8"/>
  <c r="G72" i="8" s="1"/>
  <c r="A4" i="7"/>
  <c r="A45" i="7" s="1"/>
  <c r="C34" i="7"/>
  <c r="B29" i="7"/>
  <c r="C21" i="7"/>
  <c r="C18" i="7"/>
  <c r="C12" i="7"/>
  <c r="B35" i="6"/>
  <c r="B31" i="6"/>
  <c r="D20" i="6"/>
  <c r="D11" i="6"/>
  <c r="B51" i="7"/>
  <c r="B35" i="7"/>
  <c r="B32" i="7"/>
  <c r="C30" i="7"/>
  <c r="B12" i="7"/>
  <c r="B11" i="7"/>
  <c r="C30" i="6"/>
  <c r="C21" i="6"/>
  <c r="C12" i="6"/>
  <c r="A1" i="6"/>
  <c r="A42" i="6" s="1"/>
  <c r="A1" i="3"/>
  <c r="A42" i="3" s="1"/>
  <c r="A1" i="7"/>
  <c r="A42" i="7" s="1"/>
  <c r="N59" i="4"/>
  <c r="N72" i="4"/>
  <c r="O72" i="4" s="1"/>
  <c r="K98" i="8" s="1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G37" i="6" s="1"/>
  <c r="AE37" i="6"/>
  <c r="M51" i="4"/>
  <c r="M53" i="4"/>
  <c r="M55" i="4"/>
  <c r="M63" i="4"/>
  <c r="N63" i="4" s="1"/>
  <c r="O63" i="4" s="1"/>
  <c r="AG63" i="6" s="1"/>
  <c r="M67" i="4"/>
  <c r="M71" i="4"/>
  <c r="N71" i="4" s="1"/>
  <c r="O71" i="4" s="1"/>
  <c r="M75" i="4"/>
  <c r="M80" i="4"/>
  <c r="AE80" i="6" s="1"/>
  <c r="AE13" i="6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T22" i="4"/>
  <c r="AF22" i="7" s="1"/>
  <c r="AE22" i="7"/>
  <c r="M24" i="4"/>
  <c r="M16" i="4"/>
  <c r="N16" i="4" s="1"/>
  <c r="M74" i="4"/>
  <c r="N74" i="4" s="1"/>
  <c r="M66" i="4"/>
  <c r="N66" i="4" s="1"/>
  <c r="O66" i="4" s="1"/>
  <c r="AG66" i="6" s="1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N79" i="4" s="1"/>
  <c r="AF79" i="6" s="1"/>
  <c r="M73" i="4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N56" i="4" s="1"/>
  <c r="M60" i="4"/>
  <c r="N60" i="4" s="1"/>
  <c r="O60" i="4" s="1"/>
  <c r="AG60" i="6" s="1"/>
  <c r="M64" i="4"/>
  <c r="AE64" i="6" s="1"/>
  <c r="M68" i="4"/>
  <c r="N68" i="4" s="1"/>
  <c r="M76" i="4"/>
  <c r="AE76" i="6" s="1"/>
  <c r="M33" i="4"/>
  <c r="H27" i="4"/>
  <c r="I27" i="4" s="1"/>
  <c r="H76" i="4"/>
  <c r="I76" i="4" s="1"/>
  <c r="AF76" i="3" s="1"/>
  <c r="D65" i="7"/>
  <c r="D65" i="3"/>
  <c r="AE39" i="6"/>
  <c r="N39" i="4"/>
  <c r="AF39" i="6" s="1"/>
  <c r="N17" i="4"/>
  <c r="AF17" i="6" s="1"/>
  <c r="AE27" i="6"/>
  <c r="N27" i="4"/>
  <c r="AF27" i="6" s="1"/>
  <c r="AE60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G61" i="6" s="1"/>
  <c r="AE61" i="6"/>
  <c r="N58" i="4"/>
  <c r="O58" i="4" s="1"/>
  <c r="K84" i="8" s="1"/>
  <c r="AE58" i="6"/>
  <c r="AE33" i="6"/>
  <c r="N33" i="4"/>
  <c r="AF33" i="6" s="1"/>
  <c r="N73" i="4"/>
  <c r="AF73" i="6" s="1"/>
  <c r="AE73" i="6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N55" i="4"/>
  <c r="O55" i="4" s="1"/>
  <c r="AG55" i="6" s="1"/>
  <c r="AE55" i="6"/>
  <c r="AE39" i="7"/>
  <c r="T39" i="4"/>
  <c r="AF39" i="7" s="1"/>
  <c r="M92" i="8"/>
  <c r="W66" i="4"/>
  <c r="O92" i="8" s="1"/>
  <c r="T16" i="4"/>
  <c r="AF16" i="7" s="1"/>
  <c r="AE16" i="7"/>
  <c r="N15" i="4"/>
  <c r="O15" i="4" s="1"/>
  <c r="AG15" i="6" s="1"/>
  <c r="AE15" i="6"/>
  <c r="AE66" i="6"/>
  <c r="AE40" i="6"/>
  <c r="N24" i="4"/>
  <c r="AF24" i="6" s="1"/>
  <c r="AE24" i="6"/>
  <c r="T36" i="4"/>
  <c r="AF36" i="7" s="1"/>
  <c r="AE36" i="7"/>
  <c r="N18" i="4"/>
  <c r="T26" i="4"/>
  <c r="U26" i="4" s="1"/>
  <c r="AG26" i="7" s="1"/>
  <c r="AE26" i="7"/>
  <c r="AE11" i="6"/>
  <c r="N52" i="4"/>
  <c r="O52" i="4" s="1"/>
  <c r="K78" i="8" s="1"/>
  <c r="N77" i="4"/>
  <c r="AE57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G33" i="7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H34" i="4"/>
  <c r="AE34" i="3" s="1"/>
  <c r="H10" i="4"/>
  <c r="I10" i="4" s="1"/>
  <c r="AF10" i="3" s="1"/>
  <c r="O88" i="8"/>
  <c r="H18" i="4"/>
  <c r="AE18" i="3" s="1"/>
  <c r="H51" i="4"/>
  <c r="AE51" i="3" s="1"/>
  <c r="AF54" i="7"/>
  <c r="AF53" i="7"/>
  <c r="AG65" i="7"/>
  <c r="U38" i="4"/>
  <c r="V38" i="4" s="1"/>
  <c r="U78" i="4"/>
  <c r="AF33" i="7"/>
  <c r="O21" i="8"/>
  <c r="M21" i="8"/>
  <c r="V53" i="4"/>
  <c r="AG53" i="7"/>
  <c r="H58" i="4"/>
  <c r="U68" i="4"/>
  <c r="V68" i="4" s="1"/>
  <c r="W68" i="4" s="1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AG37" i="7"/>
  <c r="V20" i="4"/>
  <c r="W20" i="4" s="1"/>
  <c r="V72" i="4"/>
  <c r="W72" i="4" s="1"/>
  <c r="AG72" i="7"/>
  <c r="AF72" i="7"/>
  <c r="U69" i="4"/>
  <c r="AG15" i="7"/>
  <c r="V29" i="4"/>
  <c r="AG34" i="7"/>
  <c r="U70" i="4"/>
  <c r="AF34" i="7"/>
  <c r="AG29" i="6"/>
  <c r="AF52" i="3"/>
  <c r="K87" i="8"/>
  <c r="U80" i="4"/>
  <c r="M40" i="8"/>
  <c r="O40" i="8"/>
  <c r="AE27" i="3"/>
  <c r="M39" i="8"/>
  <c r="AG60" i="7"/>
  <c r="AF66" i="7"/>
  <c r="M91" i="8"/>
  <c r="AG24" i="7"/>
  <c r="M25" i="8"/>
  <c r="AF30" i="7"/>
  <c r="U30" i="4"/>
  <c r="O30" i="8"/>
  <c r="M30" i="8"/>
  <c r="AG66" i="7"/>
  <c r="AF27" i="7"/>
  <c r="U27" i="4"/>
  <c r="N12" i="4" l="1"/>
  <c r="O12" i="4" s="1"/>
  <c r="K18" i="8" s="1"/>
  <c r="N10" i="4"/>
  <c r="O10" i="4" s="1"/>
  <c r="K16" i="8" s="1"/>
  <c r="T9" i="4"/>
  <c r="AF9" i="7" s="1"/>
  <c r="N14" i="4"/>
  <c r="AF14" i="6" s="1"/>
  <c r="T14" i="4"/>
  <c r="AF14" i="7" s="1"/>
  <c r="T11" i="4"/>
  <c r="N11" i="4"/>
  <c r="O11" i="4" s="1"/>
  <c r="K17" i="8" s="1"/>
  <c r="N13" i="4"/>
  <c r="AF13" i="6" s="1"/>
  <c r="U11" i="4"/>
  <c r="AF11" i="7"/>
  <c r="AF60" i="7"/>
  <c r="AG59" i="7"/>
  <c r="AF59" i="7"/>
  <c r="U75" i="4"/>
  <c r="V75" i="4" s="1"/>
  <c r="W75" i="4" s="1"/>
  <c r="AF20" i="7"/>
  <c r="AG79" i="7"/>
  <c r="M105" i="8"/>
  <c r="AF79" i="7"/>
  <c r="AE10" i="7"/>
  <c r="T10" i="4"/>
  <c r="U10" i="4" s="1"/>
  <c r="V61" i="4"/>
  <c r="W61" i="4" s="1"/>
  <c r="O87" i="8" s="1"/>
  <c r="U9" i="4"/>
  <c r="W9" i="4" s="1"/>
  <c r="AF62" i="7"/>
  <c r="M37" i="8"/>
  <c r="U51" i="4"/>
  <c r="AG51" i="7" s="1"/>
  <c r="M88" i="8"/>
  <c r="AF61" i="7"/>
  <c r="AE9" i="7"/>
  <c r="T13" i="4"/>
  <c r="U13" i="4" s="1"/>
  <c r="V13" i="4" s="1"/>
  <c r="W13" i="4" s="1"/>
  <c r="O19" i="8" s="1"/>
  <c r="AE14" i="7"/>
  <c r="AE12" i="7"/>
  <c r="T12" i="4"/>
  <c r="AF71" i="7"/>
  <c r="V71" i="4"/>
  <c r="U35" i="4"/>
  <c r="V35" i="4" s="1"/>
  <c r="M41" i="8" s="1"/>
  <c r="AF37" i="7"/>
  <c r="AG62" i="7"/>
  <c r="AG31" i="7"/>
  <c r="AF31" i="7"/>
  <c r="U40" i="4"/>
  <c r="V40" i="4" s="1"/>
  <c r="M46" i="8" s="1"/>
  <c r="V26" i="4"/>
  <c r="M32" i="8" s="1"/>
  <c r="N64" i="4"/>
  <c r="O64" i="4" s="1"/>
  <c r="K90" i="8" s="1"/>
  <c r="K81" i="8"/>
  <c r="AF55" i="6"/>
  <c r="N69" i="4"/>
  <c r="O69" i="4" s="1"/>
  <c r="K95" i="8" s="1"/>
  <c r="AE16" i="6"/>
  <c r="AE63" i="6"/>
  <c r="AF26" i="7"/>
  <c r="N80" i="4"/>
  <c r="O80" i="4" s="1"/>
  <c r="K106" i="8" s="1"/>
  <c r="AF11" i="3"/>
  <c r="AF19" i="7"/>
  <c r="I90" i="8"/>
  <c r="O73" i="4"/>
  <c r="K99" i="8" s="1"/>
  <c r="U22" i="4"/>
  <c r="V22" i="4" s="1"/>
  <c r="W22" i="4" s="1"/>
  <c r="AG19" i="7"/>
  <c r="AE11" i="3"/>
  <c r="O39" i="4"/>
  <c r="K45" i="8" s="1"/>
  <c r="O20" i="4"/>
  <c r="AG20" i="6" s="1"/>
  <c r="U39" i="4"/>
  <c r="V39" i="4" s="1"/>
  <c r="W39" i="4" s="1"/>
  <c r="K37" i="8"/>
  <c r="I31" i="4"/>
  <c r="I37" i="8" s="1"/>
  <c r="AG26" i="6"/>
  <c r="I19" i="4"/>
  <c r="I25" i="8" s="1"/>
  <c r="O13" i="4"/>
  <c r="K19" i="8" s="1"/>
  <c r="AF63" i="7"/>
  <c r="AG63" i="7"/>
  <c r="K43" i="8"/>
  <c r="AF69" i="6"/>
  <c r="U67" i="4"/>
  <c r="V67" i="4" s="1"/>
  <c r="W67" i="4" s="1"/>
  <c r="O93" i="8" s="1"/>
  <c r="AF23" i="7"/>
  <c r="M29" i="8"/>
  <c r="AF31" i="6"/>
  <c r="AG28" i="7"/>
  <c r="AF37" i="6"/>
  <c r="M34" i="8"/>
  <c r="M89" i="8"/>
  <c r="K89" i="8"/>
  <c r="AF61" i="6"/>
  <c r="AG23" i="7"/>
  <c r="O24" i="4"/>
  <c r="AF56" i="6"/>
  <c r="O56" i="4"/>
  <c r="K82" i="8" s="1"/>
  <c r="U14" i="4"/>
  <c r="AG14" i="7" s="1"/>
  <c r="AG52" i="6"/>
  <c r="AF25" i="7"/>
  <c r="K27" i="8"/>
  <c r="N23" i="4"/>
  <c r="AF23" i="6" s="1"/>
  <c r="AE79" i="6"/>
  <c r="AG30" i="6"/>
  <c r="O27" i="4"/>
  <c r="K33" i="8" s="1"/>
  <c r="U32" i="4"/>
  <c r="V32" i="4" s="1"/>
  <c r="W32" i="4" s="1"/>
  <c r="AG25" i="7"/>
  <c r="AF21" i="6"/>
  <c r="N76" i="4"/>
  <c r="AE56" i="6"/>
  <c r="AE71" i="6"/>
  <c r="AE21" i="6"/>
  <c r="U52" i="4"/>
  <c r="V52" i="4" s="1"/>
  <c r="W52" i="4" s="1"/>
  <c r="O33" i="4"/>
  <c r="AG33" i="6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AF25" i="6"/>
  <c r="AG10" i="6"/>
  <c r="K44" i="8"/>
  <c r="W35" i="4"/>
  <c r="O41" i="8" s="1"/>
  <c r="M80" i="8"/>
  <c r="W54" i="4"/>
  <c r="O80" i="8" s="1"/>
  <c r="W64" i="4"/>
  <c r="O90" i="8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M35" i="8"/>
  <c r="W29" i="4"/>
  <c r="O35" i="8" s="1"/>
  <c r="AG65" i="6"/>
  <c r="O79" i="4"/>
  <c r="K105" i="8" s="1"/>
  <c r="AF63" i="6"/>
  <c r="W71" i="4"/>
  <c r="O97" i="8" s="1"/>
  <c r="AF11" i="6"/>
  <c r="M44" i="8"/>
  <c r="W38" i="4"/>
  <c r="O44" i="8" s="1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M31" i="8"/>
  <c r="O31" i="8"/>
  <c r="AF53" i="3"/>
  <c r="M98" i="8"/>
  <c r="O98" i="8"/>
  <c r="V51" i="4"/>
  <c r="W51" i="4" s="1"/>
  <c r="AG27" i="6"/>
  <c r="AF69" i="3"/>
  <c r="I87" i="8"/>
  <c r="AF61" i="3"/>
  <c r="O26" i="8"/>
  <c r="M26" i="8"/>
  <c r="V70" i="4"/>
  <c r="W70" i="4" s="1"/>
  <c r="AG70" i="7"/>
  <c r="V69" i="4"/>
  <c r="W69" i="4" s="1"/>
  <c r="AG69" i="7"/>
  <c r="O43" i="8"/>
  <c r="M43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AF56" i="3"/>
  <c r="I82" i="8"/>
  <c r="AF79" i="3"/>
  <c r="I105" i="8"/>
  <c r="O15" i="8"/>
  <c r="M15" i="8"/>
  <c r="I33" i="8"/>
  <c r="AF27" i="3"/>
  <c r="V27" i="4"/>
  <c r="W27" i="4" s="1"/>
  <c r="AG27" i="7"/>
  <c r="AF62" i="3"/>
  <c r="AF15" i="3"/>
  <c r="I21" i="8"/>
  <c r="AG39" i="7"/>
  <c r="I38" i="8"/>
  <c r="AF32" i="3"/>
  <c r="AG69" i="6" l="1"/>
  <c r="AG39" i="6"/>
  <c r="AF10" i="7"/>
  <c r="AG11" i="7"/>
  <c r="V11" i="4"/>
  <c r="AG75" i="7"/>
  <c r="W26" i="4"/>
  <c r="O32" i="8" s="1"/>
  <c r="M19" i="8"/>
  <c r="AG10" i="7"/>
  <c r="M87" i="8"/>
  <c r="AG9" i="7"/>
  <c r="AF13" i="7"/>
  <c r="AF12" i="7"/>
  <c r="U12" i="4"/>
  <c r="AG13" i="7"/>
  <c r="AG35" i="7"/>
  <c r="AG52" i="7"/>
  <c r="M93" i="8"/>
  <c r="O50" i="4"/>
  <c r="AG50" i="6" s="1"/>
  <c r="V14" i="4"/>
  <c r="W14" i="4" s="1"/>
  <c r="AG14" i="6"/>
  <c r="K26" i="8"/>
  <c r="AG40" i="6"/>
  <c r="I91" i="8"/>
  <c r="AG79" i="6"/>
  <c r="AG22" i="7"/>
  <c r="K42" i="8"/>
  <c r="AG13" i="6"/>
  <c r="AF31" i="3"/>
  <c r="AG32" i="7"/>
  <c r="I42" i="8"/>
  <c r="AG18" i="7"/>
  <c r="K39" i="8"/>
  <c r="AF38" i="3"/>
  <c r="AG16" i="7"/>
  <c r="O23" i="4"/>
  <c r="AG67" i="7"/>
  <c r="I77" i="8"/>
  <c r="AG56" i="6"/>
  <c r="K30" i="8"/>
  <c r="AG24" i="6"/>
  <c r="K94" i="8"/>
  <c r="AF76" i="6"/>
  <c r="O76" i="4"/>
  <c r="K23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K76" i="8" l="1"/>
  <c r="M17" i="8"/>
  <c r="W11" i="4"/>
  <c r="O17" i="8" s="1"/>
  <c r="W10" i="4"/>
  <c r="O16" i="8" s="1"/>
  <c r="M16" i="8"/>
  <c r="AG12" i="7"/>
  <c r="V12" i="4"/>
  <c r="M20" i="8"/>
  <c r="K29" i="8"/>
  <c r="AG23" i="6"/>
  <c r="M42" i="8"/>
  <c r="AG76" i="6"/>
  <c r="K10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12" i="4" l="1"/>
  <c r="O18" i="8" s="1"/>
  <c r="M18" i="8"/>
</calcChain>
</file>

<file path=xl/sharedStrings.xml><?xml version="1.0" encoding="utf-8"?>
<sst xmlns="http://schemas.openxmlformats.org/spreadsheetml/2006/main" count="676" uniqueCount="184">
  <si>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</si>
  <si>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</si>
  <si>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</si>
  <si>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</si>
  <si>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</si>
  <si>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</si>
  <si>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</si>
  <si>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</si>
  <si>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</si>
  <si>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</si>
  <si>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</si>
  <si>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</si>
  <si>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</si>
  <si>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</si>
  <si>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</si>
  <si>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</si>
  <si>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</si>
  <si>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</si>
  <si>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</si>
  <si>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</si>
  <si>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</si>
  <si>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</si>
  <si>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</si>
  <si>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</si>
  <si>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</si>
  <si>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</si>
  <si>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</si>
  <si>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</si>
  <si>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</si>
  <si>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</si>
  <si>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</si>
  <si>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</si>
  <si>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</si>
  <si>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</si>
  <si>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</si>
  <si>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</si>
  <si>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</si>
  <si>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</si>
  <si>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</si>
  <si>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</si>
  <si>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</si>
  <si>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</si>
  <si>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</si>
  <si>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</si>
  <si>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</si>
  <si>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</si>
  <si>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</si>
  <si>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</si>
  <si>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</si>
  <si>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</si>
  <si>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</si>
  <si>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</si>
  <si>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</si>
  <si>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</si>
  <si>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</si>
  <si>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</si>
  <si>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</si>
  <si>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</si>
  <si>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</si>
  <si>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</si>
  <si>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</si>
  <si>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</si>
  <si>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</si>
  <si>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</si>
  <si>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</si>
  <si>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</si>
  <si>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</si>
  <si>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</si>
  <si>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</si>
  <si>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</si>
  <si>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</si>
  <si>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</si>
  <si>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</si>
  <si>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</si>
  <si>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</si>
  <si>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</si>
  <si>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</si>
  <si>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</si>
  <si>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</si>
  <si>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</si>
  <si>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</si>
  <si>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</si>
  <si>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</si>
  <si>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</si>
  <si>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</si>
  <si>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</si>
  <si>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</si>
  <si>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</si>
  <si>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</si>
  <si>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</si>
  <si>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</si>
  <si>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</si>
  <si>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</si>
  <si>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</si>
  <si>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</si>
  <si>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</si>
  <si>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</si>
  <si>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</si>
  <si>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</si>
  <si>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</si>
  <si>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</si>
  <si>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</si>
  <si>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</si>
  <si>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</si>
  <si>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</si>
  <si>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</si>
  <si>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</si>
  <si>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</si>
  <si>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</si>
  <si>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</si>
  <si>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</si>
  <si>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</si>
  <si>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</si>
  <si>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</si>
  <si>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</si>
  <si>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</si>
  <si>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</si>
  <si>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</si>
  <si>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</si>
  <si>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</si>
  <si>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</si>
  <si>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</si>
  <si>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</si>
  <si>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</si>
  <si>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</si>
  <si>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</si>
  <si>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</si>
  <si>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</si>
  <si>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</si>
  <si>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</si>
  <si>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</si>
  <si>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</si>
  <si>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</si>
  <si>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</si>
  <si>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</si>
  <si>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</si>
  <si>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</si>
  <si>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</si>
  <si>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</si>
  <si>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</si>
  <si>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</si>
  <si>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</si>
  <si>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</si>
  <si>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</si>
  <si>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</si>
  <si>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</si>
  <si>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</si>
  <si>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</si>
  <si>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</si>
  <si>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</si>
  <si>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</si>
  <si>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</si>
  <si>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</si>
  <si>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</si>
  <si>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2015-2016</t>
  </si>
  <si>
    <t>Leonard Prim Francis G. Reyes</t>
  </si>
  <si>
    <t>CITCS 2H</t>
  </si>
  <si>
    <t xml:space="preserve">TTH 5:30PM-6:45PM </t>
  </si>
  <si>
    <t>MWF 5:30PM-6:45PM</t>
  </si>
  <si>
    <t>M307</t>
  </si>
  <si>
    <t>14-1476-755</t>
  </si>
  <si>
    <t>14-0915-673</t>
  </si>
  <si>
    <t>14-0970-227</t>
  </si>
  <si>
    <t>14-1426-126</t>
  </si>
  <si>
    <t>14-0270-714</t>
  </si>
  <si>
    <t>14-1185-972</t>
  </si>
  <si>
    <t>BRIONES, ARMANDO</t>
  </si>
  <si>
    <t>CATIMBANG, KYRILLE ARA</t>
  </si>
  <si>
    <t>GULENG, GENEVA CRES</t>
  </si>
  <si>
    <t>LEE, JULES LESLI</t>
  </si>
  <si>
    <t>PACALSO, JERRY JR.</t>
  </si>
  <si>
    <t>PROGRESO, JESZA ETHLYN</t>
  </si>
  <si>
    <t>QUIZ</t>
  </si>
  <si>
    <t>LAB 01</t>
  </si>
  <si>
    <t>LAB 02</t>
  </si>
  <si>
    <t>LAB 03</t>
  </si>
  <si>
    <t>LAB 04</t>
  </si>
  <si>
    <t>LAB 05</t>
  </si>
  <si>
    <t>QUIZ 1</t>
  </si>
  <si>
    <t>QUIZ 2</t>
  </si>
  <si>
    <t>QUIZ 3</t>
  </si>
  <si>
    <t>QUIZ 4</t>
  </si>
  <si>
    <t>CSP.1136</t>
  </si>
  <si>
    <t>Wireless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</si>
</sst>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2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1" fillId="0" borderId="19" xfId="2" applyFont="1" applyFill="1" applyBorder="1" applyAlignment="1" applyProtection="1">
      <alignment horizontal="center" shrinkToFit="1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J12" sqref="J12:L12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79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1"/>
      <c r="P2" s="212" t="s">
        <v>24</v>
      </c>
      <c r="Q2" s="212"/>
      <c r="R2" s="212"/>
    </row>
    <row r="3" spans="2:18" ht="13.35" customHeight="1" x14ac:dyDescent="0.25">
      <c r="B3" s="182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4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2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4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182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4"/>
      <c r="P5" s="27">
        <v>7</v>
      </c>
      <c r="Q5" s="27">
        <v>18.9999</v>
      </c>
      <c r="R5" s="28">
        <v>71</v>
      </c>
    </row>
    <row r="6" spans="2:18" ht="13.35" customHeight="1" x14ac:dyDescent="0.25">
      <c r="B6" s="182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4"/>
      <c r="P6" s="27">
        <v>19</v>
      </c>
      <c r="Q6" s="27">
        <v>30.9999</v>
      </c>
      <c r="R6" s="28">
        <v>72</v>
      </c>
    </row>
    <row r="7" spans="2:18" ht="13.35" customHeight="1" x14ac:dyDescent="0.25">
      <c r="B7" s="182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4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182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4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185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7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188" t="s">
        <v>13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90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71"/>
      <c r="D11" s="172"/>
      <c r="E11" s="172"/>
      <c r="F11" s="172"/>
      <c r="G11" s="172"/>
      <c r="H11" s="172"/>
      <c r="I11" s="172"/>
      <c r="J11" s="172"/>
      <c r="K11" s="172"/>
      <c r="L11" s="172"/>
      <c r="M11" s="173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5" t="s">
        <v>156</v>
      </c>
      <c r="E12" s="196"/>
      <c r="F12" s="1"/>
      <c r="G12" s="191" t="s">
        <v>182</v>
      </c>
      <c r="H12" s="194"/>
      <c r="I12" s="2"/>
      <c r="J12" s="191" t="s">
        <v>183</v>
      </c>
      <c r="K12" s="192"/>
      <c r="L12" s="193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6" t="s">
        <v>14</v>
      </c>
      <c r="E13" s="216"/>
      <c r="F13" s="1"/>
      <c r="G13" s="176" t="s">
        <v>15</v>
      </c>
      <c r="H13" s="176"/>
      <c r="I13" s="2"/>
      <c r="J13" s="176" t="s">
        <v>16</v>
      </c>
      <c r="K13" s="172"/>
      <c r="L13" s="172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191" t="s">
        <v>157</v>
      </c>
      <c r="E14" s="194"/>
      <c r="F14" s="4"/>
      <c r="G14" s="191" t="s">
        <v>158</v>
      </c>
      <c r="H14" s="194"/>
      <c r="I14" s="5"/>
      <c r="J14" s="167" t="s">
        <v>159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6" t="s">
        <v>17</v>
      </c>
      <c r="E15" s="201"/>
      <c r="F15" s="4"/>
      <c r="G15" s="176" t="s">
        <v>18</v>
      </c>
      <c r="H15" s="201"/>
      <c r="I15" s="5"/>
      <c r="J15" s="3" t="s">
        <v>19</v>
      </c>
      <c r="K15" s="197"/>
      <c r="L15" s="172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5" t="s">
        <v>154</v>
      </c>
      <c r="E16" s="202"/>
      <c r="F16" s="4"/>
      <c r="G16" s="168">
        <v>2</v>
      </c>
      <c r="H16" s="221"/>
      <c r="I16" s="221"/>
      <c r="J16" s="217" t="s">
        <v>155</v>
      </c>
      <c r="K16" s="218"/>
      <c r="L16" s="219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6" t="s">
        <v>20</v>
      </c>
      <c r="E17" s="211"/>
      <c r="F17" s="4"/>
      <c r="G17" s="3" t="s">
        <v>21</v>
      </c>
      <c r="H17" s="15"/>
      <c r="I17" s="5"/>
      <c r="J17" s="176" t="s">
        <v>22</v>
      </c>
      <c r="K17" s="172"/>
      <c r="L17" s="172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24"/>
      <c r="E18" s="224"/>
      <c r="F18" s="15"/>
      <c r="G18" s="225"/>
      <c r="H18" s="225"/>
      <c r="I18" s="225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08" t="s">
        <v>1</v>
      </c>
      <c r="E19" s="210"/>
      <c r="F19" s="7"/>
      <c r="G19" s="208" t="s">
        <v>2</v>
      </c>
      <c r="H19" s="209"/>
      <c r="I19" s="209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74">
        <v>40575</v>
      </c>
      <c r="E20" s="175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6" t="s">
        <v>3</v>
      </c>
      <c r="E21" s="216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22">
        <v>40603</v>
      </c>
      <c r="E22" s="223"/>
      <c r="F22" s="8"/>
      <c r="G22" s="177" t="s">
        <v>136</v>
      </c>
      <c r="H22" s="178"/>
      <c r="I22" s="178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6" t="s">
        <v>23</v>
      </c>
      <c r="E23" s="216"/>
      <c r="F23" s="9"/>
      <c r="G23" s="220"/>
      <c r="H23" s="220"/>
      <c r="I23" s="220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22">
        <v>40634</v>
      </c>
      <c r="E24" s="226"/>
      <c r="F24" s="9"/>
      <c r="G24" s="208" t="s">
        <v>7</v>
      </c>
      <c r="H24" s="209"/>
      <c r="I24" s="209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6" t="s">
        <v>4</v>
      </c>
      <c r="E25" s="216"/>
      <c r="F25" s="8"/>
      <c r="G25" s="203" t="s">
        <v>11</v>
      </c>
      <c r="H25" s="204"/>
      <c r="I25" s="204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6"/>
      <c r="E26" s="172"/>
      <c r="F26" s="8"/>
      <c r="G26" s="205" t="s">
        <v>12</v>
      </c>
      <c r="H26" s="206"/>
      <c r="I26" s="207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14" t="s">
        <v>152</v>
      </c>
      <c r="D27" s="215"/>
      <c r="E27" s="215"/>
      <c r="F27" s="21"/>
      <c r="G27" s="213"/>
      <c r="H27" s="213"/>
      <c r="I27" s="213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C5" sqref="C5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169" t="s">
        <v>166</v>
      </c>
      <c r="C2" s="170" t="s">
        <v>114</v>
      </c>
      <c r="D2" s="51"/>
      <c r="E2" s="47" t="s">
        <v>160</v>
      </c>
    </row>
    <row r="3" spans="1:5" ht="12.75" customHeight="1" x14ac:dyDescent="0.25">
      <c r="A3" s="50" t="s">
        <v>35</v>
      </c>
      <c r="B3" s="169" t="s">
        <v>167</v>
      </c>
      <c r="C3" s="170" t="s">
        <v>106</v>
      </c>
      <c r="D3" s="51"/>
      <c r="E3" s="47" t="s">
        <v>161</v>
      </c>
    </row>
    <row r="4" spans="1:5" ht="12.75" customHeight="1" x14ac:dyDescent="0.25">
      <c r="A4" s="50" t="s">
        <v>36</v>
      </c>
      <c r="B4" s="169" t="s">
        <v>168</v>
      </c>
      <c r="C4" s="170" t="s">
        <v>106</v>
      </c>
      <c r="D4" s="51"/>
      <c r="E4" s="47" t="s">
        <v>162</v>
      </c>
    </row>
    <row r="5" spans="1:5" ht="12.75" customHeight="1" x14ac:dyDescent="0.25">
      <c r="A5" s="50" t="s">
        <v>37</v>
      </c>
      <c r="B5" s="169" t="s">
        <v>169</v>
      </c>
      <c r="C5" s="170" t="s">
        <v>114</v>
      </c>
      <c r="D5" s="51"/>
      <c r="E5" s="47" t="s">
        <v>163</v>
      </c>
    </row>
    <row r="6" spans="1:5" ht="12.75" customHeight="1" x14ac:dyDescent="0.25">
      <c r="A6" s="50" t="s">
        <v>38</v>
      </c>
      <c r="B6" s="169" t="s">
        <v>170</v>
      </c>
      <c r="C6" s="170" t="s">
        <v>114</v>
      </c>
      <c r="D6" s="51"/>
      <c r="E6" s="47" t="s">
        <v>164</v>
      </c>
    </row>
    <row r="7" spans="1:5" ht="12.75" customHeight="1" x14ac:dyDescent="0.25">
      <c r="A7" s="50" t="s">
        <v>39</v>
      </c>
      <c r="B7" s="169" t="s">
        <v>171</v>
      </c>
      <c r="C7" s="170" t="s">
        <v>106</v>
      </c>
      <c r="D7" s="51"/>
      <c r="E7" s="47" t="s">
        <v>165</v>
      </c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abSelected="1" view="pageLayout" workbookViewId="0">
      <selection activeCell="V10" sqref="V10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5" t="str">
        <f>CONCATENATE('INITIAL INPUT'!D12,"  ",'INITIAL INPUT'!G12)</f>
        <v>CITCS 2H  CSP.1136</v>
      </c>
      <c r="B1" s="256"/>
      <c r="C1" s="256"/>
      <c r="D1" s="257"/>
      <c r="E1" s="261" t="s">
        <v>129</v>
      </c>
      <c r="F1" s="262"/>
      <c r="G1" s="262"/>
      <c r="H1" s="262"/>
      <c r="I1" s="263"/>
      <c r="J1" s="261" t="s">
        <v>130</v>
      </c>
      <c r="K1" s="262"/>
      <c r="L1" s="262"/>
      <c r="M1" s="262"/>
      <c r="N1" s="262"/>
      <c r="O1" s="263"/>
      <c r="P1" s="261" t="s">
        <v>131</v>
      </c>
      <c r="Q1" s="262"/>
      <c r="R1" s="262"/>
      <c r="S1" s="262"/>
      <c r="T1" s="262"/>
      <c r="U1" s="262"/>
      <c r="V1" s="263"/>
      <c r="W1" s="72"/>
    </row>
    <row r="2" spans="1:24" s="74" customFormat="1" ht="15" customHeight="1" x14ac:dyDescent="0.25">
      <c r="A2" s="258"/>
      <c r="B2" s="259"/>
      <c r="C2" s="259"/>
      <c r="D2" s="260"/>
      <c r="E2" s="252" t="str">
        <f>IF('INITIAL INPUT'!G20="","",'INITIAL INPUT'!G20)</f>
        <v>Class Standing</v>
      </c>
      <c r="F2" s="230" t="str">
        <f>IF('INITIAL INPUT'!G21="","",'INITIAL INPUT'!G21)</f>
        <v>Laboratory</v>
      </c>
      <c r="G2" s="233" t="s">
        <v>98</v>
      </c>
      <c r="H2" s="240" t="s">
        <v>99</v>
      </c>
      <c r="I2" s="249" t="str">
        <f>IF('INITIAL INPUT'!J23="","GRADE (%)","INVALID GRADE")</f>
        <v>GRADE (%)</v>
      </c>
      <c r="J2" s="252" t="str">
        <f>E2</f>
        <v>Class Standing</v>
      </c>
      <c r="K2" s="230" t="str">
        <f>F2</f>
        <v>Laboratory</v>
      </c>
      <c r="L2" s="233" t="str">
        <f>G2</f>
        <v>EXAM</v>
      </c>
      <c r="M2" s="266" t="s">
        <v>132</v>
      </c>
      <c r="N2" s="240" t="s">
        <v>99</v>
      </c>
      <c r="O2" s="249" t="str">
        <f>IF('INITIAL INPUT'!K23="","GRADE (%)","INVALID GRADE")</f>
        <v>GRADE (%)</v>
      </c>
      <c r="P2" s="252" t="str">
        <f>E2</f>
        <v>Class Standing</v>
      </c>
      <c r="Q2" s="230" t="str">
        <f>F2</f>
        <v>Laboratory</v>
      </c>
      <c r="R2" s="233" t="s">
        <v>98</v>
      </c>
      <c r="S2" s="266" t="s">
        <v>132</v>
      </c>
      <c r="T2" s="240" t="s">
        <v>99</v>
      </c>
      <c r="U2" s="249" t="str">
        <f>IF('INITIAL INPUT'!L23="","GRADE (%)","INVALID GRADE")</f>
        <v>GRADE (%)</v>
      </c>
      <c r="V2" s="269" t="str">
        <f>IF(U2="INVALID GRADE","INVALID FINAL GRADE","FINAL GRADE (%)")</f>
        <v>FINAL GRADE (%)</v>
      </c>
      <c r="W2" s="227" t="s">
        <v>133</v>
      </c>
    </row>
    <row r="3" spans="1:24" s="74" customFormat="1" ht="12.75" customHeight="1" x14ac:dyDescent="0.25">
      <c r="A3" s="281" t="str">
        <f>'INITIAL INPUT'!J12</f>
        <v>Wireless Technologies</v>
      </c>
      <c r="B3" s="282"/>
      <c r="C3" s="282"/>
      <c r="D3" s="283"/>
      <c r="E3" s="253"/>
      <c r="F3" s="231"/>
      <c r="G3" s="234"/>
      <c r="H3" s="248"/>
      <c r="I3" s="250"/>
      <c r="J3" s="253"/>
      <c r="K3" s="231"/>
      <c r="L3" s="234"/>
      <c r="M3" s="266"/>
      <c r="N3" s="248"/>
      <c r="O3" s="250"/>
      <c r="P3" s="253"/>
      <c r="Q3" s="231"/>
      <c r="R3" s="234"/>
      <c r="S3" s="266"/>
      <c r="T3" s="248"/>
      <c r="U3" s="250"/>
      <c r="V3" s="270"/>
      <c r="W3" s="228"/>
    </row>
    <row r="4" spans="1:24" s="74" customFormat="1" ht="12.75" customHeight="1" x14ac:dyDescent="0.25">
      <c r="A4" s="284" t="str">
        <f>CONCATENATE('INITIAL INPUT'!D14,"  ",'INITIAL INPUT'!G14)</f>
        <v>TTH 5:30PM-6:45PM   MWF 5:30PM-6:45PM</v>
      </c>
      <c r="B4" s="285"/>
      <c r="C4" s="286"/>
      <c r="D4" s="103" t="str">
        <f>'INITIAL INPUT'!J14</f>
        <v>M307</v>
      </c>
      <c r="E4" s="253"/>
      <c r="F4" s="231"/>
      <c r="G4" s="234"/>
      <c r="H4" s="248"/>
      <c r="I4" s="250"/>
      <c r="J4" s="253"/>
      <c r="K4" s="231"/>
      <c r="L4" s="234"/>
      <c r="M4" s="266"/>
      <c r="N4" s="248"/>
      <c r="O4" s="250"/>
      <c r="P4" s="253"/>
      <c r="Q4" s="231"/>
      <c r="R4" s="234"/>
      <c r="S4" s="266"/>
      <c r="T4" s="248"/>
      <c r="U4" s="250"/>
      <c r="V4" s="270"/>
      <c r="W4" s="228"/>
    </row>
    <row r="5" spans="1:24" s="74" customFormat="1" ht="12.6" customHeight="1" x14ac:dyDescent="0.25">
      <c r="A5" s="284" t="str">
        <f>CONCATENATE('INITIAL INPUT'!G16," Trimester ","SY ",'INITIAL INPUT'!D16)</f>
        <v>2 Trimester SY 2015-2016</v>
      </c>
      <c r="B5" s="285"/>
      <c r="C5" s="286"/>
      <c r="D5" s="287"/>
      <c r="E5" s="253"/>
      <c r="F5" s="231"/>
      <c r="G5" s="239">
        <f>'INITIAL INPUT'!D20</f>
        <v>40575</v>
      </c>
      <c r="H5" s="248"/>
      <c r="I5" s="250"/>
      <c r="J5" s="253"/>
      <c r="K5" s="231"/>
      <c r="L5" s="239">
        <f>'INITIAL INPUT'!D22</f>
        <v>40603</v>
      </c>
      <c r="M5" s="266"/>
      <c r="N5" s="248"/>
      <c r="O5" s="250"/>
      <c r="P5" s="253"/>
      <c r="Q5" s="231"/>
      <c r="R5" s="239">
        <f>'INITIAL INPUT'!D24</f>
        <v>40634</v>
      </c>
      <c r="S5" s="266"/>
      <c r="T5" s="248"/>
      <c r="U5" s="250"/>
      <c r="V5" s="270"/>
      <c r="W5" s="228"/>
    </row>
    <row r="6" spans="1:24" s="74" customFormat="1" ht="12.75" customHeight="1" x14ac:dyDescent="0.25">
      <c r="A6" s="272" t="str">
        <f>CONCATENATE("Inst/Prof:", 'INITIAL INPUT'!J16)</f>
        <v>Inst/Prof:Leonard Prim Francis G. Reyes</v>
      </c>
      <c r="B6" s="273"/>
      <c r="C6" s="273"/>
      <c r="D6" s="274"/>
      <c r="E6" s="253"/>
      <c r="F6" s="231"/>
      <c r="G6" s="231"/>
      <c r="H6" s="248"/>
      <c r="I6" s="250"/>
      <c r="J6" s="253"/>
      <c r="K6" s="231"/>
      <c r="L6" s="231"/>
      <c r="M6" s="266"/>
      <c r="N6" s="248"/>
      <c r="O6" s="250"/>
      <c r="P6" s="253"/>
      <c r="Q6" s="231"/>
      <c r="R6" s="231"/>
      <c r="S6" s="266"/>
      <c r="T6" s="248"/>
      <c r="U6" s="250"/>
      <c r="V6" s="270"/>
      <c r="W6" s="228"/>
    </row>
    <row r="7" spans="1:24" ht="13.15" customHeight="1" x14ac:dyDescent="0.2">
      <c r="A7" s="275" t="s">
        <v>124</v>
      </c>
      <c r="B7" s="276"/>
      <c r="C7" s="279" t="s">
        <v>125</v>
      </c>
      <c r="D7" s="264" t="s">
        <v>134</v>
      </c>
      <c r="E7" s="254"/>
      <c r="F7" s="232"/>
      <c r="G7" s="232"/>
      <c r="H7" s="248"/>
      <c r="I7" s="250"/>
      <c r="J7" s="254"/>
      <c r="K7" s="232"/>
      <c r="L7" s="232"/>
      <c r="M7" s="267"/>
      <c r="N7" s="248"/>
      <c r="O7" s="250"/>
      <c r="P7" s="254"/>
      <c r="Q7" s="232"/>
      <c r="R7" s="232"/>
      <c r="S7" s="267"/>
      <c r="T7" s="248"/>
      <c r="U7" s="250"/>
      <c r="V7" s="270"/>
      <c r="W7" s="228"/>
    </row>
    <row r="8" spans="1:24" ht="12.75" customHeight="1" x14ac:dyDescent="0.2">
      <c r="A8" s="277"/>
      <c r="B8" s="278"/>
      <c r="C8" s="280"/>
      <c r="D8" s="265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2"/>
      <c r="I8" s="251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8"/>
      <c r="N8" s="242"/>
      <c r="O8" s="251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8"/>
      <c r="T8" s="242"/>
      <c r="U8" s="251"/>
      <c r="V8" s="271"/>
      <c r="W8" s="229"/>
    </row>
    <row r="9" spans="1:24" s="89" customFormat="1" ht="12" customHeight="1" x14ac:dyDescent="0.2">
      <c r="A9" s="78" t="s">
        <v>34</v>
      </c>
      <c r="B9" s="79" t="str">
        <f>IF(NAMES!B2="","",NAMES!B2)</f>
        <v>BRIONES, ARMANDO</v>
      </c>
      <c r="C9" s="104" t="str">
        <f>IF(NAMES!C2="","",NAMES!C2)</f>
        <v>M</v>
      </c>
      <c r="D9" s="81" t="str">
        <f>IF(NAMES!D2="","",NAMES!D2)</f>
        <v/>
      </c>
      <c r="E9" s="82">
        <f>IF(PRELIM!P9="","",$E$8*PRELIM!P9)</f>
        <v>27.500000000000004</v>
      </c>
      <c r="F9" s="83">
        <f>IF(PRELIM!AB9="","",$F$8*PRELIM!AB9)</f>
        <v>33</v>
      </c>
      <c r="G9" s="83">
        <f>IF(PRELIM!AD9="","",$G$8*PRELIM!AD9)</f>
        <v>26.44444444444445</v>
      </c>
      <c r="H9" s="84">
        <f t="shared" ref="H9:H40" si="0">IF(SUM(E9:G9)=0,"",SUM(E9:G9))</f>
        <v>86.944444444444457</v>
      </c>
      <c r="I9" s="85">
        <f>IF(H9="","",VLOOKUP(H9,'INITIAL INPUT'!$P$4:$R$34,3))</f>
        <v>93</v>
      </c>
      <c r="J9" s="83">
        <f>IF(MIDTERM!P9="","",$J$8*MIDTERM!P9)</f>
        <v>24.75</v>
      </c>
      <c r="K9" s="83">
        <f>IF(MIDTERM!AB9="","",$K$8*MIDTERM!AB9)</f>
        <v>33</v>
      </c>
      <c r="L9" s="83">
        <f>IF(MIDTERM!AD9="","",$L$8*MIDTERM!AD9)</f>
        <v>25.16</v>
      </c>
      <c r="M9" s="86">
        <f>IF(SUM(J9:L9)=0,"",SUM(J9:L9))</f>
        <v>82.91</v>
      </c>
      <c r="N9" s="87">
        <f>IF(M9="","",('INITIAL INPUT'!$J$25*CRS!H9+'INITIAL INPUT'!$K$25*CRS!M9))</f>
        <v>84.927222222222227</v>
      </c>
      <c r="O9" s="85">
        <f>IF(N9="","",VLOOKUP(N9,'INITIAL INPUT'!$P$4:$R$34,3))</f>
        <v>92</v>
      </c>
      <c r="P9" s="83">
        <f>IF(FINAL!P9="","",CRS!$P$8*FINAL!P9)</f>
        <v>16.5</v>
      </c>
      <c r="Q9" s="83">
        <f>IF(FINAL!AB9="","",CRS!$Q$8*FINAL!AB9)</f>
        <v>16.5</v>
      </c>
      <c r="R9" s="83">
        <f>IF(FINAL!AD9="","",CRS!$R$8*FINAL!AD9)</f>
        <v>28.900000000000002</v>
      </c>
      <c r="S9" s="86">
        <f t="shared" ref="S9:S15" si="1">IF(R9="","",SUM(P9:R9))</f>
        <v>61.900000000000006</v>
      </c>
      <c r="T9" s="87">
        <f>IF(S9="","",'INITIAL INPUT'!$J$26*CRS!H9+'INITIAL INPUT'!$K$26*CRS!M9+'INITIAL INPUT'!$L$26*CRS!S9)</f>
        <v>73.413611111111123</v>
      </c>
      <c r="U9" s="85">
        <f>IF(T9="","",VLOOKUP(T9,'INITIAL INPUT'!$P$4:$R$34,3))</f>
        <v>87</v>
      </c>
      <c r="V9" s="107">
        <v>87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>CATIMBANG, KYRILLE ARA</v>
      </c>
      <c r="C10" s="104" t="str">
        <f>IF(NAMES!C3="","",NAMES!C3)</f>
        <v>F</v>
      </c>
      <c r="D10" s="81" t="str">
        <f>IF(NAMES!D3="","",NAMES!D3)</f>
        <v/>
      </c>
      <c r="E10" s="82">
        <f>IF(PRELIM!P10="","",$E$8*PRELIM!P10)</f>
        <v>21.999999999999996</v>
      </c>
      <c r="F10" s="83">
        <f>IF(PRELIM!AB10="","",$F$8*PRELIM!AB10)</f>
        <v>33</v>
      </c>
      <c r="G10" s="83">
        <f>IF(PRELIM!AD10="","",$G$8*PRELIM!AD10)</f>
        <v>18.888888888888889</v>
      </c>
      <c r="H10" s="84">
        <f t="shared" si="0"/>
        <v>73.888888888888886</v>
      </c>
      <c r="I10" s="85">
        <f>IF(H10="","",VLOOKUP(H10,'INITIAL INPUT'!$P$4:$R$34,3))</f>
        <v>87</v>
      </c>
      <c r="J10" s="83">
        <f>IF(MIDTERM!P10="","",$J$8*MIDTERM!P10)</f>
        <v>24.75</v>
      </c>
      <c r="K10" s="83">
        <f>IF(MIDTERM!AB10="","",$K$8*MIDTERM!AB10)</f>
        <v>33</v>
      </c>
      <c r="L10" s="83">
        <f>IF(MIDTERM!AD10="","",$L$8*MIDTERM!AD10)</f>
        <v>24.14</v>
      </c>
      <c r="M10" s="86">
        <f t="shared" ref="M10:M40" si="2">IF(SUM(J10:L10)=0,"",SUM(J10:L10))</f>
        <v>81.89</v>
      </c>
      <c r="N10" s="87">
        <f>IF(M10="","",('INITIAL INPUT'!$J$25*CRS!H10+'INITIAL INPUT'!$K$25*CRS!M10))</f>
        <v>77.88944444444445</v>
      </c>
      <c r="O10" s="85">
        <f>IF(N10="","",VLOOKUP(N10,'INITIAL INPUT'!$P$4:$R$34,3))</f>
        <v>89</v>
      </c>
      <c r="P10" s="83">
        <f>IF(FINAL!P10="","",CRS!$P$8*FINAL!P10)</f>
        <v>26.400000000000002</v>
      </c>
      <c r="Q10" s="83">
        <f>IF(FINAL!AB10="","",CRS!$Q$8*FINAL!AB10)</f>
        <v>33</v>
      </c>
      <c r="R10" s="83">
        <f>IF(FINAL!AD10="","",CRS!$R$8*FINAL!AD10)</f>
        <v>27.200000000000003</v>
      </c>
      <c r="S10" s="86">
        <f t="shared" si="1"/>
        <v>86.600000000000009</v>
      </c>
      <c r="T10" s="87">
        <f>IF(S10="","",'INITIAL INPUT'!$J$26*CRS!H10+'INITIAL INPUT'!$K$26*CRS!M10+'INITIAL INPUT'!$L$26*CRS!S10)</f>
        <v>82.244722222222236</v>
      </c>
      <c r="U10" s="85">
        <f>IF(T10="","",VLOOKUP(T10,'INITIAL INPUT'!$P$4:$R$34,3))</f>
        <v>91</v>
      </c>
      <c r="V10" s="107"/>
      <c r="W10" s="166" t="str">
        <f t="shared" ref="W10:W40" si="3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>GULENG, GENEVA CRES</v>
      </c>
      <c r="C11" s="104" t="str">
        <f>IF(NAMES!C4="","",NAMES!C4)</f>
        <v>F</v>
      </c>
      <c r="D11" s="81" t="str">
        <f>IF(NAMES!D4="","",NAMES!D4)</f>
        <v/>
      </c>
      <c r="E11" s="82">
        <f>IF(PRELIM!P11="","",$E$8*PRELIM!P11)</f>
        <v>21.999999999999996</v>
      </c>
      <c r="F11" s="83">
        <f>IF(PRELIM!AB11="","",$F$8*PRELIM!AB11)</f>
        <v>33</v>
      </c>
      <c r="G11" s="83">
        <f>IF(PRELIM!AD11="","",$G$8*PRELIM!AD11)</f>
        <v>18.888888888888889</v>
      </c>
      <c r="H11" s="84">
        <f t="shared" si="0"/>
        <v>73.888888888888886</v>
      </c>
      <c r="I11" s="85">
        <f>IF(H11="","",VLOOKUP(H11,'INITIAL INPUT'!$P$4:$R$34,3))</f>
        <v>87</v>
      </c>
      <c r="J11" s="83">
        <f>IF(MIDTERM!P11="","",$J$8*MIDTERM!P11)</f>
        <v>24.75</v>
      </c>
      <c r="K11" s="83">
        <f>IF(MIDTERM!AB11="","",$K$8*MIDTERM!AB11)</f>
        <v>33</v>
      </c>
      <c r="L11" s="83">
        <f>IF(MIDTERM!AD11="","",$L$8*MIDTERM!AD11)</f>
        <v>24.82</v>
      </c>
      <c r="M11" s="86">
        <f t="shared" si="2"/>
        <v>82.57</v>
      </c>
      <c r="N11" s="87">
        <f>IF(M11="","",('INITIAL INPUT'!$J$25*CRS!H11+'INITIAL INPUT'!$K$25*CRS!M11))</f>
        <v>78.229444444444439</v>
      </c>
      <c r="O11" s="85">
        <f>IF(N11="","",VLOOKUP(N11,'INITIAL INPUT'!$P$4:$R$34,3))</f>
        <v>89</v>
      </c>
      <c r="P11" s="83">
        <f>IF(FINAL!P11="","",CRS!$P$8*FINAL!P11)</f>
        <v>24.09</v>
      </c>
      <c r="Q11" s="83">
        <f>IF(FINAL!AB11="","",CRS!$Q$8*FINAL!AB11)</f>
        <v>33</v>
      </c>
      <c r="R11" s="83">
        <f>IF(FINAL!AD11="","",CRS!$R$8*FINAL!AD11)</f>
        <v>24.82</v>
      </c>
      <c r="S11" s="86">
        <f t="shared" si="1"/>
        <v>81.91</v>
      </c>
      <c r="T11" s="87">
        <f>IF(S11="","",'INITIAL INPUT'!$J$26*CRS!H11+'INITIAL INPUT'!$K$26*CRS!M11+'INITIAL INPUT'!$L$26*CRS!S11)</f>
        <v>80.069722222222225</v>
      </c>
      <c r="U11" s="85">
        <f>IF(T11="","",VLOOKUP(T11,'INITIAL INPUT'!$P$4:$R$34,3))</f>
        <v>90</v>
      </c>
      <c r="V11" s="107">
        <f t="shared" ref="V10:V40" si="4">U11</f>
        <v>90</v>
      </c>
      <c r="W11" s="166" t="str">
        <f t="shared" si="3"/>
        <v>PASSED</v>
      </c>
      <c r="X11" s="91"/>
    </row>
    <row r="12" spans="1:24" x14ac:dyDescent="0.2">
      <c r="A12" s="90" t="s">
        <v>37</v>
      </c>
      <c r="B12" s="79" t="str">
        <f>IF(NAMES!B5="","",NAMES!B5)</f>
        <v>LEE, JULES LESLI</v>
      </c>
      <c r="C12" s="104" t="str">
        <f>IF(NAMES!C5="","",NAMES!C5)</f>
        <v>M</v>
      </c>
      <c r="D12" s="81" t="str">
        <f>IF(NAMES!D5="","",NAMES!D5)</f>
        <v/>
      </c>
      <c r="E12" s="82">
        <f>IF(PRELIM!P12="","",$E$8*PRELIM!P12)</f>
        <v>27.500000000000004</v>
      </c>
      <c r="F12" s="83">
        <f>IF(PRELIM!AB12="","",$F$8*PRELIM!AB12)</f>
        <v>33</v>
      </c>
      <c r="G12" s="83">
        <f>IF(PRELIM!AD12="","",$G$8*PRELIM!AD12)</f>
        <v>26.44444444444445</v>
      </c>
      <c r="H12" s="84">
        <f t="shared" si="0"/>
        <v>86.944444444444457</v>
      </c>
      <c r="I12" s="85">
        <f>IF(H12="","",VLOOKUP(H12,'INITIAL INPUT'!$P$4:$R$34,3))</f>
        <v>93</v>
      </c>
      <c r="J12" s="83">
        <f>IF(MIDTERM!P12="","",$J$8*MIDTERM!P12)</f>
        <v>28.05</v>
      </c>
      <c r="K12" s="83">
        <f>IF(MIDTERM!AB12="","",$K$8*MIDTERM!AB12)</f>
        <v>33</v>
      </c>
      <c r="L12" s="83">
        <f>IF(MIDTERM!AD12="","",$L$8*MIDTERM!AD12)</f>
        <v>28.220000000000002</v>
      </c>
      <c r="M12" s="86">
        <f t="shared" si="2"/>
        <v>89.27</v>
      </c>
      <c r="N12" s="87">
        <f>IF(M12="","",('INITIAL INPUT'!$J$25*CRS!H12+'INITIAL INPUT'!$K$25*CRS!M12))</f>
        <v>88.107222222222219</v>
      </c>
      <c r="O12" s="85">
        <f>IF(N12="","",VLOOKUP(N12,'INITIAL INPUT'!$P$4:$R$34,3))</f>
        <v>94</v>
      </c>
      <c r="P12" s="83">
        <f>IF(FINAL!P12="","",CRS!$P$8*FINAL!P12)</f>
        <v>25.41</v>
      </c>
      <c r="Q12" s="83">
        <f>IF(FINAL!AB12="","",CRS!$Q$8*FINAL!AB12)</f>
        <v>33</v>
      </c>
      <c r="R12" s="83">
        <f>IF(FINAL!AD12="","",CRS!$R$8*FINAL!AD12)</f>
        <v>26.180000000000003</v>
      </c>
      <c r="S12" s="86">
        <f t="shared" si="1"/>
        <v>84.59</v>
      </c>
      <c r="T12" s="87">
        <f>IF(S12="","",'INITIAL INPUT'!$J$26*CRS!H12+'INITIAL INPUT'!$K$26*CRS!M12+'INITIAL INPUT'!$L$26*CRS!S12)</f>
        <v>86.348611111111111</v>
      </c>
      <c r="U12" s="85">
        <f>IF(T12="","",VLOOKUP(T12,'INITIAL INPUT'!$P$4:$R$34,3))</f>
        <v>93</v>
      </c>
      <c r="V12" s="107">
        <f t="shared" si="4"/>
        <v>93</v>
      </c>
      <c r="W12" s="166" t="str">
        <f t="shared" si="3"/>
        <v>PASSED</v>
      </c>
      <c r="X12" s="91"/>
    </row>
    <row r="13" spans="1:24" x14ac:dyDescent="0.2">
      <c r="A13" s="90" t="s">
        <v>38</v>
      </c>
      <c r="B13" s="79" t="str">
        <f>IF(NAMES!B6="","",NAMES!B6)</f>
        <v>PACALSO, JERRY JR.</v>
      </c>
      <c r="C13" s="104" t="str">
        <f>IF(NAMES!C6="","",NAMES!C6)</f>
        <v>M</v>
      </c>
      <c r="D13" s="81" t="str">
        <f>IF(NAMES!D6="","",NAMES!D6)</f>
        <v/>
      </c>
      <c r="E13" s="82">
        <f>IF(PRELIM!P13="","",$E$8*PRELIM!P13)</f>
        <v>21.999999999999996</v>
      </c>
      <c r="F13" s="83">
        <f>IF(PRELIM!AB13="","",$F$8*PRELIM!AB13)</f>
        <v>33</v>
      </c>
      <c r="G13" s="83">
        <f>IF(PRELIM!AD13="","",$G$8*PRELIM!AD13)</f>
        <v>18.888888888888889</v>
      </c>
      <c r="H13" s="84">
        <f t="shared" si="0"/>
        <v>73.888888888888886</v>
      </c>
      <c r="I13" s="85">
        <f>IF(H13="","",VLOOKUP(H13,'INITIAL INPUT'!$P$4:$R$34,3))</f>
        <v>87</v>
      </c>
      <c r="J13" s="83">
        <f>IF(MIDTERM!P13="","",$J$8*MIDTERM!P13)</f>
        <v>28.05</v>
      </c>
      <c r="K13" s="83">
        <f>IF(MIDTERM!AB13="","",$K$8*MIDTERM!AB13)</f>
        <v>33</v>
      </c>
      <c r="L13" s="83">
        <f>IF(MIDTERM!AD13="","",$L$8*MIDTERM!AD13)</f>
        <v>28.220000000000002</v>
      </c>
      <c r="M13" s="86">
        <f t="shared" si="2"/>
        <v>89.27</v>
      </c>
      <c r="N13" s="87">
        <f>IF(M13="","",('INITIAL INPUT'!$J$25*CRS!H13+'INITIAL INPUT'!$K$25*CRS!M13))</f>
        <v>81.579444444444448</v>
      </c>
      <c r="O13" s="85">
        <f>IF(N13="","",VLOOKUP(N13,'INITIAL INPUT'!$P$4:$R$34,3))</f>
        <v>91</v>
      </c>
      <c r="P13" s="83">
        <f>IF(FINAL!P13="","",CRS!$P$8*FINAL!P13)</f>
        <v>33</v>
      </c>
      <c r="Q13" s="83">
        <f>IF(FINAL!AB13="","",CRS!$Q$8*FINAL!AB13)</f>
        <v>33</v>
      </c>
      <c r="R13" s="83">
        <f>IF(FINAL!AD13="","",CRS!$R$8*FINAL!AD13)</f>
        <v>30.6</v>
      </c>
      <c r="S13" s="86">
        <f t="shared" si="1"/>
        <v>96.6</v>
      </c>
      <c r="T13" s="87">
        <f>IF(S13="","",'INITIAL INPUT'!$J$26*CRS!H13+'INITIAL INPUT'!$K$26*CRS!M13+'INITIAL INPUT'!$L$26*CRS!S13)</f>
        <v>89.089722222222221</v>
      </c>
      <c r="U13" s="85">
        <f>IF(T13="","",VLOOKUP(T13,'INITIAL INPUT'!$P$4:$R$34,3))</f>
        <v>95</v>
      </c>
      <c r="V13" s="107">
        <f t="shared" si="4"/>
        <v>95</v>
      </c>
      <c r="W13" s="166" t="str">
        <f t="shared" si="3"/>
        <v>PASSED</v>
      </c>
      <c r="X13" s="91"/>
    </row>
    <row r="14" spans="1:24" x14ac:dyDescent="0.2">
      <c r="A14" s="90" t="s">
        <v>39</v>
      </c>
      <c r="B14" s="79" t="str">
        <f>IF(NAMES!B7="","",NAMES!B7)</f>
        <v>PROGRESO, JESZA ETHLYN</v>
      </c>
      <c r="C14" s="104" t="str">
        <f>IF(NAMES!C7="","",NAMES!C7)</f>
        <v>F</v>
      </c>
      <c r="D14" s="81" t="str">
        <f>IF(NAMES!D7="","",NAMES!D7)</f>
        <v/>
      </c>
      <c r="E14" s="82">
        <f>IF(PRELIM!P14="","",$E$8*PRELIM!P14)</f>
        <v>21.999999999999996</v>
      </c>
      <c r="F14" s="83">
        <f>IF(PRELIM!AB14="","",$F$8*PRELIM!AB14)</f>
        <v>33</v>
      </c>
      <c r="G14" s="83">
        <f>IF(PRELIM!AD14="","",$G$8*PRELIM!AD14)</f>
        <v>18.888888888888889</v>
      </c>
      <c r="H14" s="84">
        <f t="shared" si="0"/>
        <v>73.888888888888886</v>
      </c>
      <c r="I14" s="85">
        <f>IF(H14="","",VLOOKUP(H14,'INITIAL INPUT'!$P$4:$R$34,3))</f>
        <v>87</v>
      </c>
      <c r="J14" s="83">
        <f>IF(MIDTERM!P14="","",$J$8*MIDTERM!P14)</f>
        <v>21.45</v>
      </c>
      <c r="K14" s="83">
        <f>IF(MIDTERM!AB14="","",$K$8*MIDTERM!AB14)</f>
        <v>33</v>
      </c>
      <c r="L14" s="83">
        <f>IF(MIDTERM!AD14="","",$L$8*MIDTERM!AD14)</f>
        <v>21.080000000000002</v>
      </c>
      <c r="M14" s="86">
        <f t="shared" si="2"/>
        <v>75.53</v>
      </c>
      <c r="N14" s="87">
        <f>IF(M14="","",('INITIAL INPUT'!$J$25*CRS!H14+'INITIAL INPUT'!$K$25*CRS!M14))</f>
        <v>74.709444444444443</v>
      </c>
      <c r="O14" s="85">
        <f>IF(N14="","",VLOOKUP(N14,'INITIAL INPUT'!$P$4:$R$34,3))</f>
        <v>87</v>
      </c>
      <c r="P14" s="83">
        <f>IF(FINAL!P14="","",CRS!$P$8*FINAL!P14)</f>
        <v>16.830000000000002</v>
      </c>
      <c r="Q14" s="83">
        <f>IF(FINAL!AB14="","",CRS!$Q$8*FINAL!AB14)</f>
        <v>33</v>
      </c>
      <c r="R14" s="83">
        <f>IF(FINAL!AD14="","",CRS!$R$8*FINAL!AD14)</f>
        <v>17.34</v>
      </c>
      <c r="S14" s="86">
        <f t="shared" si="1"/>
        <v>67.17</v>
      </c>
      <c r="T14" s="87">
        <f>IF(S14="","",'INITIAL INPUT'!$J$26*CRS!H14+'INITIAL INPUT'!$K$26*CRS!M14+'INITIAL INPUT'!$L$26*CRS!S14)</f>
        <v>70.93972222222223</v>
      </c>
      <c r="U14" s="85">
        <f>IF(T14="","",VLOOKUP(T14,'INITIAL INPUT'!$P$4:$R$34,3))</f>
        <v>85</v>
      </c>
      <c r="V14" s="107">
        <f t="shared" si="4"/>
        <v>85</v>
      </c>
      <c r="W14" s="166" t="str">
        <f t="shared" si="3"/>
        <v>PASSED</v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4"/>
        <v/>
      </c>
      <c r="W15" s="166" t="str">
        <f t="shared" si="3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4"/>
        <v/>
      </c>
      <c r="W16" s="166" t="str">
        <f t="shared" si="3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4"/>
        <v/>
      </c>
      <c r="W17" s="166" t="str">
        <f t="shared" si="3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4"/>
        <v/>
      </c>
      <c r="W18" s="166" t="str">
        <f t="shared" si="3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4"/>
        <v/>
      </c>
      <c r="W19" s="166" t="str">
        <f t="shared" si="3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4"/>
        <v/>
      </c>
      <c r="W20" s="166" t="str">
        <f t="shared" si="3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4"/>
        <v/>
      </c>
      <c r="W21" s="166" t="str">
        <f t="shared" si="3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4"/>
        <v/>
      </c>
      <c r="W22" s="166" t="str">
        <f t="shared" si="3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4"/>
        <v/>
      </c>
      <c r="W23" s="166" t="str">
        <f t="shared" si="3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4"/>
        <v/>
      </c>
      <c r="W24" s="166" t="str">
        <f t="shared" si="3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4"/>
        <v/>
      </c>
      <c r="W25" s="166" t="str">
        <f t="shared" si="3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4"/>
        <v/>
      </c>
      <c r="W26" s="166" t="str">
        <f t="shared" si="3"/>
        <v/>
      </c>
      <c r="X26" s="235"/>
      <c r="Y26" s="237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4"/>
        <v/>
      </c>
      <c r="W27" s="166" t="str">
        <f t="shared" si="3"/>
        <v/>
      </c>
      <c r="X27" s="236"/>
      <c r="Y27" s="238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4"/>
        <v/>
      </c>
      <c r="W28" s="166" t="str">
        <f t="shared" si="3"/>
        <v/>
      </c>
      <c r="X28" s="236"/>
      <c r="Y28" s="238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4"/>
        <v/>
      </c>
      <c r="W29" s="166" t="str">
        <f t="shared" si="3"/>
        <v/>
      </c>
      <c r="X29" s="236"/>
      <c r="Y29" s="238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4"/>
        <v/>
      </c>
      <c r="W30" s="166" t="str">
        <f t="shared" si="3"/>
        <v/>
      </c>
      <c r="X30" s="236"/>
      <c r="Y30" s="238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4"/>
        <v/>
      </c>
      <c r="W31" s="166" t="str">
        <f t="shared" si="3"/>
        <v/>
      </c>
      <c r="X31" s="236"/>
      <c r="Y31" s="238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4"/>
        <v/>
      </c>
      <c r="W32" s="166" t="str">
        <f t="shared" si="3"/>
        <v/>
      </c>
      <c r="X32" s="236"/>
      <c r="Y32" s="238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4"/>
        <v/>
      </c>
      <c r="W33" s="166" t="str">
        <f t="shared" si="3"/>
        <v/>
      </c>
      <c r="X33" s="236"/>
      <c r="Y33" s="238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4"/>
        <v/>
      </c>
      <c r="W34" s="166" t="str">
        <f t="shared" si="3"/>
        <v/>
      </c>
      <c r="X34" s="236"/>
      <c r="Y34" s="238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4"/>
        <v/>
      </c>
      <c r="W35" s="166" t="str">
        <f t="shared" si="3"/>
        <v/>
      </c>
      <c r="X35" s="236"/>
      <c r="Y35" s="238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4"/>
        <v/>
      </c>
      <c r="W36" s="166" t="str">
        <f t="shared" si="3"/>
        <v/>
      </c>
      <c r="X36" s="236"/>
      <c r="Y36" s="238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4"/>
        <v/>
      </c>
      <c r="W37" s="166" t="str">
        <f t="shared" si="3"/>
        <v/>
      </c>
      <c r="X37" s="236"/>
      <c r="Y37" s="238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4"/>
        <v/>
      </c>
      <c r="W38" s="166" t="str">
        <f t="shared" si="3"/>
        <v/>
      </c>
      <c r="X38" s="236"/>
      <c r="Y38" s="238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4"/>
        <v/>
      </c>
      <c r="W39" s="166" t="str">
        <f t="shared" si="3"/>
        <v/>
      </c>
      <c r="X39" s="236"/>
      <c r="Y39" s="238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4"/>
        <v/>
      </c>
      <c r="W40" s="166" t="str">
        <f t="shared" si="3"/>
        <v/>
      </c>
      <c r="X40" s="236"/>
      <c r="Y40" s="238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5" t="str">
        <f>A1</f>
        <v>CITCS 2H  CSP.1136</v>
      </c>
      <c r="B42" s="256"/>
      <c r="C42" s="256"/>
      <c r="D42" s="257"/>
      <c r="E42" s="261" t="s">
        <v>129</v>
      </c>
      <c r="F42" s="262"/>
      <c r="G42" s="262"/>
      <c r="H42" s="262"/>
      <c r="I42" s="263"/>
      <c r="J42" s="261" t="s">
        <v>130</v>
      </c>
      <c r="K42" s="262"/>
      <c r="L42" s="262"/>
      <c r="M42" s="262"/>
      <c r="N42" s="262"/>
      <c r="O42" s="263"/>
      <c r="P42" s="261" t="s">
        <v>131</v>
      </c>
      <c r="Q42" s="262"/>
      <c r="R42" s="262"/>
      <c r="S42" s="262"/>
      <c r="T42" s="262"/>
      <c r="U42" s="262"/>
      <c r="V42" s="288"/>
      <c r="W42" s="72"/>
      <c r="X42" s="91"/>
    </row>
    <row r="43" spans="1:25" s="74" customFormat="1" ht="15" customHeight="1" x14ac:dyDescent="0.25">
      <c r="A43" s="258"/>
      <c r="B43" s="259"/>
      <c r="C43" s="259"/>
      <c r="D43" s="260"/>
      <c r="E43" s="289" t="str">
        <f>IF(PART1=0,"",PART1)</f>
        <v>Class Standing</v>
      </c>
      <c r="F43" s="292" t="str">
        <f>IF(PART2=0,"",PART2)</f>
        <v>Laboratory</v>
      </c>
      <c r="G43" s="233" t="s">
        <v>98</v>
      </c>
      <c r="H43" s="240" t="str">
        <f>H2</f>
        <v>SCORE</v>
      </c>
      <c r="I43" s="296" t="str">
        <f>I2</f>
        <v>GRADE (%)</v>
      </c>
      <c r="J43" s="289" t="str">
        <f>IF(PART1=0,"",PART1)</f>
        <v>Class Standing</v>
      </c>
      <c r="K43" s="292" t="str">
        <f>IF(PART2=0,"",PART2)</f>
        <v>Laboratory</v>
      </c>
      <c r="L43" s="233" t="s">
        <v>98</v>
      </c>
      <c r="M43" s="266" t="str">
        <f>M2</f>
        <v>RAW SCORE</v>
      </c>
      <c r="N43" s="240" t="str">
        <f>N2</f>
        <v>SCORE</v>
      </c>
      <c r="O43" s="296" t="str">
        <f>O2</f>
        <v>GRADE (%)</v>
      </c>
      <c r="P43" s="289" t="str">
        <f>IF(PART1=0,"",PART1)</f>
        <v>Class Standing</v>
      </c>
      <c r="Q43" s="292" t="str">
        <f>IF(PART2=0,"",PART2)</f>
        <v>Laboratory</v>
      </c>
      <c r="R43" s="233" t="s">
        <v>98</v>
      </c>
      <c r="S43" s="266" t="str">
        <f>S2</f>
        <v>RAW SCORE</v>
      </c>
      <c r="T43" s="240" t="str">
        <f>T2</f>
        <v>SCORE</v>
      </c>
      <c r="U43" s="243" t="str">
        <f>U2</f>
        <v>GRADE (%)</v>
      </c>
      <c r="V43" s="246" t="str">
        <f>V2</f>
        <v>FINAL GRADE (%)</v>
      </c>
      <c r="W43" s="227" t="s">
        <v>133</v>
      </c>
    </row>
    <row r="44" spans="1:25" s="74" customFormat="1" ht="15" customHeight="1" x14ac:dyDescent="0.25">
      <c r="A44" s="281" t="str">
        <f>A3</f>
        <v>Wireless Technologies</v>
      </c>
      <c r="B44" s="282"/>
      <c r="C44" s="282"/>
      <c r="D44" s="283"/>
      <c r="E44" s="290"/>
      <c r="F44" s="293"/>
      <c r="G44" s="234"/>
      <c r="H44" s="241"/>
      <c r="I44" s="297"/>
      <c r="J44" s="290"/>
      <c r="K44" s="293"/>
      <c r="L44" s="234"/>
      <c r="M44" s="266"/>
      <c r="N44" s="241"/>
      <c r="O44" s="297"/>
      <c r="P44" s="290"/>
      <c r="Q44" s="293"/>
      <c r="R44" s="234"/>
      <c r="S44" s="266"/>
      <c r="T44" s="241"/>
      <c r="U44" s="244"/>
      <c r="V44" s="246"/>
      <c r="W44" s="228"/>
    </row>
    <row r="45" spans="1:25" s="74" customFormat="1" ht="12.75" customHeight="1" x14ac:dyDescent="0.25">
      <c r="A45" s="284" t="str">
        <f>A4</f>
        <v>TTH 5:30PM-6:45PM   MWF 5:30PM-6:45PM</v>
      </c>
      <c r="B45" s="285"/>
      <c r="C45" s="286"/>
      <c r="D45" s="75" t="str">
        <f>D4</f>
        <v>M307</v>
      </c>
      <c r="E45" s="290"/>
      <c r="F45" s="293"/>
      <c r="G45" s="234"/>
      <c r="H45" s="241"/>
      <c r="I45" s="297"/>
      <c r="J45" s="290"/>
      <c r="K45" s="293"/>
      <c r="L45" s="234"/>
      <c r="M45" s="266"/>
      <c r="N45" s="241"/>
      <c r="O45" s="297"/>
      <c r="P45" s="290"/>
      <c r="Q45" s="293"/>
      <c r="R45" s="234"/>
      <c r="S45" s="266"/>
      <c r="T45" s="241"/>
      <c r="U45" s="244"/>
      <c r="V45" s="246"/>
      <c r="W45" s="228"/>
    </row>
    <row r="46" spans="1:25" s="74" customFormat="1" ht="12.6" customHeight="1" x14ac:dyDescent="0.25">
      <c r="A46" s="284" t="str">
        <f>A5</f>
        <v>2 Trimester SY 2015-2016</v>
      </c>
      <c r="B46" s="285"/>
      <c r="C46" s="286"/>
      <c r="D46" s="287"/>
      <c r="E46" s="290"/>
      <c r="F46" s="293"/>
      <c r="G46" s="295">
        <f>G5</f>
        <v>40575</v>
      </c>
      <c r="H46" s="241"/>
      <c r="I46" s="297"/>
      <c r="J46" s="290"/>
      <c r="K46" s="293"/>
      <c r="L46" s="295">
        <f>L5</f>
        <v>40603</v>
      </c>
      <c r="M46" s="266"/>
      <c r="N46" s="241"/>
      <c r="O46" s="297"/>
      <c r="P46" s="290"/>
      <c r="Q46" s="293"/>
      <c r="R46" s="295">
        <f>R5</f>
        <v>40634</v>
      </c>
      <c r="S46" s="266"/>
      <c r="T46" s="241"/>
      <c r="U46" s="244"/>
      <c r="V46" s="246"/>
      <c r="W46" s="228"/>
    </row>
    <row r="47" spans="1:25" s="74" customFormat="1" ht="12.75" customHeight="1" x14ac:dyDescent="0.25">
      <c r="A47" s="272" t="str">
        <f>A6</f>
        <v>Inst/Prof:Leonard Prim Francis G. Reyes</v>
      </c>
      <c r="B47" s="273"/>
      <c r="C47" s="234"/>
      <c r="D47" s="299"/>
      <c r="E47" s="290"/>
      <c r="F47" s="293"/>
      <c r="G47" s="234"/>
      <c r="H47" s="241"/>
      <c r="I47" s="297"/>
      <c r="J47" s="290"/>
      <c r="K47" s="293"/>
      <c r="L47" s="234"/>
      <c r="M47" s="266"/>
      <c r="N47" s="241"/>
      <c r="O47" s="297"/>
      <c r="P47" s="290"/>
      <c r="Q47" s="293"/>
      <c r="R47" s="234"/>
      <c r="S47" s="266"/>
      <c r="T47" s="241"/>
      <c r="U47" s="244"/>
      <c r="V47" s="246"/>
      <c r="W47" s="228"/>
    </row>
    <row r="48" spans="1:25" ht="13.15" customHeight="1" x14ac:dyDescent="0.2">
      <c r="A48" s="275" t="str">
        <f>A7</f>
        <v>CLASS LIST</v>
      </c>
      <c r="B48" s="276"/>
      <c r="C48" s="279" t="str">
        <f>C7</f>
        <v>SEX</v>
      </c>
      <c r="D48" s="264" t="str">
        <f>D7</f>
        <v>Course</v>
      </c>
      <c r="E48" s="290"/>
      <c r="F48" s="293"/>
      <c r="G48" s="234"/>
      <c r="H48" s="241"/>
      <c r="I48" s="297"/>
      <c r="J48" s="290"/>
      <c r="K48" s="293"/>
      <c r="L48" s="234"/>
      <c r="M48" s="267"/>
      <c r="N48" s="241"/>
      <c r="O48" s="297"/>
      <c r="P48" s="290"/>
      <c r="Q48" s="293"/>
      <c r="R48" s="234"/>
      <c r="S48" s="267"/>
      <c r="T48" s="241"/>
      <c r="U48" s="244"/>
      <c r="V48" s="246"/>
      <c r="W48" s="228"/>
      <c r="X48" s="91"/>
    </row>
    <row r="49" spans="1:24" x14ac:dyDescent="0.2">
      <c r="A49" s="277"/>
      <c r="B49" s="278"/>
      <c r="C49" s="280"/>
      <c r="D49" s="265"/>
      <c r="E49" s="291"/>
      <c r="F49" s="294"/>
      <c r="G49" s="294"/>
      <c r="H49" s="242"/>
      <c r="I49" s="298"/>
      <c r="J49" s="291"/>
      <c r="K49" s="294"/>
      <c r="L49" s="294"/>
      <c r="M49" s="268"/>
      <c r="N49" s="242"/>
      <c r="O49" s="298"/>
      <c r="P49" s="291"/>
      <c r="Q49" s="294"/>
      <c r="R49" s="294"/>
      <c r="S49" s="268"/>
      <c r="T49" s="242"/>
      <c r="U49" s="245"/>
      <c r="V49" s="247"/>
      <c r="W49" s="229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5"/>
      <c r="Y66" s="237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6"/>
      <c r="Y67" s="238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6"/>
      <c r="Y68" s="238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6"/>
      <c r="Y69" s="238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6"/>
      <c r="Y70" s="238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6"/>
      <c r="Y71" s="238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6"/>
      <c r="Y72" s="238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6"/>
      <c r="Y73" s="238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6"/>
      <c r="Y74" s="238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6"/>
      <c r="Y75" s="238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6"/>
      <c r="Y76" s="238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6"/>
      <c r="Y77" s="238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6"/>
      <c r="Y78" s="238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6"/>
      <c r="Y79" s="238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6"/>
      <c r="Y80" s="238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19" orientation="landscape" r:id="rId1"/>
  <headerFooter alignWithMargins="0">
    <oddHeader>&amp;C&amp;"Century Gothic,Bold"&amp;7UNIVERSITY OF THE CORDILLERASCLASS RECORDSUMMARY</oddHeader>
    <oddFooter>&amp;L&amp;"Century Gothic,Regular"&amp;8UC-VPAA-HE-CRSJAN.2015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BreakPreview" topLeftCell="B21" zoomScale="60" workbookViewId="0">
      <selection activeCell="AC15" sqref="AC15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21" t="str">
        <f>CRS!A1</f>
        <v>CITCS 2H  CSP.1136</v>
      </c>
      <c r="B1" s="322"/>
      <c r="C1" s="322"/>
      <c r="D1" s="322"/>
      <c r="E1" s="330" t="s">
        <v>97</v>
      </c>
      <c r="F1" s="330"/>
      <c r="G1" s="330"/>
      <c r="H1" s="330"/>
      <c r="I1" s="330"/>
      <c r="J1" s="330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2"/>
      <c r="AD1" s="332"/>
      <c r="AE1" s="332"/>
      <c r="AF1" s="333"/>
      <c r="AG1" s="63"/>
      <c r="AH1" s="55"/>
      <c r="AI1" s="55"/>
      <c r="AJ1" s="55"/>
      <c r="AK1" s="55"/>
    </row>
    <row r="2" spans="1:37" ht="15" customHeight="1" x14ac:dyDescent="0.25">
      <c r="A2" s="323"/>
      <c r="B2" s="324"/>
      <c r="C2" s="324"/>
      <c r="D2" s="324"/>
      <c r="E2" s="302" t="str">
        <f>IF('INITIAL INPUT'!G20="","",'INITIAL INPUT'!G20)</f>
        <v>Class Standing</v>
      </c>
      <c r="F2" s="302"/>
      <c r="G2" s="302"/>
      <c r="H2" s="302"/>
      <c r="I2" s="302"/>
      <c r="J2" s="302"/>
      <c r="K2" s="303"/>
      <c r="L2" s="303"/>
      <c r="M2" s="303"/>
      <c r="N2" s="303"/>
      <c r="O2" s="303"/>
      <c r="P2" s="304"/>
      <c r="Q2" s="317" t="str">
        <f>IF('INITIAL INPUT'!G21="","",'INITIAL INPUT'!G21)</f>
        <v>Laboratory</v>
      </c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06"/>
      <c r="AC2" s="354" t="s">
        <v>98</v>
      </c>
      <c r="AD2" s="355"/>
      <c r="AE2" s="349" t="s">
        <v>99</v>
      </c>
      <c r="AF2" s="300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7" t="str">
        <f>CRS!A3</f>
        <v>Wireless Technologies</v>
      </c>
      <c r="B3" s="348"/>
      <c r="C3" s="348"/>
      <c r="D3" s="348"/>
      <c r="E3" s="305" t="s">
        <v>101</v>
      </c>
      <c r="F3" s="305" t="s">
        <v>102</v>
      </c>
      <c r="G3" s="305" t="s">
        <v>103</v>
      </c>
      <c r="H3" s="305" t="s">
        <v>104</v>
      </c>
      <c r="I3" s="305" t="s">
        <v>105</v>
      </c>
      <c r="J3" s="305" t="s">
        <v>106</v>
      </c>
      <c r="K3" s="305" t="s">
        <v>107</v>
      </c>
      <c r="L3" s="305" t="s">
        <v>108</v>
      </c>
      <c r="M3" s="305" t="s">
        <v>109</v>
      </c>
      <c r="N3" s="305" t="s">
        <v>0</v>
      </c>
      <c r="O3" s="342" t="s">
        <v>110</v>
      </c>
      <c r="P3" s="313" t="s">
        <v>111</v>
      </c>
      <c r="Q3" s="305" t="s">
        <v>112</v>
      </c>
      <c r="R3" s="305" t="s">
        <v>113</v>
      </c>
      <c r="S3" s="305" t="s">
        <v>114</v>
      </c>
      <c r="T3" s="305" t="s">
        <v>115</v>
      </c>
      <c r="U3" s="305" t="s">
        <v>116</v>
      </c>
      <c r="V3" s="305" t="s">
        <v>117</v>
      </c>
      <c r="W3" s="305" t="s">
        <v>118</v>
      </c>
      <c r="X3" s="305" t="s">
        <v>119</v>
      </c>
      <c r="Y3" s="305" t="s">
        <v>120</v>
      </c>
      <c r="Z3" s="305" t="s">
        <v>121</v>
      </c>
      <c r="AA3" s="342" t="s">
        <v>110</v>
      </c>
      <c r="AB3" s="313" t="s">
        <v>111</v>
      </c>
      <c r="AC3" s="356"/>
      <c r="AD3" s="357"/>
      <c r="AE3" s="349"/>
      <c r="AF3" s="300"/>
      <c r="AG3" s="62"/>
      <c r="AH3" s="62"/>
      <c r="AI3" s="62"/>
      <c r="AJ3" s="62"/>
      <c r="AK3" s="62"/>
    </row>
    <row r="4" spans="1:37" ht="12.75" customHeight="1" x14ac:dyDescent="0.25">
      <c r="A4" s="325" t="str">
        <f>CRS!A4</f>
        <v>TTH 5:30PM-6:45PM   MWF 5:30PM-6:45PM</v>
      </c>
      <c r="B4" s="326"/>
      <c r="C4" s="327"/>
      <c r="D4" s="71" t="str">
        <f>CRS!D4</f>
        <v>M307</v>
      </c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43"/>
      <c r="P4" s="314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43"/>
      <c r="AB4" s="314"/>
      <c r="AC4" s="68" t="s">
        <v>122</v>
      </c>
      <c r="AD4" s="69" t="s">
        <v>123</v>
      </c>
      <c r="AE4" s="349"/>
      <c r="AF4" s="300"/>
      <c r="AG4" s="62"/>
      <c r="AH4" s="62"/>
      <c r="AI4" s="62"/>
      <c r="AJ4" s="62"/>
      <c r="AK4" s="62"/>
    </row>
    <row r="5" spans="1:37" ht="12.6" customHeight="1" x14ac:dyDescent="0.25">
      <c r="A5" s="325" t="str">
        <f>CRS!A5</f>
        <v>2 Trimester SY 2015-2016</v>
      </c>
      <c r="B5" s="326"/>
      <c r="C5" s="327"/>
      <c r="D5" s="327"/>
      <c r="E5" s="108">
        <v>20</v>
      </c>
      <c r="F5" s="108">
        <v>20</v>
      </c>
      <c r="G5" s="108">
        <v>20</v>
      </c>
      <c r="H5" s="108"/>
      <c r="I5" s="108"/>
      <c r="J5" s="108"/>
      <c r="K5" s="108"/>
      <c r="L5" s="108"/>
      <c r="M5" s="108"/>
      <c r="N5" s="108"/>
      <c r="O5" s="343"/>
      <c r="P5" s="314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3"/>
      <c r="AB5" s="314"/>
      <c r="AC5" s="110">
        <v>90</v>
      </c>
      <c r="AD5" s="351"/>
      <c r="AE5" s="349"/>
      <c r="AF5" s="300"/>
      <c r="AG5" s="62"/>
      <c r="AH5" s="62"/>
      <c r="AI5" s="62"/>
      <c r="AJ5" s="62"/>
      <c r="AK5" s="62"/>
    </row>
    <row r="6" spans="1:37" ht="12.75" customHeight="1" x14ac:dyDescent="0.25">
      <c r="A6" s="361" t="str">
        <f>CRS!A6</f>
        <v>Inst/Prof:Leonard Prim Francis G. Reyes</v>
      </c>
      <c r="B6" s="318"/>
      <c r="C6" s="306"/>
      <c r="D6" s="306"/>
      <c r="E6" s="307" t="s">
        <v>172</v>
      </c>
      <c r="F6" s="307" t="s">
        <v>172</v>
      </c>
      <c r="G6" s="307" t="s">
        <v>172</v>
      </c>
      <c r="H6" s="307"/>
      <c r="I6" s="307"/>
      <c r="J6" s="307"/>
      <c r="K6" s="307"/>
      <c r="L6" s="307"/>
      <c r="M6" s="307"/>
      <c r="N6" s="307"/>
      <c r="O6" s="368">
        <f>IF(SUM(E5:N5)=0,"",SUM(E5:N5))</f>
        <v>60</v>
      </c>
      <c r="P6" s="314"/>
      <c r="Q6" s="307" t="s">
        <v>173</v>
      </c>
      <c r="R6" s="307" t="s">
        <v>174</v>
      </c>
      <c r="S6" s="307" t="s">
        <v>175</v>
      </c>
      <c r="T6" s="307" t="s">
        <v>176</v>
      </c>
      <c r="U6" s="307" t="s">
        <v>177</v>
      </c>
      <c r="V6" s="307"/>
      <c r="W6" s="307"/>
      <c r="X6" s="307"/>
      <c r="Y6" s="307"/>
      <c r="Z6" s="307"/>
      <c r="AA6" s="344">
        <f>IF(SUM(Q5:Z5)=0,"",SUM(Q5:Z5))</f>
        <v>100</v>
      </c>
      <c r="AB6" s="314"/>
      <c r="AC6" s="358">
        <f>'INITIAL INPUT'!D20</f>
        <v>40575</v>
      </c>
      <c r="AD6" s="352"/>
      <c r="AE6" s="349"/>
      <c r="AF6" s="300"/>
      <c r="AG6" s="62"/>
      <c r="AH6" s="62"/>
      <c r="AI6" s="62"/>
      <c r="AJ6" s="62"/>
      <c r="AK6" s="62"/>
    </row>
    <row r="7" spans="1:37" ht="13.35" customHeight="1" x14ac:dyDescent="0.25">
      <c r="A7" s="361" t="s">
        <v>124</v>
      </c>
      <c r="B7" s="317"/>
      <c r="C7" s="338" t="s">
        <v>125</v>
      </c>
      <c r="D7" s="328" t="s">
        <v>126</v>
      </c>
      <c r="E7" s="308"/>
      <c r="F7" s="340"/>
      <c r="G7" s="340"/>
      <c r="H7" s="340"/>
      <c r="I7" s="340"/>
      <c r="J7" s="340"/>
      <c r="K7" s="340"/>
      <c r="L7" s="340"/>
      <c r="M7" s="340"/>
      <c r="N7" s="340"/>
      <c r="O7" s="369"/>
      <c r="P7" s="314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45"/>
      <c r="AB7" s="314"/>
      <c r="AC7" s="359"/>
      <c r="AD7" s="352"/>
      <c r="AE7" s="349"/>
      <c r="AF7" s="300"/>
      <c r="AG7" s="55"/>
      <c r="AH7" s="55"/>
      <c r="AI7" s="55"/>
      <c r="AJ7" s="55"/>
      <c r="AK7" s="55"/>
    </row>
    <row r="8" spans="1:37" ht="14.1" customHeight="1" x14ac:dyDescent="0.25">
      <c r="A8" s="362"/>
      <c r="B8" s="363"/>
      <c r="C8" s="339"/>
      <c r="D8" s="329"/>
      <c r="E8" s="309"/>
      <c r="F8" s="341"/>
      <c r="G8" s="341"/>
      <c r="H8" s="341"/>
      <c r="I8" s="341"/>
      <c r="J8" s="341"/>
      <c r="K8" s="341"/>
      <c r="L8" s="341"/>
      <c r="M8" s="341"/>
      <c r="N8" s="341"/>
      <c r="O8" s="370"/>
      <c r="P8" s="315"/>
      <c r="Q8" s="309"/>
      <c r="R8" s="309"/>
      <c r="S8" s="309"/>
      <c r="T8" s="309"/>
      <c r="U8" s="309"/>
      <c r="V8" s="309"/>
      <c r="W8" s="309"/>
      <c r="X8" s="309"/>
      <c r="Y8" s="309"/>
      <c r="Z8" s="309"/>
      <c r="AA8" s="346"/>
      <c r="AB8" s="315"/>
      <c r="AC8" s="360"/>
      <c r="AD8" s="353"/>
      <c r="AE8" s="350"/>
      <c r="AF8" s="301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>BRIONES, ARMANDO</v>
      </c>
      <c r="C9" s="65" t="str">
        <f>CRS!C9</f>
        <v>M</v>
      </c>
      <c r="D9" s="70" t="str">
        <f>CRS!D9</f>
        <v/>
      </c>
      <c r="E9" s="109">
        <v>20</v>
      </c>
      <c r="F9" s="109">
        <v>20</v>
      </c>
      <c r="G9" s="109">
        <v>10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50</v>
      </c>
      <c r="P9" s="67">
        <f>IF(O9="","",O9/$O$6*100)</f>
        <v>83.333333333333343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100</v>
      </c>
      <c r="AC9" s="111">
        <v>70</v>
      </c>
      <c r="AD9" s="67">
        <f>IF(AC9="","",AC9/$AC$5*100)</f>
        <v>77.777777777777786</v>
      </c>
      <c r="AE9" s="66">
        <f>CRS!H9</f>
        <v>86.944444444444457</v>
      </c>
      <c r="AF9" s="64">
        <f>CRS!I9</f>
        <v>93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>CATIMBANG, KYRILLE ARA</v>
      </c>
      <c r="C10" s="65" t="str">
        <f>CRS!C10</f>
        <v>F</v>
      </c>
      <c r="D10" s="70" t="str">
        <f>CRS!D10</f>
        <v/>
      </c>
      <c r="E10" s="109">
        <v>20</v>
      </c>
      <c r="F10" s="109">
        <v>10</v>
      </c>
      <c r="G10" s="109">
        <v>10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40</v>
      </c>
      <c r="P10" s="67">
        <f t="shared" ref="P10:P40" si="1">IF(O10="","",O10/$O$6*100)</f>
        <v>66.666666666666657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50</v>
      </c>
      <c r="AD10" s="67">
        <f t="shared" ref="AD10:AD40" si="4">IF(AC10="","",AC10/$AC$5*100)</f>
        <v>55.555555555555557</v>
      </c>
      <c r="AE10" s="66">
        <f>CRS!H10</f>
        <v>73.888888888888886</v>
      </c>
      <c r="AF10" s="64">
        <f>CRS!I10</f>
        <v>87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>GULENG, GENEVA CRES</v>
      </c>
      <c r="C11" s="65" t="str">
        <f>CRS!C11</f>
        <v>F</v>
      </c>
      <c r="D11" s="70" t="str">
        <f>CRS!D11</f>
        <v/>
      </c>
      <c r="E11" s="109">
        <v>20</v>
      </c>
      <c r="F11" s="109">
        <v>10</v>
      </c>
      <c r="G11" s="109">
        <v>10</v>
      </c>
      <c r="H11" s="109"/>
      <c r="I11" s="109"/>
      <c r="J11" s="109"/>
      <c r="K11" s="109"/>
      <c r="L11" s="109"/>
      <c r="M11" s="109"/>
      <c r="N11" s="109"/>
      <c r="O11" s="60">
        <f t="shared" si="0"/>
        <v>40</v>
      </c>
      <c r="P11" s="67">
        <f t="shared" si="1"/>
        <v>66.666666666666657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50</v>
      </c>
      <c r="AD11" s="67">
        <f t="shared" si="4"/>
        <v>55.555555555555557</v>
      </c>
      <c r="AE11" s="66">
        <f>CRS!H11</f>
        <v>73.888888888888886</v>
      </c>
      <c r="AF11" s="64">
        <f>CRS!I11</f>
        <v>87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>LEE, JULES LESLI</v>
      </c>
      <c r="C12" s="65" t="str">
        <f>CRS!C12</f>
        <v>M</v>
      </c>
      <c r="D12" s="70" t="str">
        <f>CRS!D12</f>
        <v/>
      </c>
      <c r="E12" s="109">
        <v>20</v>
      </c>
      <c r="F12" s="109">
        <v>20</v>
      </c>
      <c r="G12" s="109">
        <v>10</v>
      </c>
      <c r="H12" s="109"/>
      <c r="I12" s="109"/>
      <c r="J12" s="109"/>
      <c r="K12" s="109"/>
      <c r="L12" s="109"/>
      <c r="M12" s="109"/>
      <c r="N12" s="109"/>
      <c r="O12" s="60">
        <f t="shared" si="0"/>
        <v>50</v>
      </c>
      <c r="P12" s="67">
        <f t="shared" si="1"/>
        <v>83.333333333333343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>
        <v>70</v>
      </c>
      <c r="AD12" s="67">
        <f t="shared" si="4"/>
        <v>77.777777777777786</v>
      </c>
      <c r="AE12" s="66">
        <f>CRS!H12</f>
        <v>86.944444444444457</v>
      </c>
      <c r="AF12" s="64">
        <f>CRS!I12</f>
        <v>93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>PACALSO, JERRY JR.</v>
      </c>
      <c r="C13" s="65" t="str">
        <f>CRS!C13</f>
        <v>M</v>
      </c>
      <c r="D13" s="70" t="str">
        <f>CRS!D13</f>
        <v/>
      </c>
      <c r="E13" s="109">
        <v>20</v>
      </c>
      <c r="F13" s="109">
        <v>10</v>
      </c>
      <c r="G13" s="109">
        <v>10</v>
      </c>
      <c r="H13" s="109"/>
      <c r="I13" s="109"/>
      <c r="J13" s="109"/>
      <c r="K13" s="109"/>
      <c r="L13" s="109"/>
      <c r="M13" s="109"/>
      <c r="N13" s="109"/>
      <c r="O13" s="60">
        <f t="shared" si="0"/>
        <v>40</v>
      </c>
      <c r="P13" s="67">
        <f t="shared" si="1"/>
        <v>66.666666666666657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>
        <v>50</v>
      </c>
      <c r="AD13" s="67">
        <f t="shared" si="4"/>
        <v>55.555555555555557</v>
      </c>
      <c r="AE13" s="66">
        <f>CRS!H13</f>
        <v>73.888888888888886</v>
      </c>
      <c r="AF13" s="64">
        <f>CRS!I13</f>
        <v>87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>PROGRESO, JESZA ETHLYN</v>
      </c>
      <c r="C14" s="65" t="str">
        <f>CRS!C14</f>
        <v>F</v>
      </c>
      <c r="D14" s="70" t="str">
        <f>CRS!D14</f>
        <v/>
      </c>
      <c r="E14" s="109">
        <v>20</v>
      </c>
      <c r="F14" s="109">
        <v>10</v>
      </c>
      <c r="G14" s="109">
        <v>10</v>
      </c>
      <c r="H14" s="109"/>
      <c r="I14" s="109"/>
      <c r="J14" s="109"/>
      <c r="K14" s="109"/>
      <c r="L14" s="109"/>
      <c r="M14" s="109"/>
      <c r="N14" s="109"/>
      <c r="O14" s="60">
        <f t="shared" si="0"/>
        <v>40</v>
      </c>
      <c r="P14" s="67">
        <f t="shared" si="1"/>
        <v>66.666666666666657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50</v>
      </c>
      <c r="AD14" s="67">
        <f t="shared" si="4"/>
        <v>55.555555555555557</v>
      </c>
      <c r="AE14" s="66">
        <f>CRS!H14</f>
        <v>73.888888888888886</v>
      </c>
      <c r="AF14" s="64">
        <f>CRS!I14</f>
        <v>87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75"/>
      <c r="AH26" s="373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76"/>
      <c r="AH27" s="374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6"/>
      <c r="AH28" s="374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76"/>
      <c r="AH29" s="374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76"/>
      <c r="AH30" s="374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76"/>
      <c r="AH31" s="374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76"/>
      <c r="AH32" s="374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6"/>
      <c r="AH33" s="374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76"/>
      <c r="AH34" s="374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76"/>
      <c r="AH35" s="374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6"/>
      <c r="AH36" s="374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6"/>
      <c r="AH37" s="374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6"/>
      <c r="AH38" s="374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6"/>
      <c r="AH39" s="374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6"/>
      <c r="AH40" s="374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34" t="str">
        <f>A1</f>
        <v>CITCS 2H  CSP.1136</v>
      </c>
      <c r="B42" s="335"/>
      <c r="C42" s="335"/>
      <c r="D42" s="335"/>
      <c r="E42" s="330" t="s">
        <v>97</v>
      </c>
      <c r="F42" s="330"/>
      <c r="G42" s="330"/>
      <c r="H42" s="330"/>
      <c r="I42" s="330"/>
      <c r="J42" s="330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331"/>
      <c r="Z42" s="331"/>
      <c r="AA42" s="331"/>
      <c r="AB42" s="331"/>
      <c r="AC42" s="332"/>
      <c r="AD42" s="332"/>
      <c r="AE42" s="332"/>
      <c r="AF42" s="333"/>
      <c r="AG42" s="55"/>
      <c r="AH42" s="55"/>
      <c r="AI42" s="55"/>
      <c r="AJ42" s="55"/>
      <c r="AK42" s="55"/>
    </row>
    <row r="43" spans="1:37" ht="15" customHeight="1" x14ac:dyDescent="0.25">
      <c r="A43" s="336"/>
      <c r="B43" s="337"/>
      <c r="C43" s="337"/>
      <c r="D43" s="337"/>
      <c r="E43" s="317" t="str">
        <f>E2</f>
        <v>Class Standing</v>
      </c>
      <c r="F43" s="317"/>
      <c r="G43" s="317"/>
      <c r="H43" s="317"/>
      <c r="I43" s="317"/>
      <c r="J43" s="317"/>
      <c r="K43" s="318"/>
      <c r="L43" s="318"/>
      <c r="M43" s="318"/>
      <c r="N43" s="318"/>
      <c r="O43" s="318"/>
      <c r="P43" s="306"/>
      <c r="Q43" s="317" t="str">
        <f>Q2</f>
        <v>Laboratory</v>
      </c>
      <c r="R43" s="318"/>
      <c r="S43" s="318"/>
      <c r="T43" s="318"/>
      <c r="U43" s="318"/>
      <c r="V43" s="318"/>
      <c r="W43" s="318"/>
      <c r="X43" s="318"/>
      <c r="Y43" s="318"/>
      <c r="Z43" s="318"/>
      <c r="AA43" s="318"/>
      <c r="AB43" s="306"/>
      <c r="AC43" s="354" t="s">
        <v>98</v>
      </c>
      <c r="AD43" s="355"/>
      <c r="AE43" s="349" t="s">
        <v>99</v>
      </c>
      <c r="AF43" s="300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7" t="str">
        <f>A3</f>
        <v>Wireless Technologies</v>
      </c>
      <c r="B44" s="348"/>
      <c r="C44" s="348"/>
      <c r="D44" s="348"/>
      <c r="E44" s="305" t="s">
        <v>101</v>
      </c>
      <c r="F44" s="305" t="s">
        <v>102</v>
      </c>
      <c r="G44" s="305" t="s">
        <v>103</v>
      </c>
      <c r="H44" s="305" t="s">
        <v>104</v>
      </c>
      <c r="I44" s="305" t="s">
        <v>105</v>
      </c>
      <c r="J44" s="305" t="s">
        <v>106</v>
      </c>
      <c r="K44" s="305" t="s">
        <v>107</v>
      </c>
      <c r="L44" s="305" t="s">
        <v>108</v>
      </c>
      <c r="M44" s="305" t="s">
        <v>109</v>
      </c>
      <c r="N44" s="305" t="s">
        <v>0</v>
      </c>
      <c r="O44" s="342" t="s">
        <v>110</v>
      </c>
      <c r="P44" s="313" t="s">
        <v>111</v>
      </c>
      <c r="Q44" s="305" t="s">
        <v>112</v>
      </c>
      <c r="R44" s="305" t="s">
        <v>113</v>
      </c>
      <c r="S44" s="305" t="s">
        <v>114</v>
      </c>
      <c r="T44" s="305" t="s">
        <v>115</v>
      </c>
      <c r="U44" s="305" t="s">
        <v>116</v>
      </c>
      <c r="V44" s="305" t="s">
        <v>117</v>
      </c>
      <c r="W44" s="305" t="s">
        <v>118</v>
      </c>
      <c r="X44" s="305" t="s">
        <v>119</v>
      </c>
      <c r="Y44" s="305" t="s">
        <v>120</v>
      </c>
      <c r="Z44" s="305" t="s">
        <v>121</v>
      </c>
      <c r="AA44" s="342" t="s">
        <v>110</v>
      </c>
      <c r="AB44" s="313" t="s">
        <v>111</v>
      </c>
      <c r="AC44" s="356"/>
      <c r="AD44" s="357"/>
      <c r="AE44" s="349"/>
      <c r="AF44" s="300"/>
      <c r="AG44" s="62"/>
      <c r="AH44" s="62"/>
      <c r="AI44" s="62"/>
      <c r="AJ44" s="62"/>
      <c r="AK44" s="62"/>
    </row>
    <row r="45" spans="1:37" ht="12.75" customHeight="1" x14ac:dyDescent="0.25">
      <c r="A45" s="325" t="str">
        <f>A4</f>
        <v>TTH 5:30PM-6:45PM   MWF 5:30PM-6:45PM</v>
      </c>
      <c r="B45" s="326"/>
      <c r="C45" s="327"/>
      <c r="D45" s="71" t="str">
        <f>D4</f>
        <v>M307</v>
      </c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42"/>
      <c r="P45" s="313"/>
      <c r="Q45" s="306"/>
      <c r="R45" s="306"/>
      <c r="S45" s="306"/>
      <c r="T45" s="306"/>
      <c r="U45" s="305"/>
      <c r="V45" s="305"/>
      <c r="W45" s="306"/>
      <c r="X45" s="306"/>
      <c r="Y45" s="306"/>
      <c r="Z45" s="306"/>
      <c r="AA45" s="343"/>
      <c r="AB45" s="314"/>
      <c r="AC45" s="68" t="s">
        <v>122</v>
      </c>
      <c r="AD45" s="69" t="s">
        <v>123</v>
      </c>
      <c r="AE45" s="349"/>
      <c r="AF45" s="300"/>
      <c r="AG45" s="62"/>
      <c r="AH45" s="62"/>
      <c r="AI45" s="62"/>
      <c r="AJ45" s="62"/>
      <c r="AK45" s="62"/>
    </row>
    <row r="46" spans="1:37" ht="12.75" customHeight="1" x14ac:dyDescent="0.25">
      <c r="A46" s="325" t="str">
        <f>A5</f>
        <v>2 Trimester SY 2015-2016</v>
      </c>
      <c r="B46" s="326"/>
      <c r="C46" s="327"/>
      <c r="D46" s="327"/>
      <c r="E46" s="57">
        <f t="shared" ref="E46:N46" si="5">IF(E5="","",E5)</f>
        <v>20</v>
      </c>
      <c r="F46" s="57">
        <f t="shared" si="5"/>
        <v>20</v>
      </c>
      <c r="G46" s="57">
        <f t="shared" si="5"/>
        <v>20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2"/>
      <c r="P46" s="313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3"/>
      <c r="AB46" s="314"/>
      <c r="AC46" s="57">
        <f>IF(AC5="","",AC5)</f>
        <v>90</v>
      </c>
      <c r="AD46" s="351"/>
      <c r="AE46" s="349"/>
      <c r="AF46" s="300"/>
      <c r="AG46" s="62"/>
      <c r="AH46" s="62"/>
      <c r="AI46" s="62"/>
      <c r="AJ46" s="62"/>
      <c r="AK46" s="62"/>
    </row>
    <row r="47" spans="1:37" ht="12.75" customHeight="1" x14ac:dyDescent="0.25">
      <c r="A47" s="361" t="str">
        <f>A6</f>
        <v>Inst/Prof:Leonard Prim Francis G. Reyes</v>
      </c>
      <c r="B47" s="318"/>
      <c r="C47" s="306"/>
      <c r="D47" s="306"/>
      <c r="E47" s="319" t="str">
        <f>IF(E6="","",E6)</f>
        <v>QUIZ</v>
      </c>
      <c r="F47" s="319" t="str">
        <f t="shared" ref="F47:N47" si="7">IF(F6="","",F6)</f>
        <v>QUIZ</v>
      </c>
      <c r="G47" s="319" t="str">
        <f t="shared" si="7"/>
        <v>QUIZ</v>
      </c>
      <c r="H47" s="319" t="str">
        <f t="shared" si="7"/>
        <v/>
      </c>
      <c r="I47" s="319" t="str">
        <f t="shared" si="7"/>
        <v/>
      </c>
      <c r="J47" s="319" t="str">
        <f t="shared" si="7"/>
        <v/>
      </c>
      <c r="K47" s="319" t="str">
        <f t="shared" si="7"/>
        <v/>
      </c>
      <c r="L47" s="319" t="str">
        <f t="shared" si="7"/>
        <v/>
      </c>
      <c r="M47" s="319" t="str">
        <f t="shared" si="7"/>
        <v/>
      </c>
      <c r="N47" s="319" t="str">
        <f t="shared" si="7"/>
        <v/>
      </c>
      <c r="O47" s="371">
        <f>O6</f>
        <v>60</v>
      </c>
      <c r="P47" s="313"/>
      <c r="Q47" s="319" t="str">
        <f t="shared" ref="Q47:Z47" si="8">IF(Q6="","",Q6)</f>
        <v>LAB 01</v>
      </c>
      <c r="R47" s="319" t="str">
        <f t="shared" si="8"/>
        <v>LAB 02</v>
      </c>
      <c r="S47" s="319" t="str">
        <f t="shared" si="8"/>
        <v>LAB 03</v>
      </c>
      <c r="T47" s="319" t="str">
        <f t="shared" si="8"/>
        <v>LAB 04</v>
      </c>
      <c r="U47" s="319" t="str">
        <f t="shared" si="8"/>
        <v>LAB 05</v>
      </c>
      <c r="V47" s="319" t="str">
        <f t="shared" si="8"/>
        <v/>
      </c>
      <c r="W47" s="319" t="str">
        <f t="shared" si="8"/>
        <v/>
      </c>
      <c r="X47" s="319" t="str">
        <f t="shared" si="8"/>
        <v/>
      </c>
      <c r="Y47" s="319" t="str">
        <f t="shared" si="8"/>
        <v/>
      </c>
      <c r="Z47" s="319" t="str">
        <f t="shared" si="8"/>
        <v/>
      </c>
      <c r="AA47" s="371">
        <f>AA6</f>
        <v>100</v>
      </c>
      <c r="AB47" s="314"/>
      <c r="AC47" s="310">
        <f>AC6</f>
        <v>40575</v>
      </c>
      <c r="AD47" s="352"/>
      <c r="AE47" s="349"/>
      <c r="AF47" s="300"/>
      <c r="AG47" s="62"/>
      <c r="AH47" s="62"/>
      <c r="AI47" s="62"/>
      <c r="AJ47" s="62"/>
      <c r="AK47" s="62"/>
    </row>
    <row r="48" spans="1:37" ht="13.35" customHeight="1" x14ac:dyDescent="0.25">
      <c r="A48" s="364" t="s">
        <v>124</v>
      </c>
      <c r="B48" s="365"/>
      <c r="C48" s="338" t="s">
        <v>125</v>
      </c>
      <c r="D48" s="328" t="s">
        <v>128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71"/>
      <c r="P48" s="313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71"/>
      <c r="AB48" s="314"/>
      <c r="AC48" s="311"/>
      <c r="AD48" s="352"/>
      <c r="AE48" s="349"/>
      <c r="AF48" s="300"/>
      <c r="AG48" s="55"/>
      <c r="AH48" s="55"/>
      <c r="AI48" s="55"/>
      <c r="AJ48" s="55"/>
      <c r="AK48" s="55"/>
    </row>
    <row r="49" spans="1:32" x14ac:dyDescent="0.25">
      <c r="A49" s="366"/>
      <c r="B49" s="367"/>
      <c r="C49" s="339"/>
      <c r="D49" s="329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72"/>
      <c r="P49" s="316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72"/>
      <c r="AB49" s="315"/>
      <c r="AC49" s="312"/>
      <c r="AD49" s="353"/>
      <c r="AE49" s="350"/>
      <c r="AF49" s="301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5"/>
      <c r="AH66" s="373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6"/>
      <c r="AH67" s="374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6"/>
      <c r="AH68" s="374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6"/>
      <c r="AH69" s="374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6"/>
      <c r="AH70" s="374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6"/>
      <c r="AH71" s="374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6"/>
      <c r="AH72" s="374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6"/>
      <c r="AH73" s="374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6"/>
      <c r="AH74" s="374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6"/>
      <c r="AH75" s="374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6"/>
      <c r="AH76" s="374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6"/>
      <c r="AH77" s="374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6"/>
      <c r="AH78" s="374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6"/>
      <c r="AH79" s="374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6"/>
      <c r="AH80" s="374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119" scale="96" orientation="landscape" r:id="rId1"/>
  <headerFooter>
    <oddHeader>&amp;C&amp;"Century Gothic,Bold"&amp;7UNIVERSITY OF THE CORDILLERASCLASS RECORDPRELIM WORKSHEET</oddHeader>
    <oddFooter>&amp;L&amp;"Century Gothic,Regular"&amp;8UC-VPAA-HE-CRSJAN.2015 Rev.00&amp;R&amp;"Century Gothic,Regular"&amp;8 Page &amp;P of &amp;N-PRL</oddFooter>
  </headerFooter>
  <rowBreaks count="1" manualBreakCount="1">
    <brk id="4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BreakPreview" topLeftCell="C31" zoomScale="60" workbookViewId="0">
      <selection activeCell="Y31" sqref="Y31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21" t="str">
        <f>CRS!A1</f>
        <v>CITCS 2H  CSP.1136</v>
      </c>
      <c r="B1" s="322"/>
      <c r="C1" s="322"/>
      <c r="D1" s="322"/>
      <c r="E1" s="330" t="s">
        <v>135</v>
      </c>
      <c r="F1" s="330"/>
      <c r="G1" s="330"/>
      <c r="H1" s="330"/>
      <c r="I1" s="330"/>
      <c r="J1" s="330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2"/>
      <c r="AD1" s="332"/>
      <c r="AE1" s="332"/>
      <c r="AF1" s="332"/>
      <c r="AG1" s="333"/>
      <c r="AH1" s="63"/>
      <c r="AI1" s="55"/>
      <c r="AJ1" s="55"/>
      <c r="AK1" s="55"/>
      <c r="AL1" s="55"/>
    </row>
    <row r="2" spans="1:38" ht="15" customHeight="1" x14ac:dyDescent="0.25">
      <c r="A2" s="323"/>
      <c r="B2" s="324"/>
      <c r="C2" s="324"/>
      <c r="D2" s="324"/>
      <c r="E2" s="302" t="str">
        <f>IF('INITIAL INPUT'!G20="","",'INITIAL INPUT'!G20)</f>
        <v>Class Standing</v>
      </c>
      <c r="F2" s="302"/>
      <c r="G2" s="302"/>
      <c r="H2" s="302"/>
      <c r="I2" s="302"/>
      <c r="J2" s="302"/>
      <c r="K2" s="303"/>
      <c r="L2" s="303"/>
      <c r="M2" s="303"/>
      <c r="N2" s="303"/>
      <c r="O2" s="303"/>
      <c r="P2" s="304"/>
      <c r="Q2" s="317" t="str">
        <f>IF('INITIAL INPUT'!G21="","",'INITIAL INPUT'!G21)</f>
        <v>Laboratory</v>
      </c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06"/>
      <c r="AC2" s="354" t="s">
        <v>98</v>
      </c>
      <c r="AD2" s="355"/>
      <c r="AE2" s="377" t="s">
        <v>132</v>
      </c>
      <c r="AF2" s="349" t="s">
        <v>99</v>
      </c>
      <c r="AG2" s="300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7" t="str">
        <f>CRS!A3</f>
        <v>Wireless Technologies</v>
      </c>
      <c r="B3" s="348"/>
      <c r="C3" s="348"/>
      <c r="D3" s="348"/>
      <c r="E3" s="305" t="s">
        <v>101</v>
      </c>
      <c r="F3" s="305" t="s">
        <v>102</v>
      </c>
      <c r="G3" s="305" t="s">
        <v>103</v>
      </c>
      <c r="H3" s="305" t="s">
        <v>104</v>
      </c>
      <c r="I3" s="305" t="s">
        <v>105</v>
      </c>
      <c r="J3" s="305" t="s">
        <v>106</v>
      </c>
      <c r="K3" s="305" t="s">
        <v>107</v>
      </c>
      <c r="L3" s="305" t="s">
        <v>108</v>
      </c>
      <c r="M3" s="305" t="s">
        <v>109</v>
      </c>
      <c r="N3" s="305" t="s">
        <v>0</v>
      </c>
      <c r="O3" s="342" t="s">
        <v>110</v>
      </c>
      <c r="P3" s="313" t="s">
        <v>111</v>
      </c>
      <c r="Q3" s="305" t="s">
        <v>112</v>
      </c>
      <c r="R3" s="305" t="s">
        <v>113</v>
      </c>
      <c r="S3" s="305" t="s">
        <v>114</v>
      </c>
      <c r="T3" s="305" t="s">
        <v>115</v>
      </c>
      <c r="U3" s="305" t="s">
        <v>116</v>
      </c>
      <c r="V3" s="305" t="s">
        <v>117</v>
      </c>
      <c r="W3" s="305" t="s">
        <v>118</v>
      </c>
      <c r="X3" s="305" t="s">
        <v>119</v>
      </c>
      <c r="Y3" s="305" t="s">
        <v>120</v>
      </c>
      <c r="Z3" s="305" t="s">
        <v>121</v>
      </c>
      <c r="AA3" s="342" t="s">
        <v>110</v>
      </c>
      <c r="AB3" s="313" t="s">
        <v>111</v>
      </c>
      <c r="AC3" s="356"/>
      <c r="AD3" s="357"/>
      <c r="AE3" s="377"/>
      <c r="AF3" s="349"/>
      <c r="AG3" s="300"/>
      <c r="AH3" s="62"/>
      <c r="AI3" s="62"/>
      <c r="AJ3" s="62"/>
      <c r="AK3" s="62"/>
      <c r="AL3" s="62"/>
    </row>
    <row r="4" spans="1:38" ht="12.75" customHeight="1" x14ac:dyDescent="0.25">
      <c r="A4" s="325" t="str">
        <f>CRS!A4</f>
        <v>TTH 5:30PM-6:45PM   MWF 5:30PM-6:45PM</v>
      </c>
      <c r="B4" s="326"/>
      <c r="C4" s="327"/>
      <c r="D4" s="71" t="str">
        <f>CRS!D4</f>
        <v>M307</v>
      </c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43"/>
      <c r="P4" s="314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43"/>
      <c r="AB4" s="314"/>
      <c r="AC4" s="68" t="s">
        <v>122</v>
      </c>
      <c r="AD4" s="69" t="s">
        <v>123</v>
      </c>
      <c r="AE4" s="377"/>
      <c r="AF4" s="349"/>
      <c r="AG4" s="300"/>
      <c r="AH4" s="62"/>
      <c r="AI4" s="62"/>
      <c r="AJ4" s="62"/>
      <c r="AK4" s="62"/>
      <c r="AL4" s="62"/>
    </row>
    <row r="5" spans="1:38" ht="12.6" customHeight="1" x14ac:dyDescent="0.25">
      <c r="A5" s="325" t="str">
        <f>CRS!A5</f>
        <v>2 Trimester SY 2015-2016</v>
      </c>
      <c r="B5" s="326"/>
      <c r="C5" s="327"/>
      <c r="D5" s="327"/>
      <c r="E5" s="108">
        <v>20</v>
      </c>
      <c r="F5" s="108">
        <v>20</v>
      </c>
      <c r="G5" s="108">
        <v>20</v>
      </c>
      <c r="H5" s="108">
        <v>20</v>
      </c>
      <c r="I5" s="108"/>
      <c r="J5" s="108"/>
      <c r="K5" s="108"/>
      <c r="L5" s="108"/>
      <c r="M5" s="108"/>
      <c r="N5" s="108"/>
      <c r="O5" s="343"/>
      <c r="P5" s="314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3"/>
      <c r="AB5" s="314"/>
      <c r="AC5" s="110">
        <v>100</v>
      </c>
      <c r="AD5" s="351"/>
      <c r="AE5" s="377"/>
      <c r="AF5" s="349"/>
      <c r="AG5" s="300"/>
      <c r="AH5" s="62"/>
      <c r="AI5" s="62"/>
      <c r="AJ5" s="62"/>
      <c r="AK5" s="62"/>
      <c r="AL5" s="62"/>
    </row>
    <row r="6" spans="1:38" ht="12.75" customHeight="1" x14ac:dyDescent="0.25">
      <c r="A6" s="361" t="str">
        <f>CRS!A6</f>
        <v>Inst/Prof:Leonard Prim Francis G. Reyes</v>
      </c>
      <c r="B6" s="318"/>
      <c r="C6" s="306"/>
      <c r="D6" s="306"/>
      <c r="E6" s="307" t="s">
        <v>178</v>
      </c>
      <c r="F6" s="307" t="s">
        <v>179</v>
      </c>
      <c r="G6" s="307" t="s">
        <v>180</v>
      </c>
      <c r="H6" s="307" t="s">
        <v>181</v>
      </c>
      <c r="I6" s="307"/>
      <c r="J6" s="307"/>
      <c r="K6" s="307"/>
      <c r="L6" s="307"/>
      <c r="M6" s="307"/>
      <c r="N6" s="307"/>
      <c r="O6" s="368">
        <f>IF(SUM(E5:N5)=0,"",SUM(E5:N5))</f>
        <v>80</v>
      </c>
      <c r="P6" s="314"/>
      <c r="Q6" s="307" t="s">
        <v>173</v>
      </c>
      <c r="R6" s="307" t="s">
        <v>174</v>
      </c>
      <c r="S6" s="307" t="s">
        <v>175</v>
      </c>
      <c r="T6" s="307" t="s">
        <v>176</v>
      </c>
      <c r="U6" s="307" t="s">
        <v>177</v>
      </c>
      <c r="V6" s="307"/>
      <c r="W6" s="307"/>
      <c r="X6" s="307"/>
      <c r="Y6" s="307"/>
      <c r="Z6" s="307"/>
      <c r="AA6" s="344">
        <f>IF(SUM(Q5:Z5)=0,"",SUM(Q5:Z5))</f>
        <v>100</v>
      </c>
      <c r="AB6" s="314"/>
      <c r="AC6" s="358">
        <f>'INITIAL INPUT'!D22</f>
        <v>40603</v>
      </c>
      <c r="AD6" s="352"/>
      <c r="AE6" s="377"/>
      <c r="AF6" s="349"/>
      <c r="AG6" s="300"/>
      <c r="AH6" s="62"/>
      <c r="AI6" s="62"/>
      <c r="AJ6" s="62"/>
      <c r="AK6" s="62"/>
      <c r="AL6" s="62"/>
    </row>
    <row r="7" spans="1:38" ht="13.35" customHeight="1" x14ac:dyDescent="0.25">
      <c r="A7" s="361" t="s">
        <v>124</v>
      </c>
      <c r="B7" s="317"/>
      <c r="C7" s="338" t="s">
        <v>125</v>
      </c>
      <c r="D7" s="328" t="s">
        <v>126</v>
      </c>
      <c r="E7" s="308"/>
      <c r="F7" s="308"/>
      <c r="G7" s="308"/>
      <c r="H7" s="308"/>
      <c r="I7" s="340"/>
      <c r="J7" s="340"/>
      <c r="K7" s="340"/>
      <c r="L7" s="340"/>
      <c r="M7" s="340"/>
      <c r="N7" s="340"/>
      <c r="O7" s="369"/>
      <c r="P7" s="314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45"/>
      <c r="AB7" s="314"/>
      <c r="AC7" s="359"/>
      <c r="AD7" s="352"/>
      <c r="AE7" s="377"/>
      <c r="AF7" s="349"/>
      <c r="AG7" s="300"/>
      <c r="AH7" s="55"/>
      <c r="AI7" s="55"/>
      <c r="AJ7" s="55"/>
      <c r="AK7" s="55"/>
      <c r="AL7" s="55"/>
    </row>
    <row r="8" spans="1:38" ht="14.1" customHeight="1" x14ac:dyDescent="0.25">
      <c r="A8" s="362"/>
      <c r="B8" s="363"/>
      <c r="C8" s="339"/>
      <c r="D8" s="329"/>
      <c r="E8" s="309"/>
      <c r="F8" s="309"/>
      <c r="G8" s="309"/>
      <c r="H8" s="309"/>
      <c r="I8" s="341"/>
      <c r="J8" s="341"/>
      <c r="K8" s="341"/>
      <c r="L8" s="341"/>
      <c r="M8" s="341"/>
      <c r="N8" s="341"/>
      <c r="O8" s="370"/>
      <c r="P8" s="315"/>
      <c r="Q8" s="309"/>
      <c r="R8" s="309"/>
      <c r="S8" s="309"/>
      <c r="T8" s="309"/>
      <c r="U8" s="309"/>
      <c r="V8" s="309"/>
      <c r="W8" s="309"/>
      <c r="X8" s="309"/>
      <c r="Y8" s="309"/>
      <c r="Z8" s="309"/>
      <c r="AA8" s="346"/>
      <c r="AB8" s="315"/>
      <c r="AC8" s="360"/>
      <c r="AD8" s="353"/>
      <c r="AE8" s="378"/>
      <c r="AF8" s="350"/>
      <c r="AG8" s="301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>BRIONES, ARMANDO</v>
      </c>
      <c r="C9" s="65" t="str">
        <f>CRS!C9</f>
        <v>M</v>
      </c>
      <c r="D9" s="70" t="str">
        <f>CRS!D9</f>
        <v/>
      </c>
      <c r="E9" s="109">
        <v>15</v>
      </c>
      <c r="F9" s="109">
        <v>15</v>
      </c>
      <c r="G9" s="109">
        <v>15</v>
      </c>
      <c r="H9" s="109">
        <v>15</v>
      </c>
      <c r="I9" s="109"/>
      <c r="J9" s="109"/>
      <c r="K9" s="109"/>
      <c r="L9" s="109"/>
      <c r="M9" s="109"/>
      <c r="N9" s="109"/>
      <c r="O9" s="60">
        <f>IF(SUM(E9:N9)=0,"",SUM(E9:N9))</f>
        <v>60</v>
      </c>
      <c r="P9" s="67">
        <f>IF(O9="","",O9/$O$6*100)</f>
        <v>75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100</v>
      </c>
      <c r="AC9" s="111">
        <v>74</v>
      </c>
      <c r="AD9" s="67">
        <f>IF(AC9="","",AC9/$AC$5*100)</f>
        <v>74</v>
      </c>
      <c r="AE9" s="112">
        <f>CRS!M9</f>
        <v>82.91</v>
      </c>
      <c r="AF9" s="66">
        <f>CRS!N9</f>
        <v>84.927222222222227</v>
      </c>
      <c r="AG9" s="64">
        <f>CRS!O9</f>
        <v>92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>CATIMBANG, KYRILLE ARA</v>
      </c>
      <c r="C10" s="65" t="str">
        <f>CRS!C10</f>
        <v>F</v>
      </c>
      <c r="D10" s="70" t="str">
        <f>CRS!D10</f>
        <v/>
      </c>
      <c r="E10" s="109">
        <v>15</v>
      </c>
      <c r="F10" s="109">
        <v>15</v>
      </c>
      <c r="G10" s="109">
        <v>15</v>
      </c>
      <c r="H10" s="109">
        <v>15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60</v>
      </c>
      <c r="P10" s="67">
        <f t="shared" ref="P10:P40" si="1">IF(O10="","",O10/$O$6*100)</f>
        <v>75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71</v>
      </c>
      <c r="AD10" s="67">
        <f t="shared" ref="AD10:AD40" si="4">IF(AC10="","",AC10/$AC$5*100)</f>
        <v>71</v>
      </c>
      <c r="AE10" s="112">
        <f>CRS!M10</f>
        <v>81.89</v>
      </c>
      <c r="AF10" s="66">
        <f>CRS!N10</f>
        <v>77.88944444444445</v>
      </c>
      <c r="AG10" s="64">
        <f>CRS!O10</f>
        <v>89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>GULENG, GENEVA CRES</v>
      </c>
      <c r="C11" s="65" t="str">
        <f>CRS!C11</f>
        <v>F</v>
      </c>
      <c r="D11" s="70" t="str">
        <f>CRS!D11</f>
        <v/>
      </c>
      <c r="E11" s="109">
        <v>15</v>
      </c>
      <c r="F11" s="109">
        <v>15</v>
      </c>
      <c r="G11" s="109">
        <v>15</v>
      </c>
      <c r="H11" s="109">
        <v>15</v>
      </c>
      <c r="I11" s="109"/>
      <c r="J11" s="109"/>
      <c r="K11" s="109"/>
      <c r="L11" s="109"/>
      <c r="M11" s="109"/>
      <c r="N11" s="109"/>
      <c r="O11" s="60">
        <f t="shared" si="0"/>
        <v>60</v>
      </c>
      <c r="P11" s="67">
        <f t="shared" si="1"/>
        <v>75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73</v>
      </c>
      <c r="AD11" s="67">
        <f t="shared" si="4"/>
        <v>73</v>
      </c>
      <c r="AE11" s="112">
        <f>CRS!M11</f>
        <v>82.57</v>
      </c>
      <c r="AF11" s="66">
        <f>CRS!N11</f>
        <v>78.229444444444439</v>
      </c>
      <c r="AG11" s="64">
        <f>CRS!O11</f>
        <v>89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>LEE, JULES LESLI</v>
      </c>
      <c r="C12" s="65" t="str">
        <f>CRS!C12</f>
        <v>M</v>
      </c>
      <c r="D12" s="70" t="str">
        <f>CRS!D12</f>
        <v/>
      </c>
      <c r="E12" s="109">
        <v>17</v>
      </c>
      <c r="F12" s="109">
        <v>17</v>
      </c>
      <c r="G12" s="109">
        <v>17</v>
      </c>
      <c r="H12" s="109">
        <v>17</v>
      </c>
      <c r="I12" s="109"/>
      <c r="J12" s="109"/>
      <c r="K12" s="109"/>
      <c r="L12" s="109"/>
      <c r="M12" s="109"/>
      <c r="N12" s="109"/>
      <c r="O12" s="60">
        <f t="shared" si="0"/>
        <v>68</v>
      </c>
      <c r="P12" s="67">
        <f t="shared" si="1"/>
        <v>85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>
        <v>83</v>
      </c>
      <c r="AD12" s="67">
        <f t="shared" si="4"/>
        <v>83</v>
      </c>
      <c r="AE12" s="112">
        <f>CRS!M12</f>
        <v>89.27</v>
      </c>
      <c r="AF12" s="66">
        <f>CRS!N12</f>
        <v>88.107222222222219</v>
      </c>
      <c r="AG12" s="64">
        <f>CRS!O12</f>
        <v>94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>PACALSO, JERRY JR.</v>
      </c>
      <c r="C13" s="65" t="str">
        <f>CRS!C13</f>
        <v>M</v>
      </c>
      <c r="D13" s="70" t="str">
        <f>CRS!D13</f>
        <v/>
      </c>
      <c r="E13" s="109">
        <v>17</v>
      </c>
      <c r="F13" s="109">
        <v>17</v>
      </c>
      <c r="G13" s="109">
        <v>17</v>
      </c>
      <c r="H13" s="109">
        <v>17</v>
      </c>
      <c r="I13" s="109"/>
      <c r="J13" s="109"/>
      <c r="K13" s="109"/>
      <c r="L13" s="109"/>
      <c r="M13" s="109"/>
      <c r="N13" s="109"/>
      <c r="O13" s="60">
        <f t="shared" si="0"/>
        <v>68</v>
      </c>
      <c r="P13" s="67">
        <f t="shared" si="1"/>
        <v>85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>
        <v>83</v>
      </c>
      <c r="AD13" s="67">
        <f t="shared" si="4"/>
        <v>83</v>
      </c>
      <c r="AE13" s="112">
        <f>CRS!M13</f>
        <v>89.27</v>
      </c>
      <c r="AF13" s="66">
        <f>CRS!N13</f>
        <v>81.579444444444448</v>
      </c>
      <c r="AG13" s="64">
        <f>CRS!O13</f>
        <v>91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>PROGRESO, JESZA ETHLYN</v>
      </c>
      <c r="C14" s="65" t="str">
        <f>CRS!C14</f>
        <v>F</v>
      </c>
      <c r="D14" s="70" t="str">
        <f>CRS!D14</f>
        <v/>
      </c>
      <c r="E14" s="109">
        <v>13</v>
      </c>
      <c r="F14" s="109">
        <v>13</v>
      </c>
      <c r="G14" s="109">
        <v>13</v>
      </c>
      <c r="H14" s="109">
        <v>13</v>
      </c>
      <c r="I14" s="109"/>
      <c r="J14" s="109"/>
      <c r="K14" s="109"/>
      <c r="L14" s="109"/>
      <c r="M14" s="109"/>
      <c r="N14" s="109"/>
      <c r="O14" s="60">
        <f t="shared" si="0"/>
        <v>52</v>
      </c>
      <c r="P14" s="67">
        <f t="shared" si="1"/>
        <v>65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62</v>
      </c>
      <c r="AD14" s="67">
        <f t="shared" si="4"/>
        <v>62</v>
      </c>
      <c r="AE14" s="112">
        <f>CRS!M14</f>
        <v>75.53</v>
      </c>
      <c r="AF14" s="66">
        <f>CRS!N14</f>
        <v>74.709444444444443</v>
      </c>
      <c r="AG14" s="64">
        <f>CRS!O14</f>
        <v>87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5"/>
      <c r="AI26" s="373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6"/>
      <c r="AI27" s="374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6"/>
      <c r="AI28" s="374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6"/>
      <c r="AI29" s="374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6"/>
      <c r="AI30" s="374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6"/>
      <c r="AI31" s="374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6"/>
      <c r="AI32" s="374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6"/>
      <c r="AI33" s="374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6"/>
      <c r="AI34" s="374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6"/>
      <c r="AI35" s="374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6"/>
      <c r="AI36" s="374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6"/>
      <c r="AI37" s="374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6"/>
      <c r="AI38" s="374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6"/>
      <c r="AI39" s="374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6"/>
      <c r="AI40" s="374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4" t="str">
        <f>A1</f>
        <v>CITCS 2H  CSP.1136</v>
      </c>
      <c r="B42" s="335"/>
      <c r="C42" s="335"/>
      <c r="D42" s="335"/>
      <c r="E42" s="330" t="s">
        <v>135</v>
      </c>
      <c r="F42" s="330"/>
      <c r="G42" s="330"/>
      <c r="H42" s="330"/>
      <c r="I42" s="330"/>
      <c r="J42" s="330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331"/>
      <c r="Z42" s="331"/>
      <c r="AA42" s="331"/>
      <c r="AB42" s="331"/>
      <c r="AC42" s="332"/>
      <c r="AD42" s="332"/>
      <c r="AE42" s="332"/>
      <c r="AF42" s="332"/>
      <c r="AG42" s="333"/>
      <c r="AH42" s="55"/>
      <c r="AI42" s="55"/>
      <c r="AJ42" s="55"/>
      <c r="AK42" s="55"/>
      <c r="AL42" s="55"/>
    </row>
    <row r="43" spans="1:38" ht="15" customHeight="1" x14ac:dyDescent="0.25">
      <c r="A43" s="336"/>
      <c r="B43" s="337"/>
      <c r="C43" s="337"/>
      <c r="D43" s="337"/>
      <c r="E43" s="317" t="str">
        <f>E2</f>
        <v>Class Standing</v>
      </c>
      <c r="F43" s="317"/>
      <c r="G43" s="317"/>
      <c r="H43" s="317"/>
      <c r="I43" s="317"/>
      <c r="J43" s="317"/>
      <c r="K43" s="318"/>
      <c r="L43" s="318"/>
      <c r="M43" s="318"/>
      <c r="N43" s="318"/>
      <c r="O43" s="318"/>
      <c r="P43" s="306"/>
      <c r="Q43" s="317" t="str">
        <f>Q2</f>
        <v>Laboratory</v>
      </c>
      <c r="R43" s="318"/>
      <c r="S43" s="318"/>
      <c r="T43" s="318"/>
      <c r="U43" s="318"/>
      <c r="V43" s="318"/>
      <c r="W43" s="318"/>
      <c r="X43" s="318"/>
      <c r="Y43" s="318"/>
      <c r="Z43" s="318"/>
      <c r="AA43" s="318"/>
      <c r="AB43" s="306"/>
      <c r="AC43" s="354" t="s">
        <v>98</v>
      </c>
      <c r="AD43" s="355"/>
      <c r="AE43" s="377" t="str">
        <f>AE2</f>
        <v>RAW SCORE</v>
      </c>
      <c r="AF43" s="349" t="s">
        <v>99</v>
      </c>
      <c r="AG43" s="300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7" t="str">
        <f>A3</f>
        <v>Wireless Technologies</v>
      </c>
      <c r="B44" s="348"/>
      <c r="C44" s="348"/>
      <c r="D44" s="348"/>
      <c r="E44" s="305" t="s">
        <v>101</v>
      </c>
      <c r="F44" s="305" t="s">
        <v>102</v>
      </c>
      <c r="G44" s="305" t="s">
        <v>103</v>
      </c>
      <c r="H44" s="305" t="s">
        <v>104</v>
      </c>
      <c r="I44" s="305" t="s">
        <v>105</v>
      </c>
      <c r="J44" s="305" t="s">
        <v>106</v>
      </c>
      <c r="K44" s="305" t="s">
        <v>107</v>
      </c>
      <c r="L44" s="305" t="s">
        <v>108</v>
      </c>
      <c r="M44" s="305" t="s">
        <v>109</v>
      </c>
      <c r="N44" s="305" t="s">
        <v>0</v>
      </c>
      <c r="O44" s="342" t="s">
        <v>110</v>
      </c>
      <c r="P44" s="313" t="s">
        <v>111</v>
      </c>
      <c r="Q44" s="305" t="s">
        <v>112</v>
      </c>
      <c r="R44" s="305" t="s">
        <v>113</v>
      </c>
      <c r="S44" s="305" t="s">
        <v>114</v>
      </c>
      <c r="T44" s="305" t="s">
        <v>115</v>
      </c>
      <c r="U44" s="305" t="s">
        <v>116</v>
      </c>
      <c r="V44" s="305" t="s">
        <v>117</v>
      </c>
      <c r="W44" s="305" t="s">
        <v>118</v>
      </c>
      <c r="X44" s="305" t="s">
        <v>119</v>
      </c>
      <c r="Y44" s="305" t="s">
        <v>120</v>
      </c>
      <c r="Z44" s="305" t="s">
        <v>121</v>
      </c>
      <c r="AA44" s="342" t="s">
        <v>110</v>
      </c>
      <c r="AB44" s="313" t="s">
        <v>111</v>
      </c>
      <c r="AC44" s="356"/>
      <c r="AD44" s="357"/>
      <c r="AE44" s="377"/>
      <c r="AF44" s="349"/>
      <c r="AG44" s="300"/>
      <c r="AH44" s="62"/>
      <c r="AI44" s="62"/>
      <c r="AJ44" s="62"/>
      <c r="AK44" s="62"/>
      <c r="AL44" s="62"/>
    </row>
    <row r="45" spans="1:38" ht="12.75" customHeight="1" x14ac:dyDescent="0.25">
      <c r="A45" s="325" t="str">
        <f>A4</f>
        <v>TTH 5:30PM-6:45PM   MWF 5:30PM-6:45PM</v>
      </c>
      <c r="B45" s="326"/>
      <c r="C45" s="327"/>
      <c r="D45" s="71" t="str">
        <f>D4</f>
        <v>M307</v>
      </c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42"/>
      <c r="P45" s="313"/>
      <c r="Q45" s="306"/>
      <c r="R45" s="306"/>
      <c r="S45" s="306"/>
      <c r="T45" s="306"/>
      <c r="U45" s="305"/>
      <c r="V45" s="305"/>
      <c r="W45" s="306"/>
      <c r="X45" s="306"/>
      <c r="Y45" s="306"/>
      <c r="Z45" s="306"/>
      <c r="AA45" s="343"/>
      <c r="AB45" s="314"/>
      <c r="AC45" s="68" t="s">
        <v>122</v>
      </c>
      <c r="AD45" s="69" t="s">
        <v>123</v>
      </c>
      <c r="AE45" s="377"/>
      <c r="AF45" s="349"/>
      <c r="AG45" s="300"/>
      <c r="AH45" s="62"/>
      <c r="AI45" s="62"/>
      <c r="AJ45" s="62"/>
      <c r="AK45" s="62"/>
      <c r="AL45" s="62"/>
    </row>
    <row r="46" spans="1:38" ht="12.75" customHeight="1" x14ac:dyDescent="0.25">
      <c r="A46" s="325" t="str">
        <f>A5</f>
        <v>2 Trimester SY 2015-2016</v>
      </c>
      <c r="B46" s="326"/>
      <c r="C46" s="327"/>
      <c r="D46" s="327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2"/>
      <c r="P46" s="313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3"/>
      <c r="AB46" s="314"/>
      <c r="AC46" s="57">
        <f>IF(AC5="","",AC5)</f>
        <v>100</v>
      </c>
      <c r="AD46" s="351"/>
      <c r="AE46" s="377"/>
      <c r="AF46" s="349"/>
      <c r="AG46" s="300"/>
      <c r="AH46" s="62"/>
      <c r="AI46" s="62"/>
      <c r="AJ46" s="62"/>
      <c r="AK46" s="62"/>
      <c r="AL46" s="62"/>
    </row>
    <row r="47" spans="1:38" ht="12.75" customHeight="1" x14ac:dyDescent="0.25">
      <c r="A47" s="361" t="str">
        <f>A6</f>
        <v>Inst/Prof:Leonard Prim Francis G. Reyes</v>
      </c>
      <c r="B47" s="318"/>
      <c r="C47" s="306"/>
      <c r="D47" s="306"/>
      <c r="E47" s="319" t="str">
        <f>IF(E6="","",E6)</f>
        <v>QUIZ 1</v>
      </c>
      <c r="F47" s="319" t="str">
        <f t="shared" si="5"/>
        <v>QUIZ 2</v>
      </c>
      <c r="G47" s="319" t="str">
        <f t="shared" si="5"/>
        <v>QUIZ 3</v>
      </c>
      <c r="H47" s="319" t="str">
        <f t="shared" si="5"/>
        <v>QUIZ 4</v>
      </c>
      <c r="I47" s="319" t="str">
        <f t="shared" si="5"/>
        <v/>
      </c>
      <c r="J47" s="319" t="str">
        <f t="shared" si="5"/>
        <v/>
      </c>
      <c r="K47" s="319" t="str">
        <f t="shared" si="5"/>
        <v/>
      </c>
      <c r="L47" s="319" t="str">
        <f t="shared" si="5"/>
        <v/>
      </c>
      <c r="M47" s="319" t="str">
        <f t="shared" si="5"/>
        <v/>
      </c>
      <c r="N47" s="319" t="str">
        <f t="shared" si="5"/>
        <v/>
      </c>
      <c r="O47" s="371">
        <f>O6</f>
        <v>80</v>
      </c>
      <c r="P47" s="313"/>
      <c r="Q47" s="319" t="str">
        <f t="shared" ref="Q47:Z47" si="7">IF(Q6="","",Q6)</f>
        <v>LAB 01</v>
      </c>
      <c r="R47" s="319" t="str">
        <f t="shared" si="7"/>
        <v>LAB 02</v>
      </c>
      <c r="S47" s="319" t="str">
        <f t="shared" si="7"/>
        <v>LAB 03</v>
      </c>
      <c r="T47" s="319" t="str">
        <f t="shared" si="7"/>
        <v>LAB 04</v>
      </c>
      <c r="U47" s="319" t="str">
        <f t="shared" si="7"/>
        <v>LAB 05</v>
      </c>
      <c r="V47" s="319" t="str">
        <f t="shared" si="7"/>
        <v/>
      </c>
      <c r="W47" s="319" t="str">
        <f t="shared" si="7"/>
        <v/>
      </c>
      <c r="X47" s="319" t="str">
        <f t="shared" si="7"/>
        <v/>
      </c>
      <c r="Y47" s="319" t="str">
        <f t="shared" si="7"/>
        <v/>
      </c>
      <c r="Z47" s="319" t="str">
        <f t="shared" si="7"/>
        <v/>
      </c>
      <c r="AA47" s="371">
        <f>AA6</f>
        <v>100</v>
      </c>
      <c r="AB47" s="314"/>
      <c r="AC47" s="310">
        <f>AC6</f>
        <v>40603</v>
      </c>
      <c r="AD47" s="352"/>
      <c r="AE47" s="377"/>
      <c r="AF47" s="349"/>
      <c r="AG47" s="300"/>
      <c r="AH47" s="62"/>
      <c r="AI47" s="62"/>
      <c r="AJ47" s="62"/>
      <c r="AK47" s="62"/>
      <c r="AL47" s="62"/>
    </row>
    <row r="48" spans="1:38" ht="13.35" customHeight="1" x14ac:dyDescent="0.25">
      <c r="A48" s="364" t="s">
        <v>124</v>
      </c>
      <c r="B48" s="365"/>
      <c r="C48" s="338" t="s">
        <v>125</v>
      </c>
      <c r="D48" s="328" t="s">
        <v>128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71"/>
      <c r="P48" s="313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71"/>
      <c r="AB48" s="314"/>
      <c r="AC48" s="311"/>
      <c r="AD48" s="352"/>
      <c r="AE48" s="377"/>
      <c r="AF48" s="349"/>
      <c r="AG48" s="300"/>
      <c r="AH48" s="55"/>
      <c r="AI48" s="55"/>
      <c r="AJ48" s="55"/>
      <c r="AK48" s="55"/>
      <c r="AL48" s="55"/>
    </row>
    <row r="49" spans="1:33" x14ac:dyDescent="0.25">
      <c r="A49" s="366"/>
      <c r="B49" s="367"/>
      <c r="C49" s="339"/>
      <c r="D49" s="329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72"/>
      <c r="P49" s="316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72"/>
      <c r="AB49" s="315"/>
      <c r="AC49" s="312"/>
      <c r="AD49" s="353"/>
      <c r="AE49" s="378"/>
      <c r="AF49" s="350"/>
      <c r="AG49" s="301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5"/>
      <c r="AI66" s="373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6"/>
      <c r="AI67" s="374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6"/>
      <c r="AI68" s="374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6"/>
      <c r="AI69" s="374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6"/>
      <c r="AI70" s="374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6"/>
      <c r="AI71" s="374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6"/>
      <c r="AI72" s="374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6"/>
      <c r="AI73" s="374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6"/>
      <c r="AI74" s="374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6"/>
      <c r="AI75" s="374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6"/>
      <c r="AI76" s="374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6"/>
      <c r="AI77" s="374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6"/>
      <c r="AI78" s="374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6"/>
      <c r="AI79" s="374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6"/>
      <c r="AI80" s="374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RECORDMIDTERM WORKSHEET</oddHeader>
    <oddFooter>&amp;L&amp;"Century Gothic,Regular"&amp;8UC-VPAA-HE-CRSJAN.2015 Rev.00&amp;R&amp;"Century Gothic,Regular"&amp;8 Page &amp;P of &amp;N-MID</oddFooter>
  </headerFooter>
  <rowBreaks count="1" manualBreakCount="1">
    <brk id="41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BreakPreview" topLeftCell="A22" zoomScale="60" workbookViewId="0">
      <selection activeCell="AC14" sqref="AC14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21" t="str">
        <f>CRS!A1</f>
        <v>CITCS 2H  CSP.1136</v>
      </c>
      <c r="B1" s="322"/>
      <c r="C1" s="322"/>
      <c r="D1" s="322"/>
      <c r="E1" s="330" t="s">
        <v>137</v>
      </c>
      <c r="F1" s="330"/>
      <c r="G1" s="330"/>
      <c r="H1" s="330"/>
      <c r="I1" s="330"/>
      <c r="J1" s="330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2"/>
      <c r="AD1" s="332"/>
      <c r="AE1" s="332"/>
      <c r="AF1" s="332"/>
      <c r="AG1" s="333"/>
      <c r="AH1" s="63"/>
      <c r="AI1" s="55"/>
      <c r="AJ1" s="55"/>
      <c r="AK1" s="55"/>
      <c r="AL1" s="55"/>
    </row>
    <row r="2" spans="1:38" ht="15" customHeight="1" x14ac:dyDescent="0.25">
      <c r="A2" s="323"/>
      <c r="B2" s="324"/>
      <c r="C2" s="324"/>
      <c r="D2" s="324"/>
      <c r="E2" s="302" t="str">
        <f>IF('INITIAL INPUT'!G20="","",'INITIAL INPUT'!G20)</f>
        <v>Class Standing</v>
      </c>
      <c r="F2" s="302"/>
      <c r="G2" s="302"/>
      <c r="H2" s="302"/>
      <c r="I2" s="302"/>
      <c r="J2" s="302"/>
      <c r="K2" s="303"/>
      <c r="L2" s="303"/>
      <c r="M2" s="303"/>
      <c r="N2" s="303"/>
      <c r="O2" s="303"/>
      <c r="P2" s="304"/>
      <c r="Q2" s="317" t="str">
        <f>IF('INITIAL INPUT'!G21="","",'INITIAL INPUT'!G21)</f>
        <v>Laboratory</v>
      </c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06"/>
      <c r="AC2" s="354" t="s">
        <v>98</v>
      </c>
      <c r="AD2" s="355"/>
      <c r="AE2" s="377" t="s">
        <v>132</v>
      </c>
      <c r="AF2" s="349" t="s">
        <v>99</v>
      </c>
      <c r="AG2" s="300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7" t="str">
        <f>CRS!A3</f>
        <v>Wireless Technologies</v>
      </c>
      <c r="B3" s="348"/>
      <c r="C3" s="348"/>
      <c r="D3" s="348"/>
      <c r="E3" s="305" t="s">
        <v>101</v>
      </c>
      <c r="F3" s="305" t="s">
        <v>102</v>
      </c>
      <c r="G3" s="305" t="s">
        <v>103</v>
      </c>
      <c r="H3" s="305" t="s">
        <v>104</v>
      </c>
      <c r="I3" s="305" t="s">
        <v>105</v>
      </c>
      <c r="J3" s="305" t="s">
        <v>106</v>
      </c>
      <c r="K3" s="305" t="s">
        <v>107</v>
      </c>
      <c r="L3" s="305" t="s">
        <v>108</v>
      </c>
      <c r="M3" s="305" t="s">
        <v>109</v>
      </c>
      <c r="N3" s="305" t="s">
        <v>0</v>
      </c>
      <c r="O3" s="342" t="s">
        <v>110</v>
      </c>
      <c r="P3" s="313" t="s">
        <v>111</v>
      </c>
      <c r="Q3" s="305" t="s">
        <v>112</v>
      </c>
      <c r="R3" s="305" t="s">
        <v>113</v>
      </c>
      <c r="S3" s="305" t="s">
        <v>114</v>
      </c>
      <c r="T3" s="305" t="s">
        <v>115</v>
      </c>
      <c r="U3" s="305" t="s">
        <v>116</v>
      </c>
      <c r="V3" s="305" t="s">
        <v>117</v>
      </c>
      <c r="W3" s="305" t="s">
        <v>118</v>
      </c>
      <c r="X3" s="305" t="s">
        <v>119</v>
      </c>
      <c r="Y3" s="305" t="s">
        <v>120</v>
      </c>
      <c r="Z3" s="305" t="s">
        <v>121</v>
      </c>
      <c r="AA3" s="342" t="s">
        <v>110</v>
      </c>
      <c r="AB3" s="313" t="s">
        <v>111</v>
      </c>
      <c r="AC3" s="356"/>
      <c r="AD3" s="357"/>
      <c r="AE3" s="377"/>
      <c r="AF3" s="349"/>
      <c r="AG3" s="300"/>
      <c r="AH3" s="62"/>
      <c r="AI3" s="62"/>
      <c r="AJ3" s="62"/>
      <c r="AK3" s="62"/>
      <c r="AL3" s="62"/>
    </row>
    <row r="4" spans="1:38" ht="12.75" customHeight="1" x14ac:dyDescent="0.25">
      <c r="A4" s="325" t="str">
        <f>CRS!A4</f>
        <v>TTH 5:30PM-6:45PM   MWF 5:30PM-6:45PM</v>
      </c>
      <c r="B4" s="326"/>
      <c r="C4" s="327"/>
      <c r="D4" s="71" t="str">
        <f>CRS!D4</f>
        <v>M307</v>
      </c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43"/>
      <c r="P4" s="314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43"/>
      <c r="AB4" s="314"/>
      <c r="AC4" s="68" t="s">
        <v>122</v>
      </c>
      <c r="AD4" s="69" t="s">
        <v>123</v>
      </c>
      <c r="AE4" s="377"/>
      <c r="AF4" s="349"/>
      <c r="AG4" s="300"/>
      <c r="AH4" s="62"/>
      <c r="AI4" s="62"/>
      <c r="AJ4" s="62"/>
      <c r="AK4" s="62"/>
      <c r="AL4" s="62"/>
    </row>
    <row r="5" spans="1:38" ht="12.6" customHeight="1" x14ac:dyDescent="0.25">
      <c r="A5" s="325" t="str">
        <f>CRS!A5</f>
        <v>2 Trimester SY 2015-2016</v>
      </c>
      <c r="B5" s="326"/>
      <c r="C5" s="327"/>
      <c r="D5" s="327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43"/>
      <c r="P5" s="314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3"/>
      <c r="AB5" s="314"/>
      <c r="AC5" s="110">
        <v>100</v>
      </c>
      <c r="AD5" s="351"/>
      <c r="AE5" s="377"/>
      <c r="AF5" s="349"/>
      <c r="AG5" s="300"/>
      <c r="AH5" s="62"/>
      <c r="AI5" s="62"/>
      <c r="AJ5" s="62"/>
      <c r="AK5" s="62"/>
      <c r="AL5" s="62"/>
    </row>
    <row r="6" spans="1:38" ht="12.75" customHeight="1" x14ac:dyDescent="0.25">
      <c r="A6" s="361" t="str">
        <f>CRS!A6</f>
        <v>Inst/Prof:Leonard Prim Francis G. Reyes</v>
      </c>
      <c r="B6" s="318"/>
      <c r="C6" s="306"/>
      <c r="D6" s="306"/>
      <c r="E6" s="307" t="s">
        <v>172</v>
      </c>
      <c r="F6" s="307" t="s">
        <v>172</v>
      </c>
      <c r="G6" s="307" t="s">
        <v>172</v>
      </c>
      <c r="H6" s="307" t="s">
        <v>172</v>
      </c>
      <c r="I6" s="307" t="s">
        <v>172</v>
      </c>
      <c r="J6" s="307"/>
      <c r="K6" s="307"/>
      <c r="L6" s="307"/>
      <c r="M6" s="307"/>
      <c r="N6" s="307"/>
      <c r="O6" s="368">
        <f>IF(SUM(E5:N5)=0,"",SUM(E5:N5))</f>
        <v>100</v>
      </c>
      <c r="P6" s="314"/>
      <c r="Q6" s="307" t="s">
        <v>173</v>
      </c>
      <c r="R6" s="307" t="s">
        <v>174</v>
      </c>
      <c r="S6" s="307" t="s">
        <v>175</v>
      </c>
      <c r="T6" s="307" t="s">
        <v>176</v>
      </c>
      <c r="U6" s="307" t="s">
        <v>177</v>
      </c>
      <c r="V6" s="307"/>
      <c r="W6" s="307"/>
      <c r="X6" s="307"/>
      <c r="Y6" s="307"/>
      <c r="Z6" s="307"/>
      <c r="AA6" s="344">
        <f>IF(SUM(Q5:Z5)=0,"",SUM(Q5:Z5))</f>
        <v>100</v>
      </c>
      <c r="AB6" s="314"/>
      <c r="AC6" s="358">
        <f>'INITIAL INPUT'!D24</f>
        <v>40634</v>
      </c>
      <c r="AD6" s="352"/>
      <c r="AE6" s="377"/>
      <c r="AF6" s="349"/>
      <c r="AG6" s="300"/>
      <c r="AH6" s="62"/>
      <c r="AI6" s="62"/>
      <c r="AJ6" s="62"/>
      <c r="AK6" s="62"/>
      <c r="AL6" s="62"/>
    </row>
    <row r="7" spans="1:38" ht="13.35" customHeight="1" x14ac:dyDescent="0.25">
      <c r="A7" s="361" t="s">
        <v>124</v>
      </c>
      <c r="B7" s="317"/>
      <c r="C7" s="338" t="s">
        <v>125</v>
      </c>
      <c r="D7" s="328" t="s">
        <v>126</v>
      </c>
      <c r="E7" s="308"/>
      <c r="F7" s="308"/>
      <c r="G7" s="308"/>
      <c r="H7" s="308"/>
      <c r="I7" s="308"/>
      <c r="J7" s="340"/>
      <c r="K7" s="340"/>
      <c r="L7" s="340"/>
      <c r="M7" s="340"/>
      <c r="N7" s="340"/>
      <c r="O7" s="369"/>
      <c r="P7" s="314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45"/>
      <c r="AB7" s="314"/>
      <c r="AC7" s="359"/>
      <c r="AD7" s="352"/>
      <c r="AE7" s="377"/>
      <c r="AF7" s="349"/>
      <c r="AG7" s="300"/>
      <c r="AH7" s="55"/>
      <c r="AI7" s="55"/>
      <c r="AJ7" s="55"/>
      <c r="AK7" s="55"/>
      <c r="AL7" s="55"/>
    </row>
    <row r="8" spans="1:38" ht="14.1" customHeight="1" x14ac:dyDescent="0.25">
      <c r="A8" s="362"/>
      <c r="B8" s="363"/>
      <c r="C8" s="339"/>
      <c r="D8" s="329"/>
      <c r="E8" s="309"/>
      <c r="F8" s="309"/>
      <c r="G8" s="309"/>
      <c r="H8" s="309"/>
      <c r="I8" s="309"/>
      <c r="J8" s="341"/>
      <c r="K8" s="341"/>
      <c r="L8" s="341"/>
      <c r="M8" s="341"/>
      <c r="N8" s="341"/>
      <c r="O8" s="370"/>
      <c r="P8" s="315"/>
      <c r="Q8" s="309"/>
      <c r="R8" s="309"/>
      <c r="S8" s="309"/>
      <c r="T8" s="309"/>
      <c r="U8" s="309"/>
      <c r="V8" s="309"/>
      <c r="W8" s="309"/>
      <c r="X8" s="309"/>
      <c r="Y8" s="309"/>
      <c r="Z8" s="309"/>
      <c r="AA8" s="346"/>
      <c r="AB8" s="315"/>
      <c r="AC8" s="360"/>
      <c r="AD8" s="353"/>
      <c r="AE8" s="378"/>
      <c r="AF8" s="350"/>
      <c r="AG8" s="301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>BRIONES, ARMANDO</v>
      </c>
      <c r="C9" s="65" t="str">
        <f>CRS!C9</f>
        <v>M</v>
      </c>
      <c r="D9" s="70" t="str">
        <f>CRS!D9</f>
        <v/>
      </c>
      <c r="E9" s="109">
        <v>10</v>
      </c>
      <c r="F9" s="109">
        <v>10</v>
      </c>
      <c r="G9" s="109">
        <v>10</v>
      </c>
      <c r="H9" s="109">
        <v>10</v>
      </c>
      <c r="I9" s="109">
        <v>10</v>
      </c>
      <c r="J9" s="109"/>
      <c r="K9" s="109"/>
      <c r="L9" s="109"/>
      <c r="M9" s="109"/>
      <c r="N9" s="109"/>
      <c r="O9" s="60">
        <f>IF(SUM(E9:N9)=0,"",SUM(E9:N9))</f>
        <v>50</v>
      </c>
      <c r="P9" s="67">
        <f>IF(O9="","",O9/$O$6*100)</f>
        <v>50</v>
      </c>
      <c r="Q9" s="109">
        <v>10</v>
      </c>
      <c r="R9" s="109">
        <v>10</v>
      </c>
      <c r="S9" s="109">
        <v>10</v>
      </c>
      <c r="T9" s="109">
        <v>10</v>
      </c>
      <c r="U9" s="109">
        <v>10</v>
      </c>
      <c r="V9" s="109"/>
      <c r="W9" s="109"/>
      <c r="X9" s="109"/>
      <c r="Y9" s="109"/>
      <c r="Z9" s="109"/>
      <c r="AA9" s="60">
        <f>IF(SUM(Q9:Z9)=0,"",SUM(Q9:Z9))</f>
        <v>50</v>
      </c>
      <c r="AB9" s="67">
        <f>IF(AA9="","",AA9/$AA$6*100)</f>
        <v>50</v>
      </c>
      <c r="AC9" s="111">
        <v>85</v>
      </c>
      <c r="AD9" s="67">
        <f>IF(AC9="","",AC9/$AC$5*100)</f>
        <v>85</v>
      </c>
      <c r="AE9" s="112">
        <f>CRS!S9</f>
        <v>61.900000000000006</v>
      </c>
      <c r="AF9" s="66">
        <f>CRS!T9</f>
        <v>73.413611111111123</v>
      </c>
      <c r="AG9" s="64">
        <f>CRS!U9</f>
        <v>87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>CATIMBANG, KYRILLE ARA</v>
      </c>
      <c r="C10" s="65" t="str">
        <f>CRS!C10</f>
        <v>F</v>
      </c>
      <c r="D10" s="70" t="str">
        <f>CRS!D10</f>
        <v/>
      </c>
      <c r="E10" s="109">
        <v>16</v>
      </c>
      <c r="F10" s="109">
        <v>16</v>
      </c>
      <c r="G10" s="109">
        <v>16</v>
      </c>
      <c r="H10" s="109">
        <v>16</v>
      </c>
      <c r="I10" s="109">
        <v>16</v>
      </c>
      <c r="J10" s="109"/>
      <c r="K10" s="109"/>
      <c r="L10" s="109"/>
      <c r="M10" s="109"/>
      <c r="N10" s="109"/>
      <c r="O10" s="60">
        <f t="shared" ref="O10:O40" si="0">IF(SUM(E10:N10)=0,"",SUM(E10:N10))</f>
        <v>80</v>
      </c>
      <c r="P10" s="67">
        <f t="shared" ref="P10:P40" si="1">IF(O10="","",O10/$O$6*100)</f>
        <v>80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80</v>
      </c>
      <c r="AD10" s="67">
        <f t="shared" ref="AD10:AD40" si="4">IF(AC10="","",AC10/$AC$5*100)</f>
        <v>80</v>
      </c>
      <c r="AE10" s="112">
        <f>CRS!S10</f>
        <v>86.600000000000009</v>
      </c>
      <c r="AF10" s="66">
        <f>CRS!T10</f>
        <v>82.244722222222236</v>
      </c>
      <c r="AG10" s="64">
        <f>CRS!U10</f>
        <v>91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>GULENG, GENEVA CRES</v>
      </c>
      <c r="C11" s="65" t="str">
        <f>CRS!C11</f>
        <v>F</v>
      </c>
      <c r="D11" s="70" t="str">
        <f>CRS!D11</f>
        <v/>
      </c>
      <c r="E11" s="109">
        <v>14.6</v>
      </c>
      <c r="F11" s="109">
        <v>14.6</v>
      </c>
      <c r="G11" s="109">
        <v>14.6</v>
      </c>
      <c r="H11" s="109">
        <v>14.6</v>
      </c>
      <c r="I11" s="109">
        <v>14.6</v>
      </c>
      <c r="J11" s="109"/>
      <c r="K11" s="109"/>
      <c r="L11" s="109"/>
      <c r="M11" s="109"/>
      <c r="N11" s="109"/>
      <c r="O11" s="60">
        <f t="shared" si="0"/>
        <v>73</v>
      </c>
      <c r="P11" s="67">
        <f t="shared" si="1"/>
        <v>73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73</v>
      </c>
      <c r="AD11" s="67">
        <f t="shared" si="4"/>
        <v>73</v>
      </c>
      <c r="AE11" s="112">
        <f>CRS!S11</f>
        <v>81.91</v>
      </c>
      <c r="AF11" s="66">
        <f>CRS!T11</f>
        <v>80.069722222222225</v>
      </c>
      <c r="AG11" s="64">
        <f>CRS!U11</f>
        <v>90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>LEE, JULES LESLI</v>
      </c>
      <c r="C12" s="65" t="str">
        <f>CRS!C12</f>
        <v>M</v>
      </c>
      <c r="D12" s="70" t="str">
        <f>CRS!D12</f>
        <v/>
      </c>
      <c r="E12" s="109">
        <v>15.4</v>
      </c>
      <c r="F12" s="109">
        <v>15.4</v>
      </c>
      <c r="G12" s="109">
        <v>15.4</v>
      </c>
      <c r="H12" s="109">
        <v>15.4</v>
      </c>
      <c r="I12" s="109">
        <v>15.4</v>
      </c>
      <c r="J12" s="109"/>
      <c r="K12" s="109"/>
      <c r="L12" s="109"/>
      <c r="M12" s="109"/>
      <c r="N12" s="109"/>
      <c r="O12" s="60">
        <f t="shared" si="0"/>
        <v>77</v>
      </c>
      <c r="P12" s="67">
        <f t="shared" si="1"/>
        <v>77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>
        <v>77</v>
      </c>
      <c r="AD12" s="67">
        <f t="shared" si="4"/>
        <v>77</v>
      </c>
      <c r="AE12" s="112">
        <f>CRS!S12</f>
        <v>84.59</v>
      </c>
      <c r="AF12" s="66">
        <f>CRS!T12</f>
        <v>86.348611111111111</v>
      </c>
      <c r="AG12" s="64">
        <f>CRS!U12</f>
        <v>93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>PACALSO, JERRY JR.</v>
      </c>
      <c r="C13" s="65" t="str">
        <f>CRS!C13</f>
        <v>M</v>
      </c>
      <c r="D13" s="70" t="str">
        <f>CRS!D13</f>
        <v/>
      </c>
      <c r="E13" s="109">
        <v>20</v>
      </c>
      <c r="F13" s="109">
        <v>20</v>
      </c>
      <c r="G13" s="109">
        <v>20</v>
      </c>
      <c r="H13" s="109">
        <v>20</v>
      </c>
      <c r="I13" s="109">
        <v>20</v>
      </c>
      <c r="J13" s="109"/>
      <c r="K13" s="109"/>
      <c r="L13" s="109"/>
      <c r="M13" s="109"/>
      <c r="N13" s="109"/>
      <c r="O13" s="60">
        <f t="shared" si="0"/>
        <v>100</v>
      </c>
      <c r="P13" s="67">
        <f t="shared" si="1"/>
        <v>100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>
        <v>90</v>
      </c>
      <c r="AD13" s="67">
        <f t="shared" si="4"/>
        <v>90</v>
      </c>
      <c r="AE13" s="112">
        <f>CRS!S13</f>
        <v>96.6</v>
      </c>
      <c r="AF13" s="66">
        <f>CRS!T13</f>
        <v>89.089722222222221</v>
      </c>
      <c r="AG13" s="64">
        <f>CRS!U13</f>
        <v>95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>PROGRESO, JESZA ETHLYN</v>
      </c>
      <c r="C14" s="65" t="str">
        <f>CRS!C14</f>
        <v>F</v>
      </c>
      <c r="D14" s="70" t="str">
        <f>CRS!D14</f>
        <v/>
      </c>
      <c r="E14" s="109">
        <v>10.199999999999999</v>
      </c>
      <c r="F14" s="109">
        <v>10.199999999999999</v>
      </c>
      <c r="G14" s="109">
        <v>10.199999999999999</v>
      </c>
      <c r="H14" s="109">
        <v>10.199999999999999</v>
      </c>
      <c r="I14" s="109">
        <v>10.199999999999999</v>
      </c>
      <c r="J14" s="109"/>
      <c r="K14" s="109"/>
      <c r="L14" s="109"/>
      <c r="M14" s="109"/>
      <c r="N14" s="109"/>
      <c r="O14" s="60">
        <f t="shared" si="0"/>
        <v>51</v>
      </c>
      <c r="P14" s="67">
        <f t="shared" si="1"/>
        <v>51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51</v>
      </c>
      <c r="AD14" s="67">
        <f t="shared" si="4"/>
        <v>51</v>
      </c>
      <c r="AE14" s="112">
        <f>CRS!S14</f>
        <v>67.17</v>
      </c>
      <c r="AF14" s="66">
        <f>CRS!T14</f>
        <v>70.93972222222223</v>
      </c>
      <c r="AG14" s="64">
        <f>CRS!U14</f>
        <v>85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5"/>
      <c r="AI26" s="373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6"/>
      <c r="AI27" s="374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6"/>
      <c r="AI28" s="374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6"/>
      <c r="AI29" s="374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6"/>
      <c r="AI30" s="374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6"/>
      <c r="AI31" s="374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6"/>
      <c r="AI32" s="374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6"/>
      <c r="AI33" s="374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6"/>
      <c r="AI34" s="374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6"/>
      <c r="AI35" s="374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6"/>
      <c r="AI36" s="374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6"/>
      <c r="AI37" s="374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6"/>
      <c r="AI38" s="374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6"/>
      <c r="AI39" s="374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6"/>
      <c r="AI40" s="374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4" t="str">
        <f>A1</f>
        <v>CITCS 2H  CSP.1136</v>
      </c>
      <c r="B42" s="335"/>
      <c r="C42" s="335"/>
      <c r="D42" s="335"/>
      <c r="E42" s="330" t="s">
        <v>137</v>
      </c>
      <c r="F42" s="330"/>
      <c r="G42" s="330"/>
      <c r="H42" s="330"/>
      <c r="I42" s="330"/>
      <c r="J42" s="330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331"/>
      <c r="Z42" s="331"/>
      <c r="AA42" s="331"/>
      <c r="AB42" s="331"/>
      <c r="AC42" s="332"/>
      <c r="AD42" s="332"/>
      <c r="AE42" s="332"/>
      <c r="AF42" s="332"/>
      <c r="AG42" s="333"/>
      <c r="AH42" s="55"/>
      <c r="AI42" s="55"/>
      <c r="AJ42" s="55"/>
      <c r="AK42" s="55"/>
      <c r="AL42" s="55"/>
    </row>
    <row r="43" spans="1:38" ht="15" customHeight="1" x14ac:dyDescent="0.25">
      <c r="A43" s="336"/>
      <c r="B43" s="337"/>
      <c r="C43" s="337"/>
      <c r="D43" s="337"/>
      <c r="E43" s="317" t="str">
        <f>E2</f>
        <v>Class Standing</v>
      </c>
      <c r="F43" s="317"/>
      <c r="G43" s="317"/>
      <c r="H43" s="317"/>
      <c r="I43" s="317"/>
      <c r="J43" s="317"/>
      <c r="K43" s="318"/>
      <c r="L43" s="318"/>
      <c r="M43" s="318"/>
      <c r="N43" s="318"/>
      <c r="O43" s="318"/>
      <c r="P43" s="306"/>
      <c r="Q43" s="317" t="str">
        <f>Q2</f>
        <v>Laboratory</v>
      </c>
      <c r="R43" s="318"/>
      <c r="S43" s="318"/>
      <c r="T43" s="318"/>
      <c r="U43" s="318"/>
      <c r="V43" s="318"/>
      <c r="W43" s="318"/>
      <c r="X43" s="318"/>
      <c r="Y43" s="318"/>
      <c r="Z43" s="318"/>
      <c r="AA43" s="318"/>
      <c r="AB43" s="306"/>
      <c r="AC43" s="354" t="s">
        <v>98</v>
      </c>
      <c r="AD43" s="355"/>
      <c r="AE43" s="377" t="str">
        <f>AE2</f>
        <v>RAW SCORE</v>
      </c>
      <c r="AF43" s="349" t="s">
        <v>99</v>
      </c>
      <c r="AG43" s="300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7" t="str">
        <f>A3</f>
        <v>Wireless Technologies</v>
      </c>
      <c r="B44" s="348"/>
      <c r="C44" s="348"/>
      <c r="D44" s="348"/>
      <c r="E44" s="305" t="s">
        <v>101</v>
      </c>
      <c r="F44" s="305" t="s">
        <v>102</v>
      </c>
      <c r="G44" s="305" t="s">
        <v>103</v>
      </c>
      <c r="H44" s="305" t="s">
        <v>104</v>
      </c>
      <c r="I44" s="305" t="s">
        <v>105</v>
      </c>
      <c r="J44" s="305" t="s">
        <v>106</v>
      </c>
      <c r="K44" s="305" t="s">
        <v>107</v>
      </c>
      <c r="L44" s="305" t="s">
        <v>108</v>
      </c>
      <c r="M44" s="305" t="s">
        <v>109</v>
      </c>
      <c r="N44" s="305" t="s">
        <v>0</v>
      </c>
      <c r="O44" s="342" t="s">
        <v>110</v>
      </c>
      <c r="P44" s="313" t="s">
        <v>111</v>
      </c>
      <c r="Q44" s="305" t="s">
        <v>112</v>
      </c>
      <c r="R44" s="305" t="s">
        <v>113</v>
      </c>
      <c r="S44" s="305" t="s">
        <v>114</v>
      </c>
      <c r="T44" s="305" t="s">
        <v>115</v>
      </c>
      <c r="U44" s="305" t="s">
        <v>116</v>
      </c>
      <c r="V44" s="305" t="s">
        <v>117</v>
      </c>
      <c r="W44" s="305" t="s">
        <v>118</v>
      </c>
      <c r="X44" s="305" t="s">
        <v>119</v>
      </c>
      <c r="Y44" s="305" t="s">
        <v>120</v>
      </c>
      <c r="Z44" s="305" t="s">
        <v>121</v>
      </c>
      <c r="AA44" s="342" t="s">
        <v>110</v>
      </c>
      <c r="AB44" s="313" t="s">
        <v>111</v>
      </c>
      <c r="AC44" s="356"/>
      <c r="AD44" s="357"/>
      <c r="AE44" s="377"/>
      <c r="AF44" s="349"/>
      <c r="AG44" s="300"/>
      <c r="AH44" s="62"/>
      <c r="AI44" s="62"/>
      <c r="AJ44" s="62"/>
      <c r="AK44" s="62"/>
      <c r="AL44" s="62"/>
    </row>
    <row r="45" spans="1:38" ht="12.75" customHeight="1" x14ac:dyDescent="0.25">
      <c r="A45" s="325" t="str">
        <f>A4</f>
        <v>TTH 5:30PM-6:45PM   MWF 5:30PM-6:45PM</v>
      </c>
      <c r="B45" s="326"/>
      <c r="C45" s="327"/>
      <c r="D45" s="71" t="str">
        <f>D4</f>
        <v>M307</v>
      </c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42"/>
      <c r="P45" s="313"/>
      <c r="Q45" s="306"/>
      <c r="R45" s="306"/>
      <c r="S45" s="306"/>
      <c r="T45" s="306"/>
      <c r="U45" s="305"/>
      <c r="V45" s="305"/>
      <c r="W45" s="306"/>
      <c r="X45" s="306"/>
      <c r="Y45" s="306"/>
      <c r="Z45" s="306"/>
      <c r="AA45" s="343"/>
      <c r="AB45" s="314"/>
      <c r="AC45" s="68" t="s">
        <v>122</v>
      </c>
      <c r="AD45" s="69" t="s">
        <v>123</v>
      </c>
      <c r="AE45" s="377"/>
      <c r="AF45" s="349"/>
      <c r="AG45" s="300"/>
      <c r="AH45" s="62"/>
      <c r="AI45" s="62"/>
      <c r="AJ45" s="62"/>
      <c r="AK45" s="62"/>
      <c r="AL45" s="62"/>
    </row>
    <row r="46" spans="1:38" ht="12.75" customHeight="1" x14ac:dyDescent="0.25">
      <c r="A46" s="325" t="str">
        <f>A5</f>
        <v>2 Trimester SY 2015-2016</v>
      </c>
      <c r="B46" s="326"/>
      <c r="C46" s="327"/>
      <c r="D46" s="327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2"/>
      <c r="P46" s="313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3"/>
      <c r="AB46" s="314"/>
      <c r="AC46" s="57">
        <f>IF(AC5="","",AC5)</f>
        <v>100</v>
      </c>
      <c r="AD46" s="351"/>
      <c r="AE46" s="377"/>
      <c r="AF46" s="349"/>
      <c r="AG46" s="300"/>
      <c r="AH46" s="62"/>
      <c r="AI46" s="62"/>
      <c r="AJ46" s="62"/>
      <c r="AK46" s="62"/>
      <c r="AL46" s="62"/>
    </row>
    <row r="47" spans="1:38" ht="12.75" customHeight="1" x14ac:dyDescent="0.25">
      <c r="A47" s="361" t="str">
        <f>A6</f>
        <v>Inst/Prof:Leonard Prim Francis G. Reyes</v>
      </c>
      <c r="B47" s="318"/>
      <c r="C47" s="306"/>
      <c r="D47" s="306"/>
      <c r="E47" s="319" t="str">
        <f>IF(E6="","",E6)</f>
        <v>QUIZ</v>
      </c>
      <c r="F47" s="319" t="str">
        <f t="shared" si="5"/>
        <v>QUIZ</v>
      </c>
      <c r="G47" s="319" t="str">
        <f t="shared" si="5"/>
        <v>QUIZ</v>
      </c>
      <c r="H47" s="319" t="str">
        <f t="shared" si="5"/>
        <v>QUIZ</v>
      </c>
      <c r="I47" s="319" t="str">
        <f t="shared" si="5"/>
        <v>QUIZ</v>
      </c>
      <c r="J47" s="319" t="str">
        <f t="shared" si="5"/>
        <v/>
      </c>
      <c r="K47" s="319" t="str">
        <f t="shared" si="5"/>
        <v/>
      </c>
      <c r="L47" s="319" t="str">
        <f t="shared" si="5"/>
        <v/>
      </c>
      <c r="M47" s="319" t="str">
        <f t="shared" si="5"/>
        <v/>
      </c>
      <c r="N47" s="319" t="str">
        <f t="shared" si="5"/>
        <v/>
      </c>
      <c r="O47" s="371">
        <f>O6</f>
        <v>100</v>
      </c>
      <c r="P47" s="313"/>
      <c r="Q47" s="319" t="str">
        <f t="shared" ref="Q47:Z47" si="7">IF(Q6="","",Q6)</f>
        <v>LAB 01</v>
      </c>
      <c r="R47" s="319" t="str">
        <f t="shared" si="7"/>
        <v>LAB 02</v>
      </c>
      <c r="S47" s="319" t="str">
        <f t="shared" si="7"/>
        <v>LAB 03</v>
      </c>
      <c r="T47" s="319" t="str">
        <f t="shared" si="7"/>
        <v>LAB 04</v>
      </c>
      <c r="U47" s="319" t="str">
        <f t="shared" si="7"/>
        <v>LAB 05</v>
      </c>
      <c r="V47" s="319" t="str">
        <f t="shared" si="7"/>
        <v/>
      </c>
      <c r="W47" s="319" t="str">
        <f t="shared" si="7"/>
        <v/>
      </c>
      <c r="X47" s="319" t="str">
        <f t="shared" si="7"/>
        <v/>
      </c>
      <c r="Y47" s="319" t="str">
        <f t="shared" si="7"/>
        <v/>
      </c>
      <c r="Z47" s="319" t="str">
        <f t="shared" si="7"/>
        <v/>
      </c>
      <c r="AA47" s="371">
        <f>AA6</f>
        <v>100</v>
      </c>
      <c r="AB47" s="314"/>
      <c r="AC47" s="310">
        <f>AC6</f>
        <v>40634</v>
      </c>
      <c r="AD47" s="352"/>
      <c r="AE47" s="377"/>
      <c r="AF47" s="349"/>
      <c r="AG47" s="300"/>
      <c r="AH47" s="62"/>
      <c r="AI47" s="62"/>
      <c r="AJ47" s="62"/>
      <c r="AK47" s="62"/>
      <c r="AL47" s="62"/>
    </row>
    <row r="48" spans="1:38" ht="13.35" customHeight="1" x14ac:dyDescent="0.25">
      <c r="A48" s="364" t="s">
        <v>124</v>
      </c>
      <c r="B48" s="365"/>
      <c r="C48" s="338" t="s">
        <v>125</v>
      </c>
      <c r="D48" s="328" t="s">
        <v>128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71"/>
      <c r="P48" s="313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71"/>
      <c r="AB48" s="314"/>
      <c r="AC48" s="311"/>
      <c r="AD48" s="352"/>
      <c r="AE48" s="377"/>
      <c r="AF48" s="349"/>
      <c r="AG48" s="300"/>
      <c r="AH48" s="55"/>
      <c r="AI48" s="55"/>
      <c r="AJ48" s="55"/>
      <c r="AK48" s="55"/>
      <c r="AL48" s="55"/>
    </row>
    <row r="49" spans="1:33" x14ac:dyDescent="0.25">
      <c r="A49" s="366"/>
      <c r="B49" s="367"/>
      <c r="C49" s="339"/>
      <c r="D49" s="329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72"/>
      <c r="P49" s="316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72"/>
      <c r="AB49" s="315"/>
      <c r="AC49" s="312"/>
      <c r="AD49" s="353"/>
      <c r="AE49" s="378"/>
      <c r="AF49" s="350"/>
      <c r="AG49" s="301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5"/>
      <c r="AI66" s="373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6"/>
      <c r="AI67" s="374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6"/>
      <c r="AI68" s="374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6"/>
      <c r="AI69" s="374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6"/>
      <c r="AI70" s="374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6"/>
      <c r="AI71" s="374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6"/>
      <c r="AI72" s="374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6"/>
      <c r="AI73" s="374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6"/>
      <c r="AI74" s="374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6"/>
      <c r="AI75" s="374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6"/>
      <c r="AI76" s="374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6"/>
      <c r="AI77" s="374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6"/>
      <c r="AI78" s="374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6"/>
      <c r="AI79" s="374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6"/>
      <c r="AI80" s="374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RECORDFINAL WORKSHEET</oddHeader>
    <oddFooter>&amp;L&amp;"Century Gothic,Regular"&amp;8UC-VPAA-HE-CRSJAN.2015 Rev.00&amp;R&amp;"Century Gothic,Regular"&amp;8 Page &amp;P of &amp;N-FIN</oddFooter>
  </headerFooter>
  <rowBreaks count="1" manualBreakCount="1">
    <brk id="40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BreakPreview" topLeftCell="A79" zoomScale="6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2H</v>
      </c>
      <c r="C11" s="387" t="str">
        <f>'INITIAL INPUT'!G12</f>
        <v>CSP.1136</v>
      </c>
      <c r="D11" s="388"/>
      <c r="E11" s="388"/>
      <c r="F11" s="163"/>
      <c r="G11" s="389" t="str">
        <f>CRS!A4</f>
        <v>TTH 5:30PM-6:45PM   MWF 5:30PM-6:45PM</v>
      </c>
      <c r="H11" s="390"/>
      <c r="I11" s="390"/>
      <c r="J11" s="390"/>
      <c r="K11" s="390"/>
      <c r="L11" s="390"/>
      <c r="M11" s="390"/>
      <c r="N11" s="164"/>
      <c r="O11" s="391" t="str">
        <f>CONCATENATE('INITIAL INPUT'!G16," Trimester")</f>
        <v>2 Trimester</v>
      </c>
      <c r="P11" s="388"/>
    </row>
    <row r="12" spans="1:34" s="127" customFormat="1" ht="15" customHeight="1" x14ac:dyDescent="0.2">
      <c r="A12" s="126" t="s">
        <v>14</v>
      </c>
      <c r="C12" s="381" t="s">
        <v>15</v>
      </c>
      <c r="D12" s="374"/>
      <c r="E12" s="374"/>
      <c r="F12" s="163"/>
      <c r="G12" s="382" t="s">
        <v>141</v>
      </c>
      <c r="H12" s="374"/>
      <c r="I12" s="374"/>
      <c r="J12" s="374"/>
      <c r="K12" s="374"/>
      <c r="L12" s="374"/>
      <c r="M12" s="374"/>
      <c r="N12" s="106"/>
      <c r="O12" s="383" t="str">
        <f>CONCATENATE("SY ",'INITIAL INPUT'!D16)</f>
        <v>SY 2015-2016</v>
      </c>
      <c r="P12" s="384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5" t="s">
        <v>133</v>
      </c>
      <c r="P14" s="386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14-1476-755</v>
      </c>
      <c r="C15" s="139" t="str">
        <f>IF(NAMES!B2="","",NAMES!B2)</f>
        <v>BRIONES, ARMANDO</v>
      </c>
      <c r="D15" s="140"/>
      <c r="E15" s="141" t="str">
        <f>IF(NAMES!C2="","",NAMES!C2)</f>
        <v>M</v>
      </c>
      <c r="F15" s="142"/>
      <c r="G15" s="143" t="str">
        <f>IF(NAMES!D2="","",NAMES!D2)</f>
        <v/>
      </c>
      <c r="H15" s="133"/>
      <c r="I15" s="144">
        <f>IF(CRS!I9="","",CRS!I9)</f>
        <v>93</v>
      </c>
      <c r="J15" s="145"/>
      <c r="K15" s="144">
        <f>IF(CRS!O9="","",CRS!O9)</f>
        <v>92</v>
      </c>
      <c r="L15" s="146"/>
      <c r="M15" s="144">
        <f>IF(CRS!V9="","",CRS!V9)</f>
        <v>87</v>
      </c>
      <c r="N15" s="147"/>
      <c r="O15" s="379" t="str">
        <f>IF(CRS!W9="","",CRS!W9)</f>
        <v>PASSED</v>
      </c>
      <c r="P15" s="380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14-0915-673</v>
      </c>
      <c r="C16" s="139" t="str">
        <f>IF(NAMES!B3="","",NAMES!B3)</f>
        <v>CATIMBANG, KYRILLE ARA</v>
      </c>
      <c r="D16" s="140"/>
      <c r="E16" s="141" t="str">
        <f>IF(NAMES!C3="","",NAMES!C3)</f>
        <v>F</v>
      </c>
      <c r="F16" s="142"/>
      <c r="G16" s="143" t="str">
        <f>IF(NAMES!D3="","",NAMES!D3)</f>
        <v/>
      </c>
      <c r="H16" s="133"/>
      <c r="I16" s="144">
        <f>IF(CRS!I10="","",CRS!I10)</f>
        <v>87</v>
      </c>
      <c r="J16" s="145"/>
      <c r="K16" s="144">
        <f>IF(CRS!O10="","",CRS!O10)</f>
        <v>89</v>
      </c>
      <c r="L16" s="146"/>
      <c r="M16" s="144" t="str">
        <f>IF(CRS!V10="","",CRS!V10)</f>
        <v/>
      </c>
      <c r="N16" s="147"/>
      <c r="O16" s="379" t="str">
        <f>IF(CRS!W10="","",CRS!W10)</f>
        <v/>
      </c>
      <c r="P16" s="380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14-0970-227</v>
      </c>
      <c r="C17" s="139" t="str">
        <f>IF(NAMES!B4="","",NAMES!B4)</f>
        <v>GULENG, GENEVA CRES</v>
      </c>
      <c r="D17" s="140"/>
      <c r="E17" s="141" t="str">
        <f>IF(NAMES!C4="","",NAMES!C4)</f>
        <v>F</v>
      </c>
      <c r="F17" s="142"/>
      <c r="G17" s="143" t="str">
        <f>IF(NAMES!D4="","",NAMES!D4)</f>
        <v/>
      </c>
      <c r="H17" s="133"/>
      <c r="I17" s="144">
        <f>IF(CRS!I11="","",CRS!I11)</f>
        <v>87</v>
      </c>
      <c r="J17" s="145"/>
      <c r="K17" s="144">
        <f>IF(CRS!O11="","",CRS!O11)</f>
        <v>89</v>
      </c>
      <c r="L17" s="146"/>
      <c r="M17" s="144">
        <f>IF(CRS!V11="","",CRS!V11)</f>
        <v>90</v>
      </c>
      <c r="N17" s="147"/>
      <c r="O17" s="379" t="str">
        <f>IF(CRS!W11="","",CRS!W11)</f>
        <v>PASSED</v>
      </c>
      <c r="P17" s="380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14-1426-126</v>
      </c>
      <c r="C18" s="139" t="str">
        <f>IF(NAMES!B5="","",NAMES!B5)</f>
        <v>LEE, JULES LESLI</v>
      </c>
      <c r="D18" s="140"/>
      <c r="E18" s="141" t="str">
        <f>IF(NAMES!C5="","",NAMES!C5)</f>
        <v>M</v>
      </c>
      <c r="F18" s="142"/>
      <c r="G18" s="143" t="str">
        <f>IF(NAMES!D5="","",NAMES!D5)</f>
        <v/>
      </c>
      <c r="H18" s="133"/>
      <c r="I18" s="144">
        <f>IF(CRS!I12="","",CRS!I12)</f>
        <v>93</v>
      </c>
      <c r="J18" s="145"/>
      <c r="K18" s="144">
        <f>IF(CRS!O12="","",CRS!O12)</f>
        <v>94</v>
      </c>
      <c r="L18" s="146"/>
      <c r="M18" s="144">
        <f>IF(CRS!V12="","",CRS!V12)</f>
        <v>93</v>
      </c>
      <c r="N18" s="147"/>
      <c r="O18" s="379" t="str">
        <f>IF(CRS!W12="","",CRS!W12)</f>
        <v>PASSED</v>
      </c>
      <c r="P18" s="380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14-0270-714</v>
      </c>
      <c r="C19" s="139" t="str">
        <f>IF(NAMES!B6="","",NAMES!B6)</f>
        <v>PACALSO, JERRY JR.</v>
      </c>
      <c r="D19" s="140"/>
      <c r="E19" s="141" t="str">
        <f>IF(NAMES!C6="","",NAMES!C6)</f>
        <v>M</v>
      </c>
      <c r="F19" s="142"/>
      <c r="G19" s="143" t="str">
        <f>IF(NAMES!D6="","",NAMES!D6)</f>
        <v/>
      </c>
      <c r="H19" s="133"/>
      <c r="I19" s="144">
        <f>IF(CRS!I13="","",CRS!I13)</f>
        <v>87</v>
      </c>
      <c r="J19" s="145"/>
      <c r="K19" s="144">
        <f>IF(CRS!O13="","",CRS!O13)</f>
        <v>91</v>
      </c>
      <c r="L19" s="146"/>
      <c r="M19" s="144">
        <f>IF(CRS!V13="","",CRS!V13)</f>
        <v>95</v>
      </c>
      <c r="N19" s="147"/>
      <c r="O19" s="379" t="str">
        <f>IF(CRS!W13="","",CRS!W13)</f>
        <v>PASSED</v>
      </c>
      <c r="P19" s="380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14-1185-972</v>
      </c>
      <c r="C20" s="139" t="str">
        <f>IF(NAMES!B7="","",NAMES!B7)</f>
        <v>PROGRESO, JESZA ETHLYN</v>
      </c>
      <c r="D20" s="140"/>
      <c r="E20" s="141" t="str">
        <f>IF(NAMES!C7="","",NAMES!C7)</f>
        <v>F</v>
      </c>
      <c r="F20" s="142"/>
      <c r="G20" s="143" t="str">
        <f>IF(NAMES!D7="","",NAMES!D7)</f>
        <v/>
      </c>
      <c r="H20" s="133"/>
      <c r="I20" s="144">
        <f>IF(CRS!I14="","",CRS!I14)</f>
        <v>87</v>
      </c>
      <c r="J20" s="145"/>
      <c r="K20" s="144">
        <f>IF(CRS!O14="","",CRS!O14)</f>
        <v>87</v>
      </c>
      <c r="L20" s="146"/>
      <c r="M20" s="144">
        <f>IF(CRS!V14="","",CRS!V14)</f>
        <v>85</v>
      </c>
      <c r="N20" s="147"/>
      <c r="O20" s="379" t="str">
        <f>IF(CRS!W14="","",CRS!W14)</f>
        <v>PASSED</v>
      </c>
      <c r="P20" s="380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9" t="str">
        <f>IF(CRS!W15="","",CRS!W15)</f>
        <v/>
      </c>
      <c r="P21" s="380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9" t="str">
        <f>IF(CRS!W16="","",CRS!W16)</f>
        <v/>
      </c>
      <c r="P22" s="380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9" t="str">
        <f>IF(CRS!W17="","",CRS!W17)</f>
        <v/>
      </c>
      <c r="P23" s="380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9" t="str">
        <f>IF(CRS!W18="","",CRS!W18)</f>
        <v/>
      </c>
      <c r="P24" s="380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9" t="str">
        <f>IF(CRS!W19="","",CRS!W19)</f>
        <v/>
      </c>
      <c r="P25" s="380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9" t="str">
        <f>IF(CRS!W20="","",CRS!W20)</f>
        <v/>
      </c>
      <c r="P26" s="380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9" t="str">
        <f>IF(CRS!W21="","",CRS!W21)</f>
        <v/>
      </c>
      <c r="P27" s="380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9" t="str">
        <f>IF(CRS!W22="","",CRS!W22)</f>
        <v/>
      </c>
      <c r="P28" s="380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9" t="str">
        <f>IF(CRS!W23="","",CRS!W23)</f>
        <v/>
      </c>
      <c r="P29" s="380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9" t="str">
        <f>IF(CRS!W24="","",CRS!W24)</f>
        <v/>
      </c>
      <c r="P30" s="380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9" t="str">
        <f>IF(CRS!W25="","",CRS!W25)</f>
        <v/>
      </c>
      <c r="P31" s="380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9" t="str">
        <f>IF(CRS!W26="","",CRS!W26)</f>
        <v/>
      </c>
      <c r="P32" s="380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9" t="str">
        <f>IF(CRS!W27="","",CRS!W27)</f>
        <v/>
      </c>
      <c r="P33" s="380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9" t="str">
        <f>IF(CRS!W28="","",CRS!W28)</f>
        <v/>
      </c>
      <c r="P34" s="380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9" t="str">
        <f>IF(CRS!W29="","",CRS!W29)</f>
        <v/>
      </c>
      <c r="P35" s="380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9" t="str">
        <f>IF(CRS!W30="","",CRS!W30)</f>
        <v/>
      </c>
      <c r="P36" s="380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9" t="str">
        <f>IF(CRS!W31="","",CRS!W31)</f>
        <v/>
      </c>
      <c r="P37" s="380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9" t="str">
        <f>IF(CRS!W32="","",CRS!W32)</f>
        <v/>
      </c>
      <c r="P38" s="380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9" t="str">
        <f>IF(CRS!W33="","",CRS!W33)</f>
        <v/>
      </c>
      <c r="P39" s="380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9" t="str">
        <f>IF(CRS!W34="","",CRS!W34)</f>
        <v/>
      </c>
      <c r="P40" s="380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9" t="str">
        <f>IF(CRS!W35="","",CRS!W35)</f>
        <v/>
      </c>
      <c r="P41" s="380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9" t="str">
        <f>IF(CRS!W36="","",CRS!W36)</f>
        <v/>
      </c>
      <c r="P42" s="380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9" t="str">
        <f>IF(CRS!W37="","",CRS!W37)</f>
        <v/>
      </c>
      <c r="P43" s="380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9" t="str">
        <f>IF(CRS!W38="","",CRS!W38)</f>
        <v/>
      </c>
      <c r="P44" s="380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9" t="str">
        <f>IF(CRS!W39="","",CRS!W39)</f>
        <v/>
      </c>
      <c r="P45" s="380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9" t="str">
        <f>IF(CRS!W40="","",CRS!W40)</f>
        <v/>
      </c>
      <c r="P46" s="380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Wireless Technologies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2H</v>
      </c>
      <c r="C72" s="387" t="str">
        <f>C11</f>
        <v>CSP.1136</v>
      </c>
      <c r="D72" s="388"/>
      <c r="E72" s="388"/>
      <c r="F72" s="163"/>
      <c r="G72" s="389" t="str">
        <f>G11</f>
        <v>TTH 5:30PM-6:45PM   MWF 5:30PM-6:45PM</v>
      </c>
      <c r="H72" s="390"/>
      <c r="I72" s="390"/>
      <c r="J72" s="390"/>
      <c r="K72" s="390"/>
      <c r="L72" s="390"/>
      <c r="M72" s="390"/>
      <c r="N72" s="164"/>
      <c r="O72" s="391" t="str">
        <f>O11</f>
        <v>2 Trimester</v>
      </c>
      <c r="P72" s="388"/>
    </row>
    <row r="73" spans="1:34" s="127" customFormat="1" ht="15" customHeight="1" x14ac:dyDescent="0.2">
      <c r="A73" s="126" t="s">
        <v>14</v>
      </c>
      <c r="C73" s="381" t="s">
        <v>15</v>
      </c>
      <c r="D73" s="374"/>
      <c r="E73" s="374"/>
      <c r="F73" s="163"/>
      <c r="G73" s="382" t="s">
        <v>141</v>
      </c>
      <c r="H73" s="374"/>
      <c r="I73" s="374"/>
      <c r="J73" s="374"/>
      <c r="K73" s="374"/>
      <c r="L73" s="374"/>
      <c r="M73" s="374"/>
      <c r="N73" s="106"/>
      <c r="O73" s="383" t="str">
        <f>O12</f>
        <v>SY 2015-2016</v>
      </c>
      <c r="P73" s="384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5" t="s">
        <v>133</v>
      </c>
      <c r="P75" s="386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9" t="str">
        <f>IF(CRS!W50="","",CRS!W50)</f>
        <v/>
      </c>
      <c r="P76" s="380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9" t="str">
        <f>IF(CRS!W51="","",CRS!W51)</f>
        <v/>
      </c>
      <c r="P77" s="380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9" t="str">
        <f>IF(CRS!W52="","",CRS!W52)</f>
        <v/>
      </c>
      <c r="P78" s="380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9" t="str">
        <f>IF(CRS!W53="","",CRS!W53)</f>
        <v/>
      </c>
      <c r="P79" s="380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9" t="str">
        <f>IF(CRS!W54="","",CRS!W54)</f>
        <v/>
      </c>
      <c r="P80" s="380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9" t="str">
        <f>IF(CRS!W55="","",CRS!W55)</f>
        <v/>
      </c>
      <c r="P81" s="380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9" t="str">
        <f>IF(CRS!W56="","",CRS!W56)</f>
        <v/>
      </c>
      <c r="P82" s="380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9" t="str">
        <f>IF(CRS!W57="","",CRS!W57)</f>
        <v/>
      </c>
      <c r="P83" s="380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9" t="str">
        <f>IF(CRS!W58="","",CRS!W58)</f>
        <v/>
      </c>
      <c r="P84" s="380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9" t="str">
        <f>IF(CRS!W59="","",CRS!W59)</f>
        <v/>
      </c>
      <c r="P85" s="380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9" t="str">
        <f>IF(CRS!W60="","",CRS!W60)</f>
        <v/>
      </c>
      <c r="P86" s="380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9" t="str">
        <f>IF(CRS!W61="","",CRS!W61)</f>
        <v/>
      </c>
      <c r="P87" s="380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9" t="str">
        <f>IF(CRS!W62="","",CRS!W62)</f>
        <v/>
      </c>
      <c r="P88" s="380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9" t="str">
        <f>IF(CRS!W63="","",CRS!W63)</f>
        <v/>
      </c>
      <c r="P89" s="380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9" t="str">
        <f>IF(CRS!W64="","",CRS!W64)</f>
        <v/>
      </c>
      <c r="P90" s="380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9" t="str">
        <f>IF(CRS!W65="","",CRS!W65)</f>
        <v/>
      </c>
      <c r="P91" s="380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9" t="str">
        <f>IF(CRS!W66="","",CRS!W66)</f>
        <v/>
      </c>
      <c r="P92" s="380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9" t="str">
        <f>IF(CRS!W67="","",CRS!W67)</f>
        <v/>
      </c>
      <c r="P93" s="380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9" t="str">
        <f>IF(CRS!W68="","",CRS!W68)</f>
        <v/>
      </c>
      <c r="P94" s="380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9" t="str">
        <f>IF(CRS!W69="","",CRS!W69)</f>
        <v/>
      </c>
      <c r="P95" s="380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9" t="str">
        <f>IF(CRS!W70="","",CRS!W70)</f>
        <v/>
      </c>
      <c r="P96" s="380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9" t="str">
        <f>IF(CRS!W71="","",CRS!W71)</f>
        <v/>
      </c>
      <c r="P97" s="380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9" t="str">
        <f>IF(CRS!W72="","",CRS!W72)</f>
        <v/>
      </c>
      <c r="P98" s="380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9" t="str">
        <f>IF(CRS!W73="","",CRS!W73)</f>
        <v/>
      </c>
      <c r="P99" s="380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9" t="str">
        <f>IF(CRS!W74="","",CRS!W74)</f>
        <v/>
      </c>
      <c r="P100" s="380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9" t="str">
        <f>IF(CRS!W75="","",CRS!W75)</f>
        <v/>
      </c>
      <c r="P101" s="380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9" t="str">
        <f>IF(CRS!W76="","",CRS!W76)</f>
        <v/>
      </c>
      <c r="P102" s="380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9" t="str">
        <f>IF(CRS!W77="","",CRS!W77)</f>
        <v/>
      </c>
      <c r="P103" s="380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9" t="str">
        <f>IF(CRS!W78="","",CRS!W78)</f>
        <v/>
      </c>
      <c r="P104" s="380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9" t="str">
        <f>IF(CRS!W79="","",CRS!W79)</f>
        <v/>
      </c>
      <c r="P105" s="380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9" t="str">
        <f>IF(CRS!W80="","",CRS!W80)</f>
        <v/>
      </c>
      <c r="P106" s="380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9" t="s">
        <v>28</v>
      </c>
      <c r="P107" s="380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Wireless Technologies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19" scale="96" orientation="portrait" r:id="rId1"/>
  <headerFooter alignWithMargins="0">
    <oddFooter>&amp;L&amp;"Century Gothic,Regular"&amp;8UC-VPAA-HE-RGRJAN.2015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2016-04-28T06:11:11Z</cp:lastPrinted>
  <dcterms:created xsi:type="dcterms:W3CDTF">2012-02-22T03:18:44Z</dcterms:created>
  <dcterms:modified xsi:type="dcterms:W3CDTF">2016-04-29T05:52:44Z</dcterms:modified>
</cp:coreProperties>
</file>