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B28" i="3" s="1"/>
  <c r="F28" i="4" s="1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8" i="6"/>
  <c r="C19" i="6"/>
  <c r="C25" i="6"/>
  <c r="C28" i="6"/>
  <c r="C30" i="6"/>
  <c r="C34" i="6"/>
  <c r="C37" i="6"/>
  <c r="C39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2" i="7"/>
  <c r="B17" i="7"/>
  <c r="B18" i="7"/>
  <c r="B20" i="7"/>
  <c r="D20" i="7"/>
  <c r="C23" i="7"/>
  <c r="C30" i="7"/>
  <c r="B31" i="7"/>
  <c r="B33" i="7"/>
  <c r="D37" i="7"/>
  <c r="C39" i="7"/>
  <c r="B58" i="7"/>
  <c r="B59" i="7"/>
  <c r="C65" i="7"/>
  <c r="C68" i="7"/>
  <c r="C70" i="7"/>
  <c r="C74" i="7"/>
  <c r="C75" i="7"/>
  <c r="C77" i="7"/>
  <c r="C80" i="7"/>
  <c r="D9" i="6"/>
  <c r="B12" i="6"/>
  <c r="B13" i="6"/>
  <c r="D18" i="6"/>
  <c r="B20" i="6"/>
  <c r="D20" i="6"/>
  <c r="D21" i="6"/>
  <c r="B23" i="6"/>
  <c r="B26" i="6"/>
  <c r="B28" i="6"/>
  <c r="D30" i="6"/>
  <c r="B32" i="6"/>
  <c r="B33" i="6"/>
  <c r="D36" i="6"/>
  <c r="B40" i="6"/>
  <c r="C50" i="6"/>
  <c r="C51" i="6"/>
  <c r="C59" i="6"/>
  <c r="C65" i="6"/>
  <c r="C66" i="6"/>
  <c r="C70" i="6"/>
  <c r="C75" i="6"/>
  <c r="C77" i="6"/>
  <c r="C80" i="6"/>
  <c r="C10" i="7"/>
  <c r="C18" i="7"/>
  <c r="C20" i="7"/>
  <c r="B23" i="7"/>
  <c r="D25" i="7"/>
  <c r="B26" i="7"/>
  <c r="B28" i="7"/>
  <c r="B29" i="7"/>
  <c r="D30" i="7"/>
  <c r="C35" i="7"/>
  <c r="B40" i="7"/>
  <c r="D40" i="7"/>
  <c r="C50" i="7"/>
  <c r="C52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56" i="3"/>
  <c r="F56" i="4" s="1"/>
  <c r="AB64" i="3"/>
  <c r="F64" i="4" s="1"/>
  <c r="AB70" i="3"/>
  <c r="F70" i="4" s="1"/>
  <c r="AB80" i="3"/>
  <c r="F80" i="4" s="1"/>
  <c r="AB22" i="3"/>
  <c r="F22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21" i="3"/>
  <c r="E21" i="4" s="1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P54" i="3" l="1"/>
  <c r="E54" i="4" s="1"/>
  <c r="P37" i="3"/>
  <c r="E37" i="4" s="1"/>
  <c r="P29" i="3"/>
  <c r="E29" i="4" s="1"/>
  <c r="P38" i="3"/>
  <c r="E38" i="4" s="1"/>
  <c r="P11" i="3"/>
  <c r="E11" i="4" s="1"/>
  <c r="P18" i="3"/>
  <c r="E18" i="4" s="1"/>
  <c r="P23" i="3"/>
  <c r="E23" i="4" s="1"/>
  <c r="P39" i="3"/>
  <c r="E39" i="4" s="1"/>
  <c r="P16" i="3"/>
  <c r="E16" i="4" s="1"/>
  <c r="H16" i="4" s="1"/>
  <c r="AE16" i="3" s="1"/>
  <c r="P32" i="3"/>
  <c r="E32" i="4" s="1"/>
  <c r="P17" i="3"/>
  <c r="E17" i="4" s="1"/>
  <c r="P24" i="3"/>
  <c r="E24" i="4" s="1"/>
  <c r="P10" i="3"/>
  <c r="E10" i="4" s="1"/>
  <c r="H10" i="4" s="1"/>
  <c r="I10" i="4" s="1"/>
  <c r="AF10" i="3" s="1"/>
  <c r="P14" i="3"/>
  <c r="E14" i="4" s="1"/>
  <c r="P22" i="3"/>
  <c r="E22" i="4" s="1"/>
  <c r="P26" i="3"/>
  <c r="E26" i="4" s="1"/>
  <c r="P34" i="3"/>
  <c r="E34" i="4" s="1"/>
  <c r="P51" i="3"/>
  <c r="E51" i="4" s="1"/>
  <c r="P9" i="3"/>
  <c r="E9" i="4" s="1"/>
  <c r="P15" i="3"/>
  <c r="E15" i="4" s="1"/>
  <c r="P19" i="3"/>
  <c r="E19" i="4" s="1"/>
  <c r="H19" i="4" s="1"/>
  <c r="AE19" i="3" s="1"/>
  <c r="P27" i="3"/>
  <c r="E27" i="4" s="1"/>
  <c r="H27" i="4" s="1"/>
  <c r="I27" i="4" s="1"/>
  <c r="P31" i="3"/>
  <c r="E31" i="4" s="1"/>
  <c r="H31" i="4" s="1"/>
  <c r="AE31" i="3" s="1"/>
  <c r="P35" i="3"/>
  <c r="E35" i="4" s="1"/>
  <c r="P52" i="3"/>
  <c r="E52" i="4" s="1"/>
  <c r="P36" i="3"/>
  <c r="E36" i="4" s="1"/>
  <c r="P20" i="3"/>
  <c r="E20" i="4" s="1"/>
  <c r="P12" i="3"/>
  <c r="E12" i="4" s="1"/>
  <c r="P40" i="3"/>
  <c r="E40" i="4" s="1"/>
  <c r="P53" i="3"/>
  <c r="E53" i="4" s="1"/>
  <c r="P13" i="3"/>
  <c r="E13" i="4" s="1"/>
  <c r="P25" i="3"/>
  <c r="E25" i="4" s="1"/>
  <c r="P33" i="3"/>
  <c r="E33" i="4" s="1"/>
  <c r="AB16" i="3"/>
  <c r="F16" i="4" s="1"/>
  <c r="AB12" i="3"/>
  <c r="F12" i="4" s="1"/>
  <c r="AB20" i="3"/>
  <c r="F20" i="4" s="1"/>
  <c r="AB24" i="3"/>
  <c r="F24" i="4" s="1"/>
  <c r="AB36" i="3"/>
  <c r="F36" i="4" s="1"/>
  <c r="AB38" i="3"/>
  <c r="F38" i="4" s="1"/>
  <c r="AB14" i="3"/>
  <c r="F14" i="4" s="1"/>
  <c r="AB13" i="3"/>
  <c r="F13" i="4" s="1"/>
  <c r="AB17" i="3"/>
  <c r="F17" i="4" s="1"/>
  <c r="AB21" i="3"/>
  <c r="F21" i="4" s="1"/>
  <c r="AB25" i="3"/>
  <c r="F25" i="4" s="1"/>
  <c r="H25" i="4" s="1"/>
  <c r="AE25" i="3" s="1"/>
  <c r="AB29" i="3"/>
  <c r="F29" i="4" s="1"/>
  <c r="H29" i="4" s="1"/>
  <c r="I29" i="4" s="1"/>
  <c r="I35" i="8" s="1"/>
  <c r="AB33" i="3"/>
  <c r="F33" i="4" s="1"/>
  <c r="AB37" i="3"/>
  <c r="F37" i="4" s="1"/>
  <c r="AB32" i="3"/>
  <c r="F32" i="4" s="1"/>
  <c r="AB40" i="3"/>
  <c r="F40" i="4" s="1"/>
  <c r="H40" i="4" s="1"/>
  <c r="I40" i="4" s="1"/>
  <c r="AB30" i="3"/>
  <c r="F30" i="4" s="1"/>
  <c r="AB9" i="3"/>
  <c r="F9" i="4" s="1"/>
  <c r="AB39" i="3"/>
  <c r="F39" i="4" s="1"/>
  <c r="AB35" i="3"/>
  <c r="F35" i="4" s="1"/>
  <c r="AB10" i="3"/>
  <c r="F10" i="4" s="1"/>
  <c r="AB18" i="3"/>
  <c r="F18" i="4" s="1"/>
  <c r="AB26" i="3"/>
  <c r="F26" i="4" s="1"/>
  <c r="H26" i="4" s="1"/>
  <c r="AE26" i="3" s="1"/>
  <c r="AB34" i="3"/>
  <c r="F34" i="4" s="1"/>
  <c r="H34" i="4" s="1"/>
  <c r="AE34" i="3" s="1"/>
  <c r="AB15" i="3"/>
  <c r="F15" i="4" s="1"/>
  <c r="AB19" i="3"/>
  <c r="F19" i="4" s="1"/>
  <c r="AB23" i="3"/>
  <c r="F23" i="4" s="1"/>
  <c r="AB27" i="3"/>
  <c r="F27" i="4" s="1"/>
  <c r="AB31" i="3"/>
  <c r="F31" i="4" s="1"/>
  <c r="D35" i="7"/>
  <c r="C37" i="7"/>
  <c r="D19" i="6"/>
  <c r="D11" i="6"/>
  <c r="B35" i="7"/>
  <c r="C28" i="7"/>
  <c r="D16" i="7"/>
  <c r="C20" i="6"/>
  <c r="B9" i="3"/>
  <c r="D37" i="3"/>
  <c r="D40" i="3"/>
  <c r="B9" i="6"/>
  <c r="D35" i="6"/>
  <c r="B18" i="6"/>
  <c r="C12" i="6"/>
  <c r="C12" i="7"/>
  <c r="B38" i="6"/>
  <c r="B38" i="7"/>
  <c r="C25" i="7"/>
  <c r="D19" i="7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55" i="6"/>
  <c r="AF61" i="7"/>
  <c r="AF21" i="6"/>
  <c r="O24" i="4"/>
  <c r="K30" i="8" s="1"/>
  <c r="U67" i="4"/>
  <c r="V67" i="4" s="1"/>
  <c r="AF62" i="7"/>
  <c r="AG33" i="7"/>
  <c r="U17" i="4"/>
  <c r="V17" i="4" s="1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U56" i="4"/>
  <c r="V50" i="4"/>
  <c r="U77" i="4"/>
  <c r="V77" i="4" s="1"/>
  <c r="AF79" i="7"/>
  <c r="AF59" i="7"/>
  <c r="O88" i="8"/>
  <c r="M88" i="8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60" i="4"/>
  <c r="AE60" i="3" s="1"/>
  <c r="AG31" i="7"/>
  <c r="AF37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AF61" i="6"/>
  <c r="U35" i="4"/>
  <c r="V35" i="4" s="1"/>
  <c r="H17" i="4"/>
  <c r="I17" i="4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I90" i="8"/>
  <c r="K81" i="8"/>
  <c r="AG55" i="6"/>
  <c r="AG71" i="7"/>
  <c r="V71" i="4"/>
  <c r="AF19" i="7"/>
  <c r="AF72" i="7"/>
  <c r="U69" i="4"/>
  <c r="AG15" i="7"/>
  <c r="V29" i="4"/>
  <c r="U14" i="4"/>
  <c r="AG34" i="7"/>
  <c r="U32" i="4"/>
  <c r="U70" i="4"/>
  <c r="AF34" i="7"/>
  <c r="O92" i="8"/>
  <c r="AG62" i="7"/>
  <c r="M105" i="8"/>
  <c r="O105" i="8"/>
  <c r="O16" i="8"/>
  <c r="M16" i="8"/>
  <c r="M37" i="8"/>
  <c r="O37" i="8"/>
  <c r="AG37" i="6"/>
  <c r="AF63" i="7"/>
  <c r="K87" i="8"/>
  <c r="AG61" i="6"/>
  <c r="V61" i="4"/>
  <c r="W61" i="4" s="1"/>
  <c r="AG10" i="7"/>
  <c r="AG30" i="6"/>
  <c r="U80" i="4"/>
  <c r="M40" i="8"/>
  <c r="O40" i="8"/>
  <c r="U12" i="4"/>
  <c r="M39" i="8"/>
  <c r="O86" i="8"/>
  <c r="AG79" i="7"/>
  <c r="AG60" i="7"/>
  <c r="AF60" i="7"/>
  <c r="AF66" i="7"/>
  <c r="M91" i="8"/>
  <c r="AG24" i="7"/>
  <c r="O19" i="8"/>
  <c r="AF10" i="7"/>
  <c r="AF30" i="7"/>
  <c r="U30" i="4"/>
  <c r="AF31" i="6"/>
  <c r="O30" i="8"/>
  <c r="M30" i="8"/>
  <c r="AG66" i="7"/>
  <c r="AF27" i="7"/>
  <c r="U27" i="4"/>
  <c r="H23" i="4" l="1"/>
  <c r="I23" i="4" s="1"/>
  <c r="AF23" i="3" s="1"/>
  <c r="AF11" i="3"/>
  <c r="AG19" i="7"/>
  <c r="U52" i="4"/>
  <c r="V52" i="4" s="1"/>
  <c r="W52" i="4" s="1"/>
  <c r="H32" i="4"/>
  <c r="I32" i="4" s="1"/>
  <c r="I38" i="8" s="1"/>
  <c r="H35" i="4"/>
  <c r="I35" i="4" s="1"/>
  <c r="AF35" i="3" s="1"/>
  <c r="H24" i="4"/>
  <c r="I24" i="4" s="1"/>
  <c r="I30" i="8" s="1"/>
  <c r="AG52" i="6"/>
  <c r="O33" i="4"/>
  <c r="K39" i="8" s="1"/>
  <c r="H14" i="4"/>
  <c r="I14" i="4" s="1"/>
  <c r="AF14" i="3" s="1"/>
  <c r="H13" i="4"/>
  <c r="I13" i="4" s="1"/>
  <c r="I19" i="8" s="1"/>
  <c r="U39" i="4"/>
  <c r="V39" i="4" s="1"/>
  <c r="W39" i="4" s="1"/>
  <c r="AG39" i="6"/>
  <c r="AG63" i="7"/>
  <c r="O20" i="4"/>
  <c r="AG69" i="6"/>
  <c r="M19" i="8"/>
  <c r="AF37" i="6"/>
  <c r="AE27" i="3"/>
  <c r="M89" i="8"/>
  <c r="I31" i="4"/>
  <c r="I37" i="8" s="1"/>
  <c r="O73" i="4"/>
  <c r="K99" i="8" s="1"/>
  <c r="AG29" i="6"/>
  <c r="V26" i="4"/>
  <c r="W26" i="4" s="1"/>
  <c r="O32" i="8" s="1"/>
  <c r="AF29" i="6"/>
  <c r="K32" i="8"/>
  <c r="AF26" i="7"/>
  <c r="O56" i="4"/>
  <c r="K82" i="8" s="1"/>
  <c r="AF69" i="6"/>
  <c r="M29" i="8"/>
  <c r="AG28" i="7"/>
  <c r="M34" i="8"/>
  <c r="AF13" i="7"/>
  <c r="AG13" i="7"/>
  <c r="AG23" i="7"/>
  <c r="AF23" i="7"/>
  <c r="O76" i="4"/>
  <c r="AG76" i="6" s="1"/>
  <c r="O27" i="4"/>
  <c r="K33" i="8" s="1"/>
  <c r="AF25" i="7"/>
  <c r="K37" i="8"/>
  <c r="I19" i="4"/>
  <c r="I25" i="8" s="1"/>
  <c r="U51" i="4"/>
  <c r="V51" i="4" s="1"/>
  <c r="W51" i="4" s="1"/>
  <c r="O13" i="4"/>
  <c r="AG13" i="6" s="1"/>
  <c r="U22" i="4"/>
  <c r="AG22" i="7" s="1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37" i="4"/>
  <c r="AF37" i="3" s="1"/>
  <c r="I39" i="4"/>
  <c r="AF39" i="3" s="1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57" i="3"/>
  <c r="AE53" i="3"/>
  <c r="I80" i="4"/>
  <c r="I106" i="8" s="1"/>
  <c r="I27" i="8"/>
  <c r="AE22" i="3"/>
  <c r="I38" i="4"/>
  <c r="I44" i="8" s="1"/>
  <c r="I51" i="4"/>
  <c r="AF51" i="3" s="1"/>
  <c r="AG33" i="6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V14" i="4"/>
  <c r="W14" i="4" s="1"/>
  <c r="AG14" i="7"/>
  <c r="M98" i="8"/>
  <c r="O98" i="8"/>
  <c r="AG51" i="7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I29" i="8"/>
  <c r="V80" i="4"/>
  <c r="W80" i="4" s="1"/>
  <c r="AG80" i="7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AF15" i="3"/>
  <c r="I21" i="8"/>
  <c r="AG39" i="7"/>
  <c r="AF32" i="3" l="1"/>
  <c r="AE32" i="3"/>
  <c r="AF24" i="3"/>
  <c r="AE24" i="3"/>
  <c r="AF13" i="3"/>
  <c r="AE14" i="3"/>
  <c r="AF38" i="3"/>
  <c r="I20" i="8"/>
  <c r="K19" i="8"/>
  <c r="AG56" i="6"/>
  <c r="M32" i="8"/>
  <c r="AF31" i="3"/>
  <c r="AF62" i="3"/>
  <c r="V22" i="4"/>
  <c r="W22" i="4" s="1"/>
  <c r="O28" i="8" s="1"/>
  <c r="K102" i="8"/>
  <c r="AG27" i="6"/>
  <c r="K105" i="8"/>
  <c r="K23" i="8"/>
  <c r="O50" i="4"/>
  <c r="K94" i="8"/>
  <c r="AG18" i="7"/>
  <c r="AG40" i="6"/>
  <c r="AF19" i="3"/>
  <c r="I77" i="8"/>
  <c r="I42" i="8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28" i="8" l="1"/>
  <c r="AG50" i="6"/>
  <c r="K76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<sst xmlns="http://schemas.openxmlformats.org/spreadsheetml/2006/main" count="770" uniqueCount="240">
  <si>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</si>
  <si>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</si>
  <si>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</si>
  <si>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</si>
  <si>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</si>
  <si>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</si>
  <si>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</si>
  <si>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</si>
  <si>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</si>
  <si>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</si>
  <si>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</si>
  <si>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</si>
  <si>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</si>
  <si>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</si>
  <si>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</si>
  <si>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</si>
  <si>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</si>
  <si>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</si>
  <si>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</si>
  <si>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</si>
  <si>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</si>
  <si>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</si>
  <si>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</si>
  <si>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</si>
  <si>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</si>
  <si>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</si>
  <si>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</si>
  <si>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</si>
  <si>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</si>
  <si>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</si>
  <si>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</si>
  <si>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</si>
  <si>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</si>
  <si>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</si>
  <si>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</si>
  <si>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</si>
  <si>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</si>
  <si>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</si>
  <si>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</si>
  <si>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</si>
  <si>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</si>
  <si>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</si>
  <si>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</si>
  <si>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</si>
  <si>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</si>
  <si>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</si>
  <si>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</si>
  <si>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</si>
  <si>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</si>
  <si>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</si>
  <si>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</si>
  <si>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</si>
  <si>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</si>
  <si>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</si>
  <si>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</si>
  <si>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</si>
  <si>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</si>
  <si>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</si>
  <si>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</si>
  <si>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</si>
  <si>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</si>
  <si>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</si>
  <si>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</si>
  <si>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</si>
  <si>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</si>
  <si>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</si>
  <si>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</si>
  <si>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</si>
  <si>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</si>
  <si>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</si>
  <si>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</si>
  <si>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</si>
  <si>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</si>
  <si>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</si>
  <si>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</si>
  <si>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</si>
  <si>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</si>
  <si>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</si>
  <si>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</si>
  <si>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</si>
  <si>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</si>
  <si>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</si>
  <si>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</si>
  <si>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</si>
  <si>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</si>
  <si>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</si>
  <si>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</si>
  <si>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</si>
  <si>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</si>
  <si>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</si>
  <si>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</si>
  <si>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</si>
  <si>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</si>
  <si>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</si>
  <si>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</si>
  <si>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</si>
  <si>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</si>
  <si>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</si>
  <si>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</si>
  <si>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</si>
  <si>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</si>
  <si>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</si>
  <si>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</si>
  <si>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</si>
  <si>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</si>
  <si>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</si>
  <si>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</si>
  <si>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</si>
  <si>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</si>
  <si>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</si>
  <si>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</si>
  <si>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</si>
  <si>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</si>
  <si>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</si>
  <si>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</si>
  <si>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</si>
  <si>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</si>
  <si>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</si>
  <si>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</si>
  <si>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</si>
  <si>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</si>
  <si>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</si>
  <si>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</si>
  <si>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</si>
  <si>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</si>
  <si>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</si>
  <si>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</si>
  <si>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</si>
  <si>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</si>
  <si>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</si>
  <si>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</si>
  <si>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</si>
  <si>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</si>
  <si>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</si>
  <si>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</si>
  <si>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</si>
  <si>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</si>
  <si>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</si>
  <si>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</si>
  <si>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</si>
  <si>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</si>
  <si>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</si>
  <si>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</si>
  <si>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</si>
  <si>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</si>
  <si>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</si>
  <si>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</si>
  <si>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</si>
  <si>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</si>
  <si>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</si>
  <si>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</si>
  <si>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</si>
  <si>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</si>
  <si>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</si>
  <si>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</si>
  <si>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</si>
  <si>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</si>
  <si>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2M</t>
  </si>
  <si>
    <t>ITE16</t>
  </si>
  <si>
    <t>Multimedia Systems</t>
  </si>
  <si>
    <t>4:00-5:25 TTH</t>
  </si>
  <si>
    <t>8:55-10:20 MWF</t>
  </si>
  <si>
    <t>U301/M307</t>
  </si>
  <si>
    <t xml:space="preserve">ABRIGO, MIKIEGRACE </t>
  </si>
  <si>
    <t>BSIT-WEB TRACK-2</t>
  </si>
  <si>
    <t>15-1098-521</t>
  </si>
  <si>
    <t xml:space="preserve">ARGUEZA, RAYMOND ALVIN JAY C. </t>
  </si>
  <si>
    <t>BSIT-WEB TRACK-1</t>
  </si>
  <si>
    <t>15-4675-368</t>
  </si>
  <si>
    <t xml:space="preserve">ARRUEJO, ALDWIN T. </t>
  </si>
  <si>
    <t>13-3967-215</t>
  </si>
  <si>
    <t xml:space="preserve">BALISTO, BRIX C. </t>
  </si>
  <si>
    <t>13-1003-800</t>
  </si>
  <si>
    <t xml:space="preserve">BARAOIL, JEREMIAH D. </t>
  </si>
  <si>
    <t>15-1101-340</t>
  </si>
  <si>
    <t xml:space="preserve">BAYAN, JONELLA R. </t>
  </si>
  <si>
    <t>15-1573-928</t>
  </si>
  <si>
    <t xml:space="preserve">BOGUEN, GABRIEL ANGELO S. </t>
  </si>
  <si>
    <t>13-1142-510</t>
  </si>
  <si>
    <t xml:space="preserve">CACHERO, GIAN PAUL L. </t>
  </si>
  <si>
    <t>14-4262-944</t>
  </si>
  <si>
    <t xml:space="preserve">CALALO, ERWIN B. </t>
  </si>
  <si>
    <t>15-3904-109</t>
  </si>
  <si>
    <t xml:space="preserve">CHUN, JHEXER T. </t>
  </si>
  <si>
    <t>14-0245-938</t>
  </si>
  <si>
    <t xml:space="preserve">COSILI, NICA B. </t>
  </si>
  <si>
    <t>BSIT-WEB TRACK-3</t>
  </si>
  <si>
    <t>14-3256-388</t>
  </si>
  <si>
    <t xml:space="preserve">DOMINGUEZ, LADY ROSE D. </t>
  </si>
  <si>
    <t>15-1001-971</t>
  </si>
  <si>
    <t xml:space="preserve">DULATRE, GABRIELLE D. </t>
  </si>
  <si>
    <t>14-0309-328</t>
  </si>
  <si>
    <t xml:space="preserve">ESTEBAN, MARISOL M. </t>
  </si>
  <si>
    <t>14-4597-685</t>
  </si>
  <si>
    <t xml:space="preserve">FRANCO, JASON E. </t>
  </si>
  <si>
    <t>12023093</t>
  </si>
  <si>
    <t xml:space="preserve">GALVEZ, JAYPHIL A. </t>
  </si>
  <si>
    <t>14-4032-791</t>
  </si>
  <si>
    <t xml:space="preserve">GOMEZ, DARRYL JOSHUA J. </t>
  </si>
  <si>
    <t>14-2525-865</t>
  </si>
  <si>
    <t xml:space="preserve">LADIA, MARK BRYAN E. </t>
  </si>
  <si>
    <t>15-4476-823</t>
  </si>
  <si>
    <t xml:space="preserve">LANDICHO, HEZRON B. </t>
  </si>
  <si>
    <t>BSIT-NET SEC TRACK-3</t>
  </si>
  <si>
    <t>14-3770-831</t>
  </si>
  <si>
    <t xml:space="preserve">LONGOG, GIRLIE E. </t>
  </si>
  <si>
    <t>14-2000-897</t>
  </si>
  <si>
    <t xml:space="preserve">MANGIBAT, KHEN B. </t>
  </si>
  <si>
    <t>15-0909-101</t>
  </si>
  <si>
    <t xml:space="preserve">MAYAO, TROY T. </t>
  </si>
  <si>
    <t>13-3101-973</t>
  </si>
  <si>
    <t xml:space="preserve">MESINA, DARYL JOHN I. </t>
  </si>
  <si>
    <t>15-4246-455</t>
  </si>
  <si>
    <t xml:space="preserve">NAZARRO, CARLO R. </t>
  </si>
  <si>
    <t>15-0311-438</t>
  </si>
  <si>
    <t xml:space="preserve">PARCHASO, LOVELY JOANNA JOY J. </t>
  </si>
  <si>
    <t>15-0755-572</t>
  </si>
  <si>
    <t xml:space="preserve">PITAS, JOHN CLINTON B. </t>
  </si>
  <si>
    <t>15-1340-824</t>
  </si>
  <si>
    <t xml:space="preserve">PONTAOE, MARK ESTEVE L. </t>
  </si>
  <si>
    <t>12-2787-470</t>
  </si>
  <si>
    <t xml:space="preserve">ROSARIO, RIZZA I. </t>
  </si>
  <si>
    <t>15-0331-163</t>
  </si>
  <si>
    <t xml:space="preserve">SOLOMON, JOHN MICHAEL S. </t>
  </si>
  <si>
    <t>14-1316-233</t>
  </si>
  <si>
    <t xml:space="preserve">TARECTECAN, MARIO JR. A. </t>
  </si>
  <si>
    <t>15-2047-206</t>
  </si>
  <si>
    <t xml:space="preserve">TOQUERO, JEREMY G. </t>
  </si>
  <si>
    <t>15-2372-214</t>
  </si>
  <si>
    <t xml:space="preserve">VILLANUEVA, CRISTINA MAE T. </t>
  </si>
  <si>
    <t>15-4060-623</t>
  </si>
  <si>
    <t>6.6.17</t>
  </si>
  <si>
    <t>Khairi, Ammar</t>
  </si>
  <si>
    <t>DECENA</t>
  </si>
  <si>
    <t>ELSAFADI</t>
  </si>
  <si>
    <t>5.23.17</t>
  </si>
  <si>
    <t>5.11.17</t>
  </si>
  <si>
    <t>5.30.17</t>
  </si>
  <si>
    <t>OCAMPO</t>
  </si>
  <si>
    <t>5.18.17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</si>
</sst>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6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80"/>
      <c r="P2" s="211" t="s">
        <v>24</v>
      </c>
      <c r="Q2" s="211"/>
      <c r="R2" s="211"/>
    </row>
    <row r="3" spans="2:18" ht="13.4" customHeight="1" x14ac:dyDescent="0.35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3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3"/>
      <c r="P5" s="27">
        <v>7</v>
      </c>
      <c r="Q5" s="27">
        <v>18.9999</v>
      </c>
      <c r="R5" s="28">
        <v>71</v>
      </c>
    </row>
    <row r="6" spans="2:18" ht="13.4" customHeight="1" x14ac:dyDescent="0.35">
      <c r="B6" s="181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3"/>
      <c r="P6" s="27">
        <v>19</v>
      </c>
      <c r="Q6" s="27">
        <v>30.9999</v>
      </c>
      <c r="R6" s="28">
        <v>72</v>
      </c>
    </row>
    <row r="7" spans="2:18" ht="13.4" customHeight="1" x14ac:dyDescent="0.35">
      <c r="B7" s="181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4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7" t="s">
        <v>13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4" t="s">
        <v>157</v>
      </c>
      <c r="E12" s="195"/>
      <c r="F12" s="1"/>
      <c r="G12" s="190" t="s">
        <v>158</v>
      </c>
      <c r="H12" s="193"/>
      <c r="I12" s="2"/>
      <c r="J12" s="190" t="s">
        <v>159</v>
      </c>
      <c r="K12" s="191"/>
      <c r="L12" s="19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5" t="s">
        <v>14</v>
      </c>
      <c r="E13" s="215"/>
      <c r="F13" s="1"/>
      <c r="G13" s="175" t="s">
        <v>15</v>
      </c>
      <c r="H13" s="175"/>
      <c r="I13" s="2"/>
      <c r="J13" s="175" t="s">
        <v>16</v>
      </c>
      <c r="K13" s="171"/>
      <c r="L13" s="171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90" t="s">
        <v>160</v>
      </c>
      <c r="E14" s="193"/>
      <c r="F14" s="4"/>
      <c r="G14" s="190" t="s">
        <v>161</v>
      </c>
      <c r="H14" s="193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5" t="s">
        <v>17</v>
      </c>
      <c r="E15" s="200"/>
      <c r="F15" s="4"/>
      <c r="G15" s="175" t="s">
        <v>18</v>
      </c>
      <c r="H15" s="200"/>
      <c r="I15" s="5"/>
      <c r="J15" s="3" t="s">
        <v>19</v>
      </c>
      <c r="K15" s="196"/>
      <c r="L15" s="171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4" t="s">
        <v>155</v>
      </c>
      <c r="E16" s="201"/>
      <c r="F16" s="4"/>
      <c r="G16" s="168" t="s">
        <v>156</v>
      </c>
      <c r="H16" s="220"/>
      <c r="I16" s="220"/>
      <c r="J16" s="216" t="s">
        <v>154</v>
      </c>
      <c r="K16" s="217"/>
      <c r="L16" s="21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5" t="s">
        <v>20</v>
      </c>
      <c r="E17" s="210"/>
      <c r="F17" s="4"/>
      <c r="G17" s="3" t="s">
        <v>21</v>
      </c>
      <c r="H17" s="15"/>
      <c r="I17" s="5"/>
      <c r="J17" s="175" t="s">
        <v>22</v>
      </c>
      <c r="K17" s="171"/>
      <c r="L17" s="171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3"/>
      <c r="E18" s="223"/>
      <c r="F18" s="15"/>
      <c r="G18" s="224"/>
      <c r="H18" s="224"/>
      <c r="I18" s="22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7" t="s">
        <v>1</v>
      </c>
      <c r="E19" s="209"/>
      <c r="F19" s="7"/>
      <c r="G19" s="207" t="s">
        <v>2</v>
      </c>
      <c r="H19" s="208"/>
      <c r="I19" s="208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3">
        <v>40575</v>
      </c>
      <c r="E20" s="174"/>
      <c r="F20" s="8"/>
      <c r="G20" s="197" t="s">
        <v>5</v>
      </c>
      <c r="H20" s="198"/>
      <c r="I20" s="199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5" t="s">
        <v>3</v>
      </c>
      <c r="E21" s="215"/>
      <c r="F21" s="9"/>
      <c r="G21" s="197" t="s">
        <v>6</v>
      </c>
      <c r="H21" s="198"/>
      <c r="I21" s="199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1">
        <v>40603</v>
      </c>
      <c r="E22" s="222"/>
      <c r="F22" s="8"/>
      <c r="G22" s="176" t="s">
        <v>136</v>
      </c>
      <c r="H22" s="177"/>
      <c r="I22" s="17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5" t="s">
        <v>23</v>
      </c>
      <c r="E23" s="215"/>
      <c r="F23" s="9"/>
      <c r="G23" s="219"/>
      <c r="H23" s="219"/>
      <c r="I23" s="21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1">
        <v>40634</v>
      </c>
      <c r="E24" s="225"/>
      <c r="F24" s="9"/>
      <c r="G24" s="207" t="s">
        <v>7</v>
      </c>
      <c r="H24" s="208"/>
      <c r="I24" s="208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5" t="s">
        <v>4</v>
      </c>
      <c r="E25" s="215"/>
      <c r="F25" s="8"/>
      <c r="G25" s="202" t="s">
        <v>11</v>
      </c>
      <c r="H25" s="203"/>
      <c r="I25" s="203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5"/>
      <c r="E26" s="171"/>
      <c r="F26" s="8"/>
      <c r="G26" s="204" t="s">
        <v>12</v>
      </c>
      <c r="H26" s="205"/>
      <c r="I26" s="206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3" t="s">
        <v>152</v>
      </c>
      <c r="D27" s="214"/>
      <c r="E27" s="214"/>
      <c r="F27" s="21"/>
      <c r="G27" s="212"/>
      <c r="H27" s="212"/>
      <c r="I27" s="212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9" workbookViewId="0">
      <selection activeCell="B39" sqref="B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164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164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106</v>
      </c>
      <c r="D7" s="51" t="s">
        <v>164</v>
      </c>
      <c r="E7" s="47" t="s">
        <v>176</v>
      </c>
    </row>
    <row r="8" spans="1:5" ht="12.75" customHeight="1" x14ac:dyDescent="0.35">
      <c r="A8" s="50" t="s">
        <v>40</v>
      </c>
      <c r="B8" s="46" t="s">
        <v>177</v>
      </c>
      <c r="C8" s="47" t="s">
        <v>114</v>
      </c>
      <c r="D8" s="51" t="s">
        <v>164</v>
      </c>
      <c r="E8" s="47" t="s">
        <v>178</v>
      </c>
    </row>
    <row r="9" spans="1:5" ht="12.75" customHeight="1" x14ac:dyDescent="0.35">
      <c r="A9" s="50" t="s">
        <v>41</v>
      </c>
      <c r="B9" s="46" t="s">
        <v>179</v>
      </c>
      <c r="C9" s="47" t="s">
        <v>114</v>
      </c>
      <c r="D9" s="51" t="s">
        <v>167</v>
      </c>
      <c r="E9" s="47" t="s">
        <v>180</v>
      </c>
    </row>
    <row r="10" spans="1:5" ht="12.75" customHeight="1" x14ac:dyDescent="0.35">
      <c r="A10" s="50" t="s">
        <v>42</v>
      </c>
      <c r="B10" s="46" t="s">
        <v>181</v>
      </c>
      <c r="C10" s="47" t="s">
        <v>114</v>
      </c>
      <c r="D10" s="51" t="s">
        <v>164</v>
      </c>
      <c r="E10" s="47" t="s">
        <v>182</v>
      </c>
    </row>
    <row r="11" spans="1:5" ht="12.75" customHeight="1" x14ac:dyDescent="0.35">
      <c r="A11" s="50" t="s">
        <v>43</v>
      </c>
      <c r="B11" s="48" t="s">
        <v>183</v>
      </c>
      <c r="C11" s="47" t="s">
        <v>114</v>
      </c>
      <c r="D11" s="51" t="s">
        <v>164</v>
      </c>
      <c r="E11" s="47" t="s">
        <v>184</v>
      </c>
    </row>
    <row r="12" spans="1:5" ht="12.75" customHeight="1" x14ac:dyDescent="0.35">
      <c r="A12" s="50" t="s">
        <v>44</v>
      </c>
      <c r="B12" s="46" t="s">
        <v>185</v>
      </c>
      <c r="C12" s="47" t="s">
        <v>106</v>
      </c>
      <c r="D12" s="51" t="s">
        <v>186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106</v>
      </c>
      <c r="D13" s="51" t="s">
        <v>164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164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106</v>
      </c>
      <c r="D15" s="51" t="s">
        <v>164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114</v>
      </c>
      <c r="D16" s="51" t="s">
        <v>164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167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164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114</v>
      </c>
      <c r="D20" s="51" t="s">
        <v>203</v>
      </c>
      <c r="E20" s="47" t="s">
        <v>204</v>
      </c>
    </row>
    <row r="21" spans="1:5" ht="12.75" customHeight="1" x14ac:dyDescent="0.35">
      <c r="A21" s="50" t="s">
        <v>53</v>
      </c>
      <c r="B21" s="46" t="s">
        <v>205</v>
      </c>
      <c r="C21" s="47" t="s">
        <v>106</v>
      </c>
      <c r="D21" s="51" t="s">
        <v>164</v>
      </c>
      <c r="E21" s="47" t="s">
        <v>206</v>
      </c>
    </row>
    <row r="22" spans="1:5" ht="12.75" customHeight="1" x14ac:dyDescent="0.35">
      <c r="A22" s="50" t="s">
        <v>54</v>
      </c>
      <c r="B22" s="46" t="s">
        <v>207</v>
      </c>
      <c r="C22" s="47" t="s">
        <v>114</v>
      </c>
      <c r="D22" s="51" t="s">
        <v>164</v>
      </c>
      <c r="E22" s="47" t="s">
        <v>208</v>
      </c>
    </row>
    <row r="23" spans="1:5" ht="12.75" customHeight="1" x14ac:dyDescent="0.35">
      <c r="A23" s="50" t="s">
        <v>55</v>
      </c>
      <c r="B23" s="46" t="s">
        <v>209</v>
      </c>
      <c r="C23" s="47" t="s">
        <v>114</v>
      </c>
      <c r="D23" s="51" t="s">
        <v>164</v>
      </c>
      <c r="E23" s="47" t="s">
        <v>210</v>
      </c>
    </row>
    <row r="24" spans="1:5" ht="12.75" customHeight="1" x14ac:dyDescent="0.35">
      <c r="A24" s="50" t="s">
        <v>56</v>
      </c>
      <c r="B24" s="46" t="s">
        <v>211</v>
      </c>
      <c r="C24" s="47" t="s">
        <v>114</v>
      </c>
      <c r="D24" s="51" t="s">
        <v>167</v>
      </c>
      <c r="E24" s="47" t="s">
        <v>212</v>
      </c>
    </row>
    <row r="25" spans="1:5" ht="12.75" customHeight="1" x14ac:dyDescent="0.35">
      <c r="A25" s="50" t="s">
        <v>57</v>
      </c>
      <c r="B25" s="46" t="s">
        <v>213</v>
      </c>
      <c r="C25" s="47" t="s">
        <v>114</v>
      </c>
      <c r="D25" s="51" t="s">
        <v>164</v>
      </c>
      <c r="E25" s="47" t="s">
        <v>214</v>
      </c>
    </row>
    <row r="26" spans="1:5" ht="12.75" customHeight="1" x14ac:dyDescent="0.35">
      <c r="A26" s="50" t="s">
        <v>58</v>
      </c>
      <c r="B26" s="46" t="s">
        <v>215</v>
      </c>
      <c r="C26" s="47" t="s">
        <v>106</v>
      </c>
      <c r="D26" s="51" t="s">
        <v>164</v>
      </c>
      <c r="E26" s="47" t="s">
        <v>216</v>
      </c>
    </row>
    <row r="27" spans="1:5" ht="12.75" customHeight="1" x14ac:dyDescent="0.35">
      <c r="A27" s="50" t="s">
        <v>59</v>
      </c>
      <c r="B27" s="46" t="s">
        <v>217</v>
      </c>
      <c r="C27" s="47" t="s">
        <v>114</v>
      </c>
      <c r="D27" s="51" t="s">
        <v>164</v>
      </c>
      <c r="E27" s="47" t="s">
        <v>218</v>
      </c>
    </row>
    <row r="28" spans="1:5" ht="12.75" customHeight="1" x14ac:dyDescent="0.35">
      <c r="A28" s="50" t="s">
        <v>60</v>
      </c>
      <c r="B28" s="46" t="s">
        <v>219</v>
      </c>
      <c r="C28" s="47" t="s">
        <v>114</v>
      </c>
      <c r="D28" s="51" t="s">
        <v>203</v>
      </c>
      <c r="E28" s="47" t="s">
        <v>220</v>
      </c>
    </row>
    <row r="29" spans="1:5" ht="12.75" customHeight="1" x14ac:dyDescent="0.35">
      <c r="A29" s="50" t="s">
        <v>61</v>
      </c>
      <c r="B29" s="46" t="s">
        <v>221</v>
      </c>
      <c r="C29" s="47" t="s">
        <v>106</v>
      </c>
      <c r="D29" s="51" t="s">
        <v>164</v>
      </c>
      <c r="E29" s="47" t="s">
        <v>222</v>
      </c>
    </row>
    <row r="30" spans="1:5" ht="12.75" customHeight="1" x14ac:dyDescent="0.35">
      <c r="A30" s="50" t="s">
        <v>62</v>
      </c>
      <c r="B30" s="46" t="s">
        <v>223</v>
      </c>
      <c r="C30" s="47" t="s">
        <v>114</v>
      </c>
      <c r="D30" s="51" t="s">
        <v>186</v>
      </c>
      <c r="E30" s="47" t="s">
        <v>224</v>
      </c>
    </row>
    <row r="31" spans="1:5" ht="12.75" customHeight="1" x14ac:dyDescent="0.35">
      <c r="A31" s="50" t="s">
        <v>63</v>
      </c>
      <c r="B31" s="46" t="s">
        <v>225</v>
      </c>
      <c r="C31" s="47" t="s">
        <v>114</v>
      </c>
      <c r="D31" s="51" t="s">
        <v>164</v>
      </c>
      <c r="E31" s="47" t="s">
        <v>226</v>
      </c>
    </row>
    <row r="32" spans="1:5" ht="12.75" customHeight="1" x14ac:dyDescent="0.35">
      <c r="A32" s="50" t="s">
        <v>64</v>
      </c>
      <c r="B32" s="46" t="s">
        <v>227</v>
      </c>
      <c r="C32" s="47" t="s">
        <v>114</v>
      </c>
      <c r="D32" s="51" t="s">
        <v>164</v>
      </c>
      <c r="E32" s="47" t="s">
        <v>228</v>
      </c>
    </row>
    <row r="33" spans="1:5" ht="12.75" customHeight="1" x14ac:dyDescent="0.35">
      <c r="A33" s="50" t="s">
        <v>65</v>
      </c>
      <c r="B33" s="46" t="s">
        <v>229</v>
      </c>
      <c r="C33" s="47" t="s">
        <v>106</v>
      </c>
      <c r="D33" s="51" t="s">
        <v>167</v>
      </c>
      <c r="E33" s="47" t="s">
        <v>230</v>
      </c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169" t="s">
        <v>232</v>
      </c>
      <c r="C35" s="47"/>
      <c r="D35" s="51"/>
      <c r="E35" s="47"/>
    </row>
    <row r="36" spans="1:5" ht="12.75" customHeight="1" x14ac:dyDescent="0.35">
      <c r="A36" s="50" t="s">
        <v>68</v>
      </c>
      <c r="B36" s="169" t="s">
        <v>233</v>
      </c>
      <c r="C36" s="47"/>
      <c r="D36" s="51"/>
      <c r="E36" s="47"/>
    </row>
    <row r="37" spans="1:5" ht="12.75" customHeight="1" x14ac:dyDescent="0.35">
      <c r="A37" s="50" t="s">
        <v>69</v>
      </c>
      <c r="B37" s="169" t="s">
        <v>234</v>
      </c>
      <c r="C37" s="47"/>
      <c r="D37" s="51"/>
      <c r="E37" s="47"/>
    </row>
    <row r="38" spans="1:5" ht="12.75" customHeight="1" x14ac:dyDescent="0.35">
      <c r="A38" s="50" t="s">
        <v>70</v>
      </c>
      <c r="B38" s="169" t="s">
        <v>238</v>
      </c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4" t="str">
        <f>CONCATENATE('INITIAL INPUT'!D12,"  ",'INITIAL INPUT'!G12)</f>
        <v>2M  ITE16</v>
      </c>
      <c r="B1" s="255"/>
      <c r="C1" s="255"/>
      <c r="D1" s="256"/>
      <c r="E1" s="260" t="s">
        <v>129</v>
      </c>
      <c r="F1" s="261"/>
      <c r="G1" s="261"/>
      <c r="H1" s="261"/>
      <c r="I1" s="262"/>
      <c r="J1" s="260" t="s">
        <v>130</v>
      </c>
      <c r="K1" s="261"/>
      <c r="L1" s="261"/>
      <c r="M1" s="261"/>
      <c r="N1" s="261"/>
      <c r="O1" s="262"/>
      <c r="P1" s="260" t="s">
        <v>131</v>
      </c>
      <c r="Q1" s="261"/>
      <c r="R1" s="261"/>
      <c r="S1" s="261"/>
      <c r="T1" s="261"/>
      <c r="U1" s="261"/>
      <c r="V1" s="262"/>
      <c r="W1" s="72"/>
    </row>
    <row r="2" spans="1:24" s="74" customFormat="1" ht="15" customHeight="1" x14ac:dyDescent="0.35">
      <c r="A2" s="257"/>
      <c r="B2" s="258"/>
      <c r="C2" s="258"/>
      <c r="D2" s="259"/>
      <c r="E2" s="251" t="str">
        <f>IF('INITIAL INPUT'!G20="","",'INITIAL INPUT'!G20)</f>
        <v>Class Standing</v>
      </c>
      <c r="F2" s="229" t="str">
        <f>IF('INITIAL INPUT'!G21="","",'INITIAL INPUT'!G21)</f>
        <v>Laboratory</v>
      </c>
      <c r="G2" s="232" t="s">
        <v>98</v>
      </c>
      <c r="H2" s="239" t="s">
        <v>99</v>
      </c>
      <c r="I2" s="248" t="str">
        <f>IF('INITIAL INPUT'!J23="","GRADE (%)","INVALID GRADE")</f>
        <v>GRADE (%)</v>
      </c>
      <c r="J2" s="251" t="str">
        <f>E2</f>
        <v>Class Standing</v>
      </c>
      <c r="K2" s="229" t="str">
        <f>F2</f>
        <v>Laboratory</v>
      </c>
      <c r="L2" s="232" t="str">
        <f>G2</f>
        <v>EXAM</v>
      </c>
      <c r="M2" s="265" t="s">
        <v>132</v>
      </c>
      <c r="N2" s="239" t="s">
        <v>99</v>
      </c>
      <c r="O2" s="248" t="str">
        <f>IF('INITIAL INPUT'!K23="","GRADE (%)","INVALID GRADE")</f>
        <v>GRADE (%)</v>
      </c>
      <c r="P2" s="251" t="str">
        <f>E2</f>
        <v>Class Standing</v>
      </c>
      <c r="Q2" s="229" t="str">
        <f>F2</f>
        <v>Laboratory</v>
      </c>
      <c r="R2" s="232" t="s">
        <v>98</v>
      </c>
      <c r="S2" s="265" t="s">
        <v>132</v>
      </c>
      <c r="T2" s="239" t="s">
        <v>99</v>
      </c>
      <c r="U2" s="248" t="str">
        <f>IF('INITIAL INPUT'!L23="","GRADE (%)","INVALID GRADE")</f>
        <v>GRADE (%)</v>
      </c>
      <c r="V2" s="268" t="str">
        <f>IF(U2="INVALID GRADE","INVALID FINAL GRADE","FINAL GRADE (%)")</f>
        <v>FINAL GRADE (%)</v>
      </c>
      <c r="W2" s="226" t="s">
        <v>133</v>
      </c>
    </row>
    <row r="3" spans="1:24" s="74" customFormat="1" ht="12.75" customHeight="1" x14ac:dyDescent="0.35">
      <c r="A3" s="280" t="str">
        <f>'INITIAL INPUT'!J12</f>
        <v>Multimedia Systems</v>
      </c>
      <c r="B3" s="281"/>
      <c r="C3" s="281"/>
      <c r="D3" s="282"/>
      <c r="E3" s="252"/>
      <c r="F3" s="230"/>
      <c r="G3" s="233"/>
      <c r="H3" s="247"/>
      <c r="I3" s="249"/>
      <c r="J3" s="252"/>
      <c r="K3" s="230"/>
      <c r="L3" s="233"/>
      <c r="M3" s="265"/>
      <c r="N3" s="247"/>
      <c r="O3" s="249"/>
      <c r="P3" s="252"/>
      <c r="Q3" s="230"/>
      <c r="R3" s="233"/>
      <c r="S3" s="265"/>
      <c r="T3" s="247"/>
      <c r="U3" s="249"/>
      <c r="V3" s="269"/>
      <c r="W3" s="227"/>
    </row>
    <row r="4" spans="1:24" s="74" customFormat="1" ht="12.75" customHeight="1" x14ac:dyDescent="0.35">
      <c r="A4" s="283" t="str">
        <f>CONCATENATE('INITIAL INPUT'!D14,"  ",'INITIAL INPUT'!G14)</f>
        <v>4:00-5:25 TTH  8:55-10:20 MWF</v>
      </c>
      <c r="B4" s="284"/>
      <c r="C4" s="285"/>
      <c r="D4" s="103" t="str">
        <f>'INITIAL INPUT'!J14</f>
        <v>U301/M307</v>
      </c>
      <c r="E4" s="252"/>
      <c r="F4" s="230"/>
      <c r="G4" s="233"/>
      <c r="H4" s="247"/>
      <c r="I4" s="249"/>
      <c r="J4" s="252"/>
      <c r="K4" s="230"/>
      <c r="L4" s="233"/>
      <c r="M4" s="265"/>
      <c r="N4" s="247"/>
      <c r="O4" s="249"/>
      <c r="P4" s="252"/>
      <c r="Q4" s="230"/>
      <c r="R4" s="233"/>
      <c r="S4" s="265"/>
      <c r="T4" s="247"/>
      <c r="U4" s="249"/>
      <c r="V4" s="269"/>
      <c r="W4" s="227"/>
    </row>
    <row r="5" spans="1:24" s="74" customFormat="1" ht="12.65" customHeight="1" x14ac:dyDescent="0.35">
      <c r="A5" s="283" t="str">
        <f>CONCATENATE('INITIAL INPUT'!G16," Trimester ","SY ",'INITIAL INPUT'!D16)</f>
        <v>3rd Trimester SY 2016-2017</v>
      </c>
      <c r="B5" s="284"/>
      <c r="C5" s="285"/>
      <c r="D5" s="286"/>
      <c r="E5" s="252"/>
      <c r="F5" s="230"/>
      <c r="G5" s="238">
        <f>'INITIAL INPUT'!D20</f>
        <v>40575</v>
      </c>
      <c r="H5" s="247"/>
      <c r="I5" s="249"/>
      <c r="J5" s="252"/>
      <c r="K5" s="230"/>
      <c r="L5" s="238">
        <f>'INITIAL INPUT'!D22</f>
        <v>40603</v>
      </c>
      <c r="M5" s="265"/>
      <c r="N5" s="247"/>
      <c r="O5" s="249"/>
      <c r="P5" s="252"/>
      <c r="Q5" s="230"/>
      <c r="R5" s="238">
        <f>'INITIAL INPUT'!D24</f>
        <v>40634</v>
      </c>
      <c r="S5" s="265"/>
      <c r="T5" s="247"/>
      <c r="U5" s="249"/>
      <c r="V5" s="269"/>
      <c r="W5" s="227"/>
    </row>
    <row r="6" spans="1:24" s="74" customFormat="1" ht="12.75" customHeight="1" x14ac:dyDescent="0.35">
      <c r="A6" s="271" t="str">
        <f>CONCATENATE("Inst/Prof:", 'INITIAL INPUT'!J16)</f>
        <v>Inst/Prof:Leonard Prim Francis G. Reyes</v>
      </c>
      <c r="B6" s="272"/>
      <c r="C6" s="272"/>
      <c r="D6" s="273"/>
      <c r="E6" s="252"/>
      <c r="F6" s="230"/>
      <c r="G6" s="230"/>
      <c r="H6" s="247"/>
      <c r="I6" s="249"/>
      <c r="J6" s="252"/>
      <c r="K6" s="230"/>
      <c r="L6" s="230"/>
      <c r="M6" s="265"/>
      <c r="N6" s="247"/>
      <c r="O6" s="249"/>
      <c r="P6" s="252"/>
      <c r="Q6" s="230"/>
      <c r="R6" s="230"/>
      <c r="S6" s="265"/>
      <c r="T6" s="247"/>
      <c r="U6" s="249"/>
      <c r="V6" s="269"/>
      <c r="W6" s="227"/>
    </row>
    <row r="7" spans="1:24" ht="13.15" customHeight="1" x14ac:dyDescent="0.25">
      <c r="A7" s="274" t="s">
        <v>124</v>
      </c>
      <c r="B7" s="275"/>
      <c r="C7" s="278" t="s">
        <v>125</v>
      </c>
      <c r="D7" s="263" t="s">
        <v>134</v>
      </c>
      <c r="E7" s="253"/>
      <c r="F7" s="231"/>
      <c r="G7" s="231"/>
      <c r="H7" s="247"/>
      <c r="I7" s="249"/>
      <c r="J7" s="253"/>
      <c r="K7" s="231"/>
      <c r="L7" s="231"/>
      <c r="M7" s="266"/>
      <c r="N7" s="247"/>
      <c r="O7" s="249"/>
      <c r="P7" s="253"/>
      <c r="Q7" s="231"/>
      <c r="R7" s="231"/>
      <c r="S7" s="266"/>
      <c r="T7" s="247"/>
      <c r="U7" s="249"/>
      <c r="V7" s="269"/>
      <c r="W7" s="227"/>
    </row>
    <row r="8" spans="1:24" ht="12.75" customHeight="1" x14ac:dyDescent="0.25">
      <c r="A8" s="276"/>
      <c r="B8" s="277"/>
      <c r="C8" s="279"/>
      <c r="D8" s="264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1"/>
      <c r="I8" s="250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7"/>
      <c r="N8" s="241"/>
      <c r="O8" s="250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7"/>
      <c r="T8" s="241"/>
      <c r="U8" s="250"/>
      <c r="V8" s="270"/>
      <c r="W8" s="228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ABRIGO, MIKIEGRACE </v>
      </c>
      <c r="C9" s="104" t="str">
        <f>IF(NAMES!C2="","",NAMES!C2)</f>
        <v>F</v>
      </c>
      <c r="D9" s="81" t="str">
        <f>IF(NAMES!D2="","",NAMES!D2)</f>
        <v>BSIT-WEB TRACK-2</v>
      </c>
      <c r="E9" s="82">
        <f>IF(PRELIM!P9="","",$E$8*PRELIM!P9)</f>
        <v>9.4285714285714288</v>
      </c>
      <c r="F9" s="83">
        <f>IF(PRELIM!AB9="","",$F$8*PRELIM!AB9)</f>
        <v>8.3093525179856123</v>
      </c>
      <c r="G9" s="83">
        <f>IF(PRELIM!AD9="","",$G$8*PRELIM!AD9)</f>
        <v>18.700000000000003</v>
      </c>
      <c r="H9" s="84">
        <f t="shared" ref="H9:H40" si="0">IF(SUM(E9:G9)=0,"",SUM(E9:G9))</f>
        <v>36.437923946557042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ARGUEZA, RAYMOND ALVIN JAY C. </v>
      </c>
      <c r="C10" s="104" t="str">
        <f>IF(NAMES!C3="","",NAMES!C3)</f>
        <v>M</v>
      </c>
      <c r="D10" s="81" t="str">
        <f>IF(NAMES!D3="","",NAMES!D3)</f>
        <v>BSIT-WEB TRACK-1</v>
      </c>
      <c r="E10" s="82">
        <f>IF(PRELIM!P10="","",$E$8*PRELIM!P10)</f>
        <v>26.714285714285715</v>
      </c>
      <c r="F10" s="83">
        <f>IF(PRELIM!AB10="","",$F$8*PRELIM!AB10)</f>
        <v>25.165467625899282</v>
      </c>
      <c r="G10" s="83">
        <f>IF(PRELIM!AD10="","",$G$8*PRELIM!AD10)</f>
        <v>29.750000000000004</v>
      </c>
      <c r="H10" s="84">
        <f t="shared" si="0"/>
        <v>81.629753340185005</v>
      </c>
      <c r="I10" s="85">
        <f>IF(H10="","",VLOOKUP(H10,'INITIAL INPUT'!$P$4:$R$34,3))</f>
        <v>91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ARRUEJO, ALDWIN T. </v>
      </c>
      <c r="C11" s="104" t="str">
        <f>IF(NAMES!C4="","",NAMES!C4)</f>
        <v>M</v>
      </c>
      <c r="D11" s="81" t="str">
        <f>IF(NAMES!D4="","",NAMES!D4)</f>
        <v>BSIT-WEB TRACK-2</v>
      </c>
      <c r="E11" s="82">
        <f>IF(PRELIM!P11="","",$E$8*PRELIM!P11)</f>
        <v>9.7428571428571438</v>
      </c>
      <c r="F11" s="83">
        <f>IF(PRELIM!AB11="","",$F$8*PRELIM!AB11)</f>
        <v>3.5611510791366912</v>
      </c>
      <c r="G11" s="83">
        <f>IF(PRELIM!AD11="","",$G$8*PRELIM!AD11)</f>
        <v>23.8</v>
      </c>
      <c r="H11" s="84">
        <f t="shared" si="0"/>
        <v>37.104008221993837</v>
      </c>
      <c r="I11" s="85">
        <f>IF(H11="","",VLOOKUP(H11,'INITIAL INPUT'!$P$4:$R$34,3))</f>
        <v>73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BALISTO, BRIX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18.857142857142858</v>
      </c>
      <c r="F12" s="83">
        <f>IF(PRELIM!AB12="","",$F$8*PRELIM!AB12)</f>
        <v>25.877697841726619</v>
      </c>
      <c r="G12" s="83">
        <f>IF(PRELIM!AD12="","",$G$8*PRELIM!AD12)</f>
        <v>19.55</v>
      </c>
      <c r="H12" s="84">
        <f t="shared" si="0"/>
        <v>64.284840698869473</v>
      </c>
      <c r="I12" s="85">
        <f>IF(H12="","",VLOOKUP(H12,'INITIAL INPUT'!$P$4:$R$34,3))</f>
        <v>82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BARAOIL, JEREMIAH D.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20.428571428571431</v>
      </c>
      <c r="F13" s="83">
        <f>IF(PRELIM!AB13="","",$F$8*PRELIM!AB13)</f>
        <v>25.877697841726619</v>
      </c>
      <c r="G13" s="83">
        <f>IF(PRELIM!AD13="","",$G$8*PRELIM!AD13)</f>
        <v>26.35</v>
      </c>
      <c r="H13" s="84">
        <f t="shared" si="0"/>
        <v>72.656269270298054</v>
      </c>
      <c r="I13" s="85">
        <f>IF(H13="","",VLOOKUP(H13,'INITIAL INPUT'!$P$4:$R$34,3))</f>
        <v>86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BAYAN, JONELLA R. </v>
      </c>
      <c r="C14" s="104" t="str">
        <f>IF(NAMES!C7="","",NAMES!C7)</f>
        <v>F</v>
      </c>
      <c r="D14" s="81" t="str">
        <f>IF(NAMES!D7="","",NAMES!D7)</f>
        <v>BSIT-WEB TRACK-2</v>
      </c>
      <c r="E14" s="82">
        <f>IF(PRELIM!P14="","",$E$8*PRELIM!P14)</f>
        <v>21.999999999999996</v>
      </c>
      <c r="F14" s="83">
        <f>IF(PRELIM!AB14="","",$F$8*PRELIM!AB14)</f>
        <v>25.165467625899282</v>
      </c>
      <c r="G14" s="83">
        <f>IF(PRELIM!AD14="","",$G$8*PRELIM!AD14)</f>
        <v>27.200000000000003</v>
      </c>
      <c r="H14" s="84">
        <f t="shared" si="0"/>
        <v>74.365467625899285</v>
      </c>
      <c r="I14" s="85">
        <f>IF(H14="","",VLOOKUP(H14,'INITIAL INPUT'!$P$4:$R$34,3))</f>
        <v>87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BOGUEN, GABRIEL ANGELO S.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20.428571428571431</v>
      </c>
      <c r="F15" s="83">
        <f>IF(PRELIM!AB15="","",$F$8*PRELIM!AB15)</f>
        <v>3.3237410071942448</v>
      </c>
      <c r="G15" s="83">
        <f>IF(PRELIM!AD15="","",$G$8*PRELIM!AD15)</f>
        <v>24.650000000000002</v>
      </c>
      <c r="H15" s="84">
        <f t="shared" si="0"/>
        <v>48.40231243576568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CACHERO, GIAN PAUL L.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17.285714285714288</v>
      </c>
      <c r="F16" s="83">
        <f>IF(PRELIM!AB16="","",$F$8*PRELIM!AB16)</f>
        <v>23.50359712230216</v>
      </c>
      <c r="G16" s="83">
        <f>IF(PRELIM!AD16="","",$G$8*PRELIM!AD16)</f>
        <v>27.200000000000003</v>
      </c>
      <c r="H16" s="84">
        <f t="shared" si="0"/>
        <v>67.989311408016448</v>
      </c>
      <c r="I16" s="85">
        <f>IF(H16="","",VLOOKUP(H16,'INITIAL INPUT'!$P$4:$R$34,3))</f>
        <v>84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CALALO, ERWIN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17.285714285714288</v>
      </c>
      <c r="F17" s="83">
        <f>IF(PRELIM!AB17="","",$F$8*PRELIM!AB17)</f>
        <v>25.877697841726619</v>
      </c>
      <c r="G17" s="83">
        <f>IF(PRELIM!AD17="","",$G$8*PRELIM!AD17)</f>
        <v>21.25</v>
      </c>
      <c r="H17" s="84">
        <f t="shared" si="0"/>
        <v>64.413412127440907</v>
      </c>
      <c r="I17" s="85">
        <f>IF(H17="","",VLOOKUP(H17,'INITIAL INPUT'!$P$4:$R$34,3))</f>
        <v>82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CHUN, JHEXER T.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14.142857142857142</v>
      </c>
      <c r="F18" s="83">
        <f>IF(PRELIM!AB18="","",$F$8*PRELIM!AB18)</f>
        <v>22.31654676258993</v>
      </c>
      <c r="G18" s="83">
        <f>IF(PRELIM!AD18="","",$G$8*PRELIM!AD18)</f>
        <v>24.650000000000002</v>
      </c>
      <c r="H18" s="84">
        <f t="shared" si="0"/>
        <v>61.109403905447081</v>
      </c>
      <c r="I18" s="85">
        <f>IF(H18="","",VLOOKUP(H18,'INITIAL INPUT'!$P$4:$R$34,3))</f>
        <v>81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COSILI, NICA B. </v>
      </c>
      <c r="C19" s="104" t="str">
        <f>IF(NAMES!C12="","",NAMES!C12)</f>
        <v>F</v>
      </c>
      <c r="D19" s="81" t="str">
        <f>IF(NAMES!D12="","",NAMES!D12)</f>
        <v>BSIT-WEB TRACK-3</v>
      </c>
      <c r="E19" s="82">
        <f>IF(PRELIM!P19="","",$E$8*PRELIM!P19)</f>
        <v>9.4285714285714288</v>
      </c>
      <c r="F19" s="83">
        <f>IF(PRELIM!AB19="","",$F$8*PRELIM!AB19)</f>
        <v>20.892086330935253</v>
      </c>
      <c r="G19" s="83">
        <f>IF(PRELIM!AD19="","",$G$8*PRELIM!AD19)</f>
        <v>21.25</v>
      </c>
      <c r="H19" s="84">
        <f t="shared" si="0"/>
        <v>51.57065775950668</v>
      </c>
      <c r="I19" s="85">
        <f>IF(H19="","",VLOOKUP(H19,'INITIAL INPUT'!$P$4:$R$34,3))</f>
        <v>76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DOMINGUEZ, LADY ROSE D. </v>
      </c>
      <c r="C20" s="104" t="str">
        <f>IF(NAMES!C13="","",NAMES!C13)</f>
        <v>F</v>
      </c>
      <c r="D20" s="81" t="str">
        <f>IF(NAMES!D13="","",NAMES!D13)</f>
        <v>BSIT-WEB TRACK-2</v>
      </c>
      <c r="E20" s="82">
        <f>IF(PRELIM!P20="","",$E$8*PRELIM!P20)</f>
        <v>26.085714285714289</v>
      </c>
      <c r="F20" s="83">
        <f>IF(PRELIM!AB20="","",$F$8*PRELIM!AB20)</f>
        <v>25.165467625899282</v>
      </c>
      <c r="G20" s="83">
        <f>IF(PRELIM!AD20="","",$G$8*PRELIM!AD20)</f>
        <v>23.8</v>
      </c>
      <c r="H20" s="84">
        <f t="shared" si="0"/>
        <v>75.051181911613568</v>
      </c>
      <c r="I20" s="85">
        <f>IF(H20="","",VLOOKUP(H20,'INITIAL INPUT'!$P$4:$R$34,3))</f>
        <v>88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DULATRE, GABRIELLE D.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7.8571428571428568</v>
      </c>
      <c r="F21" s="83">
        <f>IF(PRELIM!AB21="","",$F$8*PRELIM!AB21)</f>
        <v>19.823741007194247</v>
      </c>
      <c r="G21" s="83">
        <f>IF(PRELIM!AD21="","",$G$8*PRELIM!AD21)</f>
        <v>22.950000000000003</v>
      </c>
      <c r="H21" s="84">
        <f t="shared" si="0"/>
        <v>50.630883864337108</v>
      </c>
      <c r="I21" s="85">
        <f>IF(H21="","",VLOOKUP(H21,'INITIAL INPUT'!$P$4:$R$34,3))</f>
        <v>75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ESTEBAN, MARISOL M. </v>
      </c>
      <c r="C22" s="104" t="str">
        <f>IF(NAMES!C15="","",NAMES!C15)</f>
        <v>F</v>
      </c>
      <c r="D22" s="81" t="str">
        <f>IF(NAMES!D15="","",NAMES!D15)</f>
        <v>BSIT-WEB TRACK-2</v>
      </c>
      <c r="E22" s="82">
        <f>IF(PRELIM!P22="","",$E$8*PRELIM!P22)</f>
        <v>20.428571428571431</v>
      </c>
      <c r="F22" s="83">
        <f>IF(PRELIM!AB22="","",$F$8*PRELIM!AB22)</f>
        <v>25.877697841726619</v>
      </c>
      <c r="G22" s="83">
        <f>IF(PRELIM!AD22="","",$G$8*PRELIM!AD22)</f>
        <v>17</v>
      </c>
      <c r="H22" s="84">
        <f t="shared" si="0"/>
        <v>63.306269270298046</v>
      </c>
      <c r="I22" s="85">
        <f>IF(H22="","",VLOOKUP(H22,'INITIAL INPUT'!$P$4:$R$34,3))</f>
        <v>82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FRANCO, JASON E.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16.657142857142858</v>
      </c>
      <c r="F23" s="83">
        <f>IF(PRELIM!AB23="","",$F$8*PRELIM!AB23)</f>
        <v>25.758992805755398</v>
      </c>
      <c r="G23" s="83">
        <f>IF(PRELIM!AD23="","",$G$8*PRELIM!AD23)</f>
        <v>25.500000000000004</v>
      </c>
      <c r="H23" s="84">
        <f t="shared" si="0"/>
        <v>67.916135662898256</v>
      </c>
      <c r="I23" s="85">
        <f>IF(H23="","",VLOOKUP(H23,'INITIAL INPUT'!$P$4:$R$34,3))</f>
        <v>84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GALVEZ, JAYPHIL A.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21.685714285714283</v>
      </c>
      <c r="F24" s="83">
        <f>IF(PRELIM!AB24="","",$F$8*PRELIM!AB24)</f>
        <v>24.690647482014391</v>
      </c>
      <c r="G24" s="83">
        <f>IF(PRELIM!AD24="","",$G$8*PRELIM!AD24)</f>
        <v>27.200000000000003</v>
      </c>
      <c r="H24" s="84">
        <f t="shared" si="0"/>
        <v>73.576361767728685</v>
      </c>
      <c r="I24" s="85">
        <f>IF(H24="","",VLOOKUP(H24,'INITIAL INPUT'!$P$4:$R$34,3))</f>
        <v>87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GOMEZ, DARRYL JOSHUA J.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21.37142857142857</v>
      </c>
      <c r="F25" s="83">
        <f>IF(PRELIM!AB25="","",$F$8*PRELIM!AB25)</f>
        <v>25.877697841726619</v>
      </c>
      <c r="G25" s="83">
        <f>IF(PRELIM!AD25="","",$G$8*PRELIM!AD25)</f>
        <v>25.500000000000004</v>
      </c>
      <c r="H25" s="84">
        <f t="shared" si="0"/>
        <v>72.749126413155196</v>
      </c>
      <c r="I25" s="85">
        <f>IF(H25="","",VLOOKUP(H25,'INITIAL INPUT'!$P$4:$R$34,3))</f>
        <v>86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LADIA, MARK BRYAN E.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18.857142857142858</v>
      </c>
      <c r="F26" s="83">
        <f>IF(PRELIM!AB26="","",$F$8*PRELIM!AB26)</f>
        <v>19.942446043165468</v>
      </c>
      <c r="G26" s="83">
        <f>IF(PRELIM!AD26="","",$G$8*PRELIM!AD26)</f>
        <v>22.1</v>
      </c>
      <c r="H26" s="84">
        <f t="shared" si="0"/>
        <v>60.899588900308324</v>
      </c>
      <c r="I26" s="85">
        <f>IF(H26="","",VLOOKUP(H26,'INITIAL INPUT'!$P$4:$R$34,3))</f>
        <v>80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4"/>
      <c r="Y26" s="236" t="s">
        <v>127</v>
      </c>
    </row>
    <row r="27" spans="1:25" x14ac:dyDescent="0.25">
      <c r="A27" s="90" t="s">
        <v>52</v>
      </c>
      <c r="B27" s="79" t="str">
        <f>IF(NAMES!B20="","",NAMES!B20)</f>
        <v xml:space="preserve">LANDICHO, HEZRON B. </v>
      </c>
      <c r="C27" s="104" t="str">
        <f>IF(NAMES!C20="","",NAMES!C20)</f>
        <v>M</v>
      </c>
      <c r="D27" s="81" t="str">
        <f>IF(NAMES!D20="","",NAMES!D20)</f>
        <v>BSIT-NET SEC TRACK-3</v>
      </c>
      <c r="E27" s="82">
        <f>IF(PRELIM!P27="","",$E$8*PRELIM!P27)</f>
        <v>18.857142857142858</v>
      </c>
      <c r="F27" s="83">
        <f>IF(PRELIM!AB27="","",$F$8*PRELIM!AB27)</f>
        <v>22.31654676258993</v>
      </c>
      <c r="G27" s="83">
        <f>IF(PRELIM!AD27="","",$G$8*PRELIM!AD27)</f>
        <v>22.1</v>
      </c>
      <c r="H27" s="84">
        <f t="shared" si="0"/>
        <v>63.273689619732785</v>
      </c>
      <c r="I27" s="85">
        <f>IF(H27="","",VLOOKUP(H27,'INITIAL INPUT'!$P$4:$R$34,3))</f>
        <v>82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5"/>
      <c r="Y27" s="237"/>
    </row>
    <row r="28" spans="1:25" x14ac:dyDescent="0.25">
      <c r="A28" s="90" t="s">
        <v>53</v>
      </c>
      <c r="B28" s="79" t="str">
        <f>IF(NAMES!B21="","",NAMES!B21)</f>
        <v xml:space="preserve">LONGOG, GIRLIE E. </v>
      </c>
      <c r="C28" s="104" t="str">
        <f>IF(NAMES!C21="","",NAMES!C21)</f>
        <v>F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5"/>
      <c r="Y28" s="237"/>
    </row>
    <row r="29" spans="1:25" ht="12.75" customHeight="1" x14ac:dyDescent="0.25">
      <c r="A29" s="90" t="s">
        <v>54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15.085714285714287</v>
      </c>
      <c r="F29" s="83">
        <f>IF(PRELIM!AB29="","",$F$8*PRELIM!AB29)</f>
        <v>4.5107913669064752</v>
      </c>
      <c r="G29" s="83">
        <f>IF(PRELIM!AD29="","",$G$8*PRELIM!AD29)</f>
        <v>24.650000000000002</v>
      </c>
      <c r="H29" s="84">
        <f t="shared" si="0"/>
        <v>44.246505652620769</v>
      </c>
      <c r="I29" s="85">
        <f>IF(H29="","",VLOOKUP(H29,'INITIAL INPUT'!$P$4:$R$34,3))</f>
        <v>74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5"/>
      <c r="Y29" s="237"/>
    </row>
    <row r="30" spans="1:25" x14ac:dyDescent="0.25">
      <c r="A30" s="90" t="s">
        <v>55</v>
      </c>
      <c r="B30" s="79" t="str">
        <f>IF(NAMES!B23="","",NAMES!B23)</f>
        <v xml:space="preserve">MAYAO, TROY T.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>
        <f>IF(PRELIM!AB30="","",$F$8*PRELIM!AB30)</f>
        <v>0.11870503597122305</v>
      </c>
      <c r="G30" s="83">
        <f>IF(PRELIM!AD30="","",$G$8*PRELIM!AD30)</f>
        <v>20.400000000000002</v>
      </c>
      <c r="H30" s="84">
        <f t="shared" si="0"/>
        <v>20.518705035971227</v>
      </c>
      <c r="I30" s="85">
        <f>IF(H30="","",VLOOKUP(H30,'INITIAL INPUT'!$P$4:$R$34,3))</f>
        <v>72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5"/>
      <c r="Y30" s="237"/>
    </row>
    <row r="31" spans="1:25" x14ac:dyDescent="0.25">
      <c r="A31" s="90" t="s">
        <v>56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19.8</v>
      </c>
      <c r="F31" s="83">
        <f>IF(PRELIM!AB31="","",$F$8*PRELIM!AB31)</f>
        <v>16.5</v>
      </c>
      <c r="G31" s="83">
        <f>IF(PRELIM!AD31="","",$G$8*PRELIM!AD31)</f>
        <v>23.8</v>
      </c>
      <c r="H31" s="84">
        <f t="shared" si="0"/>
        <v>60.099999999999994</v>
      </c>
      <c r="I31" s="85">
        <f>IF(H31="","",VLOOKUP(H31,'INITIAL INPUT'!$P$4:$R$34,3))</f>
        <v>80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5"/>
      <c r="Y31" s="237"/>
    </row>
    <row r="32" spans="1:25" x14ac:dyDescent="0.25">
      <c r="A32" s="90" t="s">
        <v>57</v>
      </c>
      <c r="B32" s="79" t="str">
        <f>IF(NAMES!B25="","",NAMES!B25)</f>
        <v xml:space="preserve">NAZARRO, CARLO R. </v>
      </c>
      <c r="C32" s="104" t="str">
        <f>IF(NAMES!C25="","",NAMES!C25)</f>
        <v>M</v>
      </c>
      <c r="D32" s="81" t="str">
        <f>IF(NAMES!D25="","",NAMES!D25)</f>
        <v>BSIT-WEB TRACK-2</v>
      </c>
      <c r="E32" s="82">
        <f>IF(PRELIM!P32="","",$E$8*PRELIM!P32)</f>
        <v>16.657142857142858</v>
      </c>
      <c r="F32" s="83">
        <f>IF(PRELIM!AB32="","",$F$8*PRELIM!AB32)</f>
        <v>25.877697841726619</v>
      </c>
      <c r="G32" s="83">
        <f>IF(PRELIM!AD32="","",$G$8*PRELIM!AD32)</f>
        <v>19.55</v>
      </c>
      <c r="H32" s="84">
        <f t="shared" si="0"/>
        <v>62.084840698869471</v>
      </c>
      <c r="I32" s="85">
        <f>IF(H32="","",VLOOKUP(H32,'INITIAL INPUT'!$P$4:$R$34,3))</f>
        <v>81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5"/>
      <c r="Y32" s="237"/>
    </row>
    <row r="33" spans="1:25" x14ac:dyDescent="0.25">
      <c r="A33" s="90" t="s">
        <v>58</v>
      </c>
      <c r="B33" s="79" t="str">
        <f>IF(NAMES!B26="","",NAMES!B26)</f>
        <v xml:space="preserve">PARCHASO, LOVELY JOANNA JOY J. </v>
      </c>
      <c r="C33" s="104" t="str">
        <f>IF(NAMES!C26="","",NAMES!C26)</f>
        <v>F</v>
      </c>
      <c r="D33" s="81" t="str">
        <f>IF(NAMES!D26="","",NAMES!D26)</f>
        <v>BSIT-WEB TRACK-2</v>
      </c>
      <c r="E33" s="82">
        <f>IF(PRELIM!P33="","",$E$8*PRELIM!P33)</f>
        <v>23.571428571428573</v>
      </c>
      <c r="F33" s="83">
        <f>IF(PRELIM!AB33="","",$F$8*PRELIM!AB33)</f>
        <v>25.877697841726619</v>
      </c>
      <c r="G33" s="83">
        <f>IF(PRELIM!AD33="","",$G$8*PRELIM!AD33)</f>
        <v>31.450000000000003</v>
      </c>
      <c r="H33" s="84">
        <f t="shared" si="0"/>
        <v>80.899126413155187</v>
      </c>
      <c r="I33" s="85">
        <f>IF(H33="","",VLOOKUP(H33,'INITIAL INPUT'!$P$4:$R$34,3))</f>
        <v>90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5"/>
      <c r="Y33" s="237"/>
    </row>
    <row r="34" spans="1:25" x14ac:dyDescent="0.25">
      <c r="A34" s="90" t="s">
        <v>59</v>
      </c>
      <c r="B34" s="79" t="str">
        <f>IF(NAMES!B27="","",NAMES!B27)</f>
        <v xml:space="preserve">PITAS, JOHN CLINTON B.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21.999999999999996</v>
      </c>
      <c r="F34" s="83">
        <f>IF(PRELIM!AB34="","",$F$8*PRELIM!AB34)</f>
        <v>25.284172661870503</v>
      </c>
      <c r="G34" s="83">
        <f>IF(PRELIM!AD34="","",$G$8*PRELIM!AD34)</f>
        <v>22.950000000000003</v>
      </c>
      <c r="H34" s="84">
        <f t="shared" si="0"/>
        <v>70.234172661870502</v>
      </c>
      <c r="I34" s="85">
        <f>IF(H34="","",VLOOKUP(H34,'INITIAL INPUT'!$P$4:$R$34,3))</f>
        <v>85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5"/>
      <c r="Y34" s="237"/>
    </row>
    <row r="35" spans="1:25" x14ac:dyDescent="0.25">
      <c r="A35" s="90" t="s">
        <v>60</v>
      </c>
      <c r="B35" s="79" t="str">
        <f>IF(NAMES!B28="","",NAMES!B28)</f>
        <v xml:space="preserve">PONTAOE, MARK ESTEVE L. </v>
      </c>
      <c r="C35" s="104" t="str">
        <f>IF(NAMES!C28="","",NAMES!C28)</f>
        <v>M</v>
      </c>
      <c r="D35" s="81" t="str">
        <f>IF(NAMES!D28="","",NAMES!D28)</f>
        <v>BSIT-NET SEC TRACK-3</v>
      </c>
      <c r="E35" s="82">
        <f>IF(PRELIM!P35="","",$E$8*PRELIM!P35)</f>
        <v>21.999999999999996</v>
      </c>
      <c r="F35" s="83">
        <f>IF(PRELIM!AB35="","",$F$8*PRELIM!AB35)</f>
        <v>4.0359712230215834</v>
      </c>
      <c r="G35" s="83">
        <f>IF(PRELIM!AD35="","",$G$8*PRELIM!AD35)</f>
        <v>23.8</v>
      </c>
      <c r="H35" s="84">
        <f t="shared" si="0"/>
        <v>49.835971223021581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5"/>
      <c r="Y35" s="237"/>
    </row>
    <row r="36" spans="1:25" x14ac:dyDescent="0.25">
      <c r="A36" s="90" t="s">
        <v>61</v>
      </c>
      <c r="B36" s="79" t="str">
        <f>IF(NAMES!B29="","",NAMES!B29)</f>
        <v xml:space="preserve">ROSARIO, RIZZA I.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23.571428571428573</v>
      </c>
      <c r="F36" s="83">
        <f>IF(PRELIM!AB36="","",$F$8*PRELIM!AB36)</f>
        <v>25.877697841726619</v>
      </c>
      <c r="G36" s="83">
        <f>IF(PRELIM!AD36="","",$G$8*PRELIM!AD36)</f>
        <v>24.650000000000002</v>
      </c>
      <c r="H36" s="84">
        <f t="shared" si="0"/>
        <v>74.09912641315519</v>
      </c>
      <c r="I36" s="85">
        <f>IF(H36="","",VLOOKUP(H36,'INITIAL INPUT'!$P$4:$R$34,3))</f>
        <v>87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5"/>
      <c r="Y36" s="237"/>
    </row>
    <row r="37" spans="1:25" x14ac:dyDescent="0.25">
      <c r="A37" s="90" t="s">
        <v>62</v>
      </c>
      <c r="B37" s="79" t="str">
        <f>IF(NAMES!B30="","",NAMES!B30)</f>
        <v xml:space="preserve">SOLOMON, JOHN MICHAEL S. </v>
      </c>
      <c r="C37" s="104" t="str">
        <f>IF(NAMES!C30="","",NAMES!C30)</f>
        <v>M</v>
      </c>
      <c r="D37" s="81" t="str">
        <f>IF(NAMES!D30="","",NAMES!D30)</f>
        <v>BSIT-WEB TRACK-3</v>
      </c>
      <c r="E37" s="82">
        <f>IF(PRELIM!P37="","",$E$8*PRELIM!P37)</f>
        <v>13.514285714285714</v>
      </c>
      <c r="F37" s="83">
        <f>IF(PRELIM!AB37="","",$F$8*PRELIM!AB37)</f>
        <v>23.622302158273381</v>
      </c>
      <c r="G37" s="83">
        <f>IF(PRELIM!AD37="","",$G$8*PRELIM!AD37)</f>
        <v>23.8</v>
      </c>
      <c r="H37" s="84">
        <f t="shared" si="0"/>
        <v>60.936587872559102</v>
      </c>
      <c r="I37" s="85">
        <f>IF(H37="","",VLOOKUP(H37,'INITIAL INPUT'!$P$4:$R$34,3))</f>
        <v>80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5"/>
      <c r="Y37" s="237"/>
    </row>
    <row r="38" spans="1:25" x14ac:dyDescent="0.25">
      <c r="A38" s="90" t="s">
        <v>63</v>
      </c>
      <c r="B38" s="79" t="str">
        <f>IF(NAMES!B31="","",NAMES!B31)</f>
        <v xml:space="preserve">TARECTECAN, MARIO JR. A.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13.514285714285714</v>
      </c>
      <c r="F38" s="83">
        <f>IF(PRELIM!AB38="","",$F$8*PRELIM!AB38)</f>
        <v>25.877697841726619</v>
      </c>
      <c r="G38" s="83">
        <f>IF(PRELIM!AD38="","",$G$8*PRELIM!AD38)</f>
        <v>22.1</v>
      </c>
      <c r="H38" s="84">
        <f t="shared" si="0"/>
        <v>61.491983556012336</v>
      </c>
      <c r="I38" s="85">
        <f>IF(H38="","",VLOOKUP(H38,'INITIAL INPUT'!$P$4:$R$34,3))</f>
        <v>81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5"/>
      <c r="Y38" s="237"/>
    </row>
    <row r="39" spans="1:25" x14ac:dyDescent="0.25">
      <c r="A39" s="90" t="s">
        <v>64</v>
      </c>
      <c r="B39" s="79" t="str">
        <f>IF(NAMES!B32="","",NAMES!B32)</f>
        <v xml:space="preserve">TOQUERO, JEREMY G.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17.285714285714288</v>
      </c>
      <c r="F39" s="83">
        <f>IF(PRELIM!AB39="","",$F$8*PRELIM!AB39)</f>
        <v>18.755395683453237</v>
      </c>
      <c r="G39" s="83">
        <f>IF(PRELIM!AD39="","",$G$8*PRELIM!AD39)</f>
        <v>17.850000000000001</v>
      </c>
      <c r="H39" s="84">
        <f t="shared" si="0"/>
        <v>53.891109969167523</v>
      </c>
      <c r="I39" s="85">
        <f>IF(H39="","",VLOOKUP(H39,'INITIAL INPUT'!$P$4:$R$34,3))</f>
        <v>77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5"/>
      <c r="Y39" s="237"/>
    </row>
    <row r="40" spans="1:25" x14ac:dyDescent="0.25">
      <c r="A40" s="90" t="s">
        <v>65</v>
      </c>
      <c r="B40" s="79" t="str">
        <f>IF(NAMES!B33="","",NAMES!B33)</f>
        <v xml:space="preserve">VILLANUEVA, CRISTINA MAE T. </v>
      </c>
      <c r="C40" s="104" t="str">
        <f>IF(NAMES!C33="","",NAMES!C33)</f>
        <v>F</v>
      </c>
      <c r="D40" s="81" t="str">
        <f>IF(NAMES!D33="","",NAMES!D33)</f>
        <v>BSIT-WEB TRACK-1</v>
      </c>
      <c r="E40" s="82">
        <f>IF(PRELIM!P40="","",$E$8*PRELIM!P40)</f>
        <v>17.285714285714288</v>
      </c>
      <c r="F40" s="83">
        <f>IF(PRELIM!AB40="","",$F$8*PRELIM!AB40)</f>
        <v>25.877697841726619</v>
      </c>
      <c r="G40" s="83">
        <f>IF(PRELIM!AD40="","",$G$8*PRELIM!AD40)</f>
        <v>15.3</v>
      </c>
      <c r="H40" s="84">
        <f t="shared" si="0"/>
        <v>58.463412127440904</v>
      </c>
      <c r="I40" s="85">
        <f>IF(H40="","",VLOOKUP(H40,'INITIAL INPUT'!$P$4:$R$34,3))</f>
        <v>79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5"/>
      <c r="Y40" s="23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4" t="str">
        <f>A1</f>
        <v>2M  ITE16</v>
      </c>
      <c r="B42" s="255"/>
      <c r="C42" s="255"/>
      <c r="D42" s="256"/>
      <c r="E42" s="260" t="s">
        <v>129</v>
      </c>
      <c r="F42" s="261"/>
      <c r="G42" s="261"/>
      <c r="H42" s="261"/>
      <c r="I42" s="262"/>
      <c r="J42" s="260" t="s">
        <v>130</v>
      </c>
      <c r="K42" s="261"/>
      <c r="L42" s="261"/>
      <c r="M42" s="261"/>
      <c r="N42" s="261"/>
      <c r="O42" s="262"/>
      <c r="P42" s="260" t="s">
        <v>131</v>
      </c>
      <c r="Q42" s="261"/>
      <c r="R42" s="261"/>
      <c r="S42" s="261"/>
      <c r="T42" s="261"/>
      <c r="U42" s="261"/>
      <c r="V42" s="287"/>
      <c r="W42" s="72"/>
      <c r="X42" s="91"/>
    </row>
    <row r="43" spans="1:25" s="74" customFormat="1" ht="15" customHeight="1" x14ac:dyDescent="0.35">
      <c r="A43" s="257"/>
      <c r="B43" s="258"/>
      <c r="C43" s="258"/>
      <c r="D43" s="259"/>
      <c r="E43" s="288" t="str">
        <f>IF(PART1=0,"",PART1)</f>
        <v>Class Standing</v>
      </c>
      <c r="F43" s="291" t="str">
        <f>IF(PART2=0,"",PART2)</f>
        <v>Laboratory</v>
      </c>
      <c r="G43" s="232" t="s">
        <v>98</v>
      </c>
      <c r="H43" s="239" t="str">
        <f>H2</f>
        <v>SCORE</v>
      </c>
      <c r="I43" s="295" t="str">
        <f>I2</f>
        <v>GRADE (%)</v>
      </c>
      <c r="J43" s="288" t="str">
        <f>IF(PART1=0,"",PART1)</f>
        <v>Class Standing</v>
      </c>
      <c r="K43" s="291" t="str">
        <f>IF(PART2=0,"",PART2)</f>
        <v>Laboratory</v>
      </c>
      <c r="L43" s="232" t="s">
        <v>98</v>
      </c>
      <c r="M43" s="265" t="str">
        <f>M2</f>
        <v>RAW SCORE</v>
      </c>
      <c r="N43" s="239" t="str">
        <f>N2</f>
        <v>SCORE</v>
      </c>
      <c r="O43" s="295" t="str">
        <f>O2</f>
        <v>GRADE (%)</v>
      </c>
      <c r="P43" s="288" t="str">
        <f>IF(PART1=0,"",PART1)</f>
        <v>Class Standing</v>
      </c>
      <c r="Q43" s="291" t="str">
        <f>IF(PART2=0,"",PART2)</f>
        <v>Laboratory</v>
      </c>
      <c r="R43" s="232" t="s">
        <v>98</v>
      </c>
      <c r="S43" s="265" t="str">
        <f>S2</f>
        <v>RAW SCORE</v>
      </c>
      <c r="T43" s="239" t="str">
        <f>T2</f>
        <v>SCORE</v>
      </c>
      <c r="U43" s="242" t="str">
        <f>U2</f>
        <v>GRADE (%)</v>
      </c>
      <c r="V43" s="245" t="str">
        <f>V2</f>
        <v>FINAL GRADE (%)</v>
      </c>
      <c r="W43" s="226" t="s">
        <v>133</v>
      </c>
    </row>
    <row r="44" spans="1:25" s="74" customFormat="1" ht="15" customHeight="1" x14ac:dyDescent="0.35">
      <c r="A44" s="280" t="str">
        <f>A3</f>
        <v>Multimedia Systems</v>
      </c>
      <c r="B44" s="281"/>
      <c r="C44" s="281"/>
      <c r="D44" s="282"/>
      <c r="E44" s="289"/>
      <c r="F44" s="292"/>
      <c r="G44" s="233"/>
      <c r="H44" s="240"/>
      <c r="I44" s="296"/>
      <c r="J44" s="289"/>
      <c r="K44" s="292"/>
      <c r="L44" s="233"/>
      <c r="M44" s="265"/>
      <c r="N44" s="240"/>
      <c r="O44" s="296"/>
      <c r="P44" s="289"/>
      <c r="Q44" s="292"/>
      <c r="R44" s="233"/>
      <c r="S44" s="265"/>
      <c r="T44" s="240"/>
      <c r="U44" s="243"/>
      <c r="V44" s="245"/>
      <c r="W44" s="227"/>
    </row>
    <row r="45" spans="1:25" s="74" customFormat="1" ht="12.75" customHeight="1" x14ac:dyDescent="0.35">
      <c r="A45" s="283" t="str">
        <f>A4</f>
        <v>4:00-5:25 TTH  8:55-10:20 MWF</v>
      </c>
      <c r="B45" s="284"/>
      <c r="C45" s="285"/>
      <c r="D45" s="75" t="str">
        <f>D4</f>
        <v>U301/M307</v>
      </c>
      <c r="E45" s="289"/>
      <c r="F45" s="292"/>
      <c r="G45" s="233"/>
      <c r="H45" s="240"/>
      <c r="I45" s="296"/>
      <c r="J45" s="289"/>
      <c r="K45" s="292"/>
      <c r="L45" s="233"/>
      <c r="M45" s="265"/>
      <c r="N45" s="240"/>
      <c r="O45" s="296"/>
      <c r="P45" s="289"/>
      <c r="Q45" s="292"/>
      <c r="R45" s="233"/>
      <c r="S45" s="265"/>
      <c r="T45" s="240"/>
      <c r="U45" s="243"/>
      <c r="V45" s="245"/>
      <c r="W45" s="227"/>
    </row>
    <row r="46" spans="1:25" s="74" customFormat="1" ht="12.65" customHeight="1" x14ac:dyDescent="0.35">
      <c r="A46" s="283" t="str">
        <f>A5</f>
        <v>3rd Trimester SY 2016-2017</v>
      </c>
      <c r="B46" s="284"/>
      <c r="C46" s="285"/>
      <c r="D46" s="286"/>
      <c r="E46" s="289"/>
      <c r="F46" s="292"/>
      <c r="G46" s="294">
        <f>G5</f>
        <v>40575</v>
      </c>
      <c r="H46" s="240"/>
      <c r="I46" s="296"/>
      <c r="J46" s="289"/>
      <c r="K46" s="292"/>
      <c r="L46" s="294">
        <f>L5</f>
        <v>40603</v>
      </c>
      <c r="M46" s="265"/>
      <c r="N46" s="240"/>
      <c r="O46" s="296"/>
      <c r="P46" s="289"/>
      <c r="Q46" s="292"/>
      <c r="R46" s="294">
        <f>R5</f>
        <v>40634</v>
      </c>
      <c r="S46" s="265"/>
      <c r="T46" s="240"/>
      <c r="U46" s="243"/>
      <c r="V46" s="245"/>
      <c r="W46" s="227"/>
    </row>
    <row r="47" spans="1:25" s="74" customFormat="1" ht="12.75" customHeight="1" x14ac:dyDescent="0.35">
      <c r="A47" s="271" t="str">
        <f>A6</f>
        <v>Inst/Prof:Leonard Prim Francis G. Reyes</v>
      </c>
      <c r="B47" s="272"/>
      <c r="C47" s="233"/>
      <c r="D47" s="298"/>
      <c r="E47" s="289"/>
      <c r="F47" s="292"/>
      <c r="G47" s="233"/>
      <c r="H47" s="240"/>
      <c r="I47" s="296"/>
      <c r="J47" s="289"/>
      <c r="K47" s="292"/>
      <c r="L47" s="233"/>
      <c r="M47" s="265"/>
      <c r="N47" s="240"/>
      <c r="O47" s="296"/>
      <c r="P47" s="289"/>
      <c r="Q47" s="292"/>
      <c r="R47" s="233"/>
      <c r="S47" s="265"/>
      <c r="T47" s="240"/>
      <c r="U47" s="243"/>
      <c r="V47" s="245"/>
      <c r="W47" s="227"/>
    </row>
    <row r="48" spans="1:25" ht="13.15" customHeight="1" x14ac:dyDescent="0.25">
      <c r="A48" s="274" t="str">
        <f>A7</f>
        <v>CLASS LIST</v>
      </c>
      <c r="B48" s="275"/>
      <c r="C48" s="278" t="str">
        <f>C7</f>
        <v>SEX</v>
      </c>
      <c r="D48" s="263" t="str">
        <f>D7</f>
        <v>Course</v>
      </c>
      <c r="E48" s="289"/>
      <c r="F48" s="292"/>
      <c r="G48" s="233"/>
      <c r="H48" s="240"/>
      <c r="I48" s="296"/>
      <c r="J48" s="289"/>
      <c r="K48" s="292"/>
      <c r="L48" s="233"/>
      <c r="M48" s="266"/>
      <c r="N48" s="240"/>
      <c r="O48" s="296"/>
      <c r="P48" s="289"/>
      <c r="Q48" s="292"/>
      <c r="R48" s="233"/>
      <c r="S48" s="266"/>
      <c r="T48" s="240"/>
      <c r="U48" s="243"/>
      <c r="V48" s="245"/>
      <c r="W48" s="227"/>
      <c r="X48" s="91"/>
    </row>
    <row r="49" spans="1:24" x14ac:dyDescent="0.25">
      <c r="A49" s="276"/>
      <c r="B49" s="277"/>
      <c r="C49" s="279"/>
      <c r="D49" s="264"/>
      <c r="E49" s="290"/>
      <c r="F49" s="293"/>
      <c r="G49" s="293"/>
      <c r="H49" s="241"/>
      <c r="I49" s="297"/>
      <c r="J49" s="290"/>
      <c r="K49" s="293"/>
      <c r="L49" s="293"/>
      <c r="M49" s="267"/>
      <c r="N49" s="241"/>
      <c r="O49" s="297"/>
      <c r="P49" s="290"/>
      <c r="Q49" s="293"/>
      <c r="R49" s="293"/>
      <c r="S49" s="267"/>
      <c r="T49" s="241"/>
      <c r="U49" s="244"/>
      <c r="V49" s="246"/>
      <c r="W49" s="228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>Khairi, Ammar</v>
      </c>
      <c r="C51" s="104" t="str">
        <f>IF(NAMES!C35="","",NAMES!C35)</f>
        <v/>
      </c>
      <c r="D51" s="81" t="str">
        <f>IF(NAMES!D35="","",NAMES!D35)</f>
        <v/>
      </c>
      <c r="E51" s="82">
        <f>IF(PRELIM!P51="","",$E$8*PRELIM!P51)</f>
        <v>9.4285714285714288</v>
      </c>
      <c r="F51" s="83" t="str">
        <f>IF(PRELIM!AB51="","",$F$8*PRELIM!AB51)</f>
        <v/>
      </c>
      <c r="G51" s="83">
        <f>IF(PRELIM!AD51="","",$G$8*PRELIM!AD51)</f>
        <v>20.400000000000002</v>
      </c>
      <c r="H51" s="84">
        <f t="shared" si="6"/>
        <v>29.828571428571429</v>
      </c>
      <c r="I51" s="85">
        <f>IF(H51="","",VLOOKUP(H51,'INITIAL INPUT'!$P$4:$R$34,3))</f>
        <v>72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>DECENA</v>
      </c>
      <c r="C52" s="104" t="str">
        <f>IF(NAMES!C36="","",NAMES!C36)</f>
        <v/>
      </c>
      <c r="D52" s="81" t="str">
        <f>IF(NAMES!D36="","",NAMES!D36)</f>
        <v/>
      </c>
      <c r="E52" s="82">
        <f>IF(PRELIM!P52="","",$E$8*PRELIM!P52)</f>
        <v>13.828571428571429</v>
      </c>
      <c r="F52" s="83">
        <f>IF(PRELIM!AB52="","",$F$8*PRELIM!AB52)</f>
        <v>25.877697841726619</v>
      </c>
      <c r="G52" s="83">
        <f>IF(PRELIM!AD52="","",$G$8*PRELIM!AD52)</f>
        <v>28.900000000000002</v>
      </c>
      <c r="H52" s="84">
        <f t="shared" si="6"/>
        <v>68.606269270298057</v>
      </c>
      <c r="I52" s="85">
        <f>IF(H52="","",VLOOKUP(H52,'INITIAL INPUT'!$P$4:$R$34,3))</f>
        <v>84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>ELSAFADI</v>
      </c>
      <c r="C53" s="104" t="str">
        <f>IF(NAMES!C37="","",NAMES!C37)</f>
        <v/>
      </c>
      <c r="D53" s="81" t="str">
        <f>IF(NAMES!D37="","",NAMES!D37)</f>
        <v/>
      </c>
      <c r="E53" s="82">
        <f>IF(PRELIM!P53="","",$E$8*PRELIM!P53)</f>
        <v>10.371428571428572</v>
      </c>
      <c r="F53" s="83">
        <f>IF(PRELIM!AB53="","",$F$8*PRELIM!AB53)</f>
        <v>20.179856115107913</v>
      </c>
      <c r="G53" s="83">
        <f>IF(PRELIM!AD53="","",$G$8*PRELIM!AD53)</f>
        <v>25.500000000000004</v>
      </c>
      <c r="H53" s="84">
        <f t="shared" si="6"/>
        <v>56.051284686536491</v>
      </c>
      <c r="I53" s="85">
        <f>IF(H53="","",VLOOKUP(H53,'INITIAL INPUT'!$P$4:$R$34,3))</f>
        <v>78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>OCAMPO</v>
      </c>
      <c r="C54" s="104" t="str">
        <f>IF(NAMES!C38="","",NAMES!C38)</f>
        <v/>
      </c>
      <c r="D54" s="81" t="str">
        <f>IF(NAMES!D38="","",NAMES!D38)</f>
        <v/>
      </c>
      <c r="E54" s="82">
        <f>IF(PRELIM!P54="","",$E$8*PRELIM!P54)</f>
        <v>4.7142857142857144</v>
      </c>
      <c r="F54" s="83">
        <f>IF(PRELIM!AB54="","",$F$8*PRELIM!AB54)</f>
        <v>1.1870503597122302</v>
      </c>
      <c r="G54" s="83">
        <f>IF(PRELIM!AD54="","",$G$8*PRELIM!AD54)</f>
        <v>28.05</v>
      </c>
      <c r="H54" s="84">
        <f t="shared" si="6"/>
        <v>33.951336073997943</v>
      </c>
      <c r="I54" s="85">
        <f>IF(H54="","",VLOOKUP(H54,'INITIAL INPUT'!$P$4:$R$34,3))</f>
        <v>73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4"/>
      <c r="Y66" s="23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5"/>
      <c r="Y67" s="23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5"/>
      <c r="Y68" s="23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5"/>
      <c r="Y69" s="23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5"/>
      <c r="Y70" s="23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5"/>
      <c r="Y71" s="23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5"/>
      <c r="Y72" s="23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5"/>
      <c r="Y73" s="23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5"/>
      <c r="Y74" s="23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5"/>
      <c r="Y75" s="23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5"/>
      <c r="Y76" s="23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5"/>
      <c r="Y77" s="23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5"/>
      <c r="Y78" s="23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5"/>
      <c r="Y79" s="23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5"/>
      <c r="Y80" s="23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11" zoomScaleNormal="100" workbookViewId="0">
      <selection activeCell="X33" sqref="X3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20" t="str">
        <f>CRS!A1</f>
        <v>2M  ITE16</v>
      </c>
      <c r="B1" s="321"/>
      <c r="C1" s="321"/>
      <c r="D1" s="321"/>
      <c r="E1" s="329" t="s">
        <v>97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2"/>
      <c r="AG1" s="63"/>
      <c r="AH1" s="55"/>
      <c r="AI1" s="55"/>
      <c r="AJ1" s="55"/>
      <c r="AK1" s="55"/>
    </row>
    <row r="2" spans="1:37" ht="15" customHeight="1" x14ac:dyDescent="0.3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48" t="s">
        <v>99</v>
      </c>
      <c r="AF2" s="299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6" t="str">
        <f>CRS!A3</f>
        <v>Multimedia Systems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48"/>
      <c r="AF3" s="299"/>
      <c r="AG3" s="62"/>
      <c r="AH3" s="62"/>
      <c r="AI3" s="62"/>
      <c r="AJ3" s="62"/>
      <c r="AK3" s="62"/>
    </row>
    <row r="4" spans="1:37" ht="12.75" customHeight="1" x14ac:dyDescent="0.35">
      <c r="A4" s="324" t="str">
        <f>CRS!A4</f>
        <v>4:00-5:25 TTH  8:55-10:20 MWF</v>
      </c>
      <c r="B4" s="325"/>
      <c r="C4" s="326"/>
      <c r="D4" s="71" t="str">
        <f>CRS!D4</f>
        <v>U301/M307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48"/>
      <c r="AF4" s="299"/>
      <c r="AG4" s="62"/>
      <c r="AH4" s="62"/>
      <c r="AI4" s="62"/>
      <c r="AJ4" s="62"/>
      <c r="AK4" s="62"/>
    </row>
    <row r="5" spans="1:37" ht="12.65" customHeight="1" x14ac:dyDescent="0.35">
      <c r="A5" s="324" t="str">
        <f>CRS!A5</f>
        <v>3rd Trimester SY 2016-2017</v>
      </c>
      <c r="B5" s="325"/>
      <c r="C5" s="326"/>
      <c r="D5" s="326"/>
      <c r="E5" s="108">
        <v>30</v>
      </c>
      <c r="F5" s="108">
        <v>10</v>
      </c>
      <c r="G5" s="108">
        <v>20</v>
      </c>
      <c r="H5" s="108">
        <v>10</v>
      </c>
      <c r="I5" s="108">
        <v>15</v>
      </c>
      <c r="J5" s="108">
        <v>20</v>
      </c>
      <c r="K5" s="108"/>
      <c r="L5" s="108"/>
      <c r="M5" s="108"/>
      <c r="N5" s="108"/>
      <c r="O5" s="342"/>
      <c r="P5" s="313"/>
      <c r="Q5" s="108">
        <v>10</v>
      </c>
      <c r="R5" s="108">
        <v>28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>
        <v>40</v>
      </c>
      <c r="Y5" s="108"/>
      <c r="Z5" s="108"/>
      <c r="AA5" s="342"/>
      <c r="AB5" s="313"/>
      <c r="AC5" s="110">
        <v>80</v>
      </c>
      <c r="AD5" s="350"/>
      <c r="AE5" s="348"/>
      <c r="AF5" s="299"/>
      <c r="AG5" s="62"/>
      <c r="AH5" s="62"/>
      <c r="AI5" s="62"/>
      <c r="AJ5" s="62"/>
      <c r="AK5" s="62"/>
    </row>
    <row r="6" spans="1:37" ht="12.75" customHeight="1" x14ac:dyDescent="0.35">
      <c r="A6" s="360" t="str">
        <f>CRS!A6</f>
        <v>Inst/Prof:Leonard Prim Francis G. Reyes</v>
      </c>
      <c r="B6" s="317"/>
      <c r="C6" s="305"/>
      <c r="D6" s="305"/>
      <c r="E6" s="306" t="s">
        <v>231</v>
      </c>
      <c r="F6" s="306" t="s">
        <v>235</v>
      </c>
      <c r="G6" s="306" t="s">
        <v>236</v>
      </c>
      <c r="H6" s="306" t="s">
        <v>236</v>
      </c>
      <c r="I6" s="306" t="s">
        <v>237</v>
      </c>
      <c r="J6" s="306" t="s">
        <v>239</v>
      </c>
      <c r="K6" s="306"/>
      <c r="L6" s="306"/>
      <c r="M6" s="306"/>
      <c r="N6" s="306"/>
      <c r="O6" s="367">
        <f>IF(SUM(E5:N5)=0,"",SUM(E5:N5))</f>
        <v>105</v>
      </c>
      <c r="P6" s="313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43">
        <f>IF(SUM(Q5:Z5)=0,"",SUM(Q5:Z5))</f>
        <v>278</v>
      </c>
      <c r="AB6" s="313"/>
      <c r="AC6" s="357">
        <f>'INITIAL INPUT'!D20</f>
        <v>40575</v>
      </c>
      <c r="AD6" s="351"/>
      <c r="AE6" s="348"/>
      <c r="AF6" s="299"/>
      <c r="AG6" s="62"/>
      <c r="AH6" s="62"/>
      <c r="AI6" s="62"/>
      <c r="AJ6" s="62"/>
      <c r="AK6" s="62"/>
    </row>
    <row r="7" spans="1:37" ht="13.4" customHeight="1" x14ac:dyDescent="0.3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48"/>
      <c r="AF7" s="299"/>
      <c r="AG7" s="55"/>
      <c r="AH7" s="55"/>
      <c r="AI7" s="55"/>
      <c r="AJ7" s="55"/>
      <c r="AK7" s="55"/>
    </row>
    <row r="8" spans="1:37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49"/>
      <c r="AF8" s="300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>
        <v>20</v>
      </c>
      <c r="F9" s="109">
        <v>10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30</v>
      </c>
      <c r="P9" s="67">
        <f>IF(O9="","",O9/$O$6*100)</f>
        <v>28.571428571428569</v>
      </c>
      <c r="Q9" s="109">
        <v>0</v>
      </c>
      <c r="R9" s="109">
        <v>10</v>
      </c>
      <c r="S9" s="109">
        <v>10</v>
      </c>
      <c r="T9" s="109">
        <v>10</v>
      </c>
      <c r="U9" s="109">
        <v>10</v>
      </c>
      <c r="V9" s="109">
        <v>10</v>
      </c>
      <c r="W9" s="109">
        <v>10</v>
      </c>
      <c r="X9" s="109">
        <v>10</v>
      </c>
      <c r="Y9" s="109"/>
      <c r="Z9" s="109"/>
      <c r="AA9" s="60">
        <f>IF(SUM(Q9:Z9)=0,"",SUM(Q9:Z9))</f>
        <v>70</v>
      </c>
      <c r="AB9" s="67">
        <f>IF(AA9="","",AA9/$AA$6*100)</f>
        <v>25.179856115107913</v>
      </c>
      <c r="AC9" s="111">
        <v>44</v>
      </c>
      <c r="AD9" s="67">
        <f>IF(AC9="","",AC9/$AC$5*100)</f>
        <v>55.000000000000007</v>
      </c>
      <c r="AE9" s="66">
        <f>CRS!H9</f>
        <v>36.437923946557042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>
        <v>30</v>
      </c>
      <c r="F10" s="109">
        <v>10</v>
      </c>
      <c r="G10" s="109">
        <v>20</v>
      </c>
      <c r="H10" s="109">
        <v>10</v>
      </c>
      <c r="I10" s="109">
        <v>15</v>
      </c>
      <c r="J10" s="109"/>
      <c r="K10" s="109"/>
      <c r="L10" s="109"/>
      <c r="M10" s="109"/>
      <c r="N10" s="109"/>
      <c r="O10" s="60">
        <f t="shared" ref="O10:O40" si="0">IF(SUM(E10:N10)=0,"",SUM(E10:N10))</f>
        <v>85</v>
      </c>
      <c r="P10" s="67">
        <f t="shared" ref="P10:P40" si="1">IF(O10="","",O10/$O$6*100)</f>
        <v>80.952380952380949</v>
      </c>
      <c r="Q10" s="109">
        <v>10</v>
      </c>
      <c r="R10" s="109">
        <v>22</v>
      </c>
      <c r="S10" s="109">
        <v>30</v>
      </c>
      <c r="T10" s="109">
        <v>30</v>
      </c>
      <c r="U10" s="109">
        <v>30</v>
      </c>
      <c r="V10" s="109">
        <v>30</v>
      </c>
      <c r="W10" s="109">
        <v>30</v>
      </c>
      <c r="X10" s="109">
        <v>30</v>
      </c>
      <c r="Y10" s="109"/>
      <c r="Z10" s="109"/>
      <c r="AA10" s="60">
        <f t="shared" ref="AA10:AA40" si="2">IF(SUM(Q10:Z10)=0,"",SUM(Q10:Z10))</f>
        <v>212</v>
      </c>
      <c r="AB10" s="67">
        <f t="shared" ref="AB10:AB40" si="3">IF(AA10="","",AA10/$AA$6*100)</f>
        <v>76.258992805755398</v>
      </c>
      <c r="AC10" s="111">
        <v>70</v>
      </c>
      <c r="AD10" s="67">
        <f t="shared" ref="AD10:AD40" si="4">IF(AC10="","",AC10/$AC$5*100)</f>
        <v>87.5</v>
      </c>
      <c r="AE10" s="66">
        <f>CRS!H10</f>
        <v>81.629753340185005</v>
      </c>
      <c r="AF10" s="64">
        <f>CRS!I10</f>
        <v>91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>
        <v>18</v>
      </c>
      <c r="H11" s="109">
        <v>0</v>
      </c>
      <c r="I11" s="109">
        <v>13</v>
      </c>
      <c r="J11" s="109"/>
      <c r="K11" s="109"/>
      <c r="L11" s="109"/>
      <c r="M11" s="109"/>
      <c r="N11" s="109"/>
      <c r="O11" s="60">
        <f t="shared" si="0"/>
        <v>31</v>
      </c>
      <c r="P11" s="67">
        <f t="shared" si="1"/>
        <v>29.523809523809526</v>
      </c>
      <c r="Q11" s="109">
        <v>0</v>
      </c>
      <c r="R11" s="109">
        <v>30</v>
      </c>
      <c r="S11" s="109"/>
      <c r="T11" s="109"/>
      <c r="U11" s="109"/>
      <c r="V11" s="109"/>
      <c r="W11" s="109"/>
      <c r="X11" s="109"/>
      <c r="Y11" s="109"/>
      <c r="Z11" s="109"/>
      <c r="AA11" s="60">
        <f t="shared" si="2"/>
        <v>30</v>
      </c>
      <c r="AB11" s="67">
        <f t="shared" si="3"/>
        <v>10.791366906474821</v>
      </c>
      <c r="AC11" s="111">
        <v>56</v>
      </c>
      <c r="AD11" s="67">
        <f t="shared" si="4"/>
        <v>70</v>
      </c>
      <c r="AE11" s="66">
        <f>CRS!H11</f>
        <v>37.104008221993837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>
        <v>20</v>
      </c>
      <c r="F12" s="109"/>
      <c r="G12" s="109">
        <v>15</v>
      </c>
      <c r="H12" s="109">
        <v>10</v>
      </c>
      <c r="I12" s="109">
        <v>15</v>
      </c>
      <c r="J12" s="109"/>
      <c r="K12" s="109"/>
      <c r="L12" s="109"/>
      <c r="M12" s="109"/>
      <c r="N12" s="109"/>
      <c r="O12" s="60">
        <f t="shared" si="0"/>
        <v>60</v>
      </c>
      <c r="P12" s="67">
        <f t="shared" si="1"/>
        <v>57.142857142857139</v>
      </c>
      <c r="Q12" s="109">
        <v>10</v>
      </c>
      <c r="R12" s="109">
        <v>28</v>
      </c>
      <c r="S12" s="109">
        <v>30</v>
      </c>
      <c r="T12" s="109">
        <v>30</v>
      </c>
      <c r="U12" s="109">
        <v>30</v>
      </c>
      <c r="V12" s="109">
        <v>30</v>
      </c>
      <c r="W12" s="109">
        <v>30</v>
      </c>
      <c r="X12" s="109">
        <v>30</v>
      </c>
      <c r="Y12" s="109"/>
      <c r="Z12" s="109"/>
      <c r="AA12" s="60">
        <f t="shared" si="2"/>
        <v>218</v>
      </c>
      <c r="AB12" s="67">
        <f t="shared" si="3"/>
        <v>78.417266187050359</v>
      </c>
      <c r="AC12" s="111">
        <v>46</v>
      </c>
      <c r="AD12" s="67">
        <f t="shared" si="4"/>
        <v>57.499999999999993</v>
      </c>
      <c r="AE12" s="66">
        <f>CRS!H12</f>
        <v>64.284840698869473</v>
      </c>
      <c r="AF12" s="64">
        <f>CRS!I12</f>
        <v>82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>
        <v>30</v>
      </c>
      <c r="F13" s="109">
        <v>10</v>
      </c>
      <c r="G13" s="109">
        <v>15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65</v>
      </c>
      <c r="P13" s="67">
        <f t="shared" si="1"/>
        <v>61.904761904761905</v>
      </c>
      <c r="Q13" s="109">
        <v>10</v>
      </c>
      <c r="R13" s="109">
        <v>28</v>
      </c>
      <c r="S13" s="109">
        <v>30</v>
      </c>
      <c r="T13" s="109">
        <v>30</v>
      </c>
      <c r="U13" s="109">
        <v>30</v>
      </c>
      <c r="V13" s="109">
        <v>30</v>
      </c>
      <c r="W13" s="109">
        <v>30</v>
      </c>
      <c r="X13" s="109">
        <v>30</v>
      </c>
      <c r="Y13" s="109"/>
      <c r="Z13" s="109"/>
      <c r="AA13" s="60">
        <f t="shared" si="2"/>
        <v>218</v>
      </c>
      <c r="AB13" s="67">
        <f t="shared" si="3"/>
        <v>78.417266187050359</v>
      </c>
      <c r="AC13" s="111">
        <v>62</v>
      </c>
      <c r="AD13" s="67">
        <f t="shared" si="4"/>
        <v>77.5</v>
      </c>
      <c r="AE13" s="66">
        <f>CRS!H13</f>
        <v>72.656269270298054</v>
      </c>
      <c r="AF13" s="64">
        <f>CRS!I13</f>
        <v>86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>
        <v>30</v>
      </c>
      <c r="F14" s="109">
        <v>10</v>
      </c>
      <c r="G14" s="109">
        <v>20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70</v>
      </c>
      <c r="P14" s="67">
        <f t="shared" si="1"/>
        <v>66.666666666666657</v>
      </c>
      <c r="Q14" s="109">
        <v>10</v>
      </c>
      <c r="R14" s="109">
        <v>22</v>
      </c>
      <c r="S14" s="109">
        <v>30</v>
      </c>
      <c r="T14" s="109">
        <v>30</v>
      </c>
      <c r="U14" s="109">
        <v>30</v>
      </c>
      <c r="V14" s="109">
        <v>30</v>
      </c>
      <c r="W14" s="109">
        <v>30</v>
      </c>
      <c r="X14" s="109">
        <v>30</v>
      </c>
      <c r="Y14" s="109"/>
      <c r="Z14" s="109"/>
      <c r="AA14" s="60">
        <f t="shared" si="2"/>
        <v>212</v>
      </c>
      <c r="AB14" s="67">
        <f t="shared" si="3"/>
        <v>76.258992805755398</v>
      </c>
      <c r="AC14" s="111">
        <v>64</v>
      </c>
      <c r="AD14" s="67">
        <f t="shared" si="4"/>
        <v>80</v>
      </c>
      <c r="AE14" s="66">
        <f>CRS!H14</f>
        <v>74.365467625899285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>
        <v>25</v>
      </c>
      <c r="F15" s="109">
        <v>10</v>
      </c>
      <c r="G15" s="109">
        <v>20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65</v>
      </c>
      <c r="P15" s="67">
        <f t="shared" si="1"/>
        <v>61.904761904761905</v>
      </c>
      <c r="Q15" s="109">
        <v>0</v>
      </c>
      <c r="R15" s="109">
        <v>28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/>
      <c r="Z15" s="109"/>
      <c r="AA15" s="60">
        <f t="shared" si="2"/>
        <v>28</v>
      </c>
      <c r="AB15" s="67">
        <f t="shared" si="3"/>
        <v>10.071942446043165</v>
      </c>
      <c r="AC15" s="111">
        <v>58</v>
      </c>
      <c r="AD15" s="67">
        <f t="shared" si="4"/>
        <v>72.5</v>
      </c>
      <c r="AE15" s="66">
        <f>CRS!H15</f>
        <v>48.40231243576568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>
        <v>10</v>
      </c>
      <c r="G16" s="109">
        <v>20</v>
      </c>
      <c r="H16" s="109">
        <v>10</v>
      </c>
      <c r="I16" s="109">
        <v>15</v>
      </c>
      <c r="J16" s="109"/>
      <c r="K16" s="109"/>
      <c r="L16" s="109"/>
      <c r="M16" s="109"/>
      <c r="N16" s="109"/>
      <c r="O16" s="60">
        <f t="shared" si="0"/>
        <v>55</v>
      </c>
      <c r="P16" s="67">
        <f t="shared" si="1"/>
        <v>52.380952380952387</v>
      </c>
      <c r="Q16" s="109">
        <v>10</v>
      </c>
      <c r="R16" s="109">
        <v>28</v>
      </c>
      <c r="S16" s="109">
        <v>30</v>
      </c>
      <c r="T16" s="109">
        <v>30</v>
      </c>
      <c r="U16" s="109">
        <v>30</v>
      </c>
      <c r="V16" s="109">
        <v>20</v>
      </c>
      <c r="W16" s="109">
        <v>30</v>
      </c>
      <c r="X16" s="109">
        <v>20</v>
      </c>
      <c r="Y16" s="109"/>
      <c r="Z16" s="109"/>
      <c r="AA16" s="60">
        <f t="shared" si="2"/>
        <v>198</v>
      </c>
      <c r="AB16" s="67">
        <f t="shared" si="3"/>
        <v>71.223021582733821</v>
      </c>
      <c r="AC16" s="111">
        <v>64</v>
      </c>
      <c r="AD16" s="67">
        <f t="shared" si="4"/>
        <v>80</v>
      </c>
      <c r="AE16" s="66">
        <f>CRS!H16</f>
        <v>67.989311408016448</v>
      </c>
      <c r="AF16" s="64">
        <f>CRS!I16</f>
        <v>84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>
        <v>10</v>
      </c>
      <c r="G17" s="109">
        <v>20</v>
      </c>
      <c r="H17" s="109">
        <v>10</v>
      </c>
      <c r="I17" s="109">
        <v>15</v>
      </c>
      <c r="J17" s="109"/>
      <c r="K17" s="109"/>
      <c r="L17" s="109"/>
      <c r="M17" s="109"/>
      <c r="N17" s="109"/>
      <c r="O17" s="60">
        <f t="shared" si="0"/>
        <v>55</v>
      </c>
      <c r="P17" s="67">
        <f t="shared" si="1"/>
        <v>52.380952380952387</v>
      </c>
      <c r="Q17" s="109">
        <v>10</v>
      </c>
      <c r="R17" s="109">
        <v>28</v>
      </c>
      <c r="S17" s="109">
        <v>30</v>
      </c>
      <c r="T17" s="109">
        <v>30</v>
      </c>
      <c r="U17" s="109">
        <v>30</v>
      </c>
      <c r="V17" s="109">
        <v>30</v>
      </c>
      <c r="W17" s="109">
        <v>30</v>
      </c>
      <c r="X17" s="109">
        <v>30</v>
      </c>
      <c r="Y17" s="109"/>
      <c r="Z17" s="109"/>
      <c r="AA17" s="60">
        <f t="shared" si="2"/>
        <v>218</v>
      </c>
      <c r="AB17" s="67">
        <f t="shared" si="3"/>
        <v>78.417266187050359</v>
      </c>
      <c r="AC17" s="111">
        <v>50</v>
      </c>
      <c r="AD17" s="67">
        <f t="shared" si="4"/>
        <v>62.5</v>
      </c>
      <c r="AE17" s="66">
        <f>CRS!H17</f>
        <v>64.413412127440907</v>
      </c>
      <c r="AF17" s="64">
        <f>CRS!I17</f>
        <v>82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>
        <v>10</v>
      </c>
      <c r="G18" s="109">
        <v>20</v>
      </c>
      <c r="H18" s="109">
        <v>0</v>
      </c>
      <c r="I18" s="109">
        <v>15</v>
      </c>
      <c r="J18" s="109"/>
      <c r="K18" s="109"/>
      <c r="L18" s="109"/>
      <c r="M18" s="109"/>
      <c r="N18" s="109"/>
      <c r="O18" s="60">
        <f t="shared" si="0"/>
        <v>45</v>
      </c>
      <c r="P18" s="67">
        <f t="shared" si="1"/>
        <v>42.857142857142854</v>
      </c>
      <c r="Q18" s="109">
        <v>10</v>
      </c>
      <c r="R18" s="109">
        <v>28</v>
      </c>
      <c r="S18" s="109">
        <v>30</v>
      </c>
      <c r="T18" s="109">
        <v>30</v>
      </c>
      <c r="U18" s="109">
        <v>30</v>
      </c>
      <c r="V18" s="109">
        <v>30</v>
      </c>
      <c r="W18" s="109">
        <v>30</v>
      </c>
      <c r="X18" s="109"/>
      <c r="Y18" s="109"/>
      <c r="Z18" s="109"/>
      <c r="AA18" s="60">
        <f t="shared" si="2"/>
        <v>188</v>
      </c>
      <c r="AB18" s="67">
        <f t="shared" si="3"/>
        <v>67.625899280575538</v>
      </c>
      <c r="AC18" s="111">
        <v>58</v>
      </c>
      <c r="AD18" s="67">
        <f t="shared" si="4"/>
        <v>72.5</v>
      </c>
      <c r="AE18" s="66">
        <f>CRS!H18</f>
        <v>61.109403905447081</v>
      </c>
      <c r="AF18" s="64">
        <f>CRS!I18</f>
        <v>81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>
        <v>20</v>
      </c>
      <c r="F19" s="109">
        <v>10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30</v>
      </c>
      <c r="P19" s="67">
        <f t="shared" si="1"/>
        <v>28.571428571428569</v>
      </c>
      <c r="Q19" s="109">
        <v>10</v>
      </c>
      <c r="R19" s="109">
        <v>26</v>
      </c>
      <c r="S19" s="109">
        <v>30</v>
      </c>
      <c r="T19" s="109">
        <v>30</v>
      </c>
      <c r="U19" s="109">
        <v>30</v>
      </c>
      <c r="V19" s="109">
        <v>30</v>
      </c>
      <c r="W19" s="109">
        <v>20</v>
      </c>
      <c r="X19" s="109">
        <v>0</v>
      </c>
      <c r="Y19" s="109"/>
      <c r="Z19" s="109"/>
      <c r="AA19" s="60">
        <f t="shared" si="2"/>
        <v>176</v>
      </c>
      <c r="AB19" s="67">
        <f t="shared" si="3"/>
        <v>63.309352517985609</v>
      </c>
      <c r="AC19" s="111">
        <v>50</v>
      </c>
      <c r="AD19" s="67">
        <f t="shared" si="4"/>
        <v>62.5</v>
      </c>
      <c r="AE19" s="66">
        <f>CRS!H19</f>
        <v>51.57065775950668</v>
      </c>
      <c r="AF19" s="64">
        <f>CRS!I19</f>
        <v>76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>
        <v>30</v>
      </c>
      <c r="F20" s="109">
        <v>10</v>
      </c>
      <c r="G20" s="109">
        <v>18</v>
      </c>
      <c r="H20" s="109">
        <v>10</v>
      </c>
      <c r="I20" s="109">
        <v>15</v>
      </c>
      <c r="J20" s="109"/>
      <c r="K20" s="109"/>
      <c r="L20" s="109"/>
      <c r="M20" s="109"/>
      <c r="N20" s="109"/>
      <c r="O20" s="60">
        <f t="shared" si="0"/>
        <v>83</v>
      </c>
      <c r="P20" s="67">
        <f t="shared" si="1"/>
        <v>79.047619047619051</v>
      </c>
      <c r="Q20" s="109">
        <v>10</v>
      </c>
      <c r="R20" s="109">
        <v>22</v>
      </c>
      <c r="S20" s="109">
        <v>30</v>
      </c>
      <c r="T20" s="109">
        <v>30</v>
      </c>
      <c r="U20" s="109">
        <v>30</v>
      </c>
      <c r="V20" s="109">
        <v>30</v>
      </c>
      <c r="W20" s="109">
        <v>30</v>
      </c>
      <c r="X20" s="109">
        <v>30</v>
      </c>
      <c r="Y20" s="109"/>
      <c r="Z20" s="109"/>
      <c r="AA20" s="60">
        <f t="shared" si="2"/>
        <v>212</v>
      </c>
      <c r="AB20" s="67">
        <f t="shared" si="3"/>
        <v>76.258992805755398</v>
      </c>
      <c r="AC20" s="111">
        <v>56</v>
      </c>
      <c r="AD20" s="67">
        <f t="shared" si="4"/>
        <v>70</v>
      </c>
      <c r="AE20" s="66">
        <f>CRS!H20</f>
        <v>75.051181911613568</v>
      </c>
      <c r="AF20" s="64">
        <f>CRS!I20</f>
        <v>88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>
        <v>15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25</v>
      </c>
      <c r="P21" s="67">
        <f t="shared" si="1"/>
        <v>23.809523809523807</v>
      </c>
      <c r="Q21" s="109">
        <v>0</v>
      </c>
      <c r="R21" s="109">
        <v>17</v>
      </c>
      <c r="S21" s="109">
        <v>30</v>
      </c>
      <c r="T21" s="109">
        <v>30</v>
      </c>
      <c r="U21" s="109">
        <v>30</v>
      </c>
      <c r="V21" s="109">
        <v>30</v>
      </c>
      <c r="W21" s="109">
        <v>30</v>
      </c>
      <c r="X21" s="109">
        <v>0</v>
      </c>
      <c r="Y21" s="109"/>
      <c r="Z21" s="109"/>
      <c r="AA21" s="60">
        <f t="shared" si="2"/>
        <v>167</v>
      </c>
      <c r="AB21" s="67">
        <f t="shared" si="3"/>
        <v>60.071942446043167</v>
      </c>
      <c r="AC21" s="111">
        <v>54</v>
      </c>
      <c r="AD21" s="67">
        <f t="shared" si="4"/>
        <v>67.5</v>
      </c>
      <c r="AE21" s="66">
        <f>CRS!H21</f>
        <v>50.630883864337108</v>
      </c>
      <c r="AF21" s="64">
        <f>CRS!I21</f>
        <v>75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>
        <v>30</v>
      </c>
      <c r="F22" s="109">
        <v>10</v>
      </c>
      <c r="G22" s="109">
        <v>15</v>
      </c>
      <c r="H22" s="109">
        <v>0</v>
      </c>
      <c r="I22" s="109">
        <v>10</v>
      </c>
      <c r="J22" s="109"/>
      <c r="K22" s="109"/>
      <c r="L22" s="109"/>
      <c r="M22" s="109"/>
      <c r="N22" s="109"/>
      <c r="O22" s="60">
        <f t="shared" si="0"/>
        <v>65</v>
      </c>
      <c r="P22" s="67">
        <f t="shared" si="1"/>
        <v>61.904761904761905</v>
      </c>
      <c r="Q22" s="109">
        <v>10</v>
      </c>
      <c r="R22" s="109">
        <v>28</v>
      </c>
      <c r="S22" s="109">
        <v>30</v>
      </c>
      <c r="T22" s="109">
        <v>30</v>
      </c>
      <c r="U22" s="109">
        <v>30</v>
      </c>
      <c r="V22" s="109">
        <v>30</v>
      </c>
      <c r="W22" s="109">
        <v>30</v>
      </c>
      <c r="X22" s="109">
        <v>30</v>
      </c>
      <c r="Y22" s="109"/>
      <c r="Z22" s="109"/>
      <c r="AA22" s="60">
        <f t="shared" si="2"/>
        <v>218</v>
      </c>
      <c r="AB22" s="67">
        <f t="shared" si="3"/>
        <v>78.417266187050359</v>
      </c>
      <c r="AC22" s="111">
        <v>40</v>
      </c>
      <c r="AD22" s="67">
        <f t="shared" si="4"/>
        <v>50</v>
      </c>
      <c r="AE22" s="66">
        <f>CRS!H22</f>
        <v>63.306269270298046</v>
      </c>
      <c r="AF22" s="64">
        <f>CRS!I22</f>
        <v>82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>
        <v>10</v>
      </c>
      <c r="G23" s="109">
        <v>18</v>
      </c>
      <c r="H23" s="109">
        <v>10</v>
      </c>
      <c r="I23" s="109">
        <v>15</v>
      </c>
      <c r="J23" s="109"/>
      <c r="K23" s="109"/>
      <c r="L23" s="109"/>
      <c r="M23" s="109"/>
      <c r="N23" s="109"/>
      <c r="O23" s="60">
        <f t="shared" si="0"/>
        <v>53</v>
      </c>
      <c r="P23" s="67">
        <f t="shared" si="1"/>
        <v>50.476190476190474</v>
      </c>
      <c r="Q23" s="109">
        <v>10</v>
      </c>
      <c r="R23" s="109">
        <v>27</v>
      </c>
      <c r="S23" s="109">
        <v>30</v>
      </c>
      <c r="T23" s="109">
        <v>30</v>
      </c>
      <c r="U23" s="109">
        <v>30</v>
      </c>
      <c r="V23" s="109">
        <v>30</v>
      </c>
      <c r="W23" s="109">
        <v>30</v>
      </c>
      <c r="X23" s="109">
        <v>30</v>
      </c>
      <c r="Y23" s="109"/>
      <c r="Z23" s="109"/>
      <c r="AA23" s="60">
        <f t="shared" si="2"/>
        <v>217</v>
      </c>
      <c r="AB23" s="67">
        <f t="shared" si="3"/>
        <v>78.057553956834539</v>
      </c>
      <c r="AC23" s="111">
        <v>60</v>
      </c>
      <c r="AD23" s="67">
        <f t="shared" si="4"/>
        <v>75</v>
      </c>
      <c r="AE23" s="66">
        <f>CRS!H23</f>
        <v>67.916135662898256</v>
      </c>
      <c r="AF23" s="64">
        <f>CRS!I23</f>
        <v>84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10</v>
      </c>
      <c r="G24" s="109">
        <v>18</v>
      </c>
      <c r="H24" s="109">
        <v>10</v>
      </c>
      <c r="I24" s="109">
        <v>11</v>
      </c>
      <c r="J24" s="109"/>
      <c r="K24" s="109"/>
      <c r="L24" s="109"/>
      <c r="M24" s="109"/>
      <c r="N24" s="109"/>
      <c r="O24" s="60">
        <f t="shared" si="0"/>
        <v>69</v>
      </c>
      <c r="P24" s="67">
        <f t="shared" si="1"/>
        <v>65.714285714285708</v>
      </c>
      <c r="Q24" s="109">
        <v>10</v>
      </c>
      <c r="R24" s="109">
        <v>28</v>
      </c>
      <c r="S24" s="109">
        <v>30</v>
      </c>
      <c r="T24" s="109">
        <v>30</v>
      </c>
      <c r="U24" s="109">
        <v>30</v>
      </c>
      <c r="V24" s="109">
        <v>30</v>
      </c>
      <c r="W24" s="109">
        <v>30</v>
      </c>
      <c r="X24" s="109">
        <v>20</v>
      </c>
      <c r="Y24" s="109"/>
      <c r="Z24" s="109"/>
      <c r="AA24" s="60">
        <f t="shared" si="2"/>
        <v>208</v>
      </c>
      <c r="AB24" s="67">
        <f t="shared" si="3"/>
        <v>74.82014388489209</v>
      </c>
      <c r="AC24" s="111">
        <v>64</v>
      </c>
      <c r="AD24" s="67">
        <f t="shared" si="4"/>
        <v>80</v>
      </c>
      <c r="AE24" s="66">
        <f>CRS!H24</f>
        <v>73.576361767728685</v>
      </c>
      <c r="AF24" s="64">
        <f>CRS!I24</f>
        <v>87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>
        <v>30</v>
      </c>
      <c r="F25" s="109">
        <v>10</v>
      </c>
      <c r="G25" s="109">
        <v>18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68</v>
      </c>
      <c r="P25" s="67">
        <f t="shared" si="1"/>
        <v>64.761904761904759</v>
      </c>
      <c r="Q25" s="109">
        <v>10</v>
      </c>
      <c r="R25" s="109">
        <v>28</v>
      </c>
      <c r="S25" s="109">
        <v>30</v>
      </c>
      <c r="T25" s="109">
        <v>30</v>
      </c>
      <c r="U25" s="109">
        <v>30</v>
      </c>
      <c r="V25" s="109">
        <v>30</v>
      </c>
      <c r="W25" s="109">
        <v>30</v>
      </c>
      <c r="X25" s="109">
        <v>30</v>
      </c>
      <c r="Y25" s="109"/>
      <c r="Z25" s="109"/>
      <c r="AA25" s="60">
        <f t="shared" si="2"/>
        <v>218</v>
      </c>
      <c r="AB25" s="67">
        <f t="shared" si="3"/>
        <v>78.417266187050359</v>
      </c>
      <c r="AC25" s="111">
        <v>60</v>
      </c>
      <c r="AD25" s="67">
        <f t="shared" si="4"/>
        <v>75</v>
      </c>
      <c r="AE25" s="66">
        <f>CRS!H25</f>
        <v>72.749126413155196</v>
      </c>
      <c r="AF25" s="64">
        <f>CRS!I25</f>
        <v>86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>
        <v>20</v>
      </c>
      <c r="F26" s="109"/>
      <c r="G26" s="109">
        <v>20</v>
      </c>
      <c r="H26" s="109">
        <v>10</v>
      </c>
      <c r="I26" s="109">
        <v>10</v>
      </c>
      <c r="J26" s="109"/>
      <c r="K26" s="109"/>
      <c r="L26" s="109"/>
      <c r="M26" s="109"/>
      <c r="N26" s="109"/>
      <c r="O26" s="60">
        <f t="shared" si="0"/>
        <v>60</v>
      </c>
      <c r="P26" s="67">
        <f t="shared" si="1"/>
        <v>57.142857142857139</v>
      </c>
      <c r="Q26" s="109">
        <v>10</v>
      </c>
      <c r="R26" s="109">
        <v>28</v>
      </c>
      <c r="S26" s="109">
        <v>30</v>
      </c>
      <c r="T26" s="109">
        <v>20</v>
      </c>
      <c r="U26" s="109">
        <v>30</v>
      </c>
      <c r="V26" s="109">
        <v>30</v>
      </c>
      <c r="W26" s="109">
        <v>20</v>
      </c>
      <c r="X26" s="109"/>
      <c r="Y26" s="109"/>
      <c r="Z26" s="109"/>
      <c r="AA26" s="60">
        <f t="shared" si="2"/>
        <v>168</v>
      </c>
      <c r="AB26" s="67">
        <f t="shared" si="3"/>
        <v>60.431654676258994</v>
      </c>
      <c r="AC26" s="111">
        <v>52</v>
      </c>
      <c r="AD26" s="67">
        <f t="shared" si="4"/>
        <v>65</v>
      </c>
      <c r="AE26" s="66">
        <f>CRS!H26</f>
        <v>60.899588900308324</v>
      </c>
      <c r="AF26" s="64">
        <f>CRS!I26</f>
        <v>80</v>
      </c>
      <c r="AG26" s="374"/>
      <c r="AH26" s="372" t="s">
        <v>127</v>
      </c>
    </row>
    <row r="27" spans="1:34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>
        <v>30</v>
      </c>
      <c r="F27" s="109"/>
      <c r="G27" s="109">
        <v>15</v>
      </c>
      <c r="H27" s="109">
        <v>0</v>
      </c>
      <c r="I27" s="109">
        <v>15</v>
      </c>
      <c r="J27" s="109"/>
      <c r="K27" s="109"/>
      <c r="L27" s="109"/>
      <c r="M27" s="109"/>
      <c r="N27" s="109"/>
      <c r="O27" s="60">
        <f t="shared" si="0"/>
        <v>60</v>
      </c>
      <c r="P27" s="67">
        <f t="shared" si="1"/>
        <v>57.142857142857139</v>
      </c>
      <c r="Q27" s="109">
        <v>10</v>
      </c>
      <c r="R27" s="109">
        <v>28</v>
      </c>
      <c r="S27" s="109">
        <v>30</v>
      </c>
      <c r="T27" s="109">
        <v>30</v>
      </c>
      <c r="U27" s="109">
        <v>30</v>
      </c>
      <c r="V27" s="109">
        <v>30</v>
      </c>
      <c r="W27" s="109">
        <v>30</v>
      </c>
      <c r="X27" s="109">
        <v>0</v>
      </c>
      <c r="Y27" s="109"/>
      <c r="Z27" s="109"/>
      <c r="AA27" s="60">
        <f t="shared" si="2"/>
        <v>188</v>
      </c>
      <c r="AB27" s="67">
        <f t="shared" si="3"/>
        <v>67.625899280575538</v>
      </c>
      <c r="AC27" s="111">
        <v>52</v>
      </c>
      <c r="AD27" s="67">
        <f t="shared" si="4"/>
        <v>65</v>
      </c>
      <c r="AE27" s="66">
        <f>CRS!H27</f>
        <v>63.273689619732785</v>
      </c>
      <c r="AF27" s="64">
        <f>CRS!I27</f>
        <v>82</v>
      </c>
      <c r="AG27" s="375"/>
      <c r="AH27" s="373"/>
    </row>
    <row r="28" spans="1:34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5"/>
      <c r="AH28" s="373"/>
    </row>
    <row r="29" spans="1:34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>
        <v>10</v>
      </c>
      <c r="G29" s="109">
        <v>15</v>
      </c>
      <c r="H29" s="109">
        <v>10</v>
      </c>
      <c r="I29" s="109">
        <v>13</v>
      </c>
      <c r="J29" s="109"/>
      <c r="K29" s="109"/>
      <c r="L29" s="109"/>
      <c r="M29" s="109"/>
      <c r="N29" s="109"/>
      <c r="O29" s="60">
        <f t="shared" si="0"/>
        <v>48</v>
      </c>
      <c r="P29" s="67">
        <f t="shared" si="1"/>
        <v>45.714285714285715</v>
      </c>
      <c r="Q29" s="109">
        <v>10</v>
      </c>
      <c r="R29" s="109">
        <v>28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38</v>
      </c>
      <c r="AB29" s="67">
        <f t="shared" si="3"/>
        <v>13.669064748201439</v>
      </c>
      <c r="AC29" s="111">
        <v>58</v>
      </c>
      <c r="AD29" s="67">
        <f t="shared" si="4"/>
        <v>72.5</v>
      </c>
      <c r="AE29" s="66">
        <f>CRS!H29</f>
        <v>44.246505652620769</v>
      </c>
      <c r="AF29" s="64">
        <f>CRS!I29</f>
        <v>74</v>
      </c>
      <c r="AG29" s="375"/>
      <c r="AH29" s="373"/>
    </row>
    <row r="30" spans="1:34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0</v>
      </c>
      <c r="R30" s="109">
        <v>1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1</v>
      </c>
      <c r="AB30" s="67">
        <f t="shared" si="3"/>
        <v>0.35971223021582738</v>
      </c>
      <c r="AC30" s="111">
        <v>48</v>
      </c>
      <c r="AD30" s="67">
        <f t="shared" si="4"/>
        <v>60</v>
      </c>
      <c r="AE30" s="66">
        <f>CRS!H30</f>
        <v>20.518705035971227</v>
      </c>
      <c r="AF30" s="64">
        <f>CRS!I30</f>
        <v>72</v>
      </c>
      <c r="AG30" s="375"/>
      <c r="AH30" s="373"/>
    </row>
    <row r="31" spans="1:34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/>
      <c r="G31" s="109">
        <v>20</v>
      </c>
      <c r="H31" s="109">
        <v>10</v>
      </c>
      <c r="I31" s="109">
        <v>13</v>
      </c>
      <c r="J31" s="109"/>
      <c r="K31" s="109"/>
      <c r="L31" s="109"/>
      <c r="M31" s="109"/>
      <c r="N31" s="109"/>
      <c r="O31" s="60">
        <f t="shared" si="0"/>
        <v>63</v>
      </c>
      <c r="P31" s="67">
        <f t="shared" si="1"/>
        <v>60</v>
      </c>
      <c r="Q31" s="109">
        <v>10</v>
      </c>
      <c r="R31" s="109">
        <v>9</v>
      </c>
      <c r="S31" s="109">
        <v>30</v>
      </c>
      <c r="T31" s="109">
        <v>20</v>
      </c>
      <c r="U31" s="109">
        <v>20</v>
      </c>
      <c r="V31" s="109">
        <v>30</v>
      </c>
      <c r="W31" s="109">
        <v>20</v>
      </c>
      <c r="X31" s="109"/>
      <c r="Y31" s="109"/>
      <c r="Z31" s="109"/>
      <c r="AA31" s="60">
        <f t="shared" si="2"/>
        <v>139</v>
      </c>
      <c r="AB31" s="67">
        <f t="shared" si="3"/>
        <v>50</v>
      </c>
      <c r="AC31" s="111">
        <v>56</v>
      </c>
      <c r="AD31" s="67">
        <f t="shared" si="4"/>
        <v>70</v>
      </c>
      <c r="AE31" s="66">
        <f>CRS!H31</f>
        <v>60.099999999999994</v>
      </c>
      <c r="AF31" s="64">
        <f>CRS!I31</f>
        <v>80</v>
      </c>
      <c r="AG31" s="375"/>
      <c r="AH31" s="373"/>
    </row>
    <row r="32" spans="1:34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>
        <v>10</v>
      </c>
      <c r="G32" s="109">
        <v>20</v>
      </c>
      <c r="H32" s="109">
        <v>10</v>
      </c>
      <c r="I32" s="109">
        <v>13</v>
      </c>
      <c r="J32" s="109"/>
      <c r="K32" s="109"/>
      <c r="L32" s="109"/>
      <c r="M32" s="109"/>
      <c r="N32" s="109"/>
      <c r="O32" s="60">
        <f t="shared" si="0"/>
        <v>53</v>
      </c>
      <c r="P32" s="67">
        <f t="shared" si="1"/>
        <v>50.476190476190474</v>
      </c>
      <c r="Q32" s="109">
        <v>10</v>
      </c>
      <c r="R32" s="109">
        <v>28</v>
      </c>
      <c r="S32" s="109">
        <v>30</v>
      </c>
      <c r="T32" s="109">
        <v>30</v>
      </c>
      <c r="U32" s="109">
        <v>30</v>
      </c>
      <c r="V32" s="109">
        <v>30</v>
      </c>
      <c r="W32" s="109">
        <v>30</v>
      </c>
      <c r="X32" s="109">
        <v>30</v>
      </c>
      <c r="Y32" s="109"/>
      <c r="Z32" s="109"/>
      <c r="AA32" s="60">
        <f t="shared" si="2"/>
        <v>218</v>
      </c>
      <c r="AB32" s="67">
        <f t="shared" si="3"/>
        <v>78.417266187050359</v>
      </c>
      <c r="AC32" s="111">
        <v>46</v>
      </c>
      <c r="AD32" s="67">
        <f t="shared" si="4"/>
        <v>57.499999999999993</v>
      </c>
      <c r="AE32" s="66">
        <f>CRS!H32</f>
        <v>62.084840698869471</v>
      </c>
      <c r="AF32" s="64">
        <f>CRS!I32</f>
        <v>81</v>
      </c>
      <c r="AG32" s="375"/>
      <c r="AH32" s="373"/>
    </row>
    <row r="33" spans="1:37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>
        <v>20</v>
      </c>
      <c r="F33" s="109">
        <v>10</v>
      </c>
      <c r="G33" s="109">
        <v>20</v>
      </c>
      <c r="H33" s="109">
        <v>10</v>
      </c>
      <c r="I33" s="109">
        <v>15</v>
      </c>
      <c r="J33" s="109"/>
      <c r="K33" s="109"/>
      <c r="L33" s="109"/>
      <c r="M33" s="109"/>
      <c r="N33" s="109"/>
      <c r="O33" s="60">
        <f t="shared" si="0"/>
        <v>75</v>
      </c>
      <c r="P33" s="67">
        <f t="shared" si="1"/>
        <v>71.428571428571431</v>
      </c>
      <c r="Q33" s="109">
        <v>10</v>
      </c>
      <c r="R33" s="109">
        <v>28</v>
      </c>
      <c r="S33" s="109">
        <v>30</v>
      </c>
      <c r="T33" s="109">
        <v>30</v>
      </c>
      <c r="U33" s="109">
        <v>30</v>
      </c>
      <c r="V33" s="109">
        <v>30</v>
      </c>
      <c r="W33" s="109">
        <v>30</v>
      </c>
      <c r="X33" s="109">
        <v>30</v>
      </c>
      <c r="Y33" s="109"/>
      <c r="Z33" s="109"/>
      <c r="AA33" s="60">
        <f t="shared" si="2"/>
        <v>218</v>
      </c>
      <c r="AB33" s="67">
        <f t="shared" si="3"/>
        <v>78.417266187050359</v>
      </c>
      <c r="AC33" s="111">
        <v>74</v>
      </c>
      <c r="AD33" s="67">
        <f t="shared" si="4"/>
        <v>92.5</v>
      </c>
      <c r="AE33" s="66">
        <f>CRS!H33</f>
        <v>80.899126413155187</v>
      </c>
      <c r="AF33" s="64">
        <f>CRS!I33</f>
        <v>90</v>
      </c>
      <c r="AG33" s="375"/>
      <c r="AH33" s="373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>
        <v>10</v>
      </c>
      <c r="G34" s="109">
        <v>15</v>
      </c>
      <c r="H34" s="109">
        <v>10</v>
      </c>
      <c r="I34" s="109">
        <v>15</v>
      </c>
      <c r="J34" s="109"/>
      <c r="K34" s="109"/>
      <c r="L34" s="109"/>
      <c r="M34" s="109"/>
      <c r="N34" s="109"/>
      <c r="O34" s="60">
        <f t="shared" si="0"/>
        <v>70</v>
      </c>
      <c r="P34" s="67">
        <f t="shared" si="1"/>
        <v>66.666666666666657</v>
      </c>
      <c r="Q34" s="109">
        <v>5</v>
      </c>
      <c r="R34" s="109">
        <v>28</v>
      </c>
      <c r="S34" s="109">
        <v>30</v>
      </c>
      <c r="T34" s="109">
        <v>30</v>
      </c>
      <c r="U34" s="109">
        <v>30</v>
      </c>
      <c r="V34" s="109">
        <v>30</v>
      </c>
      <c r="W34" s="109">
        <v>30</v>
      </c>
      <c r="X34" s="109">
        <v>30</v>
      </c>
      <c r="Y34" s="109"/>
      <c r="Z34" s="109"/>
      <c r="AA34" s="60">
        <f t="shared" si="2"/>
        <v>213</v>
      </c>
      <c r="AB34" s="67">
        <f t="shared" si="3"/>
        <v>76.618705035971217</v>
      </c>
      <c r="AC34" s="111">
        <v>54</v>
      </c>
      <c r="AD34" s="67">
        <f t="shared" si="4"/>
        <v>67.5</v>
      </c>
      <c r="AE34" s="66">
        <f>CRS!H34</f>
        <v>70.234172661870502</v>
      </c>
      <c r="AF34" s="64">
        <f>CRS!I34</f>
        <v>85</v>
      </c>
      <c r="AG34" s="375"/>
      <c r="AH34" s="373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>
        <v>30</v>
      </c>
      <c r="F35" s="109">
        <v>10</v>
      </c>
      <c r="G35" s="109">
        <v>15</v>
      </c>
      <c r="H35" s="109">
        <v>0</v>
      </c>
      <c r="I35" s="109">
        <v>15</v>
      </c>
      <c r="J35" s="109"/>
      <c r="K35" s="109"/>
      <c r="L35" s="109"/>
      <c r="M35" s="109"/>
      <c r="N35" s="109"/>
      <c r="O35" s="60">
        <f t="shared" si="0"/>
        <v>70</v>
      </c>
      <c r="P35" s="67">
        <f t="shared" si="1"/>
        <v>66.666666666666657</v>
      </c>
      <c r="Q35" s="109">
        <v>0</v>
      </c>
      <c r="R35" s="109">
        <v>14</v>
      </c>
      <c r="S35" s="109">
        <v>20</v>
      </c>
      <c r="T35" s="109">
        <v>0</v>
      </c>
      <c r="U35" s="109">
        <v>0</v>
      </c>
      <c r="V35" s="109">
        <v>0</v>
      </c>
      <c r="W35" s="109">
        <v>0</v>
      </c>
      <c r="X35" s="109">
        <v>0</v>
      </c>
      <c r="Y35" s="109"/>
      <c r="Z35" s="109"/>
      <c r="AA35" s="60">
        <f t="shared" si="2"/>
        <v>34</v>
      </c>
      <c r="AB35" s="67">
        <f t="shared" si="3"/>
        <v>12.23021582733813</v>
      </c>
      <c r="AC35" s="111">
        <v>56</v>
      </c>
      <c r="AD35" s="67">
        <f t="shared" si="4"/>
        <v>70</v>
      </c>
      <c r="AE35" s="66">
        <f>CRS!H35</f>
        <v>49.835971223021581</v>
      </c>
      <c r="AF35" s="64">
        <f>CRS!I35</f>
        <v>74</v>
      </c>
      <c r="AG35" s="375"/>
      <c r="AH35" s="373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>
        <v>20</v>
      </c>
      <c r="F36" s="109">
        <v>10</v>
      </c>
      <c r="G36" s="109">
        <v>20</v>
      </c>
      <c r="H36" s="109">
        <v>10</v>
      </c>
      <c r="I36" s="109">
        <v>15</v>
      </c>
      <c r="J36" s="109"/>
      <c r="K36" s="109"/>
      <c r="L36" s="109"/>
      <c r="M36" s="109"/>
      <c r="N36" s="109"/>
      <c r="O36" s="60">
        <f t="shared" si="0"/>
        <v>75</v>
      </c>
      <c r="P36" s="67">
        <f t="shared" si="1"/>
        <v>71.428571428571431</v>
      </c>
      <c r="Q36" s="109">
        <v>10</v>
      </c>
      <c r="R36" s="109">
        <v>28</v>
      </c>
      <c r="S36" s="109">
        <v>30</v>
      </c>
      <c r="T36" s="109">
        <v>30</v>
      </c>
      <c r="U36" s="109">
        <v>30</v>
      </c>
      <c r="V36" s="109">
        <v>30</v>
      </c>
      <c r="W36" s="109">
        <v>30</v>
      </c>
      <c r="X36" s="109">
        <v>30</v>
      </c>
      <c r="Y36" s="109"/>
      <c r="Z36" s="109"/>
      <c r="AA36" s="60">
        <f t="shared" si="2"/>
        <v>218</v>
      </c>
      <c r="AB36" s="67">
        <f t="shared" si="3"/>
        <v>78.417266187050359</v>
      </c>
      <c r="AC36" s="111">
        <v>58</v>
      </c>
      <c r="AD36" s="67">
        <f t="shared" si="4"/>
        <v>72.5</v>
      </c>
      <c r="AE36" s="66">
        <f>CRS!H36</f>
        <v>74.09912641315519</v>
      </c>
      <c r="AF36" s="64">
        <f>CRS!I36</f>
        <v>87</v>
      </c>
      <c r="AG36" s="375"/>
      <c r="AH36" s="373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>
        <v>20</v>
      </c>
      <c r="F37" s="109">
        <v>10</v>
      </c>
      <c r="G37" s="109"/>
      <c r="H37" s="109"/>
      <c r="I37" s="109">
        <v>13</v>
      </c>
      <c r="J37" s="109"/>
      <c r="K37" s="109"/>
      <c r="L37" s="109"/>
      <c r="M37" s="109"/>
      <c r="N37" s="109"/>
      <c r="O37" s="60">
        <f t="shared" si="0"/>
        <v>43</v>
      </c>
      <c r="P37" s="67">
        <f t="shared" si="1"/>
        <v>40.952380952380949</v>
      </c>
      <c r="Q37" s="109">
        <v>5</v>
      </c>
      <c r="R37" s="109">
        <v>14</v>
      </c>
      <c r="S37" s="109">
        <v>30</v>
      </c>
      <c r="T37" s="109">
        <v>30</v>
      </c>
      <c r="U37" s="109">
        <v>30</v>
      </c>
      <c r="V37" s="109">
        <v>30</v>
      </c>
      <c r="W37" s="109">
        <v>30</v>
      </c>
      <c r="X37" s="109">
        <v>30</v>
      </c>
      <c r="Y37" s="109"/>
      <c r="Z37" s="109"/>
      <c r="AA37" s="60">
        <f t="shared" si="2"/>
        <v>199</v>
      </c>
      <c r="AB37" s="67">
        <f t="shared" si="3"/>
        <v>71.582733812949641</v>
      </c>
      <c r="AC37" s="111">
        <v>56</v>
      </c>
      <c r="AD37" s="67">
        <f t="shared" si="4"/>
        <v>70</v>
      </c>
      <c r="AE37" s="66">
        <f>CRS!H37</f>
        <v>60.936587872559102</v>
      </c>
      <c r="AF37" s="64">
        <f>CRS!I37</f>
        <v>80</v>
      </c>
      <c r="AG37" s="375"/>
      <c r="AH37" s="373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>
        <v>18</v>
      </c>
      <c r="H38" s="109">
        <v>10</v>
      </c>
      <c r="I38" s="109">
        <v>15</v>
      </c>
      <c r="J38" s="109"/>
      <c r="K38" s="109"/>
      <c r="L38" s="109"/>
      <c r="M38" s="109"/>
      <c r="N38" s="109"/>
      <c r="O38" s="60">
        <f t="shared" si="0"/>
        <v>43</v>
      </c>
      <c r="P38" s="67">
        <f t="shared" si="1"/>
        <v>40.952380952380949</v>
      </c>
      <c r="Q38" s="109">
        <v>10</v>
      </c>
      <c r="R38" s="109">
        <v>28</v>
      </c>
      <c r="S38" s="109">
        <v>30</v>
      </c>
      <c r="T38" s="109">
        <v>30</v>
      </c>
      <c r="U38" s="109">
        <v>30</v>
      </c>
      <c r="V38" s="109">
        <v>30</v>
      </c>
      <c r="W38" s="109">
        <v>30</v>
      </c>
      <c r="X38" s="109">
        <v>30</v>
      </c>
      <c r="Y38" s="109"/>
      <c r="Z38" s="109"/>
      <c r="AA38" s="60">
        <f t="shared" si="2"/>
        <v>218</v>
      </c>
      <c r="AB38" s="67">
        <f t="shared" si="3"/>
        <v>78.417266187050359</v>
      </c>
      <c r="AC38" s="111">
        <v>52</v>
      </c>
      <c r="AD38" s="67">
        <f t="shared" si="4"/>
        <v>65</v>
      </c>
      <c r="AE38" s="66">
        <f>CRS!H38</f>
        <v>61.491983556012336</v>
      </c>
      <c r="AF38" s="64">
        <f>CRS!I38</f>
        <v>81</v>
      </c>
      <c r="AG38" s="375"/>
      <c r="AH38" s="373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>
        <v>10</v>
      </c>
      <c r="G39" s="109">
        <v>20</v>
      </c>
      <c r="H39" s="109">
        <v>10</v>
      </c>
      <c r="I39" s="109">
        <v>15</v>
      </c>
      <c r="J39" s="109"/>
      <c r="K39" s="109"/>
      <c r="L39" s="109"/>
      <c r="M39" s="109"/>
      <c r="N39" s="109"/>
      <c r="O39" s="60">
        <f t="shared" si="0"/>
        <v>55</v>
      </c>
      <c r="P39" s="67">
        <f t="shared" si="1"/>
        <v>52.380952380952387</v>
      </c>
      <c r="Q39" s="109">
        <v>10</v>
      </c>
      <c r="R39" s="109">
        <v>28</v>
      </c>
      <c r="S39" s="109">
        <v>30</v>
      </c>
      <c r="T39" s="109">
        <v>30</v>
      </c>
      <c r="U39" s="109">
        <v>10</v>
      </c>
      <c r="V39" s="109">
        <v>10</v>
      </c>
      <c r="W39" s="109">
        <v>30</v>
      </c>
      <c r="X39" s="109">
        <v>10</v>
      </c>
      <c r="Y39" s="109"/>
      <c r="Z39" s="109"/>
      <c r="AA39" s="60">
        <f t="shared" si="2"/>
        <v>158</v>
      </c>
      <c r="AB39" s="67">
        <f t="shared" si="3"/>
        <v>56.834532374100718</v>
      </c>
      <c r="AC39" s="111">
        <v>42</v>
      </c>
      <c r="AD39" s="67">
        <f t="shared" si="4"/>
        <v>52.5</v>
      </c>
      <c r="AE39" s="66">
        <f>CRS!H39</f>
        <v>53.891109969167523</v>
      </c>
      <c r="AF39" s="64">
        <f>CRS!I39</f>
        <v>77</v>
      </c>
      <c r="AG39" s="375"/>
      <c r="AH39" s="373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>
        <v>20</v>
      </c>
      <c r="F40" s="109">
        <v>10</v>
      </c>
      <c r="G40" s="109">
        <v>15</v>
      </c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55</v>
      </c>
      <c r="P40" s="67">
        <f t="shared" si="1"/>
        <v>52.380952380952387</v>
      </c>
      <c r="Q40" s="109">
        <v>10</v>
      </c>
      <c r="R40" s="109">
        <v>28</v>
      </c>
      <c r="S40" s="109">
        <v>30</v>
      </c>
      <c r="T40" s="109">
        <v>30</v>
      </c>
      <c r="U40" s="109">
        <v>30</v>
      </c>
      <c r="V40" s="109">
        <v>30</v>
      </c>
      <c r="W40" s="109">
        <v>30</v>
      </c>
      <c r="X40" s="109">
        <v>30</v>
      </c>
      <c r="Y40" s="109"/>
      <c r="Z40" s="109"/>
      <c r="AA40" s="60">
        <f t="shared" si="2"/>
        <v>218</v>
      </c>
      <c r="AB40" s="67">
        <f t="shared" si="3"/>
        <v>78.417266187050359</v>
      </c>
      <c r="AC40" s="111">
        <v>36</v>
      </c>
      <c r="AD40" s="67">
        <f t="shared" si="4"/>
        <v>45</v>
      </c>
      <c r="AE40" s="66">
        <f>CRS!H40</f>
        <v>58.463412127440904</v>
      </c>
      <c r="AF40" s="64">
        <f>CRS!I40</f>
        <v>79</v>
      </c>
      <c r="AG40" s="375"/>
      <c r="AH40" s="373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3" t="str">
        <f>A1</f>
        <v>2M  ITE16</v>
      </c>
      <c r="B42" s="334"/>
      <c r="C42" s="334"/>
      <c r="D42" s="334"/>
      <c r="E42" s="329" t="s">
        <v>97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2"/>
      <c r="AG42" s="55"/>
      <c r="AH42" s="55"/>
      <c r="AI42" s="55"/>
      <c r="AJ42" s="55"/>
      <c r="AK42" s="55"/>
    </row>
    <row r="43" spans="1:37" ht="15" customHeight="1" x14ac:dyDescent="0.3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48" t="s">
        <v>99</v>
      </c>
      <c r="AF43" s="299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6" t="str">
        <f>A3</f>
        <v>Multimedia Systems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48"/>
      <c r="AF44" s="299"/>
      <c r="AG44" s="62"/>
      <c r="AH44" s="62"/>
      <c r="AI44" s="62"/>
      <c r="AJ44" s="62"/>
      <c r="AK44" s="62"/>
    </row>
    <row r="45" spans="1:37" ht="12.75" customHeight="1" x14ac:dyDescent="0.35">
      <c r="A45" s="324" t="str">
        <f>A4</f>
        <v>4:00-5:25 TTH  8:55-10:20 MWF</v>
      </c>
      <c r="B45" s="325"/>
      <c r="C45" s="326"/>
      <c r="D45" s="71" t="str">
        <f>D4</f>
        <v>U301/M307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48"/>
      <c r="AF45" s="299"/>
      <c r="AG45" s="62"/>
      <c r="AH45" s="62"/>
      <c r="AI45" s="62"/>
      <c r="AJ45" s="62"/>
      <c r="AK45" s="62"/>
    </row>
    <row r="46" spans="1:37" ht="12.75" customHeight="1" x14ac:dyDescent="0.35">
      <c r="A46" s="324" t="str">
        <f>A5</f>
        <v>3rd Trimester SY 2016-2017</v>
      </c>
      <c r="B46" s="325"/>
      <c r="C46" s="326"/>
      <c r="D46" s="326"/>
      <c r="E46" s="57">
        <f t="shared" ref="E46:N46" si="5">IF(E5="","",E5)</f>
        <v>30</v>
      </c>
      <c r="F46" s="57">
        <f t="shared" si="5"/>
        <v>10</v>
      </c>
      <c r="G46" s="57">
        <f t="shared" si="5"/>
        <v>20</v>
      </c>
      <c r="H46" s="57">
        <f t="shared" si="5"/>
        <v>10</v>
      </c>
      <c r="I46" s="57">
        <f t="shared" si="5"/>
        <v>15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10</v>
      </c>
      <c r="R46" s="57">
        <f t="shared" ref="R46:Z46" si="6">IF(R5="","",R5)</f>
        <v>28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>
        <f t="shared" si="6"/>
        <v>40</v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80</v>
      </c>
      <c r="AD46" s="350"/>
      <c r="AE46" s="348"/>
      <c r="AF46" s="299"/>
      <c r="AG46" s="62"/>
      <c r="AH46" s="62"/>
      <c r="AI46" s="62"/>
      <c r="AJ46" s="62"/>
      <c r="AK46" s="62"/>
    </row>
    <row r="47" spans="1:37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>6.6.17</v>
      </c>
      <c r="F47" s="318" t="str">
        <f t="shared" ref="F47:N47" si="7">IF(F6="","",F6)</f>
        <v>5.23.17</v>
      </c>
      <c r="G47" s="318" t="str">
        <f t="shared" si="7"/>
        <v>5.11.17</v>
      </c>
      <c r="H47" s="318" t="str">
        <f t="shared" si="7"/>
        <v>5.11.17</v>
      </c>
      <c r="I47" s="318" t="str">
        <f t="shared" si="7"/>
        <v>5.30.17</v>
      </c>
      <c r="J47" s="318" t="str">
        <f t="shared" si="7"/>
        <v>5.18.17</v>
      </c>
      <c r="K47" s="318" t="str">
        <f t="shared" si="7"/>
        <v/>
      </c>
      <c r="L47" s="318" t="str">
        <f t="shared" si="7"/>
        <v/>
      </c>
      <c r="M47" s="318" t="str">
        <f t="shared" si="7"/>
        <v/>
      </c>
      <c r="N47" s="318" t="str">
        <f t="shared" si="7"/>
        <v/>
      </c>
      <c r="O47" s="370">
        <f>O6</f>
        <v>105</v>
      </c>
      <c r="P47" s="312"/>
      <c r="Q47" s="318" t="str">
        <f t="shared" ref="Q47:Z47" si="8">IF(Q6="","",Q6)</f>
        <v/>
      </c>
      <c r="R47" s="318" t="str">
        <f t="shared" si="8"/>
        <v/>
      </c>
      <c r="S47" s="318" t="str">
        <f t="shared" si="8"/>
        <v/>
      </c>
      <c r="T47" s="318" t="str">
        <f t="shared" si="8"/>
        <v/>
      </c>
      <c r="U47" s="318" t="str">
        <f t="shared" si="8"/>
        <v/>
      </c>
      <c r="V47" s="318" t="str">
        <f t="shared" si="8"/>
        <v/>
      </c>
      <c r="W47" s="318" t="str">
        <f t="shared" si="8"/>
        <v/>
      </c>
      <c r="X47" s="318" t="str">
        <f t="shared" si="8"/>
        <v/>
      </c>
      <c r="Y47" s="318" t="str">
        <f t="shared" si="8"/>
        <v/>
      </c>
      <c r="Z47" s="318" t="str">
        <f t="shared" si="8"/>
        <v/>
      </c>
      <c r="AA47" s="370">
        <f>AA6</f>
        <v>278</v>
      </c>
      <c r="AB47" s="313"/>
      <c r="AC47" s="309">
        <f>AC6</f>
        <v>40575</v>
      </c>
      <c r="AD47" s="351"/>
      <c r="AE47" s="348"/>
      <c r="AF47" s="299"/>
      <c r="AG47" s="62"/>
      <c r="AH47" s="62"/>
      <c r="AI47" s="62"/>
      <c r="AJ47" s="62"/>
      <c r="AK47" s="62"/>
    </row>
    <row r="48" spans="1:37" ht="13.4" customHeight="1" x14ac:dyDescent="0.3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48"/>
      <c r="AF48" s="299"/>
      <c r="AG48" s="55"/>
      <c r="AH48" s="55"/>
      <c r="AI48" s="55"/>
      <c r="AJ48" s="55"/>
      <c r="AK48" s="55"/>
    </row>
    <row r="49" spans="1:32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49"/>
      <c r="AF49" s="300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>Khairi, Ammar</v>
      </c>
      <c r="C51" s="65" t="str">
        <f>CRS!C51</f>
        <v/>
      </c>
      <c r="D51" s="70" t="str">
        <f>CRS!D51</f>
        <v/>
      </c>
      <c r="E51" s="109">
        <v>30</v>
      </c>
      <c r="F51" s="109"/>
      <c r="G51" s="109"/>
      <c r="H51" s="109"/>
      <c r="I51" s="109"/>
      <c r="J51" s="109"/>
      <c r="K51" s="109"/>
      <c r="L51" s="109"/>
      <c r="M51" s="109"/>
      <c r="N51" s="109"/>
      <c r="O51" s="60">
        <f t="shared" si="9"/>
        <v>30</v>
      </c>
      <c r="P51" s="67">
        <f t="shared" si="10"/>
        <v>28.571428571428569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48</v>
      </c>
      <c r="AD51" s="67">
        <f t="shared" si="13"/>
        <v>60</v>
      </c>
      <c r="AE51" s="66">
        <f>CRS!H51</f>
        <v>29.828571428571429</v>
      </c>
      <c r="AF51" s="64">
        <f>CRS!I51</f>
        <v>72</v>
      </c>
    </row>
    <row r="52" spans="1:32" ht="12.75" customHeight="1" x14ac:dyDescent="0.35">
      <c r="A52" s="56" t="s">
        <v>68</v>
      </c>
      <c r="B52" s="59" t="str">
        <f>CRS!B52</f>
        <v>DECENA</v>
      </c>
      <c r="C52" s="65" t="str">
        <f>CRS!C52</f>
        <v/>
      </c>
      <c r="D52" s="70" t="str">
        <f>CRS!D52</f>
        <v/>
      </c>
      <c r="E52" s="109">
        <v>20</v>
      </c>
      <c r="F52" s="109">
        <v>10</v>
      </c>
      <c r="G52" s="109"/>
      <c r="H52" s="109"/>
      <c r="I52" s="109">
        <v>14</v>
      </c>
      <c r="J52" s="109"/>
      <c r="K52" s="109"/>
      <c r="L52" s="109"/>
      <c r="M52" s="109"/>
      <c r="N52" s="109"/>
      <c r="O52" s="60">
        <f t="shared" si="9"/>
        <v>44</v>
      </c>
      <c r="P52" s="67">
        <f t="shared" si="10"/>
        <v>41.904761904761905</v>
      </c>
      <c r="Q52" s="109">
        <v>10</v>
      </c>
      <c r="R52" s="109">
        <v>28</v>
      </c>
      <c r="S52" s="109">
        <v>30</v>
      </c>
      <c r="T52" s="109">
        <v>30</v>
      </c>
      <c r="U52" s="109">
        <v>30</v>
      </c>
      <c r="V52" s="109">
        <v>30</v>
      </c>
      <c r="W52" s="109">
        <v>30</v>
      </c>
      <c r="X52" s="109">
        <v>30</v>
      </c>
      <c r="Y52" s="109"/>
      <c r="Z52" s="109"/>
      <c r="AA52" s="60">
        <f t="shared" si="11"/>
        <v>218</v>
      </c>
      <c r="AB52" s="67">
        <f t="shared" si="12"/>
        <v>78.417266187050359</v>
      </c>
      <c r="AC52" s="111">
        <v>68</v>
      </c>
      <c r="AD52" s="67">
        <f t="shared" si="13"/>
        <v>85</v>
      </c>
      <c r="AE52" s="66">
        <f>CRS!H52</f>
        <v>68.606269270298057</v>
      </c>
      <c r="AF52" s="64">
        <f>CRS!I52</f>
        <v>84</v>
      </c>
    </row>
    <row r="53" spans="1:32" ht="12.75" customHeight="1" x14ac:dyDescent="0.35">
      <c r="A53" s="56" t="s">
        <v>69</v>
      </c>
      <c r="B53" s="59" t="str">
        <f>CRS!B53</f>
        <v>ELSAFADI</v>
      </c>
      <c r="C53" s="65" t="str">
        <f>CRS!C53</f>
        <v/>
      </c>
      <c r="D53" s="70" t="str">
        <f>CRS!D53</f>
        <v/>
      </c>
      <c r="E53" s="109">
        <v>20</v>
      </c>
      <c r="F53" s="109"/>
      <c r="G53" s="109"/>
      <c r="H53" s="109"/>
      <c r="I53" s="109">
        <v>13</v>
      </c>
      <c r="J53" s="109"/>
      <c r="K53" s="109"/>
      <c r="L53" s="109"/>
      <c r="M53" s="109"/>
      <c r="N53" s="109"/>
      <c r="O53" s="60">
        <f t="shared" si="9"/>
        <v>33</v>
      </c>
      <c r="P53" s="67">
        <f t="shared" si="10"/>
        <v>31.428571428571427</v>
      </c>
      <c r="Q53" s="109">
        <v>10</v>
      </c>
      <c r="R53" s="109">
        <v>20</v>
      </c>
      <c r="S53" s="109">
        <v>20</v>
      </c>
      <c r="T53" s="109">
        <v>20</v>
      </c>
      <c r="U53" s="109">
        <v>20</v>
      </c>
      <c r="V53" s="109">
        <v>30</v>
      </c>
      <c r="W53" s="109">
        <v>30</v>
      </c>
      <c r="X53" s="109">
        <v>20</v>
      </c>
      <c r="Y53" s="109"/>
      <c r="Z53" s="109"/>
      <c r="AA53" s="60">
        <f t="shared" si="11"/>
        <v>170</v>
      </c>
      <c r="AB53" s="67">
        <f t="shared" si="12"/>
        <v>61.151079136690647</v>
      </c>
      <c r="AC53" s="111">
        <v>60</v>
      </c>
      <c r="AD53" s="67">
        <f t="shared" si="13"/>
        <v>75</v>
      </c>
      <c r="AE53" s="66">
        <f>CRS!H53</f>
        <v>56.051284686536491</v>
      </c>
      <c r="AF53" s="64">
        <f>CRS!I53</f>
        <v>78</v>
      </c>
    </row>
    <row r="54" spans="1:32" ht="12.75" customHeight="1" x14ac:dyDescent="0.35">
      <c r="A54" s="56" t="s">
        <v>70</v>
      </c>
      <c r="B54" s="59" t="str">
        <f>CRS!B54</f>
        <v>OCAMPO</v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>
        <v>15</v>
      </c>
      <c r="J54" s="109"/>
      <c r="K54" s="109"/>
      <c r="L54" s="109"/>
      <c r="M54" s="109"/>
      <c r="N54" s="109"/>
      <c r="O54" s="60">
        <f t="shared" si="9"/>
        <v>15</v>
      </c>
      <c r="P54" s="67">
        <f t="shared" si="10"/>
        <v>14.285714285714285</v>
      </c>
      <c r="Q54" s="109">
        <v>10</v>
      </c>
      <c r="R54" s="109"/>
      <c r="S54" s="109"/>
      <c r="T54" s="109"/>
      <c r="U54" s="109"/>
      <c r="V54" s="109"/>
      <c r="W54" s="109"/>
      <c r="X54" s="109"/>
      <c r="Y54" s="109"/>
      <c r="Z54" s="109"/>
      <c r="AA54" s="60">
        <f t="shared" si="11"/>
        <v>10</v>
      </c>
      <c r="AB54" s="67">
        <f t="shared" si="12"/>
        <v>3.5971223021582732</v>
      </c>
      <c r="AC54" s="111">
        <v>66</v>
      </c>
      <c r="AD54" s="67">
        <f t="shared" si="13"/>
        <v>82.5</v>
      </c>
      <c r="AE54" s="66">
        <f>CRS!H54</f>
        <v>33.951336073997943</v>
      </c>
      <c r="AF54" s="64">
        <f>CRS!I54</f>
        <v>73</v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4"/>
      <c r="AH66" s="372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5"/>
      <c r="AH67" s="373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5"/>
      <c r="AH68" s="373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5"/>
      <c r="AH69" s="373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5"/>
      <c r="AH70" s="373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5"/>
      <c r="AH71" s="373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5"/>
      <c r="AH72" s="373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5"/>
      <c r="AH73" s="373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5"/>
      <c r="AH74" s="373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5"/>
      <c r="AH75" s="373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5"/>
      <c r="AH76" s="373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5"/>
      <c r="AH77" s="373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5"/>
      <c r="AH78" s="373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5"/>
      <c r="AH79" s="373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5"/>
      <c r="AH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2M  ITE16</v>
      </c>
      <c r="B1" s="321"/>
      <c r="C1" s="321"/>
      <c r="D1" s="321"/>
      <c r="E1" s="329" t="s">
        <v>135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76" t="s">
        <v>132</v>
      </c>
      <c r="AF2" s="348" t="s">
        <v>99</v>
      </c>
      <c r="AG2" s="299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Multimedia Systems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>4:00-5:25 TTH  8:55-10:20 MWF</v>
      </c>
      <c r="B4" s="325"/>
      <c r="C4" s="326"/>
      <c r="D4" s="71" t="str">
        <f>CRS!D4</f>
        <v>U301/M307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3rd Trimester SY 2016-2017</v>
      </c>
      <c r="B5" s="325"/>
      <c r="C5" s="326"/>
      <c r="D5" s="32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2"/>
      <c r="P5" s="313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2"/>
      <c r="AB5" s="313"/>
      <c r="AC5" s="110"/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67" t="str">
        <f>IF(SUM(E5:N5)=0,"",SUM(E5:N5))</f>
        <v/>
      </c>
      <c r="P6" s="313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43" t="str">
        <f>IF(SUM(Q5:Z5)=0,"",SUM(Q5:Z5))</f>
        <v/>
      </c>
      <c r="AB6" s="313"/>
      <c r="AC6" s="357">
        <f>'INITIAL INPUT'!D22</f>
        <v>40603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4"/>
      <c r="AI26" s="372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5"/>
      <c r="AI27" s="373"/>
    </row>
    <row r="28" spans="1:35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5"/>
      <c r="AI28" s="373"/>
    </row>
    <row r="29" spans="1:35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5"/>
      <c r="AI29" s="373"/>
    </row>
    <row r="30" spans="1:35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5"/>
      <c r="AI30" s="373"/>
    </row>
    <row r="31" spans="1:35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5"/>
      <c r="AI31" s="373"/>
    </row>
    <row r="32" spans="1:35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5"/>
      <c r="AI32" s="373"/>
    </row>
    <row r="33" spans="1:38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2M  ITE16</v>
      </c>
      <c r="B42" s="334"/>
      <c r="C42" s="334"/>
      <c r="D42" s="334"/>
      <c r="E42" s="329" t="s">
        <v>135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76" t="str">
        <f>AE2</f>
        <v>RAW SCORE</v>
      </c>
      <c r="AF43" s="348" t="s">
        <v>99</v>
      </c>
      <c r="AG43" s="299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Multimedia Systems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>4:00-5:25 TTH  8:55-10:20 MWF</v>
      </c>
      <c r="B45" s="325"/>
      <c r="C45" s="326"/>
      <c r="D45" s="71" t="str">
        <f>D4</f>
        <v>U301/M307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3rd Trimester SY 2016-2017</v>
      </c>
      <c r="B46" s="325"/>
      <c r="C46" s="326"/>
      <c r="D46" s="32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 t="str">
        <f>IF(AC5="","",AC5)</f>
        <v/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/>
      </c>
      <c r="F47" s="318" t="str">
        <f t="shared" si="5"/>
        <v/>
      </c>
      <c r="G47" s="318" t="str">
        <f t="shared" si="5"/>
        <v/>
      </c>
      <c r="H47" s="318" t="str">
        <f t="shared" si="5"/>
        <v/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 t="str">
        <f>O6</f>
        <v/>
      </c>
      <c r="P47" s="312"/>
      <c r="Q47" s="318" t="str">
        <f t="shared" ref="Q47:Z47" si="7">IF(Q6="","",Q6)</f>
        <v/>
      </c>
      <c r="R47" s="318" t="str">
        <f t="shared" si="7"/>
        <v/>
      </c>
      <c r="S47" s="318" t="str">
        <f t="shared" si="7"/>
        <v/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 t="str">
        <f>AA6</f>
        <v/>
      </c>
      <c r="AB47" s="313"/>
      <c r="AC47" s="309">
        <f>AC6</f>
        <v>40603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>Khairi, Ammar</v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>DECENA</v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>ELSAFADI</v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>OCAMPO</v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4"/>
      <c r="AI66" s="372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5"/>
      <c r="AI67" s="373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5"/>
      <c r="AI68" s="373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5"/>
      <c r="AI69" s="373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5"/>
      <c r="AI70" s="373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5"/>
      <c r="AI71" s="373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5"/>
      <c r="AI72" s="373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5"/>
      <c r="AI73" s="373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5"/>
      <c r="AI74" s="373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5"/>
      <c r="AI75" s="373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5"/>
      <c r="AI76" s="373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5"/>
      <c r="AI77" s="373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5"/>
      <c r="AI78" s="373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5"/>
      <c r="AI79" s="373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2M  ITE16</v>
      </c>
      <c r="B1" s="321"/>
      <c r="C1" s="321"/>
      <c r="D1" s="321"/>
      <c r="E1" s="329" t="s">
        <v>137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>Class Standing</v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98</v>
      </c>
      <c r="AD2" s="354"/>
      <c r="AE2" s="376" t="s">
        <v>132</v>
      </c>
      <c r="AF2" s="348" t="s">
        <v>99</v>
      </c>
      <c r="AG2" s="299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Multimedia Systems</v>
      </c>
      <c r="B3" s="347"/>
      <c r="C3" s="347"/>
      <c r="D3" s="347"/>
      <c r="E3" s="304" t="s">
        <v>101</v>
      </c>
      <c r="F3" s="304" t="s">
        <v>102</v>
      </c>
      <c r="G3" s="304" t="s">
        <v>103</v>
      </c>
      <c r="H3" s="304" t="s">
        <v>104</v>
      </c>
      <c r="I3" s="304" t="s">
        <v>105</v>
      </c>
      <c r="J3" s="304" t="s">
        <v>106</v>
      </c>
      <c r="K3" s="304" t="s">
        <v>107</v>
      </c>
      <c r="L3" s="304" t="s">
        <v>108</v>
      </c>
      <c r="M3" s="304" t="s">
        <v>109</v>
      </c>
      <c r="N3" s="304" t="s">
        <v>0</v>
      </c>
      <c r="O3" s="341" t="s">
        <v>110</v>
      </c>
      <c r="P3" s="312" t="s">
        <v>111</v>
      </c>
      <c r="Q3" s="304" t="s">
        <v>112</v>
      </c>
      <c r="R3" s="304" t="s">
        <v>113</v>
      </c>
      <c r="S3" s="304" t="s">
        <v>114</v>
      </c>
      <c r="T3" s="304" t="s">
        <v>115</v>
      </c>
      <c r="U3" s="304" t="s">
        <v>116</v>
      </c>
      <c r="V3" s="304" t="s">
        <v>117</v>
      </c>
      <c r="W3" s="304" t="s">
        <v>118</v>
      </c>
      <c r="X3" s="304" t="s">
        <v>119</v>
      </c>
      <c r="Y3" s="304" t="s">
        <v>120</v>
      </c>
      <c r="Z3" s="304" t="s">
        <v>121</v>
      </c>
      <c r="AA3" s="341" t="s">
        <v>110</v>
      </c>
      <c r="AB3" s="312" t="s">
        <v>111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>4:00-5:25 TTH  8:55-10:20 MWF</v>
      </c>
      <c r="B4" s="325"/>
      <c r="C4" s="326"/>
      <c r="D4" s="71" t="str">
        <f>CRS!D4</f>
        <v>U301/M307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122</v>
      </c>
      <c r="AD4" s="69" t="s">
        <v>123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3rd Trimester SY 2016-2017</v>
      </c>
      <c r="B5" s="325"/>
      <c r="C5" s="326"/>
      <c r="D5" s="32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2"/>
      <c r="P5" s="313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2"/>
      <c r="AB5" s="313"/>
      <c r="AC5" s="110"/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67" t="str">
        <f>IF(SUM(E5:N5)=0,"",SUM(E5:N5))</f>
        <v/>
      </c>
      <c r="P6" s="313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43" t="str">
        <f>IF(SUM(Q5:Z5)=0,"",SUM(Q5:Z5))</f>
        <v/>
      </c>
      <c r="AB6" s="313"/>
      <c r="AC6" s="357">
        <f>'INITIAL INPUT'!D24</f>
        <v>40634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124</v>
      </c>
      <c r="B7" s="316"/>
      <c r="C7" s="337" t="s">
        <v>125</v>
      </c>
      <c r="D7" s="327" t="s">
        <v>126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4"/>
      <c r="AI26" s="372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5"/>
      <c r="AI27" s="373"/>
    </row>
    <row r="28" spans="1:35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5"/>
      <c r="AI28" s="373"/>
    </row>
    <row r="29" spans="1:35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5"/>
      <c r="AI29" s="373"/>
    </row>
    <row r="30" spans="1:35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5"/>
      <c r="AI30" s="373"/>
    </row>
    <row r="31" spans="1:35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5"/>
      <c r="AI31" s="373"/>
    </row>
    <row r="32" spans="1:35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5"/>
      <c r="AI32" s="373"/>
    </row>
    <row r="33" spans="1:38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2M  ITE16</v>
      </c>
      <c r="B42" s="334"/>
      <c r="C42" s="334"/>
      <c r="D42" s="334"/>
      <c r="E42" s="329" t="s">
        <v>137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>Class Standing</v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98</v>
      </c>
      <c r="AD43" s="354"/>
      <c r="AE43" s="376" t="str">
        <f>AE2</f>
        <v>RAW SCORE</v>
      </c>
      <c r="AF43" s="348" t="s">
        <v>99</v>
      </c>
      <c r="AG43" s="299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Multimedia Systems</v>
      </c>
      <c r="B44" s="347"/>
      <c r="C44" s="347"/>
      <c r="D44" s="347"/>
      <c r="E44" s="304" t="s">
        <v>101</v>
      </c>
      <c r="F44" s="304" t="s">
        <v>102</v>
      </c>
      <c r="G44" s="304" t="s">
        <v>103</v>
      </c>
      <c r="H44" s="304" t="s">
        <v>104</v>
      </c>
      <c r="I44" s="304" t="s">
        <v>105</v>
      </c>
      <c r="J44" s="304" t="s">
        <v>106</v>
      </c>
      <c r="K44" s="304" t="s">
        <v>107</v>
      </c>
      <c r="L44" s="304" t="s">
        <v>108</v>
      </c>
      <c r="M44" s="304" t="s">
        <v>109</v>
      </c>
      <c r="N44" s="304" t="s">
        <v>0</v>
      </c>
      <c r="O44" s="341" t="s">
        <v>110</v>
      </c>
      <c r="P44" s="312" t="s">
        <v>111</v>
      </c>
      <c r="Q44" s="304" t="s">
        <v>112</v>
      </c>
      <c r="R44" s="304" t="s">
        <v>113</v>
      </c>
      <c r="S44" s="304" t="s">
        <v>114</v>
      </c>
      <c r="T44" s="304" t="s">
        <v>115</v>
      </c>
      <c r="U44" s="304" t="s">
        <v>116</v>
      </c>
      <c r="V44" s="304" t="s">
        <v>117</v>
      </c>
      <c r="W44" s="304" t="s">
        <v>118</v>
      </c>
      <c r="X44" s="304" t="s">
        <v>119</v>
      </c>
      <c r="Y44" s="304" t="s">
        <v>120</v>
      </c>
      <c r="Z44" s="304" t="s">
        <v>121</v>
      </c>
      <c r="AA44" s="341" t="s">
        <v>110</v>
      </c>
      <c r="AB44" s="312" t="s">
        <v>111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>4:00-5:25 TTH  8:55-10:20 MWF</v>
      </c>
      <c r="B45" s="325"/>
      <c r="C45" s="326"/>
      <c r="D45" s="71" t="str">
        <f>D4</f>
        <v>U301/M307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122</v>
      </c>
      <c r="AD45" s="69" t="s">
        <v>123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3rd Trimester SY 2016-2017</v>
      </c>
      <c r="B46" s="325"/>
      <c r="C46" s="326"/>
      <c r="D46" s="32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 t="str">
        <f>IF(AC5="","",AC5)</f>
        <v/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/>
      </c>
      <c r="F47" s="318" t="str">
        <f t="shared" si="5"/>
        <v/>
      </c>
      <c r="G47" s="318" t="str">
        <f t="shared" si="5"/>
        <v/>
      </c>
      <c r="H47" s="318" t="str">
        <f t="shared" si="5"/>
        <v/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 t="str">
        <f>O6</f>
        <v/>
      </c>
      <c r="P47" s="312"/>
      <c r="Q47" s="318" t="str">
        <f t="shared" ref="Q47:Z47" si="7">IF(Q6="","",Q6)</f>
        <v/>
      </c>
      <c r="R47" s="318" t="str">
        <f t="shared" si="7"/>
        <v/>
      </c>
      <c r="S47" s="318" t="str">
        <f t="shared" si="7"/>
        <v/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 t="str">
        <f>AA6</f>
        <v/>
      </c>
      <c r="AB47" s="313"/>
      <c r="AC47" s="309">
        <f>AC6</f>
        <v>40634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124</v>
      </c>
      <c r="B48" s="364"/>
      <c r="C48" s="337" t="s">
        <v>125</v>
      </c>
      <c r="D48" s="327" t="s">
        <v>128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>Khairi, Ammar</v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>DECENA</v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>ELSAFADI</v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>OCAMPO</v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4"/>
      <c r="AI66" s="372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5"/>
      <c r="AI67" s="373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5"/>
      <c r="AI68" s="373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5"/>
      <c r="AI69" s="373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5"/>
      <c r="AI70" s="373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5"/>
      <c r="AI71" s="373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5"/>
      <c r="AI72" s="373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5"/>
      <c r="AI73" s="373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5"/>
      <c r="AI74" s="373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5"/>
      <c r="AI75" s="373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5"/>
      <c r="AI76" s="373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5"/>
      <c r="AI77" s="373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5"/>
      <c r="AI78" s="373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5"/>
      <c r="AI79" s="373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2M</v>
      </c>
      <c r="C11" s="386" t="str">
        <f>'INITIAL INPUT'!G12</f>
        <v>ITE16</v>
      </c>
      <c r="D11" s="387"/>
      <c r="E11" s="387"/>
      <c r="F11" s="163"/>
      <c r="G11" s="388" t="str">
        <f>CRS!A4</f>
        <v>4:00-5:25 TTH  8:55-10:20 MWF</v>
      </c>
      <c r="H11" s="389"/>
      <c r="I11" s="389"/>
      <c r="J11" s="389"/>
      <c r="K11" s="389"/>
      <c r="L11" s="389"/>
      <c r="M11" s="389"/>
      <c r="N11" s="164"/>
      <c r="O11" s="390" t="str">
        <f>CONCATENATE('INITIAL INPUT'!G16," Trimester")</f>
        <v>3rd Trimester</v>
      </c>
      <c r="P11" s="387"/>
    </row>
    <row r="12" spans="1:34" s="127" customFormat="1" ht="15" customHeight="1" x14ac:dyDescent="0.3">
      <c r="A12" s="126" t="s">
        <v>14</v>
      </c>
      <c r="C12" s="380" t="s">
        <v>15</v>
      </c>
      <c r="D12" s="373"/>
      <c r="E12" s="373"/>
      <c r="F12" s="163"/>
      <c r="G12" s="381" t="s">
        <v>141</v>
      </c>
      <c r="H12" s="373"/>
      <c r="I12" s="373"/>
      <c r="J12" s="373"/>
      <c r="K12" s="373"/>
      <c r="L12" s="373"/>
      <c r="M12" s="373"/>
      <c r="N12" s="106"/>
      <c r="O12" s="382" t="str">
        <f>CONCATENATE("SY ",'INITIAL INPUT'!D16)</f>
        <v>SY 2016-2017</v>
      </c>
      <c r="P12" s="383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4" t="s">
        <v>133</v>
      </c>
      <c r="P14" s="385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15-1098-521</v>
      </c>
      <c r="C15" s="139" t="str">
        <f>IF(NAMES!B2="","",NAMES!B2)</f>
        <v xml:space="preserve">ABRIGO, MIKIEGRACE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8" t="str">
        <f>IF(CRS!W9="","",CRS!W9)</f>
        <v/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15-4675-368</v>
      </c>
      <c r="C16" s="139" t="str">
        <f>IF(NAMES!B3="","",NAMES!B3)</f>
        <v xml:space="preserve">ARGUEZA, RAYMOND ALVIN JAY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>
        <f>IF(CRS!I10="","",CRS!I10)</f>
        <v>91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8" t="str">
        <f>IF(CRS!W10="","",CRS!W10)</f>
        <v/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13-3967-215</v>
      </c>
      <c r="C17" s="139" t="str">
        <f>IF(NAMES!B4="","",NAMES!B4)</f>
        <v xml:space="preserve">ARRUEJO, ALDWIN T.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>
        <f>IF(CRS!I11="","",CRS!I11)</f>
        <v>73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8" t="str">
        <f>IF(CRS!W11="","",CRS!W11)</f>
        <v/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13-1003-800</v>
      </c>
      <c r="C18" s="139" t="str">
        <f>IF(NAMES!B5="","",NAMES!B5)</f>
        <v xml:space="preserve">BALISTO, BRIX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82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8" t="str">
        <f>IF(CRS!W12="","",CRS!W12)</f>
        <v/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15-1101-340</v>
      </c>
      <c r="C19" s="139" t="str">
        <f>IF(NAMES!B6="","",NAMES!B6)</f>
        <v xml:space="preserve">BARAOIL, JEREMIAH D.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86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8" t="str">
        <f>IF(CRS!W13="","",CRS!W13)</f>
        <v/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15-1573-928</v>
      </c>
      <c r="C20" s="139" t="str">
        <f>IF(NAMES!B7="","",NAMES!B7)</f>
        <v xml:space="preserve">BAYAN, JONELLA R.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TRACK-2</v>
      </c>
      <c r="H20" s="133"/>
      <c r="I20" s="144">
        <f>IF(CRS!I14="","",CRS!I14)</f>
        <v>87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8" t="str">
        <f>IF(CRS!W14="","",CRS!W14)</f>
        <v/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13-1142-510</v>
      </c>
      <c r="C21" s="139" t="str">
        <f>IF(NAMES!B8="","",NAMES!B8)</f>
        <v xml:space="preserve">BOGUEN, GABRIEL ANGELO S.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74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8" t="str">
        <f>IF(CRS!W15="","",CRS!W15)</f>
        <v/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14-4262-944</v>
      </c>
      <c r="C22" s="139" t="str">
        <f>IF(NAMES!B9="","",NAMES!B9)</f>
        <v xml:space="preserve">CACHERO, GIAN PAUL L.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84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8" t="str">
        <f>IF(CRS!W16="","",CRS!W16)</f>
        <v/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15-3904-109</v>
      </c>
      <c r="C23" s="139" t="str">
        <f>IF(NAMES!B10="","",NAMES!B10)</f>
        <v xml:space="preserve">CALALO, ERWIN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8" t="str">
        <f>IF(CRS!W17="","",CRS!W17)</f>
        <v/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14-0245-938</v>
      </c>
      <c r="C24" s="139" t="str">
        <f>IF(NAMES!B11="","",NAMES!B11)</f>
        <v xml:space="preserve">CHUN, JHEXER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81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8" t="str">
        <f>IF(CRS!W18="","",CRS!W18)</f>
        <v/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14-3256-388</v>
      </c>
      <c r="C25" s="139" t="str">
        <f>IF(NAMES!B12="","",NAMES!B12)</f>
        <v xml:space="preserve">COSILI, NICA B.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TRACK-3</v>
      </c>
      <c r="H25" s="133"/>
      <c r="I25" s="144">
        <f>IF(CRS!I19="","",CRS!I19)</f>
        <v>76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8" t="str">
        <f>IF(CRS!W19="","",CRS!W19)</f>
        <v/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15-1001-971</v>
      </c>
      <c r="C26" s="139" t="str">
        <f>IF(NAMES!B13="","",NAMES!B13)</f>
        <v xml:space="preserve">DOMINGUEZ, LADY ROSE D.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>
        <f>IF(CRS!I20="","",CRS!I20)</f>
        <v>88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8" t="str">
        <f>IF(CRS!W20="","",CRS!W20)</f>
        <v/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14-0309-328</v>
      </c>
      <c r="C27" s="139" t="str">
        <f>IF(NAMES!B14="","",NAMES!B14)</f>
        <v xml:space="preserve">DULATRE, GABRIELLE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75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8" t="str">
        <f>IF(CRS!W21="","",CRS!W21)</f>
        <v/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14-4597-685</v>
      </c>
      <c r="C28" s="139" t="str">
        <f>IF(NAMES!B15="","",NAMES!B15)</f>
        <v xml:space="preserve">ESTEBAN, MARISOL M.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TRACK-2</v>
      </c>
      <c r="H28" s="133"/>
      <c r="I28" s="144">
        <f>IF(CRS!I22="","",CRS!I22)</f>
        <v>82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8" t="str">
        <f>IF(CRS!W22="","",CRS!W22)</f>
        <v/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12023093</v>
      </c>
      <c r="C29" s="139" t="str">
        <f>IF(NAMES!B16="","",NAMES!B16)</f>
        <v xml:space="preserve">FRANCO, JASON E.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8" t="str">
        <f>IF(CRS!W23="","",CRS!W23)</f>
        <v/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14-4032-791</v>
      </c>
      <c r="C30" s="139" t="str">
        <f>IF(NAMES!B17="","",NAMES!B17)</f>
        <v xml:space="preserve">GALVEZ, JAYPHIL A.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87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8" t="str">
        <f>IF(CRS!W24="","",CRS!W24)</f>
        <v/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14-2525-865</v>
      </c>
      <c r="C31" s="139" t="str">
        <f>IF(NAMES!B18="","",NAMES!B18)</f>
        <v xml:space="preserve">GOMEZ, DARRYL JOSHUA J.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86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8" t="str">
        <f>IF(CRS!W25="","",CRS!W25)</f>
        <v/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15-4476-823</v>
      </c>
      <c r="C32" s="139" t="str">
        <f>IF(NAMES!B19="","",NAMES!B19)</f>
        <v xml:space="preserve">LADIA, MARK BRYAN E.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80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8" t="str">
        <f>IF(CRS!W26="","",CRS!W26)</f>
        <v/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14-3770-831</v>
      </c>
      <c r="C33" s="139" t="str">
        <f>IF(NAMES!B20="","",NAMES!B20)</f>
        <v xml:space="preserve">LANDICHO, HEZRON B.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TRACK-3</v>
      </c>
      <c r="H33" s="133"/>
      <c r="I33" s="144">
        <f>IF(CRS!I27="","",CRS!I27)</f>
        <v>82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8" t="str">
        <f>IF(CRS!W27="","",CRS!W27)</f>
        <v/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14-2000-897</v>
      </c>
      <c r="C34" s="139" t="str">
        <f>IF(NAMES!B21="","",NAMES!B21)</f>
        <v xml:space="preserve">LONGOG, GIRLIE E.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8" t="str">
        <f>IF(CRS!W28="","",CRS!W28)</f>
        <v/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74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8" t="str">
        <f>IF(CRS!W29="","",CRS!W29)</f>
        <v/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13-3101-973</v>
      </c>
      <c r="C36" s="139" t="str">
        <f>IF(NAMES!B23="","",NAMES!B23)</f>
        <v xml:space="preserve">MAYAO, TROY T.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8" t="str">
        <f>IF(CRS!W30="","",CRS!W30)</f>
        <v/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8" t="str">
        <f>IF(CRS!W31="","",CRS!W31)</f>
        <v/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15-0311-438</v>
      </c>
      <c r="C38" s="139" t="str">
        <f>IF(NAMES!B25="","",NAMES!B25)</f>
        <v xml:space="preserve">NAZARRO, CARLO R.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>
        <f>IF(CRS!I32="","",CRS!I32)</f>
        <v>81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8" t="str">
        <f>IF(CRS!W32="","",CRS!W32)</f>
        <v/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15-0755-572</v>
      </c>
      <c r="C39" s="139" t="str">
        <f>IF(NAMES!B26="","",NAMES!B26)</f>
        <v xml:space="preserve">PARCHASO, LOVELY JOANNA JOY J.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>
        <f>IF(CRS!I33="","",CRS!I33)</f>
        <v>90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8" t="str">
        <f>IF(CRS!W33="","",CRS!W33)</f>
        <v/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15-1340-824</v>
      </c>
      <c r="C40" s="139" t="str">
        <f>IF(NAMES!B27="","",NAMES!B27)</f>
        <v xml:space="preserve">PITAS, JOHN CLINTON B.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85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8" t="str">
        <f>IF(CRS!W34="","",CRS!W34)</f>
        <v/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12-2787-470</v>
      </c>
      <c r="C41" s="139" t="str">
        <f>IF(NAMES!B28="","",NAMES!B28)</f>
        <v xml:space="preserve">PONTAOE, MARK ESTEVE L.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TRACK-3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8" t="str">
        <f>IF(CRS!W35="","",CRS!W35)</f>
        <v/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15-0331-163</v>
      </c>
      <c r="C42" s="139" t="str">
        <f>IF(NAMES!B29="","",NAMES!B29)</f>
        <v xml:space="preserve">ROSARIO, RIZZA I.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87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8" t="str">
        <f>IF(CRS!W36="","",CRS!W36)</f>
        <v/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14-1316-233</v>
      </c>
      <c r="C43" s="139" t="str">
        <f>IF(NAMES!B30="","",NAMES!B30)</f>
        <v xml:space="preserve">SOLOMON, JOHN MICHAEL S.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TRACK-3</v>
      </c>
      <c r="H43" s="133"/>
      <c r="I43" s="144">
        <f>IF(CRS!I37="","",CRS!I37)</f>
        <v>80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8" t="str">
        <f>IF(CRS!W37="","",CRS!W37)</f>
        <v/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15-2047-206</v>
      </c>
      <c r="C44" s="139" t="str">
        <f>IF(NAMES!B31="","",NAMES!B31)</f>
        <v xml:space="preserve">TARECTECAN, MARIO JR. A.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81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8" t="str">
        <f>IF(CRS!W38="","",CRS!W38)</f>
        <v/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15-2372-214</v>
      </c>
      <c r="C45" s="139" t="str">
        <f>IF(NAMES!B32="","",NAMES!B32)</f>
        <v xml:space="preserve">TOQUERO, JEREMY G.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77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15-4060-623</v>
      </c>
      <c r="C46" s="139" t="str">
        <f>IF(NAMES!B33="","",NAMES!B33)</f>
        <v xml:space="preserve">VILLANUEVA, CRISTINA MAE T.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TRACK-1</v>
      </c>
      <c r="H46" s="133"/>
      <c r="I46" s="144">
        <f>IF(CRS!I40="","",CRS!I40)</f>
        <v>79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2M</v>
      </c>
      <c r="C72" s="386" t="str">
        <f>C11</f>
        <v>ITE16</v>
      </c>
      <c r="D72" s="387"/>
      <c r="E72" s="387"/>
      <c r="F72" s="163"/>
      <c r="G72" s="388" t="str">
        <f>G11</f>
        <v>4:00-5:25 TTH  8:55-10:20 MWF</v>
      </c>
      <c r="H72" s="389"/>
      <c r="I72" s="389"/>
      <c r="J72" s="389"/>
      <c r="K72" s="389"/>
      <c r="L72" s="389"/>
      <c r="M72" s="389"/>
      <c r="N72" s="164"/>
      <c r="O72" s="390" t="str">
        <f>O11</f>
        <v>3rd Trimester</v>
      </c>
      <c r="P72" s="387"/>
    </row>
    <row r="73" spans="1:34" s="127" customFormat="1" ht="15" customHeight="1" x14ac:dyDescent="0.3">
      <c r="A73" s="126" t="s">
        <v>14</v>
      </c>
      <c r="C73" s="380" t="s">
        <v>15</v>
      </c>
      <c r="D73" s="373"/>
      <c r="E73" s="373"/>
      <c r="F73" s="163"/>
      <c r="G73" s="381" t="s">
        <v>141</v>
      </c>
      <c r="H73" s="373"/>
      <c r="I73" s="373"/>
      <c r="J73" s="373"/>
      <c r="K73" s="373"/>
      <c r="L73" s="373"/>
      <c r="M73" s="373"/>
      <c r="N73" s="106"/>
      <c r="O73" s="382" t="str">
        <f>O12</f>
        <v>SY 2016-2017</v>
      </c>
      <c r="P73" s="383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4" t="s">
        <v>133</v>
      </c>
      <c r="P75" s="385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>Khairi, Ammar</v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>
        <f>IF(CRS!I51="","",CRS!I51)</f>
        <v>72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>DECENA</v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>
        <f>IF(CRS!I52="","",CRS!I52)</f>
        <v>84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>ELSAFADI</v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>
        <f>IF(CRS!I53="","",CRS!I53)</f>
        <v>78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>OCAMPO</v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>
        <f>IF(CRS!I54="","",CRS!I54)</f>
        <v>73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8" t="s">
        <v>28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2017-06-21T02:54:28Z</dcterms:modified>
</cp:coreProperties>
</file>