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A85A9401-47CA-46E6-8CD1-CB3C9DED3349}" xr6:coauthVersionLast="34" xr6:coauthVersionMax="34" xr10:uidLastSave="{00000000-0000-0000-0000-000000000000}"/>
  <bookViews>
    <workbookView xWindow="0" yWindow="0" windowWidth="20520" windowHeight="946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AC47" i="6" s="1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Q80" i="4" s="1"/>
  <c r="O80" i="7"/>
  <c r="P80" i="7" s="1"/>
  <c r="P80" i="4" s="1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Q78" i="4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P68" i="7" s="1"/>
  <c r="P68" i="4" s="1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AB64" i="7" s="1"/>
  <c r="Q64" i="4" s="1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P62" i="7" s="1"/>
  <c r="P62" i="4" s="1"/>
  <c r="AD61" i="7"/>
  <c r="R61" i="4" s="1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AA59" i="7"/>
  <c r="AB59" i="7" s="1"/>
  <c r="Q59" i="4" s="1"/>
  <c r="O59" i="7"/>
  <c r="P59" i="7" s="1"/>
  <c r="P59" i="4" s="1"/>
  <c r="AD58" i="7"/>
  <c r="R58" i="4" s="1"/>
  <c r="AA58" i="7"/>
  <c r="AB58" i="7" s="1"/>
  <c r="Q58" i="4" s="1"/>
  <c r="O58" i="7"/>
  <c r="AD57" i="7"/>
  <c r="R57" i="4" s="1"/>
  <c r="AA57" i="7"/>
  <c r="AB57" i="7" s="1"/>
  <c r="Q57" i="4" s="1"/>
  <c r="O57" i="7"/>
  <c r="P57" i="7" s="1"/>
  <c r="P57" i="4" s="1"/>
  <c r="AD56" i="7"/>
  <c r="R56" i="4" s="1"/>
  <c r="AA56" i="7"/>
  <c r="AB56" i="7" s="1"/>
  <c r="Q56" i="4" s="1"/>
  <c r="O56" i="7"/>
  <c r="AD55" i="7"/>
  <c r="R55" i="4" s="1"/>
  <c r="AA55" i="7"/>
  <c r="AB55" i="7" s="1"/>
  <c r="Q55" i="4" s="1"/>
  <c r="O55" i="7"/>
  <c r="P55" i="7" s="1"/>
  <c r="P55" i="4" s="1"/>
  <c r="AD54" i="7"/>
  <c r="R54" i="4" s="1"/>
  <c r="AA54" i="7"/>
  <c r="AB54" i="7" s="1"/>
  <c r="Q54" i="4" s="1"/>
  <c r="O54" i="7"/>
  <c r="AD53" i="7"/>
  <c r="R53" i="4" s="1"/>
  <c r="AA53" i="7"/>
  <c r="AB53" i="7" s="1"/>
  <c r="Q53" i="4" s="1"/>
  <c r="O53" i="7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AD39" i="7"/>
  <c r="R39" i="4" s="1"/>
  <c r="AA39" i="7"/>
  <c r="AB39" i="7" s="1"/>
  <c r="Q39" i="4" s="1"/>
  <c r="O39" i="7"/>
  <c r="AD38" i="7"/>
  <c r="R38" i="4" s="1"/>
  <c r="AA38" i="7"/>
  <c r="AB38" i="7" s="1"/>
  <c r="Q38" i="4" s="1"/>
  <c r="O38" i="7"/>
  <c r="AD37" i="7"/>
  <c r="R37" i="4" s="1"/>
  <c r="AA37" i="7"/>
  <c r="O37" i="7"/>
  <c r="P37" i="7" s="1"/>
  <c r="P37" i="4" s="1"/>
  <c r="AD36" i="7"/>
  <c r="R36" i="4" s="1"/>
  <c r="AA36" i="7"/>
  <c r="AB36" i="7" s="1"/>
  <c r="O36" i="7"/>
  <c r="AD35" i="7"/>
  <c r="R35" i="4" s="1"/>
  <c r="S35" i="4" s="1"/>
  <c r="AE35" i="7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AD33" i="7"/>
  <c r="R33" i="4" s="1"/>
  <c r="S33" i="4" s="1"/>
  <c r="T33" i="4" s="1"/>
  <c r="U33" i="4" s="1"/>
  <c r="W33" i="4" s="1"/>
  <c r="AA33" i="7"/>
  <c r="AB33" i="7" s="1"/>
  <c r="Q33" i="4" s="1"/>
  <c r="O33" i="7"/>
  <c r="P33" i="7" s="1"/>
  <c r="P33" i="4" s="1"/>
  <c r="AD32" i="7"/>
  <c r="R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AA30" i="7"/>
  <c r="AB30" i="7" s="1"/>
  <c r="Q30" i="4" s="1"/>
  <c r="O30" i="7"/>
  <c r="P30" i="7" s="1"/>
  <c r="AD29" i="7"/>
  <c r="R29" i="4" s="1"/>
  <c r="AA29" i="7"/>
  <c r="AB29" i="7" s="1"/>
  <c r="Q29" i="4" s="1"/>
  <c r="S29" i="4" s="1"/>
  <c r="AE29" i="7" s="1"/>
  <c r="O29" i="7"/>
  <c r="P29" i="7" s="1"/>
  <c r="P29" i="4" s="1"/>
  <c r="AD28" i="7"/>
  <c r="R28" i="4" s="1"/>
  <c r="AA28" i="7"/>
  <c r="AB28" i="7" s="1"/>
  <c r="Q28" i="4" s="1"/>
  <c r="O28" i="7"/>
  <c r="AD27" i="7"/>
  <c r="R27" i="4" s="1"/>
  <c r="AA27" i="7"/>
  <c r="AB27" i="7" s="1"/>
  <c r="O27" i="7"/>
  <c r="AD26" i="7"/>
  <c r="R26" i="4" s="1"/>
  <c r="AA26" i="7"/>
  <c r="AB26" i="7" s="1"/>
  <c r="Q26" i="4" s="1"/>
  <c r="O26" i="7"/>
  <c r="AD25" i="7"/>
  <c r="R25" i="4" s="1"/>
  <c r="AA25" i="7"/>
  <c r="AB25" i="7" s="1"/>
  <c r="Q25" i="4" s="1"/>
  <c r="O25" i="7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AD22" i="7"/>
  <c r="R22" i="4" s="1"/>
  <c r="AA22" i="7"/>
  <c r="AB22" i="7" s="1"/>
  <c r="Q22" i="4" s="1"/>
  <c r="O22" i="7"/>
  <c r="P22" i="7" s="1"/>
  <c r="P22" i="4" s="1"/>
  <c r="AD21" i="7"/>
  <c r="R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AB18" i="7" s="1"/>
  <c r="Q18" i="4" s="1"/>
  <c r="O18" i="7"/>
  <c r="P18" i="7" s="1"/>
  <c r="P18" i="4" s="1"/>
  <c r="AD17" i="7"/>
  <c r="R17" i="4" s="1"/>
  <c r="AA17" i="7"/>
  <c r="O17" i="7"/>
  <c r="AD16" i="7"/>
  <c r="R16" i="4" s="1"/>
  <c r="AA16" i="7"/>
  <c r="AB16" i="7" s="1"/>
  <c r="Q16" i="4" s="1"/>
  <c r="O16" i="7"/>
  <c r="P16" i="7" s="1"/>
  <c r="P16" i="4" s="1"/>
  <c r="AD15" i="7"/>
  <c r="R15" i="4" s="1"/>
  <c r="S15" i="4" s="1"/>
  <c r="AE15" i="7" s="1"/>
  <c r="AA15" i="7"/>
  <c r="AB15" i="7" s="1"/>
  <c r="Q15" i="4" s="1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 s="1"/>
  <c r="Q12" i="4" s="1"/>
  <c r="O12" i="7"/>
  <c r="P12" i="7" s="1"/>
  <c r="P12" i="4" s="1"/>
  <c r="AD11" i="7"/>
  <c r="R11" i="4" s="1"/>
  <c r="AA11" i="7"/>
  <c r="O11" i="7"/>
  <c r="P11" i="7" s="1"/>
  <c r="P11" i="4" s="1"/>
  <c r="AD10" i="7"/>
  <c r="R10" i="4" s="1"/>
  <c r="AA10" i="7"/>
  <c r="O10" i="7"/>
  <c r="AD9" i="7"/>
  <c r="R9" i="4" s="1"/>
  <c r="AA9" i="7"/>
  <c r="AB9" i="7" s="1"/>
  <c r="Q9" i="4" s="1"/>
  <c r="O9" i="7"/>
  <c r="P9" i="7" s="1"/>
  <c r="P9" i="4" s="1"/>
  <c r="AA6" i="7"/>
  <c r="O6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P79" i="6" s="1"/>
  <c r="J79" i="4" s="1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O67" i="6"/>
  <c r="P67" i="6" s="1"/>
  <c r="J67" i="4" s="1"/>
  <c r="AD66" i="6"/>
  <c r="L66" i="4" s="1"/>
  <c r="AA66" i="6"/>
  <c r="AB66" i="6" s="1"/>
  <c r="O66" i="6"/>
  <c r="P66" i="6" s="1"/>
  <c r="J66" i="4" s="1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AA59" i="6"/>
  <c r="AB59" i="6" s="1"/>
  <c r="O59" i="6"/>
  <c r="AD58" i="6"/>
  <c r="L58" i="4" s="1"/>
  <c r="AA58" i="6"/>
  <c r="O58" i="6"/>
  <c r="AD57" i="6"/>
  <c r="L57" i="4" s="1"/>
  <c r="AA57" i="6"/>
  <c r="AB57" i="6" s="1"/>
  <c r="K57" i="4" s="1"/>
  <c r="O57" i="6"/>
  <c r="AD56" i="6"/>
  <c r="L56" i="4" s="1"/>
  <c r="AA56" i="6"/>
  <c r="AB56" i="6" s="1"/>
  <c r="O56" i="6"/>
  <c r="AD55" i="6"/>
  <c r="AA55" i="6"/>
  <c r="AB55" i="6" s="1"/>
  <c r="O55" i="6"/>
  <c r="AD54" i="6"/>
  <c r="L54" i="4" s="1"/>
  <c r="AA54" i="6"/>
  <c r="O54" i="6"/>
  <c r="AD53" i="6"/>
  <c r="L53" i="4" s="1"/>
  <c r="AA53" i="6"/>
  <c r="AB53" i="6" s="1"/>
  <c r="O53" i="6"/>
  <c r="AD52" i="6"/>
  <c r="L52" i="4" s="1"/>
  <c r="AA52" i="6"/>
  <c r="AB52" i="6" s="1"/>
  <c r="O52" i="6"/>
  <c r="P52" i="6" s="1"/>
  <c r="J52" i="4" s="1"/>
  <c r="AD51" i="6"/>
  <c r="AA51" i="6"/>
  <c r="AB51" i="6" s="1"/>
  <c r="O51" i="6"/>
  <c r="AD50" i="6"/>
  <c r="L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O39" i="6"/>
  <c r="AD38" i="6"/>
  <c r="L38" i="4" s="1"/>
  <c r="AA38" i="6"/>
  <c r="AB38" i="6" s="1"/>
  <c r="O38" i="6"/>
  <c r="AD37" i="6"/>
  <c r="AA37" i="6"/>
  <c r="AB37" i="6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O34" i="6"/>
  <c r="AD33" i="6"/>
  <c r="L33" i="4" s="1"/>
  <c r="AA33" i="6"/>
  <c r="AB33" i="6" s="1"/>
  <c r="O33" i="6"/>
  <c r="AD32" i="6"/>
  <c r="L32" i="4" s="1"/>
  <c r="AA32" i="6"/>
  <c r="O32" i="6"/>
  <c r="AD31" i="6"/>
  <c r="L31" i="4" s="1"/>
  <c r="AA31" i="6"/>
  <c r="AB31" i="6" s="1"/>
  <c r="O31" i="6"/>
  <c r="AD30" i="6"/>
  <c r="L30" i="4" s="1"/>
  <c r="AA30" i="6"/>
  <c r="AB30" i="6" s="1"/>
  <c r="O30" i="6"/>
  <c r="P30" i="6" s="1"/>
  <c r="J30" i="4" s="1"/>
  <c r="AD29" i="6"/>
  <c r="AA29" i="6"/>
  <c r="AB29" i="6" s="1"/>
  <c r="O29" i="6"/>
  <c r="P29" i="6" s="1"/>
  <c r="J29" i="4" s="1"/>
  <c r="AD28" i="6"/>
  <c r="L28" i="4" s="1"/>
  <c r="AA28" i="6"/>
  <c r="O28" i="6"/>
  <c r="AD27" i="6"/>
  <c r="L27" i="4" s="1"/>
  <c r="AA27" i="6"/>
  <c r="AB27" i="6" s="1"/>
  <c r="O27" i="6"/>
  <c r="AD26" i="6"/>
  <c r="L26" i="4" s="1"/>
  <c r="AA26" i="6"/>
  <c r="AB26" i="6" s="1"/>
  <c r="O26" i="6"/>
  <c r="AD25" i="6"/>
  <c r="AA25" i="6"/>
  <c r="AB25" i="6" s="1"/>
  <c r="O25" i="6"/>
  <c r="AD24" i="6"/>
  <c r="L24" i="4" s="1"/>
  <c r="AA24" i="6"/>
  <c r="O24" i="6"/>
  <c r="P24" i="6" s="1"/>
  <c r="J24" i="4" s="1"/>
  <c r="AD23" i="6"/>
  <c r="L23" i="4" s="1"/>
  <c r="AA23" i="6"/>
  <c r="AB23" i="6" s="1"/>
  <c r="K23" i="4" s="1"/>
  <c r="O23" i="6"/>
  <c r="AD22" i="6"/>
  <c r="L22" i="4" s="1"/>
  <c r="AA22" i="6"/>
  <c r="AB22" i="6" s="1"/>
  <c r="K22" i="4" s="1"/>
  <c r="O22" i="6"/>
  <c r="AD21" i="6"/>
  <c r="AA21" i="6"/>
  <c r="AB21" i="6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P18" i="6" s="1"/>
  <c r="J18" i="4" s="1"/>
  <c r="AD17" i="6"/>
  <c r="AA17" i="6"/>
  <c r="AB17" i="6" s="1"/>
  <c r="O17" i="6"/>
  <c r="P17" i="6" s="1"/>
  <c r="J17" i="4" s="1"/>
  <c r="AD16" i="6"/>
  <c r="L16" i="4" s="1"/>
  <c r="AA16" i="6"/>
  <c r="O16" i="6"/>
  <c r="AD15" i="6"/>
  <c r="L15" i="4" s="1"/>
  <c r="AA15" i="6"/>
  <c r="AB15" i="6" s="1"/>
  <c r="O15" i="6"/>
  <c r="AD14" i="6"/>
  <c r="L14" i="4" s="1"/>
  <c r="AA14" i="6"/>
  <c r="AB14" i="6" s="1"/>
  <c r="O14" i="6"/>
  <c r="AD13" i="6"/>
  <c r="AA13" i="6"/>
  <c r="O13" i="6"/>
  <c r="P13" i="6" s="1"/>
  <c r="J13" i="4" s="1"/>
  <c r="AD12" i="6"/>
  <c r="L12" i="4" s="1"/>
  <c r="AA12" i="6"/>
  <c r="O12" i="6"/>
  <c r="AD11" i="6"/>
  <c r="L11" i="4" s="1"/>
  <c r="AA11" i="6"/>
  <c r="AB11" i="6" s="1"/>
  <c r="O11" i="6"/>
  <c r="AD10" i="6"/>
  <c r="L10" i="4" s="1"/>
  <c r="AA10" i="6"/>
  <c r="AB10" i="6" s="1"/>
  <c r="O10" i="6"/>
  <c r="AD9" i="6"/>
  <c r="AA9" i="6"/>
  <c r="AB9" i="6" s="1"/>
  <c r="O9" i="6"/>
  <c r="B9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5" i="4"/>
  <c r="D74" i="4"/>
  <c r="D74" i="7" s="1"/>
  <c r="D73" i="4"/>
  <c r="D72" i="4"/>
  <c r="D72" i="7" s="1"/>
  <c r="D71" i="4"/>
  <c r="D71" i="3" s="1"/>
  <c r="D70" i="4"/>
  <c r="D70" i="7"/>
  <c r="D69" i="4"/>
  <c r="D68" i="4"/>
  <c r="D68" i="7" s="1"/>
  <c r="D67" i="4"/>
  <c r="D67" i="6" s="1"/>
  <c r="D66" i="4"/>
  <c r="D66" i="6" s="1"/>
  <c r="D65" i="4"/>
  <c r="D65" i="6" s="1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19" i="4"/>
  <c r="D19" i="3" s="1"/>
  <c r="D18" i="4"/>
  <c r="D18" i="6" s="1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79" i="4"/>
  <c r="C79" i="3" s="1"/>
  <c r="C78" i="4"/>
  <c r="C78" i="6" s="1"/>
  <c r="C77" i="4"/>
  <c r="C77" i="3" s="1"/>
  <c r="C76" i="4"/>
  <c r="C76" i="6" s="1"/>
  <c r="C76" i="3"/>
  <c r="C75" i="4"/>
  <c r="C75" i="3" s="1"/>
  <c r="C74" i="4"/>
  <c r="C73" i="4"/>
  <c r="C72" i="4"/>
  <c r="C72" i="3" s="1"/>
  <c r="C71" i="4"/>
  <c r="C70" i="4"/>
  <c r="C69" i="4"/>
  <c r="C68" i="4"/>
  <c r="C67" i="4"/>
  <c r="C66" i="4"/>
  <c r="C65" i="4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6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3" i="4"/>
  <c r="C32" i="4"/>
  <c r="C31" i="4"/>
  <c r="C30" i="4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3" i="4"/>
  <c r="B73" i="3" s="1"/>
  <c r="B72" i="4"/>
  <c r="B71" i="4"/>
  <c r="B70" i="4"/>
  <c r="B69" i="4"/>
  <c r="B68" i="4"/>
  <c r="B68" i="3" s="1"/>
  <c r="B67" i="4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2" i="4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B75" i="3" s="1"/>
  <c r="F75" i="4" s="1"/>
  <c r="AA74" i="3"/>
  <c r="AB74" i="3" s="1"/>
  <c r="F74" i="4" s="1"/>
  <c r="AA73" i="3"/>
  <c r="AB73" i="3" s="1"/>
  <c r="F73" i="4" s="1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B63" i="3" s="1"/>
  <c r="F63" i="4" s="1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AA57" i="3"/>
  <c r="AB57" i="3" s="1"/>
  <c r="F57" i="4" s="1"/>
  <c r="AA56" i="3"/>
  <c r="AA55" i="3"/>
  <c r="AB55" i="3" s="1"/>
  <c r="F55" i="4" s="1"/>
  <c r="AA54" i="3"/>
  <c r="AB54" i="3" s="1"/>
  <c r="AA53" i="3"/>
  <c r="AB53" i="3" s="1"/>
  <c r="F53" i="4" s="1"/>
  <c r="AA52" i="3"/>
  <c r="AA51" i="3"/>
  <c r="AB51" i="3" s="1"/>
  <c r="F51" i="4" s="1"/>
  <c r="AA50" i="3"/>
  <c r="AB50" i="3" s="1"/>
  <c r="AA40" i="3"/>
  <c r="AA39" i="3"/>
  <c r="AA38" i="3"/>
  <c r="AB38" i="3" s="1"/>
  <c r="F38" i="4" s="1"/>
  <c r="AA37" i="3"/>
  <c r="AB37" i="3" s="1"/>
  <c r="AA36" i="3"/>
  <c r="AA35" i="3"/>
  <c r="AB35" i="3" s="1"/>
  <c r="F35" i="4" s="1"/>
  <c r="AA34" i="3"/>
  <c r="AB34" i="3" s="1"/>
  <c r="F34" i="4" s="1"/>
  <c r="AA33" i="3"/>
  <c r="AB33" i="3" s="1"/>
  <c r="AA32" i="3"/>
  <c r="AB32" i="3" s="1"/>
  <c r="F32" i="4" s="1"/>
  <c r="AA31" i="3"/>
  <c r="AA30" i="3"/>
  <c r="AB30" i="3" s="1"/>
  <c r="F30" i="4" s="1"/>
  <c r="AA29" i="3"/>
  <c r="AB29" i="3" s="1"/>
  <c r="AA28" i="3"/>
  <c r="AA27" i="3"/>
  <c r="AA26" i="3"/>
  <c r="AB26" i="3" s="1"/>
  <c r="F26" i="4" s="1"/>
  <c r="AA25" i="3"/>
  <c r="AB25" i="3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AA16" i="3"/>
  <c r="AB16" i="3" s="1"/>
  <c r="F16" i="4" s="1"/>
  <c r="AA15" i="3"/>
  <c r="AA14" i="3"/>
  <c r="AB14" i="3" s="1"/>
  <c r="F14" i="4" s="1"/>
  <c r="AA13" i="3"/>
  <c r="AB13" i="3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P77" i="3" s="1"/>
  <c r="E77" i="4" s="1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P65" i="3" s="1"/>
  <c r="E65" i="4" s="1"/>
  <c r="O64" i="3"/>
  <c r="P64" i="3" s="1"/>
  <c r="E64" i="4" s="1"/>
  <c r="O63" i="3"/>
  <c r="P63" i="3" s="1"/>
  <c r="E63" i="4" s="1"/>
  <c r="O62" i="3"/>
  <c r="O61" i="3"/>
  <c r="P61" i="3" s="1"/>
  <c r="E61" i="4" s="1"/>
  <c r="O60" i="3"/>
  <c r="O59" i="3"/>
  <c r="O58" i="3"/>
  <c r="O57" i="3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P35" i="3" s="1"/>
  <c r="E35" i="4" s="1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P19" i="3" s="1"/>
  <c r="E19" i="4" s="1"/>
  <c r="O18" i="3"/>
  <c r="O17" i="3"/>
  <c r="O16" i="3"/>
  <c r="O15" i="3"/>
  <c r="O14" i="3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1" i="3"/>
  <c r="AB10" i="7"/>
  <c r="Q10" i="4" s="1"/>
  <c r="Q27" i="4"/>
  <c r="Q36" i="4"/>
  <c r="AB11" i="7"/>
  <c r="Q11" i="4"/>
  <c r="AB17" i="7"/>
  <c r="Q17" i="4" s="1"/>
  <c r="S17" i="4" s="1"/>
  <c r="T17" i="4" s="1"/>
  <c r="AF17" i="7" s="1"/>
  <c r="AB37" i="7"/>
  <c r="Q37" i="4" s="1"/>
  <c r="S19" i="4"/>
  <c r="AE19" i="7" s="1"/>
  <c r="S37" i="4"/>
  <c r="AE37" i="7" s="1"/>
  <c r="C12" i="6"/>
  <c r="C20" i="6"/>
  <c r="C26" i="6"/>
  <c r="C30" i="6"/>
  <c r="B55" i="6"/>
  <c r="B58" i="6"/>
  <c r="B60" i="6"/>
  <c r="D61" i="6"/>
  <c r="D62" i="6"/>
  <c r="B65" i="6"/>
  <c r="D68" i="6"/>
  <c r="B69" i="6"/>
  <c r="D69" i="6"/>
  <c r="B72" i="6"/>
  <c r="B73" i="6"/>
  <c r="D74" i="6"/>
  <c r="D75" i="6"/>
  <c r="B76" i="6"/>
  <c r="D78" i="6"/>
  <c r="D79" i="6"/>
  <c r="D12" i="7"/>
  <c r="D16" i="7"/>
  <c r="B18" i="7"/>
  <c r="D20" i="7"/>
  <c r="B22" i="7"/>
  <c r="C26" i="7"/>
  <c r="B33" i="7"/>
  <c r="B35" i="7"/>
  <c r="D36" i="7"/>
  <c r="C39" i="7"/>
  <c r="B58" i="7"/>
  <c r="B60" i="7"/>
  <c r="C65" i="7"/>
  <c r="C68" i="7"/>
  <c r="C74" i="7"/>
  <c r="C76" i="7"/>
  <c r="B11" i="6"/>
  <c r="D12" i="6"/>
  <c r="B16" i="6"/>
  <c r="B18" i="6"/>
  <c r="D21" i="6"/>
  <c r="B24" i="6"/>
  <c r="B26" i="6"/>
  <c r="D30" i="6"/>
  <c r="B33" i="6"/>
  <c r="D36" i="6"/>
  <c r="B40" i="6"/>
  <c r="C57" i="6"/>
  <c r="C66" i="6"/>
  <c r="C70" i="6"/>
  <c r="C80" i="6"/>
  <c r="C10" i="7"/>
  <c r="C12" i="7"/>
  <c r="C18" i="7"/>
  <c r="C20" i="7"/>
  <c r="C21" i="7"/>
  <c r="B26" i="7"/>
  <c r="B29" i="7"/>
  <c r="C36" i="7"/>
  <c r="B40" i="7"/>
  <c r="D40" i="7"/>
  <c r="B63" i="7"/>
  <c r="B65" i="7"/>
  <c r="B67" i="7"/>
  <c r="B71" i="7"/>
  <c r="B74" i="7"/>
  <c r="B76" i="7"/>
  <c r="AA47" i="7"/>
  <c r="AE77" i="7"/>
  <c r="AB58" i="6"/>
  <c r="K58" i="4" s="1"/>
  <c r="AB63" i="6"/>
  <c r="K63" i="4" s="1"/>
  <c r="K66" i="4"/>
  <c r="AB67" i="6"/>
  <c r="K67" i="4" s="1"/>
  <c r="AB73" i="6"/>
  <c r="K73" i="4" s="1"/>
  <c r="AB74" i="6"/>
  <c r="K74" i="4" s="1"/>
  <c r="AB79" i="6"/>
  <c r="K79" i="4" s="1"/>
  <c r="AB13" i="6"/>
  <c r="K14" i="4"/>
  <c r="AB20" i="6"/>
  <c r="AB24" i="6"/>
  <c r="K30" i="4"/>
  <c r="AB36" i="6"/>
  <c r="AB40" i="6"/>
  <c r="P54" i="6"/>
  <c r="J54" i="4" s="1"/>
  <c r="J61" i="4"/>
  <c r="J69" i="4"/>
  <c r="J73" i="4"/>
  <c r="J77" i="4"/>
  <c r="P9" i="6"/>
  <c r="J9" i="4" s="1"/>
  <c r="P15" i="6"/>
  <c r="J15" i="4" s="1"/>
  <c r="P16" i="6"/>
  <c r="J16" i="4" s="1"/>
  <c r="P19" i="6"/>
  <c r="J19" i="4" s="1"/>
  <c r="P20" i="6"/>
  <c r="J20" i="4" s="1"/>
  <c r="P23" i="6"/>
  <c r="J23" i="4" s="1"/>
  <c r="P25" i="6"/>
  <c r="J25" i="4" s="1"/>
  <c r="P27" i="6"/>
  <c r="J27" i="4" s="1"/>
  <c r="P28" i="6"/>
  <c r="J28" i="4" s="1"/>
  <c r="P31" i="6"/>
  <c r="J31" i="4" s="1"/>
  <c r="P32" i="6"/>
  <c r="J32" i="4" s="1"/>
  <c r="P33" i="6"/>
  <c r="J33" i="4" s="1"/>
  <c r="P35" i="6"/>
  <c r="J35" i="4" s="1"/>
  <c r="P36" i="6"/>
  <c r="J36" i="4" s="1"/>
  <c r="P37" i="6"/>
  <c r="J37" i="4" s="1"/>
  <c r="P39" i="6"/>
  <c r="J39" i="4" s="1"/>
  <c r="AB15" i="3"/>
  <c r="F15" i="4" s="1"/>
  <c r="AB23" i="3"/>
  <c r="F23" i="4" s="1"/>
  <c r="AB39" i="3"/>
  <c r="F39" i="4" s="1"/>
  <c r="AB64" i="3"/>
  <c r="F64" i="4" s="1"/>
  <c r="AB70" i="3"/>
  <c r="F70" i="4" s="1"/>
  <c r="AB72" i="3"/>
  <c r="F72" i="4" s="1"/>
  <c r="AB80" i="3"/>
  <c r="F80" i="4" s="1"/>
  <c r="AB22" i="3"/>
  <c r="F22" i="4" s="1"/>
  <c r="AB28" i="3"/>
  <c r="F28" i="4" s="1"/>
  <c r="AB36" i="3"/>
  <c r="F36" i="4" s="1"/>
  <c r="AB40" i="3"/>
  <c r="F40" i="4" s="1"/>
  <c r="AB65" i="3"/>
  <c r="F65" i="4" s="1"/>
  <c r="AB69" i="3"/>
  <c r="F69" i="4" s="1"/>
  <c r="AB71" i="3"/>
  <c r="F71" i="4" s="1"/>
  <c r="P30" i="4"/>
  <c r="P32" i="7"/>
  <c r="P32" i="4" s="1"/>
  <c r="P34" i="7"/>
  <c r="P34" i="4" s="1"/>
  <c r="P50" i="7"/>
  <c r="P50" i="4" s="1"/>
  <c r="P54" i="7"/>
  <c r="P54" i="4" s="1"/>
  <c r="P60" i="7"/>
  <c r="P60" i="4" s="1"/>
  <c r="P64" i="4"/>
  <c r="P66" i="7"/>
  <c r="P66" i="4" s="1"/>
  <c r="P70" i="7"/>
  <c r="P70" i="4" s="1"/>
  <c r="AB72" i="7"/>
  <c r="Q72" i="4" s="1"/>
  <c r="P74" i="4"/>
  <c r="Q74" i="4"/>
  <c r="P76" i="7"/>
  <c r="P76" i="4" s="1"/>
  <c r="P78" i="7"/>
  <c r="P78" i="4" s="1"/>
  <c r="Q2" i="4"/>
  <c r="I2" i="4"/>
  <c r="I43" i="4" s="1"/>
  <c r="P71" i="3"/>
  <c r="E71" i="4" s="1"/>
  <c r="P79" i="3"/>
  <c r="E79" i="4" s="1"/>
  <c r="P62" i="3"/>
  <c r="E62" i="4" s="1"/>
  <c r="P70" i="3"/>
  <c r="E70" i="4" s="1"/>
  <c r="P78" i="3"/>
  <c r="E78" i="4" s="1"/>
  <c r="S20" i="4"/>
  <c r="AE20" i="7" s="1"/>
  <c r="AE72" i="7"/>
  <c r="T80" i="4"/>
  <c r="AF80" i="7" s="1"/>
  <c r="T64" i="4"/>
  <c r="AF64" i="7" s="1"/>
  <c r="T77" i="4"/>
  <c r="AF77" i="7" s="1"/>
  <c r="S58" i="4" l="1"/>
  <c r="T58" i="4" s="1"/>
  <c r="U58" i="4" s="1"/>
  <c r="AG58" i="7" s="1"/>
  <c r="S39" i="4"/>
  <c r="S22" i="4"/>
  <c r="S57" i="4"/>
  <c r="S9" i="4"/>
  <c r="T9" i="4" s="1"/>
  <c r="AF9" i="7" s="1"/>
  <c r="S13" i="4"/>
  <c r="AE13" i="7" s="1"/>
  <c r="S21" i="4"/>
  <c r="S25" i="4"/>
  <c r="S52" i="4"/>
  <c r="S56" i="4"/>
  <c r="AE56" i="7" s="1"/>
  <c r="S27" i="4"/>
  <c r="AE27" i="7" s="1"/>
  <c r="S14" i="4"/>
  <c r="S38" i="4"/>
  <c r="T38" i="4" s="1"/>
  <c r="AF38" i="7" s="1"/>
  <c r="T71" i="4"/>
  <c r="U71" i="4" s="1"/>
  <c r="S12" i="4"/>
  <c r="AE12" i="7" s="1"/>
  <c r="S24" i="4"/>
  <c r="T24" i="4" s="1"/>
  <c r="U24" i="4" s="1"/>
  <c r="V24" i="4" s="1"/>
  <c r="W24" i="4" s="1"/>
  <c r="S32" i="4"/>
  <c r="S51" i="4"/>
  <c r="AE51" i="7" s="1"/>
  <c r="S55" i="4"/>
  <c r="T55" i="4" s="1"/>
  <c r="U55" i="4" s="1"/>
  <c r="AG55" i="7" s="1"/>
  <c r="S59" i="4"/>
  <c r="AE59" i="7" s="1"/>
  <c r="S11" i="4"/>
  <c r="AE11" i="7" s="1"/>
  <c r="S16" i="4"/>
  <c r="S30" i="4"/>
  <c r="T30" i="4" s="1"/>
  <c r="S54" i="4"/>
  <c r="T54" i="4" s="1"/>
  <c r="U54" i="4" s="1"/>
  <c r="AG54" i="7" s="1"/>
  <c r="S34" i="4"/>
  <c r="AE34" i="7" s="1"/>
  <c r="AE58" i="7"/>
  <c r="T35" i="4"/>
  <c r="AF35" i="7" s="1"/>
  <c r="AE54" i="7"/>
  <c r="AE60" i="7"/>
  <c r="K31" i="4"/>
  <c r="T27" i="4"/>
  <c r="AF27" i="7" s="1"/>
  <c r="K24" i="4"/>
  <c r="K13" i="4"/>
  <c r="M13" i="4" s="1"/>
  <c r="B12" i="3"/>
  <c r="B12" i="7"/>
  <c r="B20" i="3"/>
  <c r="B20" i="7"/>
  <c r="B28" i="3"/>
  <c r="B28" i="6"/>
  <c r="K34" i="4"/>
  <c r="T15" i="4"/>
  <c r="U15" i="4" s="1"/>
  <c r="V15" i="4" s="1"/>
  <c r="W15" i="4" s="1"/>
  <c r="O21" i="8" s="1"/>
  <c r="C64" i="6"/>
  <c r="D72" i="6"/>
  <c r="B13" i="3"/>
  <c r="B13" i="6"/>
  <c r="B74" i="3"/>
  <c r="B74" i="6"/>
  <c r="C30" i="3"/>
  <c r="C30" i="7"/>
  <c r="C34" i="3"/>
  <c r="C34" i="6"/>
  <c r="C34" i="7"/>
  <c r="C57" i="3"/>
  <c r="C57" i="7"/>
  <c r="C65" i="3"/>
  <c r="C65" i="6"/>
  <c r="C80" i="3"/>
  <c r="C80" i="7"/>
  <c r="D20" i="3"/>
  <c r="D20" i="6"/>
  <c r="K9" i="4"/>
  <c r="P12" i="6"/>
  <c r="J12" i="4" s="1"/>
  <c r="K17" i="4"/>
  <c r="K21" i="4"/>
  <c r="K25" i="4"/>
  <c r="K29" i="4"/>
  <c r="M29" i="4" s="1"/>
  <c r="K33" i="4"/>
  <c r="M33" i="4" s="1"/>
  <c r="AE33" i="6" s="1"/>
  <c r="K37" i="4"/>
  <c r="P40" i="6"/>
  <c r="J40" i="4" s="1"/>
  <c r="K51" i="4"/>
  <c r="K55" i="4"/>
  <c r="P58" i="6"/>
  <c r="J58" i="4" s="1"/>
  <c r="K59" i="4"/>
  <c r="O47" i="7"/>
  <c r="P36" i="7"/>
  <c r="P36" i="4" s="1"/>
  <c r="S36" i="4" s="1"/>
  <c r="P58" i="7"/>
  <c r="P58" i="4" s="1"/>
  <c r="K11" i="4"/>
  <c r="K15" i="4"/>
  <c r="K27" i="4"/>
  <c r="K39" i="4"/>
  <c r="M39" i="4" s="1"/>
  <c r="K53" i="4"/>
  <c r="T75" i="4"/>
  <c r="AF75" i="7" s="1"/>
  <c r="AE75" i="7"/>
  <c r="K40" i="4"/>
  <c r="B69" i="3"/>
  <c r="B69" i="7"/>
  <c r="D69" i="7"/>
  <c r="D69" i="3"/>
  <c r="D76" i="7"/>
  <c r="D76" i="6"/>
  <c r="K10" i="4"/>
  <c r="K26" i="4"/>
  <c r="K38" i="4"/>
  <c r="K52" i="4"/>
  <c r="M52" i="4" s="1"/>
  <c r="AE52" i="6" s="1"/>
  <c r="K56" i="4"/>
  <c r="M36" i="4"/>
  <c r="K36" i="4"/>
  <c r="B73" i="7"/>
  <c r="C64" i="7"/>
  <c r="P10" i="3"/>
  <c r="E10" i="4" s="1"/>
  <c r="P59" i="3"/>
  <c r="E59" i="4" s="1"/>
  <c r="K20" i="4"/>
  <c r="B28" i="7"/>
  <c r="C72" i="6"/>
  <c r="B20" i="6"/>
  <c r="B12" i="6"/>
  <c r="C72" i="7"/>
  <c r="B11" i="7"/>
  <c r="P27" i="3"/>
  <c r="E27" i="4" s="1"/>
  <c r="H27" i="4" s="1"/>
  <c r="I27" i="4" s="1"/>
  <c r="F13" i="4"/>
  <c r="F17" i="4"/>
  <c r="F21" i="4"/>
  <c r="F25" i="4"/>
  <c r="F29" i="4"/>
  <c r="F33" i="4"/>
  <c r="F37" i="4"/>
  <c r="F50" i="4"/>
  <c r="F54" i="4"/>
  <c r="F58" i="4"/>
  <c r="B38" i="3"/>
  <c r="B38" i="7"/>
  <c r="B38" i="6"/>
  <c r="B67" i="3"/>
  <c r="B67" i="6"/>
  <c r="C70" i="3"/>
  <c r="C70" i="7"/>
  <c r="D72" i="3"/>
  <c r="D70" i="3"/>
  <c r="D70" i="6"/>
  <c r="P10" i="7"/>
  <c r="P10" i="4" s="1"/>
  <c r="S10" i="4" s="1"/>
  <c r="P14" i="7"/>
  <c r="P14" i="4" s="1"/>
  <c r="P26" i="7"/>
  <c r="P26" i="4" s="1"/>
  <c r="S26" i="4" s="1"/>
  <c r="P53" i="7"/>
  <c r="P53" i="4" s="1"/>
  <c r="S53" i="4" s="1"/>
  <c r="P29" i="3"/>
  <c r="E29" i="4" s="1"/>
  <c r="P37" i="3"/>
  <c r="E37" i="4" s="1"/>
  <c r="AB11" i="3"/>
  <c r="F11" i="4" s="1"/>
  <c r="AB27" i="3"/>
  <c r="F27" i="4" s="1"/>
  <c r="AB31" i="3"/>
  <c r="F31" i="4" s="1"/>
  <c r="AB52" i="3"/>
  <c r="F52" i="4" s="1"/>
  <c r="AB56" i="3"/>
  <c r="F56" i="4" s="1"/>
  <c r="L9" i="4"/>
  <c r="M9" i="4" s="1"/>
  <c r="P11" i="6"/>
  <c r="J11" i="4" s="1"/>
  <c r="AB12" i="6"/>
  <c r="K12" i="4" s="1"/>
  <c r="L13" i="4"/>
  <c r="AB16" i="6"/>
  <c r="K16" i="4" s="1"/>
  <c r="M16" i="4" s="1"/>
  <c r="N16" i="4" s="1"/>
  <c r="L17" i="4"/>
  <c r="L21" i="4"/>
  <c r="L25" i="4"/>
  <c r="AB28" i="6"/>
  <c r="K28" i="4" s="1"/>
  <c r="M28" i="4" s="1"/>
  <c r="AE28" i="6" s="1"/>
  <c r="L29" i="4"/>
  <c r="AB32" i="6"/>
  <c r="K32" i="4" s="1"/>
  <c r="L37" i="4"/>
  <c r="AB50" i="6"/>
  <c r="K50" i="4" s="1"/>
  <c r="M50" i="4" s="1"/>
  <c r="AE50" i="6" s="1"/>
  <c r="L51" i="4"/>
  <c r="AB54" i="6"/>
  <c r="K54" i="4" s="1"/>
  <c r="L55" i="4"/>
  <c r="L59" i="4"/>
  <c r="M59" i="4" s="1"/>
  <c r="N59" i="4" s="1"/>
  <c r="P15" i="7"/>
  <c r="P15" i="4" s="1"/>
  <c r="P28" i="7"/>
  <c r="P28" i="4" s="1"/>
  <c r="S28" i="4" s="1"/>
  <c r="P40" i="7"/>
  <c r="P40" i="4" s="1"/>
  <c r="S40" i="4" s="1"/>
  <c r="AE40" i="7" s="1"/>
  <c r="P10" i="6"/>
  <c r="J10" i="4" s="1"/>
  <c r="M10" i="4" s="1"/>
  <c r="P14" i="6"/>
  <c r="J14" i="4" s="1"/>
  <c r="P22" i="6"/>
  <c r="J22" i="4" s="1"/>
  <c r="P26" i="6"/>
  <c r="J26" i="4" s="1"/>
  <c r="M26" i="4" s="1"/>
  <c r="P34" i="6"/>
  <c r="J34" i="4" s="1"/>
  <c r="M34" i="4" s="1"/>
  <c r="P38" i="6"/>
  <c r="J38" i="4" s="1"/>
  <c r="P56" i="6"/>
  <c r="J56" i="4" s="1"/>
  <c r="P51" i="6"/>
  <c r="J51" i="4" s="1"/>
  <c r="P55" i="6"/>
  <c r="J55" i="4" s="1"/>
  <c r="M55" i="4" s="1"/>
  <c r="N55" i="4" s="1"/>
  <c r="P59" i="6"/>
  <c r="J59" i="4" s="1"/>
  <c r="P50" i="6"/>
  <c r="J50" i="4" s="1"/>
  <c r="P53" i="6"/>
  <c r="J53" i="4" s="1"/>
  <c r="M53" i="4" s="1"/>
  <c r="P57" i="6"/>
  <c r="J57" i="4" s="1"/>
  <c r="T59" i="4"/>
  <c r="U59" i="4" s="1"/>
  <c r="AG59" i="7" s="1"/>
  <c r="T65" i="4"/>
  <c r="U65" i="4" s="1"/>
  <c r="V65" i="4" s="1"/>
  <c r="W65" i="4" s="1"/>
  <c r="O91" i="8" s="1"/>
  <c r="T29" i="4"/>
  <c r="U29" i="4" s="1"/>
  <c r="AG29" i="7" s="1"/>
  <c r="P17" i="7"/>
  <c r="P17" i="4" s="1"/>
  <c r="T79" i="4"/>
  <c r="U79" i="4" s="1"/>
  <c r="V79" i="4" s="1"/>
  <c r="W79" i="4" s="1"/>
  <c r="AE74" i="7"/>
  <c r="P39" i="7"/>
  <c r="P39" i="4" s="1"/>
  <c r="T12" i="4"/>
  <c r="AF12" i="7" s="1"/>
  <c r="T11" i="4"/>
  <c r="U11" i="4" s="1"/>
  <c r="AG11" i="7" s="1"/>
  <c r="P27" i="7"/>
  <c r="P27" i="4" s="1"/>
  <c r="P56" i="7"/>
  <c r="P56" i="4" s="1"/>
  <c r="P13" i="7"/>
  <c r="P13" i="4" s="1"/>
  <c r="P25" i="7"/>
  <c r="P25" i="4" s="1"/>
  <c r="P38" i="7"/>
  <c r="P38" i="4" s="1"/>
  <c r="P52" i="7"/>
  <c r="P52" i="4" s="1"/>
  <c r="P23" i="7"/>
  <c r="P23" i="4" s="1"/>
  <c r="P51" i="7"/>
  <c r="P51" i="4" s="1"/>
  <c r="T37" i="4"/>
  <c r="U37" i="4" s="1"/>
  <c r="AG37" i="7" s="1"/>
  <c r="C50" i="7"/>
  <c r="P24" i="3"/>
  <c r="E24" i="4" s="1"/>
  <c r="P16" i="3"/>
  <c r="E16" i="4" s="1"/>
  <c r="H16" i="4" s="1"/>
  <c r="AE16" i="3" s="1"/>
  <c r="P22" i="3"/>
  <c r="E22" i="4" s="1"/>
  <c r="P23" i="3"/>
  <c r="E23" i="4" s="1"/>
  <c r="H23" i="4" s="1"/>
  <c r="I23" i="4" s="1"/>
  <c r="P56" i="3"/>
  <c r="E56" i="4" s="1"/>
  <c r="P13" i="3"/>
  <c r="E13" i="4" s="1"/>
  <c r="P38" i="3"/>
  <c r="E38" i="4" s="1"/>
  <c r="H38" i="4" s="1"/>
  <c r="AE38" i="3" s="1"/>
  <c r="P14" i="3"/>
  <c r="E14" i="4" s="1"/>
  <c r="H14" i="4" s="1"/>
  <c r="I14" i="4" s="1"/>
  <c r="AF14" i="3" s="1"/>
  <c r="P9" i="3"/>
  <c r="E9" i="4" s="1"/>
  <c r="P11" i="3"/>
  <c r="E11" i="4" s="1"/>
  <c r="P15" i="3"/>
  <c r="E15" i="4" s="1"/>
  <c r="P31" i="3"/>
  <c r="E31" i="4" s="1"/>
  <c r="H31" i="4" s="1"/>
  <c r="AE31" i="3" s="1"/>
  <c r="P39" i="3"/>
  <c r="E39" i="4" s="1"/>
  <c r="P54" i="3"/>
  <c r="E54" i="4" s="1"/>
  <c r="P12" i="3"/>
  <c r="E12" i="4" s="1"/>
  <c r="P18" i="3"/>
  <c r="E18" i="4" s="1"/>
  <c r="H18" i="4" s="1"/>
  <c r="AE18" i="3" s="1"/>
  <c r="P26" i="3"/>
  <c r="E26" i="4" s="1"/>
  <c r="P30" i="3"/>
  <c r="E30" i="4" s="1"/>
  <c r="H30" i="4" s="1"/>
  <c r="AE30" i="3" s="1"/>
  <c r="P55" i="3"/>
  <c r="E55" i="4" s="1"/>
  <c r="H55" i="4" s="1"/>
  <c r="I55" i="4" s="1"/>
  <c r="I81" i="8" s="1"/>
  <c r="P20" i="3"/>
  <c r="E20" i="4" s="1"/>
  <c r="H20" i="4" s="1"/>
  <c r="I20" i="4" s="1"/>
  <c r="AF20" i="3" s="1"/>
  <c r="P28" i="3"/>
  <c r="E28" i="4" s="1"/>
  <c r="H28" i="4" s="1"/>
  <c r="AE28" i="3" s="1"/>
  <c r="P32" i="3"/>
  <c r="E32" i="4" s="1"/>
  <c r="H32" i="4" s="1"/>
  <c r="I32" i="4" s="1"/>
  <c r="P36" i="3"/>
  <c r="E36" i="4" s="1"/>
  <c r="P53" i="3"/>
  <c r="E53" i="4" s="1"/>
  <c r="H53" i="4" s="1"/>
  <c r="I53" i="4" s="1"/>
  <c r="I79" i="8" s="1"/>
  <c r="P57" i="3"/>
  <c r="E57" i="4" s="1"/>
  <c r="P21" i="3"/>
  <c r="E21" i="4" s="1"/>
  <c r="H21" i="4" s="1"/>
  <c r="I21" i="4" s="1"/>
  <c r="AF21" i="3" s="1"/>
  <c r="P40" i="3"/>
  <c r="E40" i="4" s="1"/>
  <c r="P17" i="3"/>
  <c r="E17" i="4" s="1"/>
  <c r="H17" i="4" s="1"/>
  <c r="I17" i="4" s="1"/>
  <c r="P25" i="3"/>
  <c r="E25" i="4" s="1"/>
  <c r="P33" i="3"/>
  <c r="E33" i="4" s="1"/>
  <c r="H33" i="4" s="1"/>
  <c r="P50" i="3"/>
  <c r="E50" i="4" s="1"/>
  <c r="P58" i="3"/>
  <c r="E58" i="4" s="1"/>
  <c r="H58" i="4" s="1"/>
  <c r="P34" i="3"/>
  <c r="E34" i="4" s="1"/>
  <c r="H34" i="4" s="1"/>
  <c r="AE34" i="3" s="1"/>
  <c r="P51" i="3"/>
  <c r="E51" i="4" s="1"/>
  <c r="H51" i="4" s="1"/>
  <c r="AE51" i="3" s="1"/>
  <c r="P52" i="3"/>
  <c r="E52" i="4" s="1"/>
  <c r="H52" i="4" s="1"/>
  <c r="I52" i="4" s="1"/>
  <c r="I78" i="8" s="1"/>
  <c r="P60" i="3"/>
  <c r="E60" i="4" s="1"/>
  <c r="H60" i="4" s="1"/>
  <c r="AE60" i="3" s="1"/>
  <c r="G11" i="8"/>
  <c r="G72" i="8" s="1"/>
  <c r="A4" i="7"/>
  <c r="A45" i="7" s="1"/>
  <c r="B32" i="6"/>
  <c r="B17" i="6"/>
  <c r="B10" i="6"/>
  <c r="B13" i="7"/>
  <c r="B10" i="7"/>
  <c r="B51" i="6"/>
  <c r="B55" i="7"/>
  <c r="D9" i="6"/>
  <c r="D37" i="7"/>
  <c r="B32" i="7"/>
  <c r="C39" i="6"/>
  <c r="C37" i="7"/>
  <c r="D30" i="7"/>
  <c r="C50" i="6"/>
  <c r="B35" i="6"/>
  <c r="B22" i="6"/>
  <c r="D11" i="6"/>
  <c r="B51" i="7"/>
  <c r="D21" i="7"/>
  <c r="B17" i="7"/>
  <c r="D56" i="6"/>
  <c r="C37" i="6"/>
  <c r="C21" i="6"/>
  <c r="C10" i="6"/>
  <c r="B9" i="3"/>
  <c r="T31" i="4"/>
  <c r="U31" i="4" s="1"/>
  <c r="W31" i="4" s="1"/>
  <c r="O37" i="8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69" i="4"/>
  <c r="AF69" i="7" s="1"/>
  <c r="T62" i="4"/>
  <c r="U62" i="4" s="1"/>
  <c r="V62" i="4" s="1"/>
  <c r="W62" i="4" s="1"/>
  <c r="O88" i="8" s="1"/>
  <c r="M77" i="4"/>
  <c r="AE77" i="6" s="1"/>
  <c r="M69" i="4"/>
  <c r="AE69" i="6" s="1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N15" i="4" s="1"/>
  <c r="O15" i="4" s="1"/>
  <c r="AG15" i="6" s="1"/>
  <c r="M31" i="4"/>
  <c r="M37" i="4"/>
  <c r="AE37" i="6" s="1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63" i="4"/>
  <c r="AE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57" i="4"/>
  <c r="B50" i="7"/>
  <c r="B14" i="7"/>
  <c r="C19" i="3"/>
  <c r="C19" i="7"/>
  <c r="M11" i="4"/>
  <c r="AE11" i="6" s="1"/>
  <c r="M35" i="4"/>
  <c r="AE9" i="7"/>
  <c r="AE68" i="7"/>
  <c r="M38" i="4"/>
  <c r="AE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N65" i="4" s="1"/>
  <c r="O65" i="4" s="1"/>
  <c r="K91" i="8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H76" i="4"/>
  <c r="I76" i="4" s="1"/>
  <c r="AF76" i="3" s="1"/>
  <c r="D65" i="7"/>
  <c r="D65" i="3"/>
  <c r="N38" i="4"/>
  <c r="O38" i="4" s="1"/>
  <c r="AG38" i="6" s="1"/>
  <c r="AE21" i="7"/>
  <c r="T21" i="4"/>
  <c r="U21" i="4" s="1"/>
  <c r="V21" i="4" s="1"/>
  <c r="W21" i="4" s="1"/>
  <c r="O27" i="8" s="1"/>
  <c r="AE68" i="6"/>
  <c r="AE31" i="6"/>
  <c r="AE36" i="6"/>
  <c r="N36" i="4"/>
  <c r="AF36" i="6" s="1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T18" i="4"/>
  <c r="AF18" i="7" s="1"/>
  <c r="AE1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39" i="8"/>
  <c r="A6" i="3"/>
  <c r="A47" i="3" s="1"/>
  <c r="A6" i="7"/>
  <c r="A47" i="7" s="1"/>
  <c r="A6" i="6"/>
  <c r="A47" i="6" s="1"/>
  <c r="AG33" i="7"/>
  <c r="U17" i="4"/>
  <c r="V17" i="4" s="1"/>
  <c r="AF71" i="7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77" i="4"/>
  <c r="V77" i="4" s="1"/>
  <c r="H10" i="4"/>
  <c r="I10" i="4" s="1"/>
  <c r="AF10" i="3" s="1"/>
  <c r="U9" i="4"/>
  <c r="W9" i="4" s="1"/>
  <c r="AF54" i="7"/>
  <c r="U38" i="4"/>
  <c r="V38" i="4" s="1"/>
  <c r="U78" i="4"/>
  <c r="AF33" i="7"/>
  <c r="U68" i="4"/>
  <c r="V68" i="4" s="1"/>
  <c r="W68" i="4" s="1"/>
  <c r="H59" i="4"/>
  <c r="AE59" i="3" s="1"/>
  <c r="H9" i="4"/>
  <c r="I9" i="4" s="1"/>
  <c r="AF9" i="3" s="1"/>
  <c r="H37" i="4"/>
  <c r="AE37" i="3" s="1"/>
  <c r="H67" i="4"/>
  <c r="AE67" i="3" s="1"/>
  <c r="V58" i="4"/>
  <c r="H22" i="4"/>
  <c r="I22" i="4" s="1"/>
  <c r="I28" i="8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29" i="4"/>
  <c r="I29" i="4" s="1"/>
  <c r="I35" i="8" s="1"/>
  <c r="U64" i="4"/>
  <c r="V64" i="4" s="1"/>
  <c r="AE11" i="3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24" i="7"/>
  <c r="U35" i="4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M105" i="8"/>
  <c r="O105" i="8"/>
  <c r="U80" i="4"/>
  <c r="M39" i="8"/>
  <c r="AG79" i="7"/>
  <c r="AG60" i="7"/>
  <c r="AF60" i="7"/>
  <c r="AF66" i="7"/>
  <c r="AG24" i="7"/>
  <c r="AF30" i="7"/>
  <c r="U30" i="4"/>
  <c r="O30" i="8"/>
  <c r="M30" i="8"/>
  <c r="AG66" i="7"/>
  <c r="U27" i="4"/>
  <c r="AF79" i="7" l="1"/>
  <c r="V55" i="4"/>
  <c r="W55" i="4" s="1"/>
  <c r="O81" i="8" s="1"/>
  <c r="T57" i="4"/>
  <c r="AE57" i="7"/>
  <c r="AE10" i="7"/>
  <c r="T10" i="4"/>
  <c r="U10" i="4" s="1"/>
  <c r="V10" i="4" s="1"/>
  <c r="W10" i="4" s="1"/>
  <c r="O16" i="8" s="1"/>
  <c r="T40" i="4"/>
  <c r="AF40" i="7" s="1"/>
  <c r="AE26" i="7"/>
  <c r="T26" i="4"/>
  <c r="U26" i="4" s="1"/>
  <c r="AG26" i="7" s="1"/>
  <c r="T36" i="4"/>
  <c r="AF36" i="7" s="1"/>
  <c r="AE36" i="7"/>
  <c r="T34" i="4"/>
  <c r="U34" i="4" s="1"/>
  <c r="V34" i="4" s="1"/>
  <c r="W34" i="4" s="1"/>
  <c r="O40" i="8" s="1"/>
  <c r="T28" i="4"/>
  <c r="U28" i="4" s="1"/>
  <c r="V28" i="4" s="1"/>
  <c r="W28" i="4" s="1"/>
  <c r="O34" i="8" s="1"/>
  <c r="AE28" i="7"/>
  <c r="T53" i="4"/>
  <c r="AE53" i="7"/>
  <c r="V59" i="4"/>
  <c r="M85" i="8" s="1"/>
  <c r="AF59" i="7"/>
  <c r="U12" i="4"/>
  <c r="AG12" i="7" s="1"/>
  <c r="AG15" i="7"/>
  <c r="AF15" i="7"/>
  <c r="M21" i="8"/>
  <c r="V11" i="4"/>
  <c r="W11" i="4" s="1"/>
  <c r="O17" i="8" s="1"/>
  <c r="AE39" i="6"/>
  <c r="N39" i="4"/>
  <c r="AF39" i="6" s="1"/>
  <c r="N13" i="4"/>
  <c r="AF13" i="6" s="1"/>
  <c r="AE13" i="6"/>
  <c r="N29" i="4"/>
  <c r="AE29" i="6"/>
  <c r="N40" i="4"/>
  <c r="H50" i="4"/>
  <c r="M51" i="4"/>
  <c r="N26" i="4"/>
  <c r="O26" i="4" s="1"/>
  <c r="N57" i="4"/>
  <c r="O57" i="4" s="1"/>
  <c r="N20" i="4"/>
  <c r="AF20" i="6" s="1"/>
  <c r="U75" i="4"/>
  <c r="V75" i="4" s="1"/>
  <c r="W75" i="4" s="1"/>
  <c r="N31" i="4"/>
  <c r="O31" i="4" s="1"/>
  <c r="AG31" i="6" s="1"/>
  <c r="H25" i="4"/>
  <c r="AE25" i="3" s="1"/>
  <c r="AE10" i="6"/>
  <c r="N10" i="4"/>
  <c r="O10" i="4" s="1"/>
  <c r="K16" i="8" s="1"/>
  <c r="V37" i="4"/>
  <c r="W37" i="4" s="1"/>
  <c r="O43" i="8" s="1"/>
  <c r="AF37" i="7"/>
  <c r="M91" i="8"/>
  <c r="AG65" i="7"/>
  <c r="N14" i="4"/>
  <c r="AF14" i="6" s="1"/>
  <c r="N52" i="4"/>
  <c r="O52" i="4" s="1"/>
  <c r="K78" i="8" s="1"/>
  <c r="AE26" i="6"/>
  <c r="V29" i="4"/>
  <c r="M35" i="8" s="1"/>
  <c r="N77" i="4"/>
  <c r="AF77" i="6" s="1"/>
  <c r="AF29" i="7"/>
  <c r="N18" i="4"/>
  <c r="O18" i="4" s="1"/>
  <c r="AE15" i="6"/>
  <c r="N11" i="4"/>
  <c r="O11" i="4" s="1"/>
  <c r="K17" i="8" s="1"/>
  <c r="AF11" i="7"/>
  <c r="M88" i="8"/>
  <c r="AF62" i="7"/>
  <c r="AE55" i="6"/>
  <c r="AG62" i="7"/>
  <c r="N58" i="4"/>
  <c r="O58" i="4" s="1"/>
  <c r="K84" i="8" s="1"/>
  <c r="N17" i="4"/>
  <c r="AF17" i="6" s="1"/>
  <c r="AE64" i="6"/>
  <c r="N63" i="4"/>
  <c r="O63" i="4" s="1"/>
  <c r="AG63" i="6" s="1"/>
  <c r="AE65" i="6"/>
  <c r="AE57" i="6"/>
  <c r="N12" i="4"/>
  <c r="O12" i="4" s="1"/>
  <c r="K18" i="8" s="1"/>
  <c r="N25" i="4"/>
  <c r="O25" i="4" s="1"/>
  <c r="AG25" i="6" s="1"/>
  <c r="AE40" i="6"/>
  <c r="AG31" i="7"/>
  <c r="N66" i="4"/>
  <c r="O66" i="4" s="1"/>
  <c r="AG66" i="6" s="1"/>
  <c r="AE61" i="6"/>
  <c r="AE60" i="6"/>
  <c r="N37" i="4"/>
  <c r="O37" i="4" s="1"/>
  <c r="AG37" i="6" s="1"/>
  <c r="N56" i="4"/>
  <c r="AF56" i="6" s="1"/>
  <c r="AE76" i="6"/>
  <c r="N71" i="4"/>
  <c r="O71" i="4" s="1"/>
  <c r="K97" i="8" s="1"/>
  <c r="AE16" i="6"/>
  <c r="N80" i="4"/>
  <c r="O80" i="4" s="1"/>
  <c r="K106" i="8" s="1"/>
  <c r="AE59" i="6"/>
  <c r="U32" i="4"/>
  <c r="V32" i="4" s="1"/>
  <c r="W32" i="4" s="1"/>
  <c r="U22" i="4"/>
  <c r="AG22" i="7" s="1"/>
  <c r="M29" i="8"/>
  <c r="K37" i="8"/>
  <c r="U56" i="4"/>
  <c r="AG56" i="7" s="1"/>
  <c r="U70" i="4"/>
  <c r="V70" i="4" s="1"/>
  <c r="W70" i="4" s="1"/>
  <c r="U51" i="4"/>
  <c r="AG51" i="7" s="1"/>
  <c r="AE27" i="3"/>
  <c r="U69" i="4"/>
  <c r="AG69" i="7" s="1"/>
  <c r="AF52" i="3"/>
  <c r="AF20" i="7"/>
  <c r="AF11" i="3"/>
  <c r="M37" i="8"/>
  <c r="AF31" i="7"/>
  <c r="O39" i="4"/>
  <c r="K45" i="8" s="1"/>
  <c r="AF31" i="6"/>
  <c r="U67" i="4"/>
  <c r="V67" i="4" s="1"/>
  <c r="M93" i="8" s="1"/>
  <c r="AF61" i="7"/>
  <c r="V25" i="4"/>
  <c r="W25" i="4" s="1"/>
  <c r="O31" i="8" s="1"/>
  <c r="U52" i="4"/>
  <c r="V52" i="4" s="1"/>
  <c r="W52" i="4" s="1"/>
  <c r="V20" i="4"/>
  <c r="W20" i="4" s="1"/>
  <c r="O26" i="8" s="1"/>
  <c r="AG19" i="7"/>
  <c r="AF19" i="7"/>
  <c r="AF76" i="6"/>
  <c r="O76" i="4"/>
  <c r="AG76" i="6" s="1"/>
  <c r="O61" i="4"/>
  <c r="AF61" i="6"/>
  <c r="K32" i="8"/>
  <c r="AG26" i="6"/>
  <c r="AF73" i="6"/>
  <c r="O73" i="4"/>
  <c r="K99" i="8" s="1"/>
  <c r="O55" i="4"/>
  <c r="AF55" i="6"/>
  <c r="AF13" i="7"/>
  <c r="AG13" i="7"/>
  <c r="AE20" i="6"/>
  <c r="N30" i="4"/>
  <c r="O30" i="4" s="1"/>
  <c r="N33" i="4"/>
  <c r="N27" i="4"/>
  <c r="M19" i="8"/>
  <c r="U39" i="4"/>
  <c r="AG39" i="7" s="1"/>
  <c r="O13" i="4"/>
  <c r="AG13" i="6" s="1"/>
  <c r="V61" i="4"/>
  <c r="W61" i="4" s="1"/>
  <c r="O87" i="8" s="1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AF63" i="7"/>
  <c r="O20" i="4"/>
  <c r="AG20" i="6" s="1"/>
  <c r="AG63" i="7"/>
  <c r="M89" i="8"/>
  <c r="I31" i="4"/>
  <c r="I37" i="8" s="1"/>
  <c r="U14" i="4"/>
  <c r="V14" i="4" s="1"/>
  <c r="W14" i="4" s="1"/>
  <c r="I90" i="8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16" i="4"/>
  <c r="AF16" i="6"/>
  <c r="N67" i="4"/>
  <c r="AE67" i="6"/>
  <c r="AF73" i="7"/>
  <c r="AF60" i="6"/>
  <c r="AE9" i="6"/>
  <c r="N9" i="4"/>
  <c r="K21" i="8"/>
  <c r="M99" i="8"/>
  <c r="AE76" i="3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15" i="6"/>
  <c r="M27" i="8"/>
  <c r="AE52" i="3"/>
  <c r="AG73" i="7"/>
  <c r="U16" i="4"/>
  <c r="V16" i="4" s="1"/>
  <c r="W16" i="4" s="1"/>
  <c r="AF21" i="7"/>
  <c r="O32" i="4"/>
  <c r="K38" i="8" s="1"/>
  <c r="AF65" i="6"/>
  <c r="AF26" i="6"/>
  <c r="AF10" i="6"/>
  <c r="AE32" i="6"/>
  <c r="N53" i="4"/>
  <c r="AE53" i="6"/>
  <c r="AE34" i="6"/>
  <c r="N34" i="4"/>
  <c r="W58" i="4"/>
  <c r="O84" i="8" s="1"/>
  <c r="AG10" i="6"/>
  <c r="K44" i="8"/>
  <c r="M41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I99" i="8"/>
  <c r="AF38" i="6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W18" i="4" s="1"/>
  <c r="AG65" i="6"/>
  <c r="O79" i="4"/>
  <c r="AG79" i="6" s="1"/>
  <c r="AF63" i="6"/>
  <c r="W71" i="4"/>
  <c r="O97" i="8" s="1"/>
  <c r="AF11" i="6"/>
  <c r="M44" i="8"/>
  <c r="W38" i="4"/>
  <c r="O44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AF53" i="3"/>
  <c r="M98" i="8"/>
  <c r="O98" i="8"/>
  <c r="AF69" i="3"/>
  <c r="I87" i="8"/>
  <c r="AF61" i="3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81" i="8" l="1"/>
  <c r="AF57" i="7"/>
  <c r="U57" i="4"/>
  <c r="W59" i="4"/>
  <c r="O85" i="8" s="1"/>
  <c r="AF28" i="7"/>
  <c r="M16" i="8"/>
  <c r="AF10" i="7"/>
  <c r="AG10" i="7"/>
  <c r="U40" i="4"/>
  <c r="V40" i="4" s="1"/>
  <c r="M46" i="8" s="1"/>
  <c r="V12" i="4"/>
  <c r="W12" i="4" s="1"/>
  <c r="O18" i="8" s="1"/>
  <c r="V26" i="4"/>
  <c r="W26" i="4" s="1"/>
  <c r="O32" i="8" s="1"/>
  <c r="AF26" i="7"/>
  <c r="M40" i="8"/>
  <c r="AG34" i="7"/>
  <c r="AF34" i="7"/>
  <c r="M34" i="8"/>
  <c r="AG28" i="7"/>
  <c r="U53" i="4"/>
  <c r="AF53" i="7"/>
  <c r="M43" i="8"/>
  <c r="AG32" i="7"/>
  <c r="W29" i="4"/>
  <c r="O35" i="8" s="1"/>
  <c r="M17" i="8"/>
  <c r="O77" i="4"/>
  <c r="AF57" i="6"/>
  <c r="O29" i="4"/>
  <c r="AF29" i="6"/>
  <c r="AG58" i="6"/>
  <c r="AF52" i="6"/>
  <c r="AG52" i="6"/>
  <c r="O14" i="4"/>
  <c r="AG14" i="6" s="1"/>
  <c r="AG11" i="6"/>
  <c r="AF18" i="6"/>
  <c r="AF25" i="6"/>
  <c r="AF71" i="6"/>
  <c r="AG71" i="6"/>
  <c r="AF58" i="6"/>
  <c r="O17" i="4"/>
  <c r="AG17" i="6" s="1"/>
  <c r="V22" i="4"/>
  <c r="W22" i="4" s="1"/>
  <c r="O28" i="8" s="1"/>
  <c r="AG70" i="7"/>
  <c r="K92" i="8"/>
  <c r="AG12" i="6"/>
  <c r="AF66" i="6"/>
  <c r="AF72" i="6"/>
  <c r="AF12" i="6"/>
  <c r="K31" i="8"/>
  <c r="O56" i="4"/>
  <c r="K82" i="8" s="1"/>
  <c r="K43" i="8"/>
  <c r="AF37" i="6"/>
  <c r="V51" i="4"/>
  <c r="W51" i="4" s="1"/>
  <c r="O77" i="8" s="1"/>
  <c r="W67" i="4"/>
  <c r="O93" i="8" s="1"/>
  <c r="AF80" i="6"/>
  <c r="AG80" i="6"/>
  <c r="AG67" i="7"/>
  <c r="V69" i="4"/>
  <c r="W69" i="4" s="1"/>
  <c r="O95" i="8" s="1"/>
  <c r="V39" i="4"/>
  <c r="W39" i="4" s="1"/>
  <c r="O45" i="8" s="1"/>
  <c r="V56" i="4"/>
  <c r="W56" i="4" s="1"/>
  <c r="O82" i="8" s="1"/>
  <c r="AG16" i="7"/>
  <c r="AF62" i="3"/>
  <c r="AG72" i="6"/>
  <c r="K105" i="8"/>
  <c r="M26" i="8"/>
  <c r="AF38" i="3"/>
  <c r="AG36" i="6"/>
  <c r="M87" i="8"/>
  <c r="K19" i="8"/>
  <c r="I42" i="8"/>
  <c r="I77" i="8"/>
  <c r="K26" i="8"/>
  <c r="AG73" i="6"/>
  <c r="K94" i="8"/>
  <c r="I91" i="8"/>
  <c r="AF30" i="6"/>
  <c r="AG52" i="7"/>
  <c r="M31" i="8"/>
  <c r="AG14" i="7"/>
  <c r="AG39" i="6"/>
  <c r="K102" i="8"/>
  <c r="O50" i="4"/>
  <c r="AG40" i="6"/>
  <c r="AG18" i="7"/>
  <c r="AF31" i="3"/>
  <c r="O23" i="4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M22" i="8"/>
  <c r="O22" i="8"/>
  <c r="O38" i="8"/>
  <c r="M38" i="8"/>
  <c r="M96" i="8"/>
  <c r="O96" i="8"/>
  <c r="M20" i="8"/>
  <c r="O20" i="8"/>
  <c r="O24" i="8"/>
  <c r="M24" i="8"/>
  <c r="M36" i="8"/>
  <c r="O36" i="8"/>
  <c r="O78" i="8"/>
  <c r="M78" i="8"/>
  <c r="M33" i="8"/>
  <c r="O33" i="8"/>
  <c r="O106" i="8"/>
  <c r="M106" i="8"/>
  <c r="AG57" i="7" l="1"/>
  <c r="V57" i="4"/>
  <c r="W40" i="4"/>
  <c r="O46" i="8" s="1"/>
  <c r="AG40" i="7"/>
  <c r="M18" i="8"/>
  <c r="M32" i="8"/>
  <c r="AG53" i="7"/>
  <c r="V53" i="4"/>
  <c r="K35" i="8"/>
  <c r="AG29" i="6"/>
  <c r="K20" i="8"/>
  <c r="K23" i="8"/>
  <c r="M95" i="8"/>
  <c r="M28" i="8"/>
  <c r="AG56" i="6"/>
  <c r="M77" i="8"/>
  <c r="M45" i="8"/>
  <c r="M82" i="8"/>
  <c r="M42" i="8"/>
  <c r="AG50" i="6"/>
  <c r="K76" i="8"/>
  <c r="AG23" i="6"/>
  <c r="K29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57" i="4" l="1"/>
  <c r="O83" i="8" s="1"/>
  <c r="M83" i="8"/>
  <c r="W53" i="4"/>
  <c r="O79" i="8" s="1"/>
  <c r="M79" i="8"/>
</calcChain>
</file>

<file path=xl/sharedStrings.xml><?xml version="1.0" encoding="utf-8"?>
<sst xmlns="http://schemas.openxmlformats.org/spreadsheetml/2006/main" count="835" uniqueCount="285">
  <si>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</si>
  <si>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</si>
  <si>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</si>
  <si>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</si>
  <si>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</si>
  <si>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</si>
  <si>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</si>
  <si>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</si>
  <si>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</si>
  <si>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</si>
  <si>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</si>
  <si>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</si>
  <si>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</si>
  <si>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</si>
  <si>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</si>
  <si>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</si>
  <si>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</si>
  <si>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</si>
  <si>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</si>
  <si>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</si>
  <si>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</si>
  <si>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</si>
  <si>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</si>
  <si>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</si>
  <si>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</si>
  <si>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</si>
  <si>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</si>
  <si>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</si>
  <si>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</si>
  <si>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</si>
  <si>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</si>
  <si>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</si>
  <si>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</si>
  <si>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</si>
  <si>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</si>
  <si>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</si>
  <si>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</si>
  <si>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</si>
  <si>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</si>
  <si>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</si>
  <si>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</si>
  <si>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</si>
  <si>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</si>
  <si>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</si>
  <si>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</si>
  <si>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</si>
  <si>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</si>
  <si>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</si>
  <si>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</si>
  <si>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</si>
  <si>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</si>
  <si>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</si>
  <si>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</si>
  <si>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</si>
  <si>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</si>
  <si>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</si>
  <si>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</si>
  <si>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</si>
  <si>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</si>
  <si>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</si>
  <si>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</si>
  <si>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</si>
  <si>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</si>
  <si>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</si>
  <si>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</si>
  <si>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</si>
  <si>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</si>
  <si>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</si>
  <si>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</si>
  <si>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</si>
  <si>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</si>
  <si>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</si>
  <si>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</si>
  <si>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</si>
  <si>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</si>
  <si>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</si>
  <si>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</si>
  <si>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</si>
  <si>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</si>
  <si>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</si>
  <si>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</si>
  <si>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</si>
  <si>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</si>
  <si>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</si>
  <si>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</si>
  <si>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</si>
  <si>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</si>
  <si>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</si>
  <si>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</si>
  <si>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</si>
  <si>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</si>
  <si>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</si>
  <si>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</si>
  <si>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</si>
  <si>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</si>
  <si>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</si>
  <si>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</si>
  <si>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</si>
  <si>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</si>
  <si>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</si>
  <si>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</si>
  <si>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</si>
  <si>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</si>
  <si>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</si>
  <si>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</si>
  <si>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</si>
  <si>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</si>
  <si>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</si>
  <si>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</si>
  <si>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</si>
  <si>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</si>
  <si>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</si>
  <si>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</si>
  <si>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</si>
  <si>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</si>
  <si>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</si>
  <si>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</si>
  <si>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</si>
  <si>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</si>
  <si>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</si>
  <si>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</si>
  <si>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</si>
  <si>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</si>
  <si>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</si>
  <si>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</si>
  <si>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</si>
  <si>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</si>
  <si>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</si>
  <si>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</si>
  <si>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</si>
  <si>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</si>
  <si>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</si>
  <si>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</si>
  <si>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</si>
  <si>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</si>
  <si>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</si>
  <si>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</si>
  <si>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</si>
  <si>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</si>
  <si>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</si>
  <si>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</si>
  <si>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</si>
  <si>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</si>
  <si>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</si>
  <si>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</si>
  <si>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</si>
  <si>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</si>
  <si>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</si>
  <si>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</si>
  <si>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</si>
  <si>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</si>
  <si>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</si>
  <si>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</si>
  <si>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</si>
  <si>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</si>
  <si>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</si>
  <si>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ABAT, EARL JANSSEN G. </t>
  </si>
  <si>
    <t>BSIT-NET SEC TRACK-1</t>
  </si>
  <si>
    <t>16-5626-762</t>
  </si>
  <si>
    <t xml:space="preserve">ABUMAZYAD, MAJED M. </t>
  </si>
  <si>
    <t>15-4475-139</t>
  </si>
  <si>
    <t xml:space="preserve">ALI, SOUGOUMA A. </t>
  </si>
  <si>
    <t>16-5693-329</t>
  </si>
  <si>
    <t xml:space="preserve">BA-ABED, MOHAMMED A. </t>
  </si>
  <si>
    <t>BSIT-NET SEC TRACK-2</t>
  </si>
  <si>
    <t>16-4185-687</t>
  </si>
  <si>
    <t xml:space="preserve">BAUTISTA, LIZA C. </t>
  </si>
  <si>
    <t>BSIT-WEB TRACK-2</t>
  </si>
  <si>
    <t>16-5930-801</t>
  </si>
  <si>
    <t xml:space="preserve">BORBOR, CHARLIE T. </t>
  </si>
  <si>
    <t>16-5582-432</t>
  </si>
  <si>
    <t xml:space="preserve">CABEL, ALBERT ANSON I. </t>
  </si>
  <si>
    <t>BSIT-WEB TRACK-1</t>
  </si>
  <si>
    <t>16-5826-141</t>
  </si>
  <si>
    <t xml:space="preserve">CALPAP, DEBORAH B. </t>
  </si>
  <si>
    <t>13-1309-368</t>
  </si>
  <si>
    <t xml:space="preserve">CALPO, GERARDO JR. M. </t>
  </si>
  <si>
    <t>16-5245-764</t>
  </si>
  <si>
    <t xml:space="preserve">CHUA, MARVIN M. </t>
  </si>
  <si>
    <t>BSIT-ERP TRACK-2</t>
  </si>
  <si>
    <t>14-5241-256</t>
  </si>
  <si>
    <t xml:space="preserve">CORTEZ, WENDELL R. </t>
  </si>
  <si>
    <t>16-3875-283</t>
  </si>
  <si>
    <t xml:space="preserve">DAVID, VINCENT T. </t>
  </si>
  <si>
    <t>17-4085-241</t>
  </si>
  <si>
    <t xml:space="preserve">DE GUZMAN, CRYSTAL FAITH L. </t>
  </si>
  <si>
    <t>16-4132-608</t>
  </si>
  <si>
    <t xml:space="preserve">DE GUZMAN, RHOMAR E. </t>
  </si>
  <si>
    <t>16-4628-687</t>
  </si>
  <si>
    <t xml:space="preserve">DELA CRUZ, AARON KEITH N. </t>
  </si>
  <si>
    <t>16-4794-874</t>
  </si>
  <si>
    <t xml:space="preserve">DUEÑAS, ZAIRA MAE A. </t>
  </si>
  <si>
    <t>16-4816-591</t>
  </si>
  <si>
    <t xml:space="preserve">EBUEN, MARK ADRIAN B. </t>
  </si>
  <si>
    <t>16-5552-869</t>
  </si>
  <si>
    <t xml:space="preserve">EROT, OLLINGER SYAN M. </t>
  </si>
  <si>
    <t>17-4118-909</t>
  </si>
  <si>
    <t xml:space="preserve">FERNANDEZ, ELIAS III D. </t>
  </si>
  <si>
    <t>17-4204-793</t>
  </si>
  <si>
    <t xml:space="preserve">GANCEÑA, LEAN BRADLY M. </t>
  </si>
  <si>
    <t>BSIT-ERP TRACK-1</t>
  </si>
  <si>
    <t>17-5300-164</t>
  </si>
  <si>
    <t xml:space="preserve">GOMEZ, JOHN PAUL D. </t>
  </si>
  <si>
    <t>16-5145-532</t>
  </si>
  <si>
    <t xml:space="preserve">GUDIO, FERNANDO J. </t>
  </si>
  <si>
    <t>BSIT-WEB TRACK-3</t>
  </si>
  <si>
    <t>15-2175-915</t>
  </si>
  <si>
    <t xml:space="preserve">GUI, JIA CHENG </t>
  </si>
  <si>
    <t>16-4378-965</t>
  </si>
  <si>
    <t xml:space="preserve">IMATONG, JAYSON M. </t>
  </si>
  <si>
    <t>15-1192-177</t>
  </si>
  <si>
    <t xml:space="preserve">LAZARO, KEANU C. </t>
  </si>
  <si>
    <t>16-3632-373</t>
  </si>
  <si>
    <t xml:space="preserve">MARRERO, DEAN SCOTT C. </t>
  </si>
  <si>
    <t>17-4924-288</t>
  </si>
  <si>
    <t xml:space="preserve">MUSTAFA, OSAMA M. </t>
  </si>
  <si>
    <t>16-4406-267</t>
  </si>
  <si>
    <t xml:space="preserve">OCTAVO, SEYMORE P. </t>
  </si>
  <si>
    <t>15-0576-761</t>
  </si>
  <si>
    <t xml:space="preserve">PASCUA, LIZA MAE P. </t>
  </si>
  <si>
    <t>BSIT-NET SEC TRACK-3</t>
  </si>
  <si>
    <t>16-4677-437</t>
  </si>
  <si>
    <t xml:space="preserve">RAPADA, JULIE ANN G. </t>
  </si>
  <si>
    <t>16-5090-597</t>
  </si>
  <si>
    <t xml:space="preserve">RODAS, MARK FRANCIS D. </t>
  </si>
  <si>
    <t>16-5938-933</t>
  </si>
  <si>
    <t xml:space="preserve">SALVADOR, SAMANTHA ANGELA </t>
  </si>
  <si>
    <t>16-5156-297</t>
  </si>
  <si>
    <t xml:space="preserve">SANTOS, JETHRO NATHANIEL D. </t>
  </si>
  <si>
    <t>14-3991-375</t>
  </si>
  <si>
    <t xml:space="preserve">SATURNINO, DENISE KATE M. </t>
  </si>
  <si>
    <t>16-4087-928</t>
  </si>
  <si>
    <t xml:space="preserve">TAN, MARK GLENN JONAH F. </t>
  </si>
  <si>
    <t>15-3720-196</t>
  </si>
  <si>
    <t xml:space="preserve">TANGALIN, NEIL C. </t>
  </si>
  <si>
    <t>15-4247-395</t>
  </si>
  <si>
    <t xml:space="preserve">TERENG, KARL ANDREI B. </t>
  </si>
  <si>
    <t>15-4698-202</t>
  </si>
  <si>
    <t xml:space="preserve">TUYAN, NEIL MARK E. </t>
  </si>
  <si>
    <t>16-5740-232</t>
  </si>
  <si>
    <t xml:space="preserve">UMANDAM, JOSEPH D. </t>
  </si>
  <si>
    <t>16-3917-226</t>
  </si>
  <si>
    <t xml:space="preserve">UZOMA, EDWIN C. </t>
  </si>
  <si>
    <t>16-4814-911</t>
  </si>
  <si>
    <t xml:space="preserve">YOUSOUF, HASSANE S. </t>
  </si>
  <si>
    <t>16-4968-103</t>
  </si>
  <si>
    <t>IT 5</t>
  </si>
  <si>
    <t>NETWORK MANAGEMENT</t>
  </si>
  <si>
    <t>CITCS 2D</t>
  </si>
  <si>
    <t xml:space="preserve">TTH 11:45AM-1:10PM </t>
  </si>
  <si>
    <t>MWF 11:45AM-1:10PM</t>
  </si>
  <si>
    <t>3rd</t>
  </si>
  <si>
    <t>M306</t>
  </si>
  <si>
    <t>Format</t>
  </si>
  <si>
    <t>OS</t>
  </si>
  <si>
    <t>Content</t>
  </si>
  <si>
    <t>Companies and Insights</t>
  </si>
  <si>
    <t>SANSANO, CHRISTIAN</t>
  </si>
  <si>
    <t>16-5549-895</t>
  </si>
  <si>
    <t>Hist</t>
  </si>
  <si>
    <t>Feat</t>
  </si>
  <si>
    <t>Cap &amp; Lim</t>
  </si>
  <si>
    <t>Tool</t>
  </si>
  <si>
    <t>Presentor</t>
  </si>
  <si>
    <t>Presentation</t>
  </si>
  <si>
    <t>Quiz</t>
  </si>
  <si>
    <t>RPT</t>
  </si>
  <si>
    <t>SW 01</t>
  </si>
  <si>
    <t>SW 02</t>
  </si>
  <si>
    <t>SW 03</t>
  </si>
  <si>
    <t>QZ 01</t>
  </si>
  <si>
    <t>QZ 02</t>
  </si>
  <si>
    <t>QZ 03</t>
  </si>
  <si>
    <t>QZ 04</t>
  </si>
  <si>
    <t>QZ 05</t>
  </si>
  <si>
    <t>QZ 06</t>
  </si>
  <si>
    <t>Software Demo</t>
  </si>
  <si>
    <t>Clarity</t>
  </si>
  <si>
    <t>Capabilities</t>
  </si>
  <si>
    <t>Complexity</t>
  </si>
  <si>
    <t>Team</t>
  </si>
  <si>
    <t>30+5</t>
  </si>
  <si>
    <t>UD</t>
  </si>
  <si>
    <t>OD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</si>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</sst>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yy"/>
    <numFmt numFmtId="165" formatCode="mmmm\ d\,\ yyyy"/>
    <numFmt numFmtId="166" formatCode="mm/dd/yy;@"/>
    <numFmt numFmtId="167" formatCode="###\-###0"/>
    <numFmt numFmtId="168" formatCode="mm/dd/yyyy"/>
  </numFmts>
  <fonts count="7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0" fillId="0" borderId="0"/>
    <xf numFmtId="0" fontId="1" fillId="0" borderId="0"/>
  </cellStyleXfs>
  <cellXfs count="40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7" fillId="0" borderId="77" xfId="2" applyFont="1" applyFill="1" applyBorder="1" applyAlignment="1" applyProtection="1">
      <alignment horizontal="center" vertical="center"/>
      <protection locked="0" hidden="1"/>
    </xf>
    <xf numFmtId="0" fontId="7" fillId="0" borderId="77" xfId="4" applyFont="1" applyFill="1" applyBorder="1" applyAlignment="1" applyProtection="1">
      <alignment horizontal="center" vertical="center"/>
      <protection locked="0" hidden="1"/>
    </xf>
    <xf numFmtId="0" fontId="7" fillId="0" borderId="20" xfId="4" applyFont="1" applyFill="1" applyBorder="1" applyAlignment="1" applyProtection="1">
      <alignment horizontal="center" vertical="center"/>
      <protection locked="0" hidden="1"/>
    </xf>
    <xf numFmtId="0" fontId="23" fillId="0" borderId="79" xfId="4" applyFont="1" applyFill="1" applyBorder="1" applyAlignment="1" applyProtection="1">
      <alignment horizontal="center"/>
      <protection locked="0" hidden="1"/>
    </xf>
    <xf numFmtId="0" fontId="23" fillId="0" borderId="21" xfId="4" applyFont="1" applyFill="1" applyBorder="1" applyAlignment="1" applyProtection="1">
      <alignment horizont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68" fontId="8" fillId="0" borderId="78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4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4" applyNumberFormat="1" applyFont="1" applyBorder="1" applyAlignment="1" applyProtection="1">
      <alignment horizontal="center" vertical="center"/>
      <protection locked="0" hidden="1"/>
    </xf>
    <xf numFmtId="14" fontId="8" fillId="0" borderId="25" xfId="4" applyNumberFormat="1" applyFont="1" applyBorder="1" applyAlignment="1" applyProtection="1">
      <alignment horizontal="center" vertical="center"/>
      <protection locked="0" hidden="1"/>
    </xf>
    <xf numFmtId="168" fontId="8" fillId="0" borderId="78" xfId="4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3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10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5"/>
      <c r="P2" s="216" t="s">
        <v>24</v>
      </c>
      <c r="Q2" s="216"/>
      <c r="R2" s="216"/>
    </row>
    <row r="3" spans="2:18" ht="13.35" customHeight="1" x14ac:dyDescent="0.45"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8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186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8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186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8"/>
      <c r="P5" s="27">
        <v>7</v>
      </c>
      <c r="Q5" s="27">
        <v>18.9999</v>
      </c>
      <c r="R5" s="28">
        <v>71</v>
      </c>
    </row>
    <row r="6" spans="2:18" ht="13.35" customHeight="1" x14ac:dyDescent="0.45">
      <c r="B6" s="186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8"/>
      <c r="P6" s="27">
        <v>19</v>
      </c>
      <c r="Q6" s="27">
        <v>30.9999</v>
      </c>
      <c r="R6" s="28">
        <v>72</v>
      </c>
    </row>
    <row r="7" spans="2:18" ht="13.35" customHeight="1" x14ac:dyDescent="0.45">
      <c r="B7" s="186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8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186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8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189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192" t="s">
        <v>13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175"/>
      <c r="D11" s="176"/>
      <c r="E11" s="176"/>
      <c r="F11" s="176"/>
      <c r="G11" s="176"/>
      <c r="H11" s="176"/>
      <c r="I11" s="176"/>
      <c r="J11" s="176"/>
      <c r="K11" s="176"/>
      <c r="L11" s="176"/>
      <c r="M11" s="177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99" t="s">
        <v>248</v>
      </c>
      <c r="E12" s="200"/>
      <c r="F12" s="1"/>
      <c r="G12" s="195" t="s">
        <v>246</v>
      </c>
      <c r="H12" s="198"/>
      <c r="I12" s="2"/>
      <c r="J12" s="195" t="s">
        <v>247</v>
      </c>
      <c r="K12" s="196"/>
      <c r="L12" s="19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80" t="s">
        <v>14</v>
      </c>
      <c r="E13" s="220"/>
      <c r="F13" s="1"/>
      <c r="G13" s="180" t="s">
        <v>15</v>
      </c>
      <c r="H13" s="180"/>
      <c r="I13" s="2"/>
      <c r="J13" s="180" t="s">
        <v>16</v>
      </c>
      <c r="K13" s="176"/>
      <c r="L13" s="17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195" t="s">
        <v>249</v>
      </c>
      <c r="E14" s="198"/>
      <c r="F14" s="4"/>
      <c r="G14" s="195" t="s">
        <v>250</v>
      </c>
      <c r="H14" s="198"/>
      <c r="I14" s="5"/>
      <c r="J14" s="167" t="s">
        <v>252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80" t="s">
        <v>17</v>
      </c>
      <c r="E15" s="205"/>
      <c r="F15" s="4"/>
      <c r="G15" s="180" t="s">
        <v>18</v>
      </c>
      <c r="H15" s="205"/>
      <c r="I15" s="5"/>
      <c r="J15" s="3" t="s">
        <v>19</v>
      </c>
      <c r="K15" s="201"/>
      <c r="L15" s="17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99" t="s">
        <v>155</v>
      </c>
      <c r="E16" s="206"/>
      <c r="F16" s="4"/>
      <c r="G16" s="168" t="s">
        <v>251</v>
      </c>
      <c r="H16" s="225"/>
      <c r="I16" s="225"/>
      <c r="J16" s="221" t="s">
        <v>154</v>
      </c>
      <c r="K16" s="222"/>
      <c r="L16" s="22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80" t="s">
        <v>20</v>
      </c>
      <c r="E17" s="215"/>
      <c r="F17" s="4"/>
      <c r="G17" s="3" t="s">
        <v>21</v>
      </c>
      <c r="H17" s="15"/>
      <c r="I17" s="5"/>
      <c r="J17" s="180" t="s">
        <v>22</v>
      </c>
      <c r="K17" s="176"/>
      <c r="L17" s="17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228"/>
      <c r="E18" s="228"/>
      <c r="F18" s="15"/>
      <c r="G18" s="229"/>
      <c r="H18" s="229"/>
      <c r="I18" s="22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212" t="s">
        <v>1</v>
      </c>
      <c r="E19" s="214"/>
      <c r="F19" s="7"/>
      <c r="G19" s="212" t="s">
        <v>2</v>
      </c>
      <c r="H19" s="213"/>
      <c r="I19" s="21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178">
        <v>43255</v>
      </c>
      <c r="E20" s="179"/>
      <c r="F20" s="8"/>
      <c r="G20" s="202" t="s">
        <v>5</v>
      </c>
      <c r="H20" s="203"/>
      <c r="I20" s="204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80" t="s">
        <v>3</v>
      </c>
      <c r="E21" s="220"/>
      <c r="F21" s="9"/>
      <c r="G21" s="202" t="s">
        <v>6</v>
      </c>
      <c r="H21" s="203"/>
      <c r="I21" s="204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226">
        <v>43285</v>
      </c>
      <c r="E22" s="227"/>
      <c r="F22" s="8"/>
      <c r="G22" s="181" t="s">
        <v>136</v>
      </c>
      <c r="H22" s="182"/>
      <c r="I22" s="182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80" t="s">
        <v>23</v>
      </c>
      <c r="E23" s="220"/>
      <c r="F23" s="9"/>
      <c r="G23" s="224"/>
      <c r="H23" s="224"/>
      <c r="I23" s="22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226">
        <v>43312</v>
      </c>
      <c r="E24" s="230"/>
      <c r="F24" s="9"/>
      <c r="G24" s="212" t="s">
        <v>7</v>
      </c>
      <c r="H24" s="213"/>
      <c r="I24" s="213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80" t="s">
        <v>4</v>
      </c>
      <c r="E25" s="220"/>
      <c r="F25" s="8"/>
      <c r="G25" s="207" t="s">
        <v>11</v>
      </c>
      <c r="H25" s="208"/>
      <c r="I25" s="208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80"/>
      <c r="E26" s="176"/>
      <c r="F26" s="8"/>
      <c r="G26" s="209" t="s">
        <v>12</v>
      </c>
      <c r="H26" s="210"/>
      <c r="I26" s="211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218" t="s">
        <v>152</v>
      </c>
      <c r="D27" s="219"/>
      <c r="E27" s="219"/>
      <c r="F27" s="21"/>
      <c r="G27" s="217"/>
      <c r="H27" s="217"/>
      <c r="I27" s="217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4" workbookViewId="0">
      <selection activeCell="B2" sqref="B2:B43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114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157</v>
      </c>
      <c r="E3" s="47" t="s">
        <v>160</v>
      </c>
    </row>
    <row r="4" spans="1:5" ht="12.75" customHeight="1" x14ac:dyDescent="0.45">
      <c r="A4" s="50" t="s">
        <v>36</v>
      </c>
      <c r="B4" s="46" t="s">
        <v>161</v>
      </c>
      <c r="C4" s="47" t="s">
        <v>114</v>
      </c>
      <c r="D4" s="51" t="s">
        <v>157</v>
      </c>
      <c r="E4" s="47" t="s">
        <v>162</v>
      </c>
    </row>
    <row r="5" spans="1:5" ht="12.75" customHeight="1" x14ac:dyDescent="0.4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45">
      <c r="A7" s="50" t="s">
        <v>39</v>
      </c>
      <c r="B7" s="46" t="s">
        <v>169</v>
      </c>
      <c r="C7" s="47" t="s">
        <v>114</v>
      </c>
      <c r="D7" s="51" t="s">
        <v>157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172</v>
      </c>
      <c r="E8" s="47" t="s">
        <v>173</v>
      </c>
    </row>
    <row r="9" spans="1:5" ht="12.75" customHeight="1" x14ac:dyDescent="0.45">
      <c r="A9" s="50" t="s">
        <v>41</v>
      </c>
      <c r="B9" s="46" t="s">
        <v>174</v>
      </c>
      <c r="C9" s="47" t="s">
        <v>106</v>
      </c>
      <c r="D9" s="51" t="s">
        <v>167</v>
      </c>
      <c r="E9" s="47" t="s">
        <v>175</v>
      </c>
    </row>
    <row r="10" spans="1:5" ht="12.75" customHeight="1" x14ac:dyDescent="0.45">
      <c r="A10" s="50" t="s">
        <v>42</v>
      </c>
      <c r="B10" s="46" t="s">
        <v>176</v>
      </c>
      <c r="C10" s="47" t="s">
        <v>114</v>
      </c>
      <c r="D10" s="51" t="s">
        <v>167</v>
      </c>
      <c r="E10" s="47" t="s">
        <v>177</v>
      </c>
    </row>
    <row r="11" spans="1:5" ht="12.75" customHeight="1" x14ac:dyDescent="0.45">
      <c r="A11" s="50" t="s">
        <v>43</v>
      </c>
      <c r="B11" s="48" t="s">
        <v>178</v>
      </c>
      <c r="C11" s="47" t="s">
        <v>114</v>
      </c>
      <c r="D11" s="51" t="s">
        <v>179</v>
      </c>
      <c r="E11" s="47" t="s">
        <v>180</v>
      </c>
    </row>
    <row r="12" spans="1:5" ht="12.75" customHeight="1" x14ac:dyDescent="0.45">
      <c r="A12" s="50" t="s">
        <v>44</v>
      </c>
      <c r="B12" s="46" t="s">
        <v>181</v>
      </c>
      <c r="C12" s="47" t="s">
        <v>114</v>
      </c>
      <c r="D12" s="51" t="s">
        <v>172</v>
      </c>
      <c r="E12" s="47" t="s">
        <v>182</v>
      </c>
    </row>
    <row r="13" spans="1:5" ht="12.75" customHeight="1" x14ac:dyDescent="0.45">
      <c r="A13" s="50" t="s">
        <v>45</v>
      </c>
      <c r="B13" s="46" t="s">
        <v>183</v>
      </c>
      <c r="C13" s="47" t="s">
        <v>114</v>
      </c>
      <c r="D13" s="51" t="s">
        <v>167</v>
      </c>
      <c r="E13" s="47" t="s">
        <v>184</v>
      </c>
    </row>
    <row r="14" spans="1:5" ht="12.75" customHeight="1" x14ac:dyDescent="0.45">
      <c r="A14" s="50" t="s">
        <v>46</v>
      </c>
      <c r="B14" s="46" t="s">
        <v>185</v>
      </c>
      <c r="C14" s="47" t="s">
        <v>106</v>
      </c>
      <c r="D14" s="51" t="s">
        <v>167</v>
      </c>
      <c r="E14" s="47" t="s">
        <v>186</v>
      </c>
    </row>
    <row r="15" spans="1:5" ht="12.75" customHeight="1" x14ac:dyDescent="0.45">
      <c r="A15" s="50" t="s">
        <v>47</v>
      </c>
      <c r="B15" s="46" t="s">
        <v>187</v>
      </c>
      <c r="C15" s="47" t="s">
        <v>114</v>
      </c>
      <c r="D15" s="51" t="s">
        <v>167</v>
      </c>
      <c r="E15" s="47" t="s">
        <v>188</v>
      </c>
    </row>
    <row r="16" spans="1:5" ht="12.75" customHeight="1" x14ac:dyDescent="0.45">
      <c r="A16" s="50" t="s">
        <v>48</v>
      </c>
      <c r="B16" s="46" t="s">
        <v>189</v>
      </c>
      <c r="C16" s="47" t="s">
        <v>114</v>
      </c>
      <c r="D16" s="51" t="s">
        <v>167</v>
      </c>
      <c r="E16" s="47" t="s">
        <v>190</v>
      </c>
    </row>
    <row r="17" spans="1:5" ht="12.75" customHeight="1" x14ac:dyDescent="0.45">
      <c r="A17" s="50" t="s">
        <v>49</v>
      </c>
      <c r="B17" s="46" t="s">
        <v>191</v>
      </c>
      <c r="C17" s="47" t="s">
        <v>106</v>
      </c>
      <c r="D17" s="51" t="s">
        <v>167</v>
      </c>
      <c r="E17" s="47" t="s">
        <v>192</v>
      </c>
    </row>
    <row r="18" spans="1:5" ht="12.75" customHeight="1" x14ac:dyDescent="0.45">
      <c r="A18" s="50" t="s">
        <v>50</v>
      </c>
      <c r="B18" s="46" t="s">
        <v>193</v>
      </c>
      <c r="C18" s="47" t="s">
        <v>114</v>
      </c>
      <c r="D18" s="51" t="s">
        <v>157</v>
      </c>
      <c r="E18" s="47" t="s">
        <v>194</v>
      </c>
    </row>
    <row r="19" spans="1:5" ht="12.75" customHeight="1" x14ac:dyDescent="0.45">
      <c r="A19" s="50" t="s">
        <v>51</v>
      </c>
      <c r="B19" s="46" t="s">
        <v>195</v>
      </c>
      <c r="C19" s="47" t="s">
        <v>114</v>
      </c>
      <c r="D19" s="51" t="s">
        <v>172</v>
      </c>
      <c r="E19" s="47" t="s">
        <v>196</v>
      </c>
    </row>
    <row r="20" spans="1:5" ht="12.75" customHeight="1" x14ac:dyDescent="0.45">
      <c r="A20" s="50" t="s">
        <v>52</v>
      </c>
      <c r="B20" s="46" t="s">
        <v>197</v>
      </c>
      <c r="C20" s="47" t="s">
        <v>114</v>
      </c>
      <c r="D20" s="51" t="s">
        <v>167</v>
      </c>
      <c r="E20" s="47" t="s">
        <v>198</v>
      </c>
    </row>
    <row r="21" spans="1:5" ht="12.75" customHeight="1" x14ac:dyDescent="0.45">
      <c r="A21" s="50" t="s">
        <v>53</v>
      </c>
      <c r="B21" s="46" t="s">
        <v>199</v>
      </c>
      <c r="C21" s="47" t="s">
        <v>114</v>
      </c>
      <c r="D21" s="51" t="s">
        <v>200</v>
      </c>
      <c r="E21" s="47" t="s">
        <v>201</v>
      </c>
    </row>
    <row r="22" spans="1:5" ht="12.75" customHeight="1" x14ac:dyDescent="0.45">
      <c r="A22" s="50" t="s">
        <v>54</v>
      </c>
      <c r="B22" s="46" t="s">
        <v>202</v>
      </c>
      <c r="C22" s="47" t="s">
        <v>114</v>
      </c>
      <c r="D22" s="51" t="s">
        <v>167</v>
      </c>
      <c r="E22" s="47" t="s">
        <v>203</v>
      </c>
    </row>
    <row r="23" spans="1:5" ht="12.75" customHeight="1" x14ac:dyDescent="0.45">
      <c r="A23" s="50" t="s">
        <v>55</v>
      </c>
      <c r="B23" s="46" t="s">
        <v>204</v>
      </c>
      <c r="C23" s="47" t="s">
        <v>114</v>
      </c>
      <c r="D23" s="51" t="s">
        <v>205</v>
      </c>
      <c r="E23" s="47" t="s">
        <v>206</v>
      </c>
    </row>
    <row r="24" spans="1:5" ht="12.75" customHeight="1" x14ac:dyDescent="0.45">
      <c r="A24" s="50" t="s">
        <v>56</v>
      </c>
      <c r="B24" s="46" t="s">
        <v>207</v>
      </c>
      <c r="C24" s="47" t="s">
        <v>114</v>
      </c>
      <c r="D24" s="51" t="s">
        <v>172</v>
      </c>
      <c r="E24" s="47" t="s">
        <v>208</v>
      </c>
    </row>
    <row r="25" spans="1:5" ht="12.75" customHeight="1" x14ac:dyDescent="0.45">
      <c r="A25" s="50" t="s">
        <v>57</v>
      </c>
      <c r="B25" s="46" t="s">
        <v>209</v>
      </c>
      <c r="C25" s="47" t="s">
        <v>114</v>
      </c>
      <c r="D25" s="51" t="s">
        <v>167</v>
      </c>
      <c r="E25" s="47" t="s">
        <v>210</v>
      </c>
    </row>
    <row r="26" spans="1:5" ht="12.75" customHeight="1" x14ac:dyDescent="0.45">
      <c r="A26" s="50" t="s">
        <v>58</v>
      </c>
      <c r="B26" s="46" t="s">
        <v>211</v>
      </c>
      <c r="C26" s="47" t="s">
        <v>114</v>
      </c>
      <c r="D26" s="51" t="s">
        <v>172</v>
      </c>
      <c r="E26" s="47" t="s">
        <v>212</v>
      </c>
    </row>
    <row r="27" spans="1:5" ht="12.75" customHeight="1" x14ac:dyDescent="0.45">
      <c r="A27" s="50" t="s">
        <v>59</v>
      </c>
      <c r="B27" s="46" t="s">
        <v>213</v>
      </c>
      <c r="C27" s="47" t="s">
        <v>114</v>
      </c>
      <c r="D27" s="51" t="s">
        <v>172</v>
      </c>
      <c r="E27" s="47" t="s">
        <v>214</v>
      </c>
    </row>
    <row r="28" spans="1:5" ht="12.75" customHeight="1" x14ac:dyDescent="0.45">
      <c r="A28" s="50" t="s">
        <v>60</v>
      </c>
      <c r="B28" s="46" t="s">
        <v>215</v>
      </c>
      <c r="C28" s="47" t="s">
        <v>114</v>
      </c>
      <c r="D28" s="51" t="s">
        <v>167</v>
      </c>
      <c r="E28" s="47" t="s">
        <v>216</v>
      </c>
    </row>
    <row r="29" spans="1:5" ht="12.75" customHeight="1" x14ac:dyDescent="0.45">
      <c r="A29" s="50" t="s">
        <v>61</v>
      </c>
      <c r="B29" s="46" t="s">
        <v>217</v>
      </c>
      <c r="C29" s="47" t="s">
        <v>114</v>
      </c>
      <c r="D29" s="51" t="s">
        <v>167</v>
      </c>
      <c r="E29" s="47" t="s">
        <v>218</v>
      </c>
    </row>
    <row r="30" spans="1:5" ht="12.75" customHeight="1" x14ac:dyDescent="0.45">
      <c r="A30" s="50" t="s">
        <v>62</v>
      </c>
      <c r="B30" s="46" t="s">
        <v>219</v>
      </c>
      <c r="C30" s="47" t="s">
        <v>106</v>
      </c>
      <c r="D30" s="51" t="s">
        <v>220</v>
      </c>
      <c r="E30" s="47" t="s">
        <v>221</v>
      </c>
    </row>
    <row r="31" spans="1:5" ht="12.75" customHeight="1" x14ac:dyDescent="0.45">
      <c r="A31" s="50" t="s">
        <v>63</v>
      </c>
      <c r="B31" s="46" t="s">
        <v>222</v>
      </c>
      <c r="C31" s="47" t="s">
        <v>106</v>
      </c>
      <c r="D31" s="51" t="s">
        <v>167</v>
      </c>
      <c r="E31" s="47" t="s">
        <v>223</v>
      </c>
    </row>
    <row r="32" spans="1:5" ht="12.75" customHeight="1" x14ac:dyDescent="0.45">
      <c r="A32" s="50" t="s">
        <v>64</v>
      </c>
      <c r="B32" s="46" t="s">
        <v>224</v>
      </c>
      <c r="C32" s="47" t="s">
        <v>114</v>
      </c>
      <c r="D32" s="51" t="s">
        <v>172</v>
      </c>
      <c r="E32" s="47" t="s">
        <v>225</v>
      </c>
    </row>
    <row r="33" spans="1:5" ht="12.75" customHeight="1" x14ac:dyDescent="0.45">
      <c r="A33" s="50" t="s">
        <v>65</v>
      </c>
      <c r="B33" s="46" t="s">
        <v>226</v>
      </c>
      <c r="C33" s="47" t="s">
        <v>106</v>
      </c>
      <c r="D33" s="51" t="s">
        <v>167</v>
      </c>
      <c r="E33" s="47" t="s">
        <v>227</v>
      </c>
    </row>
    <row r="34" spans="1:5" ht="12.75" customHeight="1" x14ac:dyDescent="0.45">
      <c r="A34" s="50" t="s">
        <v>66</v>
      </c>
      <c r="B34" s="46" t="s">
        <v>257</v>
      </c>
      <c r="C34" s="47" t="s">
        <v>114</v>
      </c>
      <c r="D34" s="51" t="s">
        <v>205</v>
      </c>
      <c r="E34" s="47" t="s">
        <v>258</v>
      </c>
    </row>
    <row r="35" spans="1:5" ht="12.75" customHeight="1" x14ac:dyDescent="0.45">
      <c r="A35" s="50" t="s">
        <v>67</v>
      </c>
      <c r="B35" s="46" t="s">
        <v>228</v>
      </c>
      <c r="C35" s="47" t="s">
        <v>114</v>
      </c>
      <c r="D35" s="51" t="s">
        <v>205</v>
      </c>
      <c r="E35" s="47" t="s">
        <v>229</v>
      </c>
    </row>
    <row r="36" spans="1:5" ht="12.75" customHeight="1" x14ac:dyDescent="0.45">
      <c r="A36" s="50" t="s">
        <v>68</v>
      </c>
      <c r="B36" s="46" t="s">
        <v>230</v>
      </c>
      <c r="C36" s="47" t="s">
        <v>106</v>
      </c>
      <c r="D36" s="51" t="s">
        <v>172</v>
      </c>
      <c r="E36" s="47" t="s">
        <v>231</v>
      </c>
    </row>
    <row r="37" spans="1:5" ht="12.75" customHeight="1" x14ac:dyDescent="0.45">
      <c r="A37" s="50" t="s">
        <v>69</v>
      </c>
      <c r="B37" s="46" t="s">
        <v>232</v>
      </c>
      <c r="C37" s="47" t="s">
        <v>114</v>
      </c>
      <c r="D37" s="51" t="s">
        <v>172</v>
      </c>
      <c r="E37" s="47" t="s">
        <v>233</v>
      </c>
    </row>
    <row r="38" spans="1:5" ht="12.75" customHeight="1" x14ac:dyDescent="0.45">
      <c r="A38" s="50" t="s">
        <v>70</v>
      </c>
      <c r="B38" s="46" t="s">
        <v>234</v>
      </c>
      <c r="C38" s="47" t="s">
        <v>114</v>
      </c>
      <c r="D38" s="51" t="s">
        <v>167</v>
      </c>
      <c r="E38" s="47" t="s">
        <v>235</v>
      </c>
    </row>
    <row r="39" spans="1:5" ht="12.75" customHeight="1" x14ac:dyDescent="0.45">
      <c r="A39" s="50" t="s">
        <v>71</v>
      </c>
      <c r="B39" s="46" t="s">
        <v>236</v>
      </c>
      <c r="C39" s="47" t="s">
        <v>114</v>
      </c>
      <c r="D39" s="51" t="s">
        <v>164</v>
      </c>
      <c r="E39" s="47" t="s">
        <v>237</v>
      </c>
    </row>
    <row r="40" spans="1:5" ht="12.75" customHeight="1" x14ac:dyDescent="0.45">
      <c r="A40" s="50" t="s">
        <v>72</v>
      </c>
      <c r="B40" s="46" t="s">
        <v>238</v>
      </c>
      <c r="C40" s="47" t="s">
        <v>114</v>
      </c>
      <c r="D40" s="51" t="s">
        <v>164</v>
      </c>
      <c r="E40" s="47" t="s">
        <v>239</v>
      </c>
    </row>
    <row r="41" spans="1:5" ht="12.75" customHeight="1" x14ac:dyDescent="0.45">
      <c r="A41" s="50" t="s">
        <v>73</v>
      </c>
      <c r="B41" s="46" t="s">
        <v>240</v>
      </c>
      <c r="C41" s="47" t="s">
        <v>114</v>
      </c>
      <c r="D41" s="51" t="s">
        <v>167</v>
      </c>
      <c r="E41" s="47" t="s">
        <v>241</v>
      </c>
    </row>
    <row r="42" spans="1:5" ht="12.75" customHeight="1" x14ac:dyDescent="0.45">
      <c r="A42" s="50" t="s">
        <v>74</v>
      </c>
      <c r="B42" s="46" t="s">
        <v>242</v>
      </c>
      <c r="C42" s="47" t="s">
        <v>114</v>
      </c>
      <c r="D42" s="51" t="s">
        <v>157</v>
      </c>
      <c r="E42" s="47" t="s">
        <v>243</v>
      </c>
    </row>
    <row r="43" spans="1:5" ht="12.75" customHeight="1" x14ac:dyDescent="0.45">
      <c r="A43" s="50" t="s">
        <v>75</v>
      </c>
      <c r="B43" s="46" t="s">
        <v>244</v>
      </c>
      <c r="C43" s="47" t="s">
        <v>114</v>
      </c>
      <c r="D43" s="51" t="s">
        <v>164</v>
      </c>
      <c r="E43" s="47" t="s">
        <v>245</v>
      </c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169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169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51" zoomScaleNormal="100" workbookViewId="0">
      <selection activeCell="V51" sqref="V51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59" t="str">
        <f>CONCATENATE('INITIAL INPUT'!D12,"  ",'INITIAL INPUT'!G12)</f>
        <v>CITCS 2D  IT 5</v>
      </c>
      <c r="B1" s="260"/>
      <c r="C1" s="260"/>
      <c r="D1" s="261"/>
      <c r="E1" s="265" t="s">
        <v>129</v>
      </c>
      <c r="F1" s="266"/>
      <c r="G1" s="266"/>
      <c r="H1" s="266"/>
      <c r="I1" s="267"/>
      <c r="J1" s="265" t="s">
        <v>130</v>
      </c>
      <c r="K1" s="266"/>
      <c r="L1" s="266"/>
      <c r="M1" s="266"/>
      <c r="N1" s="266"/>
      <c r="O1" s="267"/>
      <c r="P1" s="265" t="s">
        <v>131</v>
      </c>
      <c r="Q1" s="266"/>
      <c r="R1" s="266"/>
      <c r="S1" s="266"/>
      <c r="T1" s="266"/>
      <c r="U1" s="266"/>
      <c r="V1" s="267"/>
      <c r="W1" s="72"/>
    </row>
    <row r="2" spans="1:24" s="74" customFormat="1" ht="15" customHeight="1" x14ac:dyDescent="0.45">
      <c r="A2" s="262"/>
      <c r="B2" s="263"/>
      <c r="C2" s="263"/>
      <c r="D2" s="264"/>
      <c r="E2" s="256" t="str">
        <f>IF('INITIAL INPUT'!G20="","",'INITIAL INPUT'!G20)</f>
        <v>Class Standing</v>
      </c>
      <c r="F2" s="234" t="str">
        <f>IF('INITIAL INPUT'!G21="","",'INITIAL INPUT'!G21)</f>
        <v>Laboratory</v>
      </c>
      <c r="G2" s="237" t="s">
        <v>98</v>
      </c>
      <c r="H2" s="244" t="s">
        <v>99</v>
      </c>
      <c r="I2" s="253" t="str">
        <f>IF('INITIAL INPUT'!J23="","GRADE (%)","INVALID GRADE")</f>
        <v>GRADE (%)</v>
      </c>
      <c r="J2" s="256" t="str">
        <f>E2</f>
        <v>Class Standing</v>
      </c>
      <c r="K2" s="234" t="str">
        <f>F2</f>
        <v>Laboratory</v>
      </c>
      <c r="L2" s="237" t="str">
        <f>G2</f>
        <v>EXAM</v>
      </c>
      <c r="M2" s="270" t="s">
        <v>132</v>
      </c>
      <c r="N2" s="244" t="s">
        <v>99</v>
      </c>
      <c r="O2" s="253" t="str">
        <f>IF('INITIAL INPUT'!K23="","GRADE (%)","INVALID GRADE")</f>
        <v>GRADE (%)</v>
      </c>
      <c r="P2" s="256" t="str">
        <f>E2</f>
        <v>Class Standing</v>
      </c>
      <c r="Q2" s="234" t="str">
        <f>F2</f>
        <v>Laboratory</v>
      </c>
      <c r="R2" s="237" t="s">
        <v>98</v>
      </c>
      <c r="S2" s="270" t="s">
        <v>132</v>
      </c>
      <c r="T2" s="244" t="s">
        <v>99</v>
      </c>
      <c r="U2" s="253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31" t="s">
        <v>133</v>
      </c>
    </row>
    <row r="3" spans="1:24" s="74" customFormat="1" ht="12.75" customHeight="1" x14ac:dyDescent="0.45">
      <c r="A3" s="285" t="str">
        <f>'INITIAL INPUT'!J12</f>
        <v>NETWORK MANAGEMENT</v>
      </c>
      <c r="B3" s="286"/>
      <c r="C3" s="286"/>
      <c r="D3" s="287"/>
      <c r="E3" s="257"/>
      <c r="F3" s="235"/>
      <c r="G3" s="238"/>
      <c r="H3" s="252"/>
      <c r="I3" s="254"/>
      <c r="J3" s="257"/>
      <c r="K3" s="235"/>
      <c r="L3" s="238"/>
      <c r="M3" s="270"/>
      <c r="N3" s="252"/>
      <c r="O3" s="254"/>
      <c r="P3" s="257"/>
      <c r="Q3" s="235"/>
      <c r="R3" s="238"/>
      <c r="S3" s="270"/>
      <c r="T3" s="252"/>
      <c r="U3" s="254"/>
      <c r="V3" s="274"/>
      <c r="W3" s="232"/>
    </row>
    <row r="4" spans="1:24" s="74" customFormat="1" ht="12.75" customHeight="1" x14ac:dyDescent="0.45">
      <c r="A4" s="288" t="str">
        <f>CONCATENATE('INITIAL INPUT'!D14,"  ",'INITIAL INPUT'!G14)</f>
        <v>TTH 11:45AM-1:10PM   MWF 11:45AM-1:10PM</v>
      </c>
      <c r="B4" s="289"/>
      <c r="C4" s="290"/>
      <c r="D4" s="103" t="str">
        <f>'INITIAL INPUT'!J14</f>
        <v>M306</v>
      </c>
      <c r="E4" s="257"/>
      <c r="F4" s="235"/>
      <c r="G4" s="238"/>
      <c r="H4" s="252"/>
      <c r="I4" s="254"/>
      <c r="J4" s="257"/>
      <c r="K4" s="235"/>
      <c r="L4" s="238"/>
      <c r="M4" s="270"/>
      <c r="N4" s="252"/>
      <c r="O4" s="254"/>
      <c r="P4" s="257"/>
      <c r="Q4" s="235"/>
      <c r="R4" s="238"/>
      <c r="S4" s="270"/>
      <c r="T4" s="252"/>
      <c r="U4" s="254"/>
      <c r="V4" s="274"/>
      <c r="W4" s="232"/>
    </row>
    <row r="5" spans="1:24" s="74" customFormat="1" ht="12.6" customHeight="1" x14ac:dyDescent="0.45">
      <c r="A5" s="288" t="str">
        <f>CONCATENATE('INITIAL INPUT'!G16," Trimester ","SY ",'INITIAL INPUT'!D16)</f>
        <v>3rd Trimester SY 2017-2018</v>
      </c>
      <c r="B5" s="289"/>
      <c r="C5" s="290"/>
      <c r="D5" s="291"/>
      <c r="E5" s="257"/>
      <c r="F5" s="235"/>
      <c r="G5" s="243">
        <f>'INITIAL INPUT'!D20</f>
        <v>43255</v>
      </c>
      <c r="H5" s="252"/>
      <c r="I5" s="254"/>
      <c r="J5" s="257"/>
      <c r="K5" s="235"/>
      <c r="L5" s="243">
        <f>'INITIAL INPUT'!D22</f>
        <v>43285</v>
      </c>
      <c r="M5" s="270"/>
      <c r="N5" s="252"/>
      <c r="O5" s="254"/>
      <c r="P5" s="257"/>
      <c r="Q5" s="235"/>
      <c r="R5" s="243">
        <f>'INITIAL INPUT'!D24</f>
        <v>43312</v>
      </c>
      <c r="S5" s="270"/>
      <c r="T5" s="252"/>
      <c r="U5" s="254"/>
      <c r="V5" s="274"/>
      <c r="W5" s="232"/>
    </row>
    <row r="6" spans="1:24" s="74" customFormat="1" ht="12.75" customHeight="1" x14ac:dyDescent="0.45">
      <c r="A6" s="276" t="str">
        <f>CONCATENATE("Inst/Prof:", 'INITIAL INPUT'!J16)</f>
        <v>Inst/Prof:Leonard Prim Francis G. Reyes</v>
      </c>
      <c r="B6" s="277"/>
      <c r="C6" s="277"/>
      <c r="D6" s="278"/>
      <c r="E6" s="257"/>
      <c r="F6" s="235"/>
      <c r="G6" s="235"/>
      <c r="H6" s="252"/>
      <c r="I6" s="254"/>
      <c r="J6" s="257"/>
      <c r="K6" s="235"/>
      <c r="L6" s="235"/>
      <c r="M6" s="270"/>
      <c r="N6" s="252"/>
      <c r="O6" s="254"/>
      <c r="P6" s="257"/>
      <c r="Q6" s="235"/>
      <c r="R6" s="235"/>
      <c r="S6" s="270"/>
      <c r="T6" s="252"/>
      <c r="U6" s="254"/>
      <c r="V6" s="274"/>
      <c r="W6" s="232"/>
    </row>
    <row r="7" spans="1:24" ht="13.15" customHeight="1" x14ac:dyDescent="0.35">
      <c r="A7" s="279" t="s">
        <v>124</v>
      </c>
      <c r="B7" s="280"/>
      <c r="C7" s="283" t="s">
        <v>125</v>
      </c>
      <c r="D7" s="268" t="s">
        <v>134</v>
      </c>
      <c r="E7" s="258"/>
      <c r="F7" s="236"/>
      <c r="G7" s="236"/>
      <c r="H7" s="252"/>
      <c r="I7" s="254"/>
      <c r="J7" s="258"/>
      <c r="K7" s="236"/>
      <c r="L7" s="236"/>
      <c r="M7" s="271"/>
      <c r="N7" s="252"/>
      <c r="O7" s="254"/>
      <c r="P7" s="258"/>
      <c r="Q7" s="236"/>
      <c r="R7" s="236"/>
      <c r="S7" s="271"/>
      <c r="T7" s="252"/>
      <c r="U7" s="254"/>
      <c r="V7" s="274"/>
      <c r="W7" s="232"/>
    </row>
    <row r="8" spans="1:24" ht="12.75" customHeight="1" x14ac:dyDescent="0.35">
      <c r="A8" s="281"/>
      <c r="B8" s="282"/>
      <c r="C8" s="284"/>
      <c r="D8" s="269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6"/>
      <c r="I8" s="255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2"/>
      <c r="N8" s="246"/>
      <c r="O8" s="255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2"/>
      <c r="T8" s="246"/>
      <c r="U8" s="255"/>
      <c r="V8" s="275"/>
      <c r="W8" s="233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ABAT, EARL JANSSEN G. </v>
      </c>
      <c r="C9" s="104" t="str">
        <f>IF(NAMES!C2="","",NAMES!C2)</f>
        <v>M</v>
      </c>
      <c r="D9" s="81" t="str">
        <f>IF(NAMES!D2="","",NAMES!D2)</f>
        <v>BSIT-NET SEC TRACK-1</v>
      </c>
      <c r="E9" s="82">
        <f>IF(PRELIM!P9="","",$E$8*PRELIM!P9)</f>
        <v>22.11</v>
      </c>
      <c r="F9" s="83">
        <f>IF(PRELIM!AB9="","",$F$8*PRELIM!AB9)</f>
        <v>22.275000000000002</v>
      </c>
      <c r="G9" s="83">
        <f>IF(PRELIM!AD9="","",$G$8*PRELIM!AD9)</f>
        <v>14.96</v>
      </c>
      <c r="H9" s="84">
        <f t="shared" ref="H9:H40" si="0">IF(SUM(E9:G9)=0,"",SUM(E9:G9))</f>
        <v>59.345000000000006</v>
      </c>
      <c r="I9" s="85">
        <f>IF(H9="","",VLOOKUP(H9,'INITIAL INPUT'!$P$4:$R$34,3))</f>
        <v>80</v>
      </c>
      <c r="J9" s="83">
        <f>IF(MIDTERM!P9="","",$J$8*MIDTERM!P9)</f>
        <v>28.285714285714285</v>
      </c>
      <c r="K9" s="83">
        <f>IF(MIDTERM!AB9="","",$K$8*MIDTERM!AB9)</f>
        <v>24.92068965517241</v>
      </c>
      <c r="L9" s="83">
        <f>IF(MIDTERM!AD9="","",$L$8*MIDTERM!AD9)</f>
        <v>8.5</v>
      </c>
      <c r="M9" s="86">
        <f>IF(SUM(J9:L9)=0,"",SUM(J9:L9))</f>
        <v>61.706403940886695</v>
      </c>
      <c r="N9" s="87">
        <f>IF(M9="","",('INITIAL INPUT'!$J$25*CRS!H9+'INITIAL INPUT'!$K$25*CRS!M9))</f>
        <v>60.52570197044335</v>
      </c>
      <c r="O9" s="85">
        <f>IF(N9="","",VLOOKUP(N9,'INITIAL INPUT'!$P$4:$R$34,3))</f>
        <v>80</v>
      </c>
      <c r="P9" s="83">
        <f>IF(FINAL!P9="","",CRS!$P$8*FINAL!P9)</f>
        <v>21.069230769230767</v>
      </c>
      <c r="Q9" s="83">
        <f>IF(FINAL!AB9="","",CRS!$Q$8*FINAL!AB9)</f>
        <v>27.942056074766359</v>
      </c>
      <c r="R9" s="83">
        <f>IF(FINAL!AD9="","",CRS!$R$8*FINAL!AD9)</f>
        <v>25.16</v>
      </c>
      <c r="S9" s="86">
        <f t="shared" ref="S9:S15" si="1">IF(R9="","",SUM(P9:R9))</f>
        <v>74.171286843997123</v>
      </c>
      <c r="T9" s="87">
        <f>IF(S9="","",'INITIAL INPUT'!$J$26*CRS!H9+'INITIAL INPUT'!$K$26*CRS!M9+'INITIAL INPUT'!$L$26*CRS!S9)</f>
        <v>67.348494407220244</v>
      </c>
      <c r="U9" s="85">
        <f>IF(T9="","",VLOOKUP(T9,'INITIAL INPUT'!$P$4:$R$34,3))</f>
        <v>84</v>
      </c>
      <c r="V9" s="107">
        <v>84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ABUMAZYAD, MAJED M.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13.200000000000001</v>
      </c>
      <c r="F10" s="83" t="str">
        <f>IF(PRELIM!AB10="","",$F$8*PRELIM!AB10)</f>
        <v/>
      </c>
      <c r="G10" s="83">
        <f>IF(PRELIM!AD10="","",$G$8*PRELIM!AD10)</f>
        <v>12.24</v>
      </c>
      <c r="H10" s="84">
        <f t="shared" si="0"/>
        <v>25.44</v>
      </c>
      <c r="I10" s="85">
        <f>IF(H10="","",VLOOKUP(H10,'INITIAL INPUT'!$P$4:$R$34,3))</f>
        <v>72</v>
      </c>
      <c r="J10" s="83">
        <f>IF(MIDTERM!P10="","",$J$8*MIDTERM!P10)</f>
        <v>27.107142857142858</v>
      </c>
      <c r="K10" s="83">
        <f>IF(MIDTERM!AB10="","",$K$8*MIDTERM!AB10)</f>
        <v>21.279310344827586</v>
      </c>
      <c r="L10" s="83">
        <f>IF(MIDTERM!AD10="","",$L$8*MIDTERM!AD10)</f>
        <v>10.200000000000001</v>
      </c>
      <c r="M10" s="86">
        <f t="shared" ref="M10:M40" si="2">IF(SUM(J10:L10)=0,"",SUM(J10:L10))</f>
        <v>58.586453201970443</v>
      </c>
      <c r="N10" s="87">
        <f>IF(M10="","",('INITIAL INPUT'!$J$25*CRS!H10+'INITIAL INPUT'!$K$25*CRS!M10))</f>
        <v>42.01322660098522</v>
      </c>
      <c r="O10" s="85">
        <f>IF(N10="","",VLOOKUP(N10,'INITIAL INPUT'!$P$4:$R$34,3))</f>
        <v>73</v>
      </c>
      <c r="P10" s="83">
        <f>IF(FINAL!P10="","",CRS!$P$8*FINAL!P10)</f>
        <v>17.76923076923077</v>
      </c>
      <c r="Q10" s="83">
        <f>IF(FINAL!AB10="","",CRS!$Q$8*FINAL!AB10)</f>
        <v>26.893457943925235</v>
      </c>
      <c r="R10" s="83">
        <f>IF(FINAL!AD10="","",CRS!$R$8*FINAL!AD10)</f>
        <v>17</v>
      </c>
      <c r="S10" s="86">
        <f t="shared" si="1"/>
        <v>61.662688713156001</v>
      </c>
      <c r="T10" s="87">
        <f>IF(S10="","",'INITIAL INPUT'!$J$26*CRS!H10+'INITIAL INPUT'!$K$26*CRS!M10+'INITIAL INPUT'!$L$26*CRS!S10)</f>
        <v>51.837957657070611</v>
      </c>
      <c r="U10" s="85">
        <f>IF(T10="","",VLOOKUP(T10,'INITIAL INPUT'!$P$4:$R$34,3))</f>
        <v>76</v>
      </c>
      <c r="V10" s="107">
        <f t="shared" ref="V10:V40" si="3">U10</f>
        <v>76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35">
      <c r="A11" s="90" t="s">
        <v>36</v>
      </c>
      <c r="B11" s="79" t="str">
        <f>IF(NAMES!B4="","",NAMES!B4)</f>
        <v xml:space="preserve">ALI, SOUGOUMA A.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21.45</v>
      </c>
      <c r="F11" s="83">
        <f>IF(PRELIM!AB11="","",$F$8*PRELIM!AB11)</f>
        <v>22.275000000000002</v>
      </c>
      <c r="G11" s="83">
        <f>IF(PRELIM!AD11="","",$G$8*PRELIM!AD11)</f>
        <v>13.600000000000001</v>
      </c>
      <c r="H11" s="84">
        <f t="shared" si="0"/>
        <v>57.325000000000003</v>
      </c>
      <c r="I11" s="85">
        <f>IF(H11="","",VLOOKUP(H11,'INITIAL INPUT'!$P$4:$R$34,3))</f>
        <v>79</v>
      </c>
      <c r="J11" s="83">
        <f>IF(MIDTERM!P11="","",$J$8*MIDTERM!P11)</f>
        <v>25.928571428571431</v>
      </c>
      <c r="K11" s="83">
        <f>IF(MIDTERM!AB11="","",$K$8*MIDTERM!AB11)</f>
        <v>26.855172413793106</v>
      </c>
      <c r="L11" s="83">
        <f>IF(MIDTERM!AD11="","",$L$8*MIDTERM!AD11)</f>
        <v>11.56</v>
      </c>
      <c r="M11" s="86">
        <f t="shared" si="2"/>
        <v>64.343743842364532</v>
      </c>
      <c r="N11" s="87">
        <f>IF(M11="","",('INITIAL INPUT'!$J$25*CRS!H11+'INITIAL INPUT'!$K$25*CRS!M11))</f>
        <v>60.834371921182267</v>
      </c>
      <c r="O11" s="85">
        <f>IF(N11="","",VLOOKUP(N11,'INITIAL INPUT'!$P$4:$R$34,3))</f>
        <v>80</v>
      </c>
      <c r="P11" s="83">
        <f>IF(FINAL!P11="","",CRS!$P$8*FINAL!P11)</f>
        <v>28.684615384615384</v>
      </c>
      <c r="Q11" s="83">
        <f>IF(FINAL!AB11="","",CRS!$Q$8*FINAL!AB11)</f>
        <v>30.224299065420563</v>
      </c>
      <c r="R11" s="83">
        <f>IF(FINAL!AD11="","",CRS!$R$8*FINAL!AD11)</f>
        <v>21.080000000000002</v>
      </c>
      <c r="S11" s="86">
        <f t="shared" si="1"/>
        <v>79.988914450035949</v>
      </c>
      <c r="T11" s="87">
        <f>IF(S11="","",'INITIAL INPUT'!$J$26*CRS!H11+'INITIAL INPUT'!$K$26*CRS!M11+'INITIAL INPUT'!$L$26*CRS!S11)</f>
        <v>70.411643185609108</v>
      </c>
      <c r="U11" s="85">
        <f>IF(T11="","",VLOOKUP(T11,'INITIAL INPUT'!$P$4:$R$34,3))</f>
        <v>85</v>
      </c>
      <c r="V11" s="107">
        <f t="shared" si="3"/>
        <v>85</v>
      </c>
      <c r="W11" s="166" t="str">
        <f t="shared" si="4"/>
        <v>PASSED</v>
      </c>
      <c r="X11" s="91"/>
    </row>
    <row r="12" spans="1:24" x14ac:dyDescent="0.35">
      <c r="A12" s="90" t="s">
        <v>37</v>
      </c>
      <c r="B12" s="79" t="str">
        <f>IF(NAMES!B5="","",NAMES!B5)</f>
        <v xml:space="preserve">BA-ABED, MOHAMMED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7.2600000000000007</v>
      </c>
      <c r="F12" s="83">
        <f>IF(PRELIM!AB12="","",$F$8*PRELIM!AB12)</f>
        <v>20.625</v>
      </c>
      <c r="G12" s="83">
        <f>IF(PRELIM!AD12="","",$G$8*PRELIM!AD12)</f>
        <v>8.84</v>
      </c>
      <c r="H12" s="84">
        <f t="shared" si="0"/>
        <v>36.725000000000001</v>
      </c>
      <c r="I12" s="85">
        <f>IF(H12="","",VLOOKUP(H12,'INITIAL INPUT'!$P$4:$R$34,3))</f>
        <v>73</v>
      </c>
      <c r="J12" s="83">
        <f>IF(MIDTERM!P12="","",$J$8*MIDTERM!P12)</f>
        <v>23.571428571428573</v>
      </c>
      <c r="K12" s="83">
        <f>IF(MIDTERM!AB12="","",$K$8*MIDTERM!AB12)</f>
        <v>22.531034482758624</v>
      </c>
      <c r="L12" s="83">
        <f>IF(MIDTERM!AD12="","",$L$8*MIDTERM!AD12)</f>
        <v>21.76</v>
      </c>
      <c r="M12" s="86">
        <f t="shared" si="2"/>
        <v>67.862463054187202</v>
      </c>
      <c r="N12" s="87">
        <f>IF(M12="","",('INITIAL INPUT'!$J$25*CRS!H12+'INITIAL INPUT'!$K$25*CRS!M12))</f>
        <v>52.293731527093598</v>
      </c>
      <c r="O12" s="85">
        <f>IF(N12="","",VLOOKUP(N12,'INITIAL INPUT'!$P$4:$R$34,3))</f>
        <v>76</v>
      </c>
      <c r="P12" s="83">
        <f>IF(FINAL!P12="","",CRS!$P$8*FINAL!P12)</f>
        <v>17.76923076923077</v>
      </c>
      <c r="Q12" s="83">
        <f>IF(FINAL!AB12="","",CRS!$Q$8*FINAL!AB12)</f>
        <v>26.893457943925235</v>
      </c>
      <c r="R12" s="83">
        <f>IF(FINAL!AD12="","",CRS!$R$8*FINAL!AD12)</f>
        <v>15.64</v>
      </c>
      <c r="S12" s="86">
        <f t="shared" si="1"/>
        <v>60.302688713156002</v>
      </c>
      <c r="T12" s="87">
        <f>IF(S12="","",'INITIAL INPUT'!$J$26*CRS!H12+'INITIAL INPUT'!$K$26*CRS!M12+'INITIAL INPUT'!$L$26*CRS!S12)</f>
        <v>56.2982101201248</v>
      </c>
      <c r="U12" s="85">
        <f>IF(T12="","",VLOOKUP(T12,'INITIAL INPUT'!$P$4:$R$34,3))</f>
        <v>78</v>
      </c>
      <c r="V12" s="107">
        <f t="shared" si="3"/>
        <v>78</v>
      </c>
      <c r="W12" s="166" t="str">
        <f t="shared" si="4"/>
        <v>PASSED</v>
      </c>
      <c r="X12" s="91"/>
    </row>
    <row r="13" spans="1:24" x14ac:dyDescent="0.35">
      <c r="A13" s="90" t="s">
        <v>38</v>
      </c>
      <c r="B13" s="79" t="str">
        <f>IF(NAMES!B6="","",NAMES!B6)</f>
        <v xml:space="preserve">BAUTISTA, LIZA C. </v>
      </c>
      <c r="C13" s="104" t="str">
        <f>IF(NAMES!C6="","",NAMES!C6)</f>
        <v>F</v>
      </c>
      <c r="D13" s="81" t="str">
        <f>IF(NAMES!D6="","",NAMES!D6)</f>
        <v>BSIT-WEB TRACK-2</v>
      </c>
      <c r="E13" s="82">
        <f>IF(PRELIM!P13="","",$E$8*PRELIM!P13)</f>
        <v>29.700000000000003</v>
      </c>
      <c r="F13" s="83">
        <f>IF(PRELIM!AB13="","",$F$8*PRELIM!AB13)</f>
        <v>25.575000000000003</v>
      </c>
      <c r="G13" s="83">
        <f>IF(PRELIM!AD13="","",$G$8*PRELIM!AD13)</f>
        <v>17.68</v>
      </c>
      <c r="H13" s="84">
        <f t="shared" si="0"/>
        <v>72.955000000000013</v>
      </c>
      <c r="I13" s="85">
        <f>IF(H13="","",VLOOKUP(H13,'INITIAL INPUT'!$P$4:$R$34,3))</f>
        <v>86</v>
      </c>
      <c r="J13" s="83">
        <f>IF(MIDTERM!P13="","",$J$8*MIDTERM!P13)</f>
        <v>33</v>
      </c>
      <c r="K13" s="83">
        <f>IF(MIDTERM!AB13="","",$K$8*MIDTERM!AB13)</f>
        <v>23.896551724137929</v>
      </c>
      <c r="L13" s="83">
        <f>IF(MIDTERM!AD13="","",$L$8*MIDTERM!AD13)</f>
        <v>28.560000000000002</v>
      </c>
      <c r="M13" s="86">
        <f t="shared" si="2"/>
        <v>85.456551724137938</v>
      </c>
      <c r="N13" s="87">
        <f>IF(M13="","",('INITIAL INPUT'!$J$25*CRS!H13+'INITIAL INPUT'!$K$25*CRS!M13))</f>
        <v>79.205775862068975</v>
      </c>
      <c r="O13" s="85">
        <f>IF(N13="","",VLOOKUP(N13,'INITIAL INPUT'!$P$4:$R$34,3))</f>
        <v>90</v>
      </c>
      <c r="P13" s="83">
        <f>IF(FINAL!P13="","",CRS!$P$8*FINAL!P13)</f>
        <v>29.19230769230769</v>
      </c>
      <c r="Q13" s="83">
        <f>IF(FINAL!AB13="","",CRS!$Q$8*FINAL!AB13)</f>
        <v>28.188785046728974</v>
      </c>
      <c r="R13" s="83">
        <f>IF(FINAL!AD13="","",CRS!$R$8*FINAL!AD13)</f>
        <v>18.360000000000003</v>
      </c>
      <c r="S13" s="86">
        <f t="shared" si="1"/>
        <v>75.74109273903666</v>
      </c>
      <c r="T13" s="87">
        <f>IF(S13="","",'INITIAL INPUT'!$J$26*CRS!H13+'INITIAL INPUT'!$K$26*CRS!M13+'INITIAL INPUT'!$L$26*CRS!S13)</f>
        <v>77.47343430055281</v>
      </c>
      <c r="U13" s="85">
        <f>IF(T13="","",VLOOKUP(T13,'INITIAL INPUT'!$P$4:$R$34,3))</f>
        <v>89</v>
      </c>
      <c r="V13" s="107">
        <f t="shared" si="3"/>
        <v>89</v>
      </c>
      <c r="W13" s="166" t="str">
        <f t="shared" si="4"/>
        <v>PASSED</v>
      </c>
      <c r="X13" s="91"/>
    </row>
    <row r="14" spans="1:24" x14ac:dyDescent="0.35">
      <c r="A14" s="90" t="s">
        <v>39</v>
      </c>
      <c r="B14" s="79" t="str">
        <f>IF(NAMES!B7="","",NAMES!B7)</f>
        <v xml:space="preserve">BORBOR, CHARLIE T. </v>
      </c>
      <c r="C14" s="104" t="str">
        <f>IF(NAMES!C7="","",NAMES!C7)</f>
        <v>M</v>
      </c>
      <c r="D14" s="81" t="str">
        <f>IF(NAMES!D7="","",NAMES!D7)</f>
        <v>BSIT-NET SEC TRACK-1</v>
      </c>
      <c r="E14" s="82">
        <f>IF(PRELIM!P14="","",$E$8*PRELIM!P14)</f>
        <v>24.75</v>
      </c>
      <c r="F14" s="83">
        <f>IF(PRELIM!AB14="","",$F$8*PRELIM!AB14)</f>
        <v>30.525000000000002</v>
      </c>
      <c r="G14" s="83">
        <f>IF(PRELIM!AD14="","",$G$8*PRELIM!AD14)</f>
        <v>19.72</v>
      </c>
      <c r="H14" s="84">
        <f t="shared" si="0"/>
        <v>74.995000000000005</v>
      </c>
      <c r="I14" s="85">
        <f>IF(H14="","",VLOOKUP(H14,'INITIAL INPUT'!$P$4:$R$34,3))</f>
        <v>87</v>
      </c>
      <c r="J14" s="83">
        <f>IF(MIDTERM!P14="","",$J$8*MIDTERM!P14)</f>
        <v>28.285714285714285</v>
      </c>
      <c r="K14" s="83">
        <f>IF(MIDTERM!AB14="","",$K$8*MIDTERM!AB14)</f>
        <v>28.448275862068964</v>
      </c>
      <c r="L14" s="83">
        <f>IF(MIDTERM!AD14="","",$L$8*MIDTERM!AD14)</f>
        <v>10.88</v>
      </c>
      <c r="M14" s="86">
        <f t="shared" si="2"/>
        <v>67.613990147783241</v>
      </c>
      <c r="N14" s="87">
        <f>IF(M14="","",('INITIAL INPUT'!$J$25*CRS!H14+'INITIAL INPUT'!$K$25*CRS!M14))</f>
        <v>71.304495073891616</v>
      </c>
      <c r="O14" s="85">
        <f>IF(N14="","",VLOOKUP(N14,'INITIAL INPUT'!$P$4:$R$34,3))</f>
        <v>86</v>
      </c>
      <c r="P14" s="83">
        <f>IF(FINAL!P14="","",CRS!$P$8*FINAL!P14)</f>
        <v>23.607692307692307</v>
      </c>
      <c r="Q14" s="83">
        <f>IF(FINAL!AB14="","",CRS!$Q$8*FINAL!AB14)</f>
        <v>28.990654205607481</v>
      </c>
      <c r="R14" s="83">
        <f>IF(FINAL!AD14="","",CRS!$R$8*FINAL!AD14)</f>
        <v>20.400000000000002</v>
      </c>
      <c r="S14" s="86">
        <f t="shared" si="1"/>
        <v>72.998346513299794</v>
      </c>
      <c r="T14" s="87">
        <f>IF(S14="","",'INITIAL INPUT'!$J$26*CRS!H14+'INITIAL INPUT'!$K$26*CRS!M14+'INITIAL INPUT'!$L$26*CRS!S14)</f>
        <v>72.151420793595705</v>
      </c>
      <c r="U14" s="85">
        <f>IF(T14="","",VLOOKUP(T14,'INITIAL INPUT'!$P$4:$R$34,3))</f>
        <v>86</v>
      </c>
      <c r="V14" s="107">
        <f t="shared" si="3"/>
        <v>86</v>
      </c>
      <c r="W14" s="166" t="str">
        <f t="shared" si="4"/>
        <v>PASSED</v>
      </c>
      <c r="X14" s="91"/>
    </row>
    <row r="15" spans="1:24" x14ac:dyDescent="0.35">
      <c r="A15" s="90" t="s">
        <v>40</v>
      </c>
      <c r="B15" s="79" t="str">
        <f>IF(NAMES!B8="","",NAMES!B8)</f>
        <v xml:space="preserve">CABEL, ALBERT ANSON I.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24.75</v>
      </c>
      <c r="F15" s="83">
        <f>IF(PRELIM!AB15="","",$F$8*PRELIM!AB15)</f>
        <v>25.575000000000003</v>
      </c>
      <c r="G15" s="83">
        <f>IF(PRELIM!AD15="","",$G$8*PRELIM!AD15)</f>
        <v>19.040000000000003</v>
      </c>
      <c r="H15" s="84">
        <f t="shared" si="0"/>
        <v>69.365000000000009</v>
      </c>
      <c r="I15" s="85">
        <f>IF(H15="","",VLOOKUP(H15,'INITIAL INPUT'!$P$4:$R$34,3))</f>
        <v>85</v>
      </c>
      <c r="J15" s="83">
        <f>IF(MIDTERM!P15="","",$J$8*MIDTERM!P15)</f>
        <v>28.285714285714285</v>
      </c>
      <c r="K15" s="83">
        <f>IF(MIDTERM!AB15="","",$K$8*MIDTERM!AB15)</f>
        <v>12.972413793103449</v>
      </c>
      <c r="L15" s="83">
        <f>IF(MIDTERM!AD15="","",$L$8*MIDTERM!AD15)</f>
        <v>17.68</v>
      </c>
      <c r="M15" s="86">
        <f t="shared" si="2"/>
        <v>58.938128078817734</v>
      </c>
      <c r="N15" s="87">
        <f>IF(M15="","",('INITIAL INPUT'!$J$25*CRS!H15+'INITIAL INPUT'!$K$25*CRS!M15))</f>
        <v>64.151564039408868</v>
      </c>
      <c r="O15" s="85">
        <f>IF(N15="","",VLOOKUP(N15,'INITIAL INPUT'!$P$4:$R$34,3))</f>
        <v>82</v>
      </c>
      <c r="P15" s="83">
        <f>IF(FINAL!P15="","",CRS!$P$8*FINAL!P15)</f>
        <v>26.653846153846157</v>
      </c>
      <c r="Q15" s="83">
        <f>IF(FINAL!AB15="","",CRS!$Q$8*FINAL!AB15)</f>
        <v>27.8803738317757</v>
      </c>
      <c r="R15" s="83">
        <f>IF(FINAL!AD15="","",CRS!$R$8*FINAL!AD15)</f>
        <v>21.76</v>
      </c>
      <c r="S15" s="86">
        <f t="shared" si="1"/>
        <v>76.294219985621865</v>
      </c>
      <c r="T15" s="87">
        <f>IF(S15="","",'INITIAL INPUT'!$J$26*CRS!H15+'INITIAL INPUT'!$K$26*CRS!M15+'INITIAL INPUT'!$L$26*CRS!S15)</f>
        <v>70.222892012515359</v>
      </c>
      <c r="U15" s="85">
        <f>IF(T15="","",VLOOKUP(T15,'INITIAL INPUT'!$P$4:$R$34,3))</f>
        <v>85</v>
      </c>
      <c r="V15" s="107">
        <f t="shared" si="3"/>
        <v>85</v>
      </c>
      <c r="W15" s="166" t="str">
        <f t="shared" si="4"/>
        <v>PASSED</v>
      </c>
      <c r="X15" s="91"/>
    </row>
    <row r="16" spans="1:24" x14ac:dyDescent="0.35">
      <c r="A16" s="90" t="s">
        <v>41</v>
      </c>
      <c r="B16" s="79" t="str">
        <f>IF(NAMES!B9="","",NAMES!B9)</f>
        <v xml:space="preserve">CALPAP, DEBORAH B. </v>
      </c>
      <c r="C16" s="104" t="str">
        <f>IF(NAMES!C9="","",NAMES!C9)</f>
        <v>F</v>
      </c>
      <c r="D16" s="81" t="str">
        <f>IF(NAMES!D9="","",NAMES!D9)</f>
        <v>BSIT-WEB TRACK-2</v>
      </c>
      <c r="E16" s="82">
        <f>IF(PRELIM!P16="","",$E$8*PRELIM!P16)</f>
        <v>21.45</v>
      </c>
      <c r="F16" s="83">
        <f>IF(PRELIM!AB16="","",$F$8*PRELIM!AB16)</f>
        <v>28.05</v>
      </c>
      <c r="G16" s="83">
        <f>IF(PRELIM!AD16="","",$G$8*PRELIM!AD16)</f>
        <v>17</v>
      </c>
      <c r="H16" s="84">
        <f t="shared" si="0"/>
        <v>66.5</v>
      </c>
      <c r="I16" s="85">
        <f>IF(H16="","",VLOOKUP(H16,'INITIAL INPUT'!$P$4:$R$34,3))</f>
        <v>83</v>
      </c>
      <c r="J16" s="83">
        <f>IF(MIDTERM!P16="","",$J$8*MIDTERM!P16)</f>
        <v>33</v>
      </c>
      <c r="K16" s="83">
        <f>IF(MIDTERM!AB16="","",$K$8*MIDTERM!AB16)</f>
        <v>24.124137931034483</v>
      </c>
      <c r="L16" s="83">
        <f>IF(MIDTERM!AD16="","",$L$8*MIDTERM!AD16)</f>
        <v>21.080000000000002</v>
      </c>
      <c r="M16" s="86">
        <f t="shared" si="2"/>
        <v>78.204137931034481</v>
      </c>
      <c r="N16" s="87">
        <f>IF(M16="","",('INITIAL INPUT'!$J$25*CRS!H16+'INITIAL INPUT'!$K$25*CRS!M16))</f>
        <v>72.352068965517248</v>
      </c>
      <c r="O16" s="85">
        <f>IF(N16="","",VLOOKUP(N16,'INITIAL INPUT'!$P$4:$R$34,3))</f>
        <v>86</v>
      </c>
      <c r="P16" s="83">
        <f>IF(FINAL!P16="","",CRS!$P$8*FINAL!P16)</f>
        <v>29.19230769230769</v>
      </c>
      <c r="Q16" s="83">
        <f>IF(FINAL!AB16="","",CRS!$Q$8*FINAL!AB16)</f>
        <v>26.523364485981311</v>
      </c>
      <c r="R16" s="83">
        <f>IF(FINAL!AD16="","",CRS!$R$8*FINAL!AD16)</f>
        <v>23.12</v>
      </c>
      <c r="S16" s="86">
        <f t="shared" ref="S16:S40" si="5">IF(R16="","",SUM(P16:R16))</f>
        <v>78.835672178289002</v>
      </c>
      <c r="T16" s="87">
        <f>IF(S16="","",'INITIAL INPUT'!$J$26*CRS!H16+'INITIAL INPUT'!$K$26*CRS!M16+'INITIAL INPUT'!$L$26*CRS!S16)</f>
        <v>75.593870571903125</v>
      </c>
      <c r="U16" s="85">
        <f>IF(T16="","",VLOOKUP(T16,'INITIAL INPUT'!$P$4:$R$34,3))</f>
        <v>88</v>
      </c>
      <c r="V16" s="107">
        <f t="shared" si="3"/>
        <v>88</v>
      </c>
      <c r="W16" s="166" t="str">
        <f t="shared" si="4"/>
        <v>PASSED</v>
      </c>
      <c r="X16" s="91"/>
    </row>
    <row r="17" spans="1:25" x14ac:dyDescent="0.35">
      <c r="A17" s="90" t="s">
        <v>42</v>
      </c>
      <c r="B17" s="79" t="str">
        <f>IF(NAMES!B10="","",NAMES!B10)</f>
        <v xml:space="preserve">CALPO, GERARDO JR. M.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29.700000000000003</v>
      </c>
      <c r="F17" s="83">
        <f>IF(PRELIM!AB17="","",$F$8*PRELIM!AB17)</f>
        <v>21.45</v>
      </c>
      <c r="G17" s="83">
        <f>IF(PRELIM!AD17="","",$G$8*PRELIM!AD17)</f>
        <v>16.32</v>
      </c>
      <c r="H17" s="84">
        <f t="shared" si="0"/>
        <v>67.47</v>
      </c>
      <c r="I17" s="85">
        <f>IF(H17="","",VLOOKUP(H17,'INITIAL INPUT'!$P$4:$R$34,3))</f>
        <v>84</v>
      </c>
      <c r="J17" s="83">
        <f>IF(MIDTERM!P17="","",$J$8*MIDTERM!P17)</f>
        <v>21.214285714285719</v>
      </c>
      <c r="K17" s="83">
        <f>IF(MIDTERM!AB17="","",$K$8*MIDTERM!AB17)</f>
        <v>19.686206896551724</v>
      </c>
      <c r="L17" s="83">
        <f>IF(MIDTERM!AD17="","",$L$8*MIDTERM!AD17)</f>
        <v>12.920000000000002</v>
      </c>
      <c r="M17" s="86">
        <f t="shared" si="2"/>
        <v>53.820492610837448</v>
      </c>
      <c r="N17" s="87">
        <f>IF(M17="","",('INITIAL INPUT'!$J$25*CRS!H17+'INITIAL INPUT'!$K$25*CRS!M17))</f>
        <v>60.645246305418723</v>
      </c>
      <c r="O17" s="85">
        <f>IF(N17="","",VLOOKUP(N17,'INITIAL INPUT'!$P$4:$R$34,3))</f>
        <v>80</v>
      </c>
      <c r="P17" s="83">
        <f>IF(FINAL!P17="","",CRS!$P$8*FINAL!P17)</f>
        <v>22.846153846153847</v>
      </c>
      <c r="Q17" s="83">
        <f>IF(FINAL!AB17="","",CRS!$Q$8*FINAL!AB17)</f>
        <v>28.990654205607481</v>
      </c>
      <c r="R17" s="83">
        <f>IF(FINAL!AD17="","",CRS!$R$8*FINAL!AD17)</f>
        <v>21.080000000000002</v>
      </c>
      <c r="S17" s="86">
        <f t="shared" si="5"/>
        <v>72.916808051761322</v>
      </c>
      <c r="T17" s="87">
        <f>IF(S17="","",'INITIAL INPUT'!$J$26*CRS!H17+'INITIAL INPUT'!$K$26*CRS!M17+'INITIAL INPUT'!$L$26*CRS!S17)</f>
        <v>66.781027178590023</v>
      </c>
      <c r="U17" s="85">
        <f>IF(T17="","",VLOOKUP(T17,'INITIAL INPUT'!$P$4:$R$34,3))</f>
        <v>83</v>
      </c>
      <c r="V17" s="107">
        <f t="shared" si="3"/>
        <v>83</v>
      </c>
      <c r="W17" s="166" t="str">
        <f t="shared" si="4"/>
        <v>PASSED</v>
      </c>
      <c r="X17" s="91"/>
    </row>
    <row r="18" spans="1:25" x14ac:dyDescent="0.35">
      <c r="A18" s="90" t="s">
        <v>43</v>
      </c>
      <c r="B18" s="79" t="str">
        <f>IF(NAMES!B11="","",NAMES!B11)</f>
        <v xml:space="preserve">CHUA, MARVIN M. </v>
      </c>
      <c r="C18" s="104" t="str">
        <f>IF(NAMES!C11="","",NAMES!C11)</f>
        <v>M</v>
      </c>
      <c r="D18" s="81" t="str">
        <f>IF(NAMES!D11="","",NAMES!D11)</f>
        <v>BSIT-ERP TRACK-2</v>
      </c>
      <c r="E18" s="82">
        <f>IF(PRELIM!P18="","",$E$8*PRELIM!P18)</f>
        <v>6.6000000000000005</v>
      </c>
      <c r="F18" s="83">
        <f>IF(PRELIM!AB18="","",$F$8*PRELIM!AB18)</f>
        <v>30.525000000000002</v>
      </c>
      <c r="G18" s="83">
        <f>IF(PRELIM!AD18="","",$G$8*PRELIM!AD18)</f>
        <v>14.280000000000001</v>
      </c>
      <c r="H18" s="84">
        <f t="shared" si="0"/>
        <v>51.405000000000001</v>
      </c>
      <c r="I18" s="85">
        <f>IF(H18="","",VLOOKUP(H18,'INITIAL INPUT'!$P$4:$R$34,3))</f>
        <v>75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">
        <v>282</v>
      </c>
      <c r="W18" s="166" t="str">
        <f t="shared" si="4"/>
        <v>UD</v>
      </c>
      <c r="X18" s="91"/>
    </row>
    <row r="19" spans="1:25" x14ac:dyDescent="0.35">
      <c r="A19" s="90" t="s">
        <v>44</v>
      </c>
      <c r="B19" s="79" t="str">
        <f>IF(NAMES!B12="","",NAMES!B12)</f>
        <v xml:space="preserve">CORTEZ, WENDELL R.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">
        <v>282</v>
      </c>
      <c r="W19" s="166" t="str">
        <f t="shared" si="4"/>
        <v>UD</v>
      </c>
      <c r="X19" s="91"/>
    </row>
    <row r="20" spans="1:25" x14ac:dyDescent="0.35">
      <c r="A20" s="90" t="s">
        <v>45</v>
      </c>
      <c r="B20" s="79" t="str">
        <f>IF(NAMES!B13="","",NAMES!B13)</f>
        <v xml:space="preserve">DAVID, VINCENT T.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27.060000000000002</v>
      </c>
      <c r="F20" s="83">
        <f>IF(PRELIM!AB20="","",$F$8*PRELIM!AB20)</f>
        <v>22.275000000000002</v>
      </c>
      <c r="G20" s="83">
        <f>IF(PRELIM!AD20="","",$G$8*PRELIM!AD20)</f>
        <v>10.88</v>
      </c>
      <c r="H20" s="84">
        <f t="shared" si="0"/>
        <v>60.215000000000011</v>
      </c>
      <c r="I20" s="85">
        <f>IF(H20="","",VLOOKUP(H20,'INITIAL INPUT'!$P$4:$R$34,3))</f>
        <v>80</v>
      </c>
      <c r="J20" s="83">
        <f>IF(MIDTERM!P20="","",$J$8*MIDTERM!P20)</f>
        <v>11.785714285714286</v>
      </c>
      <c r="K20" s="83">
        <f>IF(MIDTERM!AB20="","",$K$8*MIDTERM!AB20)</f>
        <v>22.417241379310344</v>
      </c>
      <c r="L20" s="83">
        <f>IF(MIDTERM!AD20="","",$L$8*MIDTERM!AD20)</f>
        <v>6.4600000000000009</v>
      </c>
      <c r="M20" s="86">
        <f t="shared" si="2"/>
        <v>40.662955665024633</v>
      </c>
      <c r="N20" s="87">
        <f>IF(M20="","",('INITIAL INPUT'!$J$25*CRS!H20+'INITIAL INPUT'!$K$25*CRS!M20))</f>
        <v>50.438977832512322</v>
      </c>
      <c r="O20" s="85">
        <f>IF(N20="","",VLOOKUP(N20,'INITIAL INPUT'!$P$4:$R$34,3))</f>
        <v>75</v>
      </c>
      <c r="P20" s="83">
        <f>IF(FINAL!P20="","",CRS!$P$8*FINAL!P20)</f>
        <v>29.19230769230769</v>
      </c>
      <c r="Q20" s="83">
        <f>IF(FINAL!AB20="","",CRS!$Q$8*FINAL!AB20)</f>
        <v>27.942056074766359</v>
      </c>
      <c r="R20" s="83">
        <f>IF(FINAL!AD20="","",CRS!$R$8*FINAL!AD20)</f>
        <v>25.16</v>
      </c>
      <c r="S20" s="86">
        <f t="shared" si="5"/>
        <v>82.294363767074046</v>
      </c>
      <c r="T20" s="87">
        <f>IF(S20="","",'INITIAL INPUT'!$J$26*CRS!H20+'INITIAL INPUT'!$K$26*CRS!M20+'INITIAL INPUT'!$L$26*CRS!S20)</f>
        <v>66.366670799793184</v>
      </c>
      <c r="U20" s="85">
        <f>IF(T20="","",VLOOKUP(T20,'INITIAL INPUT'!$P$4:$R$34,3))</f>
        <v>83</v>
      </c>
      <c r="V20" s="107">
        <f t="shared" si="3"/>
        <v>83</v>
      </c>
      <c r="W20" s="166" t="str">
        <f t="shared" si="4"/>
        <v>PASSED</v>
      </c>
      <c r="X20" s="91"/>
    </row>
    <row r="21" spans="1:25" x14ac:dyDescent="0.35">
      <c r="A21" s="90" t="s">
        <v>46</v>
      </c>
      <c r="B21" s="79" t="str">
        <f>IF(NAMES!B14="","",NAMES!B14)</f>
        <v xml:space="preserve">DE GUZMAN, CRYSTAL FAITH L.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24.75</v>
      </c>
      <c r="F21" s="83">
        <f>IF(PRELIM!AB21="","",$F$8*PRELIM!AB21)</f>
        <v>22.275000000000002</v>
      </c>
      <c r="G21" s="83">
        <f>IF(PRELIM!AD21="","",$G$8*PRELIM!AD21)</f>
        <v>16.32</v>
      </c>
      <c r="H21" s="84">
        <f t="shared" si="0"/>
        <v>63.345000000000006</v>
      </c>
      <c r="I21" s="85">
        <f>IF(H21="","",VLOOKUP(H21,'INITIAL INPUT'!$P$4:$R$34,3))</f>
        <v>82</v>
      </c>
      <c r="J21" s="83">
        <f>IF(MIDTERM!P21="","",$J$8*MIDTERM!P21)</f>
        <v>33</v>
      </c>
      <c r="K21" s="83">
        <f>IF(MIDTERM!AB21="","",$K$8*MIDTERM!AB21)</f>
        <v>28.903448275862068</v>
      </c>
      <c r="L21" s="83">
        <f>IF(MIDTERM!AD21="","",$L$8*MIDTERM!AD21)</f>
        <v>18.360000000000003</v>
      </c>
      <c r="M21" s="86">
        <f t="shared" si="2"/>
        <v>80.263448275862075</v>
      </c>
      <c r="N21" s="87">
        <f>IF(M21="","",('INITIAL INPUT'!$J$25*CRS!H21+'INITIAL INPUT'!$K$25*CRS!M21))</f>
        <v>71.804224137931044</v>
      </c>
      <c r="O21" s="85">
        <f>IF(N21="","",VLOOKUP(N21,'INITIAL INPUT'!$P$4:$R$34,3))</f>
        <v>86</v>
      </c>
      <c r="P21" s="83">
        <f>IF(FINAL!P21="","",CRS!$P$8*FINAL!P21)</f>
        <v>24.876923076923077</v>
      </c>
      <c r="Q21" s="83">
        <f>IF(FINAL!AB21="","",CRS!$Q$8*FINAL!AB21)</f>
        <v>30.224299065420563</v>
      </c>
      <c r="R21" s="83">
        <f>IF(FINAL!AD21="","",CRS!$R$8*FINAL!AD21)</f>
        <v>25.840000000000003</v>
      </c>
      <c r="S21" s="86">
        <f t="shared" si="5"/>
        <v>80.941222142343648</v>
      </c>
      <c r="T21" s="87">
        <f>IF(S21="","",'INITIAL INPUT'!$J$26*CRS!H21+'INITIAL INPUT'!$K$26*CRS!M21+'INITIAL INPUT'!$L$26*CRS!S21)</f>
        <v>76.372723140137339</v>
      </c>
      <c r="U21" s="85">
        <f>IF(T21="","",VLOOKUP(T21,'INITIAL INPUT'!$P$4:$R$34,3))</f>
        <v>88</v>
      </c>
      <c r="V21" s="107">
        <f t="shared" si="3"/>
        <v>88</v>
      </c>
      <c r="W21" s="166" t="str">
        <f t="shared" si="4"/>
        <v>PASSED</v>
      </c>
      <c r="X21" s="91"/>
    </row>
    <row r="22" spans="1:25" x14ac:dyDescent="0.35">
      <c r="A22" s="90" t="s">
        <v>47</v>
      </c>
      <c r="B22" s="79" t="str">
        <f>IF(NAMES!B15="","",NAMES!B15)</f>
        <v xml:space="preserve">DE GUZMAN, RHOMAR E.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24.75</v>
      </c>
      <c r="F22" s="83">
        <f>IF(PRELIM!AB22="","",$F$8*PRELIM!AB22)</f>
        <v>22.275000000000002</v>
      </c>
      <c r="G22" s="83">
        <f>IF(PRELIM!AD22="","",$G$8*PRELIM!AD22)</f>
        <v>19.72</v>
      </c>
      <c r="H22" s="84">
        <f t="shared" si="0"/>
        <v>66.745000000000005</v>
      </c>
      <c r="I22" s="85">
        <f>IF(H22="","",VLOOKUP(H22,'INITIAL INPUT'!$P$4:$R$34,3))</f>
        <v>83</v>
      </c>
      <c r="J22" s="83">
        <f>IF(MIDTERM!P22="","",$J$8*MIDTERM!P22)</f>
        <v>21.214285714285719</v>
      </c>
      <c r="K22" s="83">
        <f>IF(MIDTERM!AB22="","",$K$8*MIDTERM!AB22)</f>
        <v>28.448275862068964</v>
      </c>
      <c r="L22" s="83">
        <f>IF(MIDTERM!AD22="","",$L$8*MIDTERM!AD22)</f>
        <v>21.080000000000002</v>
      </c>
      <c r="M22" s="86">
        <f t="shared" si="2"/>
        <v>70.742561576354689</v>
      </c>
      <c r="N22" s="87">
        <f>IF(M22="","",('INITIAL INPUT'!$J$25*CRS!H22+'INITIAL INPUT'!$K$25*CRS!M22))</f>
        <v>68.743780788177347</v>
      </c>
      <c r="O22" s="85">
        <f>IF(N22="","",VLOOKUP(N22,'INITIAL INPUT'!$P$4:$R$34,3))</f>
        <v>84</v>
      </c>
      <c r="P22" s="83">
        <f>IF(FINAL!P22="","",CRS!$P$8*FINAL!P22)</f>
        <v>22.846153846153847</v>
      </c>
      <c r="Q22" s="83">
        <f>IF(FINAL!AB22="","",CRS!$Q$8*FINAL!AB22)</f>
        <v>30.224299065420563</v>
      </c>
      <c r="R22" s="83">
        <f>IF(FINAL!AD22="","",CRS!$R$8*FINAL!AD22)</f>
        <v>24.48</v>
      </c>
      <c r="S22" s="86">
        <f t="shared" si="5"/>
        <v>77.550452911574411</v>
      </c>
      <c r="T22" s="87">
        <f>IF(S22="","",'INITIAL INPUT'!$J$26*CRS!H22+'INITIAL INPUT'!$K$26*CRS!M22+'INITIAL INPUT'!$L$26*CRS!S22)</f>
        <v>73.147116849875886</v>
      </c>
      <c r="U22" s="85">
        <f>IF(T22="","",VLOOKUP(T22,'INITIAL INPUT'!$P$4:$R$34,3))</f>
        <v>87</v>
      </c>
      <c r="V22" s="107">
        <f t="shared" si="3"/>
        <v>87</v>
      </c>
      <c r="W22" s="166" t="str">
        <f t="shared" si="4"/>
        <v>PASSED</v>
      </c>
      <c r="X22" s="91"/>
    </row>
    <row r="23" spans="1:25" x14ac:dyDescent="0.35">
      <c r="A23" s="90" t="s">
        <v>48</v>
      </c>
      <c r="B23" s="79" t="str">
        <f>IF(NAMES!B16="","",NAMES!B16)</f>
        <v xml:space="preserve">DELA CRUZ, AARON KEITH N.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4.95</v>
      </c>
      <c r="F23" s="83">
        <f>IF(PRELIM!AB23="","",$F$8*PRELIM!AB23)</f>
        <v>21.45</v>
      </c>
      <c r="G23" s="83">
        <f>IF(PRELIM!AD23="","",$G$8*PRELIM!AD23)</f>
        <v>12.920000000000002</v>
      </c>
      <c r="H23" s="84">
        <f t="shared" si="0"/>
        <v>39.32</v>
      </c>
      <c r="I23" s="85">
        <f>IF(H23="","",VLOOKUP(H23,'INITIAL INPUT'!$P$4:$R$34,3))</f>
        <v>73</v>
      </c>
      <c r="J23" s="83">
        <f>IF(MIDTERM!P23="","",$J$8*MIDTERM!P23)</f>
        <v>9.4285714285714288</v>
      </c>
      <c r="K23" s="83" t="str">
        <f>IF(MIDTERM!AB23="","",$K$8*MIDTERM!AB23)</f>
        <v/>
      </c>
      <c r="L23" s="83">
        <f>IF(MIDTERM!AD23="","",$L$8*MIDTERM!AD23)</f>
        <v>17</v>
      </c>
      <c r="M23" s="86">
        <f t="shared" si="2"/>
        <v>26.428571428571431</v>
      </c>
      <c r="N23" s="87">
        <f>IF(M23="","",('INITIAL INPUT'!$J$25*CRS!H23+'INITIAL INPUT'!$K$25*CRS!M23))</f>
        <v>32.874285714285719</v>
      </c>
      <c r="O23" s="85">
        <f>IF(N23="","",VLOOKUP(N23,'INITIAL INPUT'!$P$4:$R$34,3))</f>
        <v>73</v>
      </c>
      <c r="P23" s="83">
        <f>IF(FINAL!P23="","",CRS!$P$8*FINAL!P23)</f>
        <v>25.38461538461539</v>
      </c>
      <c r="Q23" s="83">
        <f>IF(FINAL!AB23="","",CRS!$Q$8*FINAL!AB23)</f>
        <v>29.299065420560748</v>
      </c>
      <c r="R23" s="83">
        <f>IF(FINAL!AD23="","",CRS!$R$8*FINAL!AD23)</f>
        <v>21.76</v>
      </c>
      <c r="S23" s="86">
        <f t="shared" si="5"/>
        <v>76.443680805176143</v>
      </c>
      <c r="T23" s="87">
        <f>IF(S23="","",'INITIAL INPUT'!$J$26*CRS!H23+'INITIAL INPUT'!$K$26*CRS!M23+'INITIAL INPUT'!$L$26*CRS!S23)</f>
        <v>54.658983259730931</v>
      </c>
      <c r="U23" s="85">
        <f>IF(T23="","",VLOOKUP(T23,'INITIAL INPUT'!$P$4:$R$34,3))</f>
        <v>77</v>
      </c>
      <c r="V23" s="107">
        <f t="shared" si="3"/>
        <v>77</v>
      </c>
      <c r="W23" s="166" t="str">
        <f t="shared" si="4"/>
        <v>PASSED</v>
      </c>
      <c r="X23" s="91"/>
    </row>
    <row r="24" spans="1:25" x14ac:dyDescent="0.35">
      <c r="A24" s="90" t="s">
        <v>49</v>
      </c>
      <c r="B24" s="79" t="str">
        <f>IF(NAMES!B17="","",NAMES!B17)</f>
        <v xml:space="preserve">DUEÑAS, ZAIRA MAE A. </v>
      </c>
      <c r="C24" s="104" t="str">
        <f>IF(NAMES!C17="","",NAMES!C17)</f>
        <v>F</v>
      </c>
      <c r="D24" s="81" t="str">
        <f>IF(NAMES!D17="","",NAMES!D17)</f>
        <v>BSIT-WEB TRACK-2</v>
      </c>
      <c r="E24" s="82">
        <f>IF(PRELIM!P24="","",$E$8*PRELIM!P24)</f>
        <v>21.45</v>
      </c>
      <c r="F24" s="83">
        <f>IF(PRELIM!AB24="","",$F$8*PRELIM!AB24)</f>
        <v>28.875</v>
      </c>
      <c r="G24" s="83">
        <f>IF(PRELIM!AD24="","",$G$8*PRELIM!AD24)</f>
        <v>24.48</v>
      </c>
      <c r="H24" s="84">
        <f t="shared" si="0"/>
        <v>74.805000000000007</v>
      </c>
      <c r="I24" s="85">
        <f>IF(H24="","",VLOOKUP(H24,'INITIAL INPUT'!$P$4:$R$34,3))</f>
        <v>87</v>
      </c>
      <c r="J24" s="83" t="str">
        <f>IF(MIDTERM!P24="","",$J$8*MIDTERM!P24)</f>
        <v/>
      </c>
      <c r="K24" s="83">
        <f>IF(MIDTERM!AB24="","",$K$8*MIDTERM!AB24)</f>
        <v>9.4448275862068982</v>
      </c>
      <c r="L24" s="83">
        <f>IF(MIDTERM!AD24="","",$L$8*MIDTERM!AD24)</f>
        <v>20.060000000000002</v>
      </c>
      <c r="M24" s="86">
        <f t="shared" si="2"/>
        <v>29.5048275862069</v>
      </c>
      <c r="N24" s="87">
        <f>IF(M24="","",('INITIAL INPUT'!$J$25*CRS!H24+'INITIAL INPUT'!$K$25*CRS!M24))</f>
        <v>52.154913793103454</v>
      </c>
      <c r="O24" s="85">
        <f>IF(N24="","",VLOOKUP(N24,'INITIAL INPUT'!$P$4:$R$34,3))</f>
        <v>76</v>
      </c>
      <c r="P24" s="83">
        <f>IF(FINAL!P24="","",CRS!$P$8*FINAL!P24)</f>
        <v>25.892307692307696</v>
      </c>
      <c r="Q24" s="83">
        <f>IF(FINAL!AB24="","",CRS!$Q$8*FINAL!AB24)</f>
        <v>3.0841121495327104</v>
      </c>
      <c r="R24" s="83">
        <f>IF(FINAL!AD24="","",CRS!$R$8*FINAL!AD24)</f>
        <v>23.12</v>
      </c>
      <c r="S24" s="86">
        <f t="shared" si="5"/>
        <v>52.096419841840408</v>
      </c>
      <c r="T24" s="87">
        <f>IF(S24="","",'INITIAL INPUT'!$J$26*CRS!H24+'INITIAL INPUT'!$K$26*CRS!M24+'INITIAL INPUT'!$L$26*CRS!S24)</f>
        <v>52.125666817471931</v>
      </c>
      <c r="U24" s="85">
        <f>IF(T24="","",VLOOKUP(T24,'INITIAL INPUT'!$P$4:$R$34,3))</f>
        <v>76</v>
      </c>
      <c r="V24" s="107">
        <f t="shared" si="3"/>
        <v>76</v>
      </c>
      <c r="W24" s="166" t="str">
        <f t="shared" si="4"/>
        <v>PASSED</v>
      </c>
      <c r="X24" s="91"/>
    </row>
    <row r="25" spans="1:25" x14ac:dyDescent="0.35">
      <c r="A25" s="90" t="s">
        <v>50</v>
      </c>
      <c r="B25" s="79" t="str">
        <f>IF(NAMES!B18="","",NAMES!B18)</f>
        <v xml:space="preserve">EBUEN, MARK ADRIAN B. </v>
      </c>
      <c r="C25" s="104" t="str">
        <f>IF(NAMES!C18="","",NAMES!C18)</f>
        <v>M</v>
      </c>
      <c r="D25" s="81" t="str">
        <f>IF(NAMES!D18="","",NAMES!D18)</f>
        <v>BSIT-NET SEC TRACK-1</v>
      </c>
      <c r="E25" s="82">
        <f>IF(PRELIM!P25="","",$E$8*PRELIM!P25)</f>
        <v>29.700000000000003</v>
      </c>
      <c r="F25" s="83">
        <f>IF(PRELIM!AB25="","",$F$8*PRELIM!AB25)</f>
        <v>25.575000000000003</v>
      </c>
      <c r="G25" s="83">
        <f>IF(PRELIM!AD25="","",$G$8*PRELIM!AD25)</f>
        <v>21.080000000000002</v>
      </c>
      <c r="H25" s="84">
        <f t="shared" si="0"/>
        <v>76.355000000000004</v>
      </c>
      <c r="I25" s="85">
        <f>IF(H25="","",VLOOKUP(H25,'INITIAL INPUT'!$P$4:$R$34,3))</f>
        <v>88</v>
      </c>
      <c r="J25" s="83">
        <f>IF(MIDTERM!P25="","",$J$8*MIDTERM!P25)</f>
        <v>18.857142857142858</v>
      </c>
      <c r="K25" s="83">
        <f>IF(MIDTERM!AB25="","",$K$8*MIDTERM!AB25)</f>
        <v>29.358620689655176</v>
      </c>
      <c r="L25" s="83">
        <f>IF(MIDTERM!AD25="","",$L$8*MIDTERM!AD25)</f>
        <v>19.040000000000003</v>
      </c>
      <c r="M25" s="86">
        <f t="shared" si="2"/>
        <v>67.255763546798036</v>
      </c>
      <c r="N25" s="87">
        <f>IF(M25="","",('INITIAL INPUT'!$J$25*CRS!H25+'INITIAL INPUT'!$K$25*CRS!M25))</f>
        <v>71.80538177339902</v>
      </c>
      <c r="O25" s="85">
        <f>IF(N25="","",VLOOKUP(N25,'INITIAL INPUT'!$P$4:$R$34,3))</f>
        <v>86</v>
      </c>
      <c r="P25" s="83">
        <f>IF(FINAL!P25="","",CRS!$P$8*FINAL!P25)</f>
        <v>21.57692307692308</v>
      </c>
      <c r="Q25" s="83">
        <f>IF(FINAL!AB25="","",CRS!$Q$8*FINAL!AB25)</f>
        <v>27.8803738317757</v>
      </c>
      <c r="R25" s="83">
        <f>IF(FINAL!AD25="","",CRS!$R$8*FINAL!AD25)</f>
        <v>22.44</v>
      </c>
      <c r="S25" s="86">
        <f t="shared" si="5"/>
        <v>71.897296908698777</v>
      </c>
      <c r="T25" s="87">
        <f>IF(S25="","",'INITIAL INPUT'!$J$26*CRS!H25+'INITIAL INPUT'!$K$26*CRS!M25+'INITIAL INPUT'!$L$26*CRS!S25)</f>
        <v>71.851339341048899</v>
      </c>
      <c r="U25" s="85">
        <f>IF(T25="","",VLOOKUP(T25,'INITIAL INPUT'!$P$4:$R$34,3))</f>
        <v>86</v>
      </c>
      <c r="V25" s="107">
        <f t="shared" si="3"/>
        <v>86</v>
      </c>
      <c r="W25" s="166" t="str">
        <f t="shared" si="4"/>
        <v>PASSED</v>
      </c>
      <c r="X25" s="91"/>
    </row>
    <row r="26" spans="1:25" x14ac:dyDescent="0.35">
      <c r="A26" s="90" t="s">
        <v>51</v>
      </c>
      <c r="B26" s="79" t="str">
        <f>IF(NAMES!B19="","",NAMES!B19)</f>
        <v xml:space="preserve">EROT, OLLINGER SYAN M.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18.809999999999999</v>
      </c>
      <c r="F26" s="83">
        <f>IF(PRELIM!AB26="","",$F$8*PRELIM!AB26)</f>
        <v>20.625</v>
      </c>
      <c r="G26" s="83">
        <f>IF(PRELIM!AD26="","",$G$8*PRELIM!AD26)</f>
        <v>14.96</v>
      </c>
      <c r="H26" s="84">
        <f t="shared" si="0"/>
        <v>54.395000000000003</v>
      </c>
      <c r="I26" s="85">
        <f>IF(H26="","",VLOOKUP(H26,'INITIAL INPUT'!$P$4:$R$34,3))</f>
        <v>77</v>
      </c>
      <c r="J26" s="83">
        <f>IF(MIDTERM!P26="","",$J$8*MIDTERM!P26)</f>
        <v>33</v>
      </c>
      <c r="K26" s="83">
        <f>IF(MIDTERM!AB26="","",$K$8*MIDTERM!AB26)</f>
        <v>21.393103448275859</v>
      </c>
      <c r="L26" s="83">
        <f>IF(MIDTERM!AD26="","",$L$8*MIDTERM!AD26)</f>
        <v>13.600000000000001</v>
      </c>
      <c r="M26" s="86">
        <f t="shared" si="2"/>
        <v>67.993103448275861</v>
      </c>
      <c r="N26" s="87">
        <f>IF(M26="","",('INITIAL INPUT'!$J$25*CRS!H26+'INITIAL INPUT'!$K$25*CRS!M26))</f>
        <v>61.194051724137935</v>
      </c>
      <c r="O26" s="85">
        <f>IF(N26="","",VLOOKUP(N26,'INITIAL INPUT'!$P$4:$R$34,3))</f>
        <v>81</v>
      </c>
      <c r="P26" s="83">
        <f>IF(FINAL!P26="","",CRS!$P$8*FINAL!P26)</f>
        <v>23.607692307692307</v>
      </c>
      <c r="Q26" s="83">
        <f>IF(FINAL!AB26="","",CRS!$Q$8*FINAL!AB26)</f>
        <v>26.893457943925235</v>
      </c>
      <c r="R26" s="83">
        <f>IF(FINAL!AD26="","",CRS!$R$8*FINAL!AD26)</f>
        <v>21.76</v>
      </c>
      <c r="S26" s="86">
        <f t="shared" si="5"/>
        <v>72.261150251617551</v>
      </c>
      <c r="T26" s="87">
        <f>IF(S26="","",'INITIAL INPUT'!$J$26*CRS!H26+'INITIAL INPUT'!$K$26*CRS!M26+'INITIAL INPUT'!$L$26*CRS!S26)</f>
        <v>66.727600987877736</v>
      </c>
      <c r="U26" s="85">
        <f>IF(T26="","",VLOOKUP(T26,'INITIAL INPUT'!$P$4:$R$34,3))</f>
        <v>83</v>
      </c>
      <c r="V26" s="107">
        <f t="shared" si="3"/>
        <v>83</v>
      </c>
      <c r="W26" s="166" t="str">
        <f t="shared" si="4"/>
        <v>PASSED</v>
      </c>
      <c r="X26" s="239"/>
      <c r="Y26" s="241" t="s">
        <v>127</v>
      </c>
    </row>
    <row r="27" spans="1:25" x14ac:dyDescent="0.35">
      <c r="A27" s="90" t="s">
        <v>52</v>
      </c>
      <c r="B27" s="79" t="str">
        <f>IF(NAMES!B20="","",NAMES!B20)</f>
        <v xml:space="preserve">FERNANDEZ, ELIAS III D.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16.5</v>
      </c>
      <c r="F27" s="83">
        <f>IF(PRELIM!AB27="","",$F$8*PRELIM!AB27)</f>
        <v>29.700000000000003</v>
      </c>
      <c r="G27" s="83">
        <f>IF(PRELIM!AD27="","",$G$8*PRELIM!AD27)</f>
        <v>17</v>
      </c>
      <c r="H27" s="84">
        <f t="shared" si="0"/>
        <v>63.2</v>
      </c>
      <c r="I27" s="85">
        <f>IF(H27="","",VLOOKUP(H27,'INITIAL INPUT'!$P$4:$R$34,3))</f>
        <v>82</v>
      </c>
      <c r="J27" s="83">
        <f>IF(MIDTERM!P27="","",$J$8*MIDTERM!P27)</f>
        <v>9.4285714285714288</v>
      </c>
      <c r="K27" s="83">
        <f>IF(MIDTERM!AB27="","",$K$8*MIDTERM!AB27)</f>
        <v>20.482758620689658</v>
      </c>
      <c r="L27" s="83">
        <f>IF(MIDTERM!AD27="","",$L$8*MIDTERM!AD27)</f>
        <v>10.88</v>
      </c>
      <c r="M27" s="86">
        <f t="shared" si="2"/>
        <v>40.791330049261092</v>
      </c>
      <c r="N27" s="87">
        <f>IF(M27="","",('INITIAL INPUT'!$J$25*CRS!H27+'INITIAL INPUT'!$K$25*CRS!M27))</f>
        <v>51.995665024630547</v>
      </c>
      <c r="O27" s="85">
        <f>IF(N27="","",VLOOKUP(N27,'INITIAL INPUT'!$P$4:$R$34,3))</f>
        <v>76</v>
      </c>
      <c r="P27" s="83">
        <f>IF(FINAL!P27="","",CRS!$P$8*FINAL!P27)</f>
        <v>21.57692307692308</v>
      </c>
      <c r="Q27" s="83">
        <f>IF(FINAL!AB27="","",CRS!$Q$8*FINAL!AB27)</f>
        <v>12.213084112149533</v>
      </c>
      <c r="R27" s="83">
        <f>IF(FINAL!AD27="","",CRS!$R$8*FINAL!AD27)</f>
        <v>21.76</v>
      </c>
      <c r="S27" s="86">
        <f t="shared" si="5"/>
        <v>55.550007189072616</v>
      </c>
      <c r="T27" s="87">
        <f>IF(S27="","",'INITIAL INPUT'!$J$26*CRS!H27+'INITIAL INPUT'!$K$26*CRS!M27+'INITIAL INPUT'!$L$26*CRS!S27)</f>
        <v>53.772836106851585</v>
      </c>
      <c r="U27" s="85">
        <f>IF(T27="","",VLOOKUP(T27,'INITIAL INPUT'!$P$4:$R$34,3))</f>
        <v>77</v>
      </c>
      <c r="V27" s="107">
        <f t="shared" si="3"/>
        <v>77</v>
      </c>
      <c r="W27" s="166" t="str">
        <f t="shared" si="4"/>
        <v>PASSED</v>
      </c>
      <c r="X27" s="240"/>
      <c r="Y27" s="242"/>
    </row>
    <row r="28" spans="1:25" x14ac:dyDescent="0.35">
      <c r="A28" s="90" t="s">
        <v>53</v>
      </c>
      <c r="B28" s="79" t="str">
        <f>IF(NAMES!B21="","",NAMES!B21)</f>
        <v xml:space="preserve">GANCEÑA, LEAN BRADLY M. </v>
      </c>
      <c r="C28" s="104" t="str">
        <f>IF(NAMES!C21="","",NAMES!C21)</f>
        <v>M</v>
      </c>
      <c r="D28" s="81" t="str">
        <f>IF(NAMES!D21="","",NAMES!D21)</f>
        <v>BSIT-ERP TRACK-1</v>
      </c>
      <c r="E28" s="82">
        <f>IF(PRELIM!P28="","",$E$8*PRELIM!P28)</f>
        <v>27.39</v>
      </c>
      <c r="F28" s="83">
        <f>IF(PRELIM!AB28="","",$F$8*PRELIM!AB28)</f>
        <v>30.525000000000002</v>
      </c>
      <c r="G28" s="83">
        <f>IF(PRELIM!AD28="","",$G$8*PRELIM!AD28)</f>
        <v>17</v>
      </c>
      <c r="H28" s="84">
        <f t="shared" si="0"/>
        <v>74.915000000000006</v>
      </c>
      <c r="I28" s="85">
        <f>IF(H28="","",VLOOKUP(H28,'INITIAL INPUT'!$P$4:$R$34,3))</f>
        <v>87</v>
      </c>
      <c r="J28" s="83">
        <f>IF(MIDTERM!P28="","",$J$8*MIDTERM!P28)</f>
        <v>21.214285714285719</v>
      </c>
      <c r="K28" s="83">
        <f>IF(MIDTERM!AB28="","",$K$8*MIDTERM!AB28)</f>
        <v>25.944827586206898</v>
      </c>
      <c r="L28" s="83">
        <f>IF(MIDTERM!AD28="","",$L$8*MIDTERM!AD28)</f>
        <v>15.98</v>
      </c>
      <c r="M28" s="86">
        <f t="shared" si="2"/>
        <v>63.139113300492625</v>
      </c>
      <c r="N28" s="87">
        <f>IF(M28="","",('INITIAL INPUT'!$J$25*CRS!H28+'INITIAL INPUT'!$K$25*CRS!M28))</f>
        <v>69.027056650246323</v>
      </c>
      <c r="O28" s="85">
        <f>IF(N28="","",VLOOKUP(N28,'INITIAL INPUT'!$P$4:$R$34,3))</f>
        <v>85</v>
      </c>
      <c r="P28" s="83">
        <f>IF(FINAL!P28="","",CRS!$P$8*FINAL!P28)</f>
        <v>29.19230769230769</v>
      </c>
      <c r="Q28" s="83">
        <f>IF(FINAL!AB28="","",CRS!$Q$8*FINAL!AB28)</f>
        <v>27.448598130841123</v>
      </c>
      <c r="R28" s="83">
        <f>IF(FINAL!AD28="","",CRS!$R$8*FINAL!AD28)</f>
        <v>23.12</v>
      </c>
      <c r="S28" s="86">
        <f t="shared" si="5"/>
        <v>79.760905823148818</v>
      </c>
      <c r="T28" s="87">
        <f>IF(S28="","",'INITIAL INPUT'!$J$26*CRS!H28+'INITIAL INPUT'!$K$26*CRS!M28+'INITIAL INPUT'!$L$26*CRS!S28)</f>
        <v>74.39398123669757</v>
      </c>
      <c r="U28" s="85">
        <f>IF(T28="","",VLOOKUP(T28,'INITIAL INPUT'!$P$4:$R$34,3))</f>
        <v>87</v>
      </c>
      <c r="V28" s="107">
        <f t="shared" si="3"/>
        <v>87</v>
      </c>
      <c r="W28" s="166" t="str">
        <f t="shared" si="4"/>
        <v>PASSED</v>
      </c>
      <c r="X28" s="240"/>
      <c r="Y28" s="242"/>
    </row>
    <row r="29" spans="1:25" ht="12.75" customHeight="1" x14ac:dyDescent="0.35">
      <c r="A29" s="90" t="s">
        <v>54</v>
      </c>
      <c r="B29" s="79" t="str">
        <f>IF(NAMES!B22="","",NAMES!B22)</f>
        <v xml:space="preserve">GOMEZ, JOHN PAUL D.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21.45</v>
      </c>
      <c r="F29" s="83">
        <f>IF(PRELIM!AB29="","",$F$8*PRELIM!AB29)</f>
        <v>28.875</v>
      </c>
      <c r="G29" s="83">
        <f>IF(PRELIM!AD29="","",$G$8*PRELIM!AD29)</f>
        <v>16.32</v>
      </c>
      <c r="H29" s="84">
        <f t="shared" si="0"/>
        <v>66.64500000000001</v>
      </c>
      <c r="I29" s="85">
        <f>IF(H29="","",VLOOKUP(H29,'INITIAL INPUT'!$P$4:$R$34,3))</f>
        <v>83</v>
      </c>
      <c r="J29" s="83">
        <f>IF(MIDTERM!P29="","",$J$8*MIDTERM!P29)</f>
        <v>20.035714285714285</v>
      </c>
      <c r="K29" s="83">
        <f>IF(MIDTERM!AB29="","",$K$8*MIDTERM!AB29)</f>
        <v>18.093103448275862</v>
      </c>
      <c r="L29" s="83">
        <f>IF(MIDTERM!AD29="","",$L$8*MIDTERM!AD29)</f>
        <v>17.68</v>
      </c>
      <c r="M29" s="86">
        <f t="shared" si="2"/>
        <v>55.808817733990146</v>
      </c>
      <c r="N29" s="87">
        <f>IF(M29="","",('INITIAL INPUT'!$J$25*CRS!H29+'INITIAL INPUT'!$K$25*CRS!M29))</f>
        <v>61.226908866995075</v>
      </c>
      <c r="O29" s="85">
        <f>IF(N29="","",VLOOKUP(N29,'INITIAL INPUT'!$P$4:$R$34,3))</f>
        <v>81</v>
      </c>
      <c r="P29" s="83">
        <f>IF(FINAL!P29="","",CRS!$P$8*FINAL!P29)</f>
        <v>26.146153846153847</v>
      </c>
      <c r="Q29" s="83">
        <f>IF(FINAL!AB29="","",CRS!$Q$8*FINAL!AB29)</f>
        <v>3.0841121495327104</v>
      </c>
      <c r="R29" s="83">
        <f>IF(FINAL!AD29="","",CRS!$R$8*FINAL!AD29)</f>
        <v>20.400000000000002</v>
      </c>
      <c r="S29" s="86">
        <f t="shared" si="5"/>
        <v>49.630265995686557</v>
      </c>
      <c r="T29" s="87">
        <f>IF(S29="","",'INITIAL INPUT'!$J$26*CRS!H29+'INITIAL INPUT'!$K$26*CRS!M29+'INITIAL INPUT'!$L$26*CRS!S29)</f>
        <v>55.428587431340816</v>
      </c>
      <c r="U29" s="85">
        <f>IF(T29="","",VLOOKUP(T29,'INITIAL INPUT'!$P$4:$R$34,3))</f>
        <v>78</v>
      </c>
      <c r="V29" s="107">
        <f t="shared" si="3"/>
        <v>78</v>
      </c>
      <c r="W29" s="166" t="str">
        <f t="shared" si="4"/>
        <v>PASSED</v>
      </c>
      <c r="X29" s="240"/>
      <c r="Y29" s="242"/>
    </row>
    <row r="30" spans="1:25" x14ac:dyDescent="0.35">
      <c r="A30" s="90" t="s">
        <v>55</v>
      </c>
      <c r="B30" s="79" t="str">
        <f>IF(NAMES!B23="","",NAMES!B23)</f>
        <v xml:space="preserve">GUDIO, FERNANDO J. </v>
      </c>
      <c r="C30" s="104" t="str">
        <f>IF(NAMES!C23="","",NAMES!C23)</f>
        <v>M</v>
      </c>
      <c r="D30" s="81" t="str">
        <f>IF(NAMES!D23="","",NAMES!D23)</f>
        <v>BSIT-WEB TRACK-3</v>
      </c>
      <c r="E30" s="82">
        <f>IF(PRELIM!P30="","",$E$8*PRELIM!P30)</f>
        <v>21.45</v>
      </c>
      <c r="F30" s="83">
        <f>IF(PRELIM!AB30="","",$F$8*PRELIM!AB30)</f>
        <v>28.05</v>
      </c>
      <c r="G30" s="83">
        <f>IF(PRELIM!AD30="","",$G$8*PRELIM!AD30)</f>
        <v>15.64</v>
      </c>
      <c r="H30" s="84">
        <f t="shared" si="0"/>
        <v>65.14</v>
      </c>
      <c r="I30" s="85">
        <f>IF(H30="","",VLOOKUP(H30,'INITIAL INPUT'!$P$4:$R$34,3))</f>
        <v>83</v>
      </c>
      <c r="J30" s="83" t="str">
        <f>IF(MIDTERM!P30="","",$J$8*MIDTERM!P30)</f>
        <v/>
      </c>
      <c r="K30" s="83">
        <f>IF(MIDTERM!AB30="","",$K$8*MIDTERM!AB30)</f>
        <v>26.741379310344826</v>
      </c>
      <c r="L30" s="83">
        <f>IF(MIDTERM!AD30="","",$L$8*MIDTERM!AD30)</f>
        <v>12.24</v>
      </c>
      <c r="M30" s="86">
        <f t="shared" si="2"/>
        <v>38.981379310344828</v>
      </c>
      <c r="N30" s="87">
        <f>IF(M30="","",('INITIAL INPUT'!$J$25*CRS!H30+'INITIAL INPUT'!$K$25*CRS!M30))</f>
        <v>52.060689655172411</v>
      </c>
      <c r="O30" s="85">
        <f>IF(N30="","",VLOOKUP(N30,'INITIAL INPUT'!$P$4:$R$34,3))</f>
        <v>76</v>
      </c>
      <c r="P30" s="83">
        <f>IF(FINAL!P30="","",CRS!$P$8*FINAL!P30)</f>
        <v>18.530769230769231</v>
      </c>
      <c r="Q30" s="83">
        <f>IF(FINAL!AB30="","",CRS!$Q$8*FINAL!AB30)</f>
        <v>25.104672897196263</v>
      </c>
      <c r="R30" s="83">
        <f>IF(FINAL!AD30="","",CRS!$R$8*FINAL!AD30)</f>
        <v>13.600000000000001</v>
      </c>
      <c r="S30" s="86">
        <f t="shared" si="5"/>
        <v>57.235442127965491</v>
      </c>
      <c r="T30" s="87">
        <f>IF(S30="","",'INITIAL INPUT'!$J$26*CRS!H30+'INITIAL INPUT'!$K$26*CRS!M30+'INITIAL INPUT'!$L$26*CRS!S30)</f>
        <v>54.648065891568947</v>
      </c>
      <c r="U30" s="85">
        <f>IF(T30="","",VLOOKUP(T30,'INITIAL INPUT'!$P$4:$R$34,3))</f>
        <v>77</v>
      </c>
      <c r="V30" s="107">
        <f t="shared" si="3"/>
        <v>77</v>
      </c>
      <c r="W30" s="166" t="str">
        <f t="shared" si="4"/>
        <v>PASSED</v>
      </c>
      <c r="X30" s="240"/>
      <c r="Y30" s="242"/>
    </row>
    <row r="31" spans="1:25" x14ac:dyDescent="0.35">
      <c r="A31" s="90" t="s">
        <v>56</v>
      </c>
      <c r="B31" s="79" t="str">
        <f>IF(NAMES!B24="","",NAMES!B24)</f>
        <v xml:space="preserve">GUI, JIA CHENG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16.5</v>
      </c>
      <c r="F31" s="83">
        <f>IF(PRELIM!AB31="","",$F$8*PRELIM!AB31)</f>
        <v>20.625</v>
      </c>
      <c r="G31" s="83">
        <f>IF(PRELIM!AD31="","",$G$8*PRELIM!AD31)</f>
        <v>15.64</v>
      </c>
      <c r="H31" s="84">
        <f t="shared" si="0"/>
        <v>52.765000000000001</v>
      </c>
      <c r="I31" s="85">
        <f>IF(H31="","",VLOOKUP(H31,'INITIAL INPUT'!$P$4:$R$34,3))</f>
        <v>76</v>
      </c>
      <c r="J31" s="83">
        <f>IF(MIDTERM!P31="","",$J$8*MIDTERM!P31)</f>
        <v>7.0714285714285712</v>
      </c>
      <c r="K31" s="83">
        <f>IF(MIDTERM!AB31="","",$K$8*MIDTERM!AB31)</f>
        <v>16.386206896551723</v>
      </c>
      <c r="L31" s="83">
        <f>IF(MIDTERM!AD31="","",$L$8*MIDTERM!AD31)</f>
        <v>12.920000000000002</v>
      </c>
      <c r="M31" s="86">
        <f t="shared" si="2"/>
        <v>36.377635467980298</v>
      </c>
      <c r="N31" s="87">
        <f>IF(M31="","",('INITIAL INPUT'!$J$25*CRS!H31+'INITIAL INPUT'!$K$25*CRS!M31))</f>
        <v>44.571317733990149</v>
      </c>
      <c r="O31" s="85">
        <f>IF(N31="","",VLOOKUP(N31,'INITIAL INPUT'!$P$4:$R$34,3))</f>
        <v>74</v>
      </c>
      <c r="P31" s="83" t="str">
        <f>IF(FINAL!P31="","",CRS!$P$8*FINAL!P31)</f>
        <v/>
      </c>
      <c r="Q31" s="83">
        <f>IF(FINAL!AB31="","",CRS!$Q$8*FINAL!AB31)</f>
        <v>3.0841121495327104</v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">
        <v>283</v>
      </c>
      <c r="W31" s="166" t="str">
        <f t="shared" si="4"/>
        <v>OD</v>
      </c>
      <c r="X31" s="240"/>
      <c r="Y31" s="242"/>
    </row>
    <row r="32" spans="1:25" x14ac:dyDescent="0.35">
      <c r="A32" s="90" t="s">
        <v>57</v>
      </c>
      <c r="B32" s="79" t="str">
        <f>IF(NAMES!B25="","",NAMES!B25)</f>
        <v xml:space="preserve">IMATONG, JAYSON M. </v>
      </c>
      <c r="C32" s="104" t="str">
        <f>IF(NAMES!C25="","",NAMES!C25)</f>
        <v>M</v>
      </c>
      <c r="D32" s="81" t="str">
        <f>IF(NAMES!D25="","",NAMES!D25)</f>
        <v>BSIT-WEB TRACK-2</v>
      </c>
      <c r="E32" s="82">
        <f>IF(PRELIM!P32="","",$E$8*PRELIM!P32)</f>
        <v>30.69</v>
      </c>
      <c r="F32" s="83">
        <f>IF(PRELIM!AB32="","",$F$8*PRELIM!AB32)</f>
        <v>19.8</v>
      </c>
      <c r="G32" s="83">
        <f>IF(PRELIM!AD32="","",$G$8*PRELIM!AD32)</f>
        <v>15.64</v>
      </c>
      <c r="H32" s="84">
        <f t="shared" si="0"/>
        <v>66.13</v>
      </c>
      <c r="I32" s="85">
        <f>IF(H32="","",VLOOKUP(H32,'INITIAL INPUT'!$P$4:$R$34,3))</f>
        <v>83</v>
      </c>
      <c r="J32" s="83">
        <f>IF(MIDTERM!P32="","",$J$8*MIDTERM!P32)</f>
        <v>18.857142857142858</v>
      </c>
      <c r="K32" s="83">
        <f>IF(MIDTERM!AB32="","",$K$8*MIDTERM!AB32)</f>
        <v>21.393103448275859</v>
      </c>
      <c r="L32" s="83">
        <f>IF(MIDTERM!AD32="","",$L$8*MIDTERM!AD32)</f>
        <v>7.1400000000000006</v>
      </c>
      <c r="M32" s="86">
        <f t="shared" si="2"/>
        <v>47.390246305418714</v>
      </c>
      <c r="N32" s="87">
        <f>IF(M32="","",('INITIAL INPUT'!$J$25*CRS!H32+'INITIAL INPUT'!$K$25*CRS!M32))</f>
        <v>56.760123152709355</v>
      </c>
      <c r="O32" s="85">
        <f>IF(N32="","",VLOOKUP(N32,'INITIAL INPUT'!$P$4:$R$34,3))</f>
        <v>78</v>
      </c>
      <c r="P32" s="83">
        <f>IF(FINAL!P32="","",CRS!$P$8*FINAL!P32)</f>
        <v>19.038461538461537</v>
      </c>
      <c r="Q32" s="83">
        <f>IF(FINAL!AB32="","",CRS!$Q$8*FINAL!AB32)</f>
        <v>26.029906542056075</v>
      </c>
      <c r="R32" s="83">
        <f>IF(FINAL!AD32="","",CRS!$R$8*FINAL!AD32)</f>
        <v>22.44</v>
      </c>
      <c r="S32" s="86">
        <f t="shared" si="5"/>
        <v>67.508368080517613</v>
      </c>
      <c r="T32" s="87">
        <f>IF(S32="","",'INITIAL INPUT'!$J$26*CRS!H32+'INITIAL INPUT'!$K$26*CRS!M32+'INITIAL INPUT'!$L$26*CRS!S32)</f>
        <v>62.134245616613484</v>
      </c>
      <c r="U32" s="85">
        <f>IF(T32="","",VLOOKUP(T32,'INITIAL INPUT'!$P$4:$R$34,3))</f>
        <v>81</v>
      </c>
      <c r="V32" s="107">
        <f t="shared" si="3"/>
        <v>81</v>
      </c>
      <c r="W32" s="166" t="str">
        <f t="shared" si="4"/>
        <v>PASSED</v>
      </c>
      <c r="X32" s="240"/>
      <c r="Y32" s="242"/>
    </row>
    <row r="33" spans="1:25" x14ac:dyDescent="0.35">
      <c r="A33" s="90" t="s">
        <v>58</v>
      </c>
      <c r="B33" s="79" t="str">
        <f>IF(NAMES!B26="","",NAMES!B26)</f>
        <v xml:space="preserve">LAZARO, KEANU C.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6.6000000000000005</v>
      </c>
      <c r="F33" s="83">
        <f>IF(PRELIM!AB33="","",$F$8*PRELIM!AB33)</f>
        <v>22.275000000000002</v>
      </c>
      <c r="G33" s="83">
        <f>IF(PRELIM!AD33="","",$G$8*PRELIM!AD33)</f>
        <v>16.32</v>
      </c>
      <c r="H33" s="84">
        <f t="shared" si="0"/>
        <v>45.195000000000007</v>
      </c>
      <c r="I33" s="85">
        <f>IF(H33="","",VLOOKUP(H33,'INITIAL INPUT'!$P$4:$R$34,3))</f>
        <v>74</v>
      </c>
      <c r="J33" s="83">
        <f>IF(MIDTERM!P33="","",$J$8*MIDTERM!P33)</f>
        <v>18.857142857142858</v>
      </c>
      <c r="K33" s="83">
        <f>IF(MIDTERM!AB33="","",$K$8*MIDTERM!AB33)</f>
        <v>14.793103448275865</v>
      </c>
      <c r="L33" s="83" t="str">
        <f>IF(MIDTERM!AD33="","",$L$8*MIDTERM!AD33)</f>
        <v/>
      </c>
      <c r="M33" s="86">
        <f t="shared" si="2"/>
        <v>33.650246305418719</v>
      </c>
      <c r="N33" s="87">
        <f>IF(M33="","",('INITIAL INPUT'!$J$25*CRS!H33+'INITIAL INPUT'!$K$25*CRS!M33))</f>
        <v>39.422623152709363</v>
      </c>
      <c r="O33" s="85">
        <f>IF(N33="","",VLOOKUP(N33,'INITIAL INPUT'!$P$4:$R$34,3))</f>
        <v>73</v>
      </c>
      <c r="P33" s="83">
        <f>IF(FINAL!P33="","",CRS!$P$8*FINAL!P33)</f>
        <v>11.423076923076923</v>
      </c>
      <c r="Q33" s="83">
        <f>IF(FINAL!AB33="","",CRS!$Q$8*FINAL!AB33)</f>
        <v>3.0841121495327104</v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282</v>
      </c>
      <c r="W33" s="166" t="str">
        <f t="shared" si="4"/>
        <v>UD</v>
      </c>
      <c r="X33" s="240"/>
      <c r="Y33" s="242"/>
    </row>
    <row r="34" spans="1:25" x14ac:dyDescent="0.35">
      <c r="A34" s="90" t="s">
        <v>59</v>
      </c>
      <c r="B34" s="79" t="str">
        <f>IF(NAMES!B27="","",NAMES!B27)</f>
        <v xml:space="preserve">MARRERO, DEAN SCOTT C.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24.75</v>
      </c>
      <c r="F34" s="83">
        <f>IF(PRELIM!AB34="","",$F$8*PRELIM!AB34)</f>
        <v>23.925000000000001</v>
      </c>
      <c r="G34" s="83">
        <f>IF(PRELIM!AD34="","",$G$8*PRELIM!AD34)</f>
        <v>17.68</v>
      </c>
      <c r="H34" s="84">
        <f t="shared" si="0"/>
        <v>66.35499999999999</v>
      </c>
      <c r="I34" s="85">
        <f>IF(H34="","",VLOOKUP(H34,'INITIAL INPUT'!$P$4:$R$34,3))</f>
        <v>83</v>
      </c>
      <c r="J34" s="83">
        <f>IF(MIDTERM!P34="","",$J$8*MIDTERM!P34)</f>
        <v>30.642857142857146</v>
      </c>
      <c r="K34" s="83">
        <f>IF(MIDTERM!AB34="","",$K$8*MIDTERM!AB34)</f>
        <v>25.148275862068964</v>
      </c>
      <c r="L34" s="83">
        <f>IF(MIDTERM!AD34="","",$L$8*MIDTERM!AD34)</f>
        <v>12.58</v>
      </c>
      <c r="M34" s="86">
        <f t="shared" si="2"/>
        <v>68.371133004926108</v>
      </c>
      <c r="N34" s="87">
        <f>IF(M34="","",('INITIAL INPUT'!$J$25*CRS!H34+'INITIAL INPUT'!$K$25*CRS!M34))</f>
        <v>67.363066502463056</v>
      </c>
      <c r="O34" s="85">
        <f>IF(N34="","",VLOOKUP(N34,'INITIAL INPUT'!$P$4:$R$34,3))</f>
        <v>84</v>
      </c>
      <c r="P34" s="83">
        <f>IF(FINAL!P34="","",CRS!$P$8*FINAL!P34)</f>
        <v>29.19230769230769</v>
      </c>
      <c r="Q34" s="83">
        <f>IF(FINAL!AB34="","",CRS!$Q$8*FINAL!AB34)</f>
        <v>23.685981308411215</v>
      </c>
      <c r="R34" s="83">
        <f>IF(FINAL!AD34="","",CRS!$R$8*FINAL!AD34)</f>
        <v>24.48</v>
      </c>
      <c r="S34" s="86">
        <f t="shared" si="5"/>
        <v>77.358289000718912</v>
      </c>
      <c r="T34" s="87">
        <f>IF(S34="","",'INITIAL INPUT'!$J$26*CRS!H34+'INITIAL INPUT'!$K$26*CRS!M34+'INITIAL INPUT'!$L$26*CRS!S34)</f>
        <v>72.360677751590984</v>
      </c>
      <c r="U34" s="85">
        <f>IF(T34="","",VLOOKUP(T34,'INITIAL INPUT'!$P$4:$R$34,3))</f>
        <v>86</v>
      </c>
      <c r="V34" s="107">
        <f t="shared" si="3"/>
        <v>86</v>
      </c>
      <c r="W34" s="166" t="str">
        <f t="shared" si="4"/>
        <v>PASSED</v>
      </c>
      <c r="X34" s="240"/>
      <c r="Y34" s="242"/>
    </row>
    <row r="35" spans="1:25" x14ac:dyDescent="0.35">
      <c r="A35" s="90" t="s">
        <v>60</v>
      </c>
      <c r="B35" s="79" t="str">
        <f>IF(NAMES!B28="","",NAMES!B28)</f>
        <v xml:space="preserve">MUSTAFA, OSAMA M.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>
        <f>IF(FINAL!P35="","",CRS!$P$8*FINAL!P35)</f>
        <v>11.423076923076923</v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">
        <v>282</v>
      </c>
      <c r="W35" s="166" t="str">
        <f t="shared" si="4"/>
        <v>UD</v>
      </c>
      <c r="X35" s="240"/>
      <c r="Y35" s="242"/>
    </row>
    <row r="36" spans="1:25" x14ac:dyDescent="0.35">
      <c r="A36" s="90" t="s">
        <v>61</v>
      </c>
      <c r="B36" s="79" t="str">
        <f>IF(NAMES!B29="","",NAMES!B29)</f>
        <v xml:space="preserve">OCTAVO, SEYMORE P.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28.05</v>
      </c>
      <c r="F36" s="83">
        <f>IF(PRELIM!AB36="","",$F$8*PRELIM!AB36)</f>
        <v>23.925000000000001</v>
      </c>
      <c r="G36" s="83">
        <f>IF(PRELIM!AD36="","",$G$8*PRELIM!AD36)</f>
        <v>14.96</v>
      </c>
      <c r="H36" s="84">
        <f t="shared" si="0"/>
        <v>66.935000000000002</v>
      </c>
      <c r="I36" s="85">
        <f>IF(H36="","",VLOOKUP(H36,'INITIAL INPUT'!$P$4:$R$34,3))</f>
        <v>83</v>
      </c>
      <c r="J36" s="83">
        <f>IF(MIDTERM!P36="","",$J$8*MIDTERM!P36)</f>
        <v>17.678571428571427</v>
      </c>
      <c r="K36" s="83">
        <f>IF(MIDTERM!AB36="","",$K$8*MIDTERM!AB36)</f>
        <v>26.513793103448279</v>
      </c>
      <c r="L36" s="83">
        <f>IF(MIDTERM!AD36="","",$L$8*MIDTERM!AD36)</f>
        <v>7.82</v>
      </c>
      <c r="M36" s="86">
        <f t="shared" si="2"/>
        <v>52.01236453201971</v>
      </c>
      <c r="N36" s="87">
        <f>IF(M36="","",('INITIAL INPUT'!$J$25*CRS!H36+'INITIAL INPUT'!$K$25*CRS!M36))</f>
        <v>59.47368226600986</v>
      </c>
      <c r="O36" s="85">
        <f>IF(N36="","",VLOOKUP(N36,'INITIAL INPUT'!$P$4:$R$34,3))</f>
        <v>80</v>
      </c>
      <c r="P36" s="83">
        <f>IF(FINAL!P36="","",CRS!$P$8*FINAL!P36)</f>
        <v>29.19230769230769</v>
      </c>
      <c r="Q36" s="83">
        <f>IF(FINAL!AB36="","",CRS!$Q$8*FINAL!AB36)</f>
        <v>24.117757009345798</v>
      </c>
      <c r="R36" s="83">
        <f>IF(FINAL!AD36="","",CRS!$R$8*FINAL!AD36)</f>
        <v>17.68</v>
      </c>
      <c r="S36" s="86">
        <f t="shared" si="5"/>
        <v>70.990064701653495</v>
      </c>
      <c r="T36" s="87">
        <f>IF(S36="","",'INITIAL INPUT'!$J$26*CRS!H36+'INITIAL INPUT'!$K$26*CRS!M36+'INITIAL INPUT'!$L$26*CRS!S36)</f>
        <v>65.231873483831677</v>
      </c>
      <c r="U36" s="85">
        <f>IF(T36="","",VLOOKUP(T36,'INITIAL INPUT'!$P$4:$R$34,3))</f>
        <v>83</v>
      </c>
      <c r="V36" s="107">
        <f t="shared" si="3"/>
        <v>83</v>
      </c>
      <c r="W36" s="166" t="str">
        <f t="shared" si="4"/>
        <v>PASSED</v>
      </c>
      <c r="X36" s="240"/>
      <c r="Y36" s="242"/>
    </row>
    <row r="37" spans="1:25" x14ac:dyDescent="0.35">
      <c r="A37" s="90" t="s">
        <v>62</v>
      </c>
      <c r="B37" s="79" t="str">
        <f>IF(NAMES!B30="","",NAMES!B30)</f>
        <v xml:space="preserve">PASCUA, LIZA MAE P. </v>
      </c>
      <c r="C37" s="104" t="str">
        <f>IF(NAMES!C30="","",NAMES!C30)</f>
        <v>F</v>
      </c>
      <c r="D37" s="81" t="str">
        <f>IF(NAMES!D30="","",NAMES!D30)</f>
        <v>BSIT-NET SEC TRACK-3</v>
      </c>
      <c r="E37" s="82">
        <f>IF(PRELIM!P37="","",$E$8*PRELIM!P37)</f>
        <v>18.150000000000002</v>
      </c>
      <c r="F37" s="83">
        <f>IF(PRELIM!AB37="","",$F$8*PRELIM!AB37)</f>
        <v>22.275000000000002</v>
      </c>
      <c r="G37" s="83">
        <f>IF(PRELIM!AD37="","",$G$8*PRELIM!AD37)</f>
        <v>17.68</v>
      </c>
      <c r="H37" s="84">
        <f t="shared" si="0"/>
        <v>58.105000000000004</v>
      </c>
      <c r="I37" s="85">
        <f>IF(H37="","",VLOOKUP(H37,'INITIAL INPUT'!$P$4:$R$34,3))</f>
        <v>79</v>
      </c>
      <c r="J37" s="83">
        <f>IF(MIDTERM!P37="","",$J$8*MIDTERM!P37)</f>
        <v>33</v>
      </c>
      <c r="K37" s="83">
        <f>IF(MIDTERM!AB37="","",$K$8*MIDTERM!AB37)</f>
        <v>24.693103448275863</v>
      </c>
      <c r="L37" s="83">
        <f>IF(MIDTERM!AD37="","",$L$8*MIDTERM!AD37)</f>
        <v>19.040000000000003</v>
      </c>
      <c r="M37" s="86">
        <f t="shared" si="2"/>
        <v>76.73310344827587</v>
      </c>
      <c r="N37" s="87">
        <f>IF(M37="","",('INITIAL INPUT'!$J$25*CRS!H37+'INITIAL INPUT'!$K$25*CRS!M37))</f>
        <v>67.419051724137944</v>
      </c>
      <c r="O37" s="85">
        <f>IF(N37="","",VLOOKUP(N37,'INITIAL INPUT'!$P$4:$R$34,3))</f>
        <v>84</v>
      </c>
      <c r="P37" s="83">
        <f>IF(FINAL!P37="","",CRS!$P$8*FINAL!P37)</f>
        <v>24.369230769230771</v>
      </c>
      <c r="Q37" s="83">
        <f>IF(FINAL!AB37="","",CRS!$Q$8*FINAL!AB37)</f>
        <v>31.026168224299067</v>
      </c>
      <c r="R37" s="83">
        <f>IF(FINAL!AD37="","",CRS!$R$8*FINAL!AD37)</f>
        <v>22.44</v>
      </c>
      <c r="S37" s="86">
        <f t="shared" si="5"/>
        <v>77.835398993529836</v>
      </c>
      <c r="T37" s="87">
        <f>IF(S37="","",'INITIAL INPUT'!$J$26*CRS!H37+'INITIAL INPUT'!$K$26*CRS!M37+'INITIAL INPUT'!$L$26*CRS!S37)</f>
        <v>72.627225358833897</v>
      </c>
      <c r="U37" s="85">
        <f>IF(T37="","",VLOOKUP(T37,'INITIAL INPUT'!$P$4:$R$34,3))</f>
        <v>86</v>
      </c>
      <c r="V37" s="107">
        <f t="shared" si="3"/>
        <v>86</v>
      </c>
      <c r="W37" s="166" t="str">
        <f t="shared" si="4"/>
        <v>PASSED</v>
      </c>
      <c r="X37" s="240"/>
      <c r="Y37" s="242"/>
    </row>
    <row r="38" spans="1:25" x14ac:dyDescent="0.35">
      <c r="A38" s="90" t="s">
        <v>63</v>
      </c>
      <c r="B38" s="79" t="str">
        <f>IF(NAMES!B31="","",NAMES!B31)</f>
        <v xml:space="preserve">RAPADA, JULIE ANN G. </v>
      </c>
      <c r="C38" s="104" t="str">
        <f>IF(NAMES!C31="","",NAMES!C31)</f>
        <v>F</v>
      </c>
      <c r="D38" s="81" t="str">
        <f>IF(NAMES!D31="","",NAMES!D31)</f>
        <v>BSIT-WEB TRACK-2</v>
      </c>
      <c r="E38" s="82">
        <f>IF(PRELIM!P38="","",$E$8*PRELIM!P38)</f>
        <v>31.35</v>
      </c>
      <c r="F38" s="83">
        <f>IF(PRELIM!AB38="","",$F$8*PRELIM!AB38)</f>
        <v>28.875</v>
      </c>
      <c r="G38" s="83">
        <f>IF(PRELIM!AD38="","",$G$8*PRELIM!AD38)</f>
        <v>14.280000000000001</v>
      </c>
      <c r="H38" s="84">
        <f t="shared" si="0"/>
        <v>74.504999999999995</v>
      </c>
      <c r="I38" s="85">
        <f>IF(H38="","",VLOOKUP(H38,'INITIAL INPUT'!$P$4:$R$34,3))</f>
        <v>87</v>
      </c>
      <c r="J38" s="83">
        <f>IF(MIDTERM!P38="","",$J$8*MIDTERM!P38)</f>
        <v>21.214285714285719</v>
      </c>
      <c r="K38" s="83">
        <f>IF(MIDTERM!AB38="","",$K$8*MIDTERM!AB38)</f>
        <v>28.334482758620695</v>
      </c>
      <c r="L38" s="83">
        <f>IF(MIDTERM!AD38="","",$L$8*MIDTERM!AD38)</f>
        <v>27.200000000000003</v>
      </c>
      <c r="M38" s="86">
        <f t="shared" si="2"/>
        <v>76.74876847290642</v>
      </c>
      <c r="N38" s="87">
        <f>IF(M38="","",('INITIAL INPUT'!$J$25*CRS!H38+'INITIAL INPUT'!$K$25*CRS!M38))</f>
        <v>75.626884236453208</v>
      </c>
      <c r="O38" s="85">
        <f>IF(N38="","",VLOOKUP(N38,'INITIAL INPUT'!$P$4:$R$34,3))</f>
        <v>88</v>
      </c>
      <c r="P38" s="83">
        <f>IF(FINAL!P38="","",CRS!$P$8*FINAL!P38)</f>
        <v>26.653846153846157</v>
      </c>
      <c r="Q38" s="83">
        <f>IF(FINAL!AB38="","",CRS!$Q$8*FINAL!AB38)</f>
        <v>29.79252336448598</v>
      </c>
      <c r="R38" s="83">
        <f>IF(FINAL!AD38="","",CRS!$R$8*FINAL!AD38)</f>
        <v>23.12</v>
      </c>
      <c r="S38" s="86">
        <f t="shared" si="5"/>
        <v>79.566369518332138</v>
      </c>
      <c r="T38" s="87">
        <f>IF(S38="","",'INITIAL INPUT'!$J$26*CRS!H38+'INITIAL INPUT'!$K$26*CRS!M38+'INITIAL INPUT'!$L$26*CRS!S38)</f>
        <v>77.59662687739268</v>
      </c>
      <c r="U38" s="85">
        <f>IF(T38="","",VLOOKUP(T38,'INITIAL INPUT'!$P$4:$R$34,3))</f>
        <v>89</v>
      </c>
      <c r="V38" s="107">
        <f t="shared" si="3"/>
        <v>89</v>
      </c>
      <c r="W38" s="166" t="str">
        <f t="shared" si="4"/>
        <v>PASSED</v>
      </c>
      <c r="X38" s="240"/>
      <c r="Y38" s="242"/>
    </row>
    <row r="39" spans="1:25" x14ac:dyDescent="0.35">
      <c r="A39" s="90" t="s">
        <v>64</v>
      </c>
      <c r="B39" s="79" t="str">
        <f>IF(NAMES!B32="","",NAMES!B32)</f>
        <v xml:space="preserve">RODAS, MARK FRANCIS D. </v>
      </c>
      <c r="C39" s="104" t="str">
        <f>IF(NAMES!C32="","",NAMES!C32)</f>
        <v>M</v>
      </c>
      <c r="D39" s="81" t="str">
        <f>IF(NAMES!D32="","",NAMES!D32)</f>
        <v>BSIT-WEB TRACK-1</v>
      </c>
      <c r="E39" s="82">
        <f>IF(PRELIM!P39="","",$E$8*PRELIM!P39)</f>
        <v>21.45</v>
      </c>
      <c r="F39" s="83">
        <f>IF(PRELIM!AB39="","",$F$8*PRELIM!AB39)</f>
        <v>28.875</v>
      </c>
      <c r="G39" s="83">
        <f>IF(PRELIM!AD39="","",$G$8*PRELIM!AD39)</f>
        <v>15.64</v>
      </c>
      <c r="H39" s="84">
        <f t="shared" si="0"/>
        <v>65.965000000000003</v>
      </c>
      <c r="I39" s="85">
        <f>IF(H39="","",VLOOKUP(H39,'INITIAL INPUT'!$P$4:$R$34,3))</f>
        <v>83</v>
      </c>
      <c r="J39" s="83">
        <f>IF(MIDTERM!P39="","",$J$8*MIDTERM!P39)</f>
        <v>30.642857142857146</v>
      </c>
      <c r="K39" s="83">
        <f>IF(MIDTERM!AB39="","",$K$8*MIDTERM!AB39)</f>
        <v>27.424137931034483</v>
      </c>
      <c r="L39" s="83">
        <f>IF(MIDTERM!AD39="","",$L$8*MIDTERM!AD39)</f>
        <v>25.840000000000003</v>
      </c>
      <c r="M39" s="86">
        <f t="shared" si="2"/>
        <v>83.906995073891636</v>
      </c>
      <c r="N39" s="87">
        <f>IF(M39="","",('INITIAL INPUT'!$J$25*CRS!H39+'INITIAL INPUT'!$K$25*CRS!M39))</f>
        <v>74.93599753694582</v>
      </c>
      <c r="O39" s="85">
        <f>IF(N39="","",VLOOKUP(N39,'INITIAL INPUT'!$P$4:$R$34,3))</f>
        <v>87</v>
      </c>
      <c r="P39" s="83">
        <f>IF(FINAL!P39="","",CRS!$P$8*FINAL!P39)</f>
        <v>26.653846153846157</v>
      </c>
      <c r="Q39" s="83">
        <f>IF(FINAL!AB39="","",CRS!$Q$8*FINAL!AB39)</f>
        <v>29.79252336448598</v>
      </c>
      <c r="R39" s="83">
        <f>IF(FINAL!AD39="","",CRS!$R$8*FINAL!AD39)</f>
        <v>21.080000000000002</v>
      </c>
      <c r="S39" s="86">
        <f t="shared" si="5"/>
        <v>77.526369518332132</v>
      </c>
      <c r="T39" s="87">
        <f>IF(S39="","",'INITIAL INPUT'!$J$26*CRS!H39+'INITIAL INPUT'!$K$26*CRS!M39+'INITIAL INPUT'!$L$26*CRS!S39)</f>
        <v>76.231183527638976</v>
      </c>
      <c r="U39" s="85">
        <f>IF(T39="","",VLOOKUP(T39,'INITIAL INPUT'!$P$4:$R$34,3))</f>
        <v>88</v>
      </c>
      <c r="V39" s="107">
        <f t="shared" si="3"/>
        <v>88</v>
      </c>
      <c r="W39" s="166" t="str">
        <f t="shared" si="4"/>
        <v>PASSED</v>
      </c>
      <c r="X39" s="240"/>
      <c r="Y39" s="242"/>
    </row>
    <row r="40" spans="1:25" x14ac:dyDescent="0.35">
      <c r="A40" s="90" t="s">
        <v>65</v>
      </c>
      <c r="B40" s="79" t="str">
        <f>IF(NAMES!B33="","",NAMES!B33)</f>
        <v xml:space="preserve">SALVADOR, SAMANTHA ANGELA </v>
      </c>
      <c r="C40" s="104" t="str">
        <f>IF(NAMES!C33="","",NAMES!C33)</f>
        <v>F</v>
      </c>
      <c r="D40" s="81" t="str">
        <f>IF(NAMES!D33="","",NAMES!D33)</f>
        <v>BSIT-WEB TRACK-2</v>
      </c>
      <c r="E40" s="82">
        <f>IF(PRELIM!P40="","",$E$8*PRELIM!P40)</f>
        <v>31.35</v>
      </c>
      <c r="F40" s="83">
        <f>IF(PRELIM!AB40="","",$F$8*PRELIM!AB40)</f>
        <v>28.05</v>
      </c>
      <c r="G40" s="83">
        <f>IF(PRELIM!AD40="","",$G$8*PRELIM!AD40)</f>
        <v>21.76</v>
      </c>
      <c r="H40" s="84">
        <f t="shared" si="0"/>
        <v>81.160000000000011</v>
      </c>
      <c r="I40" s="85">
        <f>IF(H40="","",VLOOKUP(H40,'INITIAL INPUT'!$P$4:$R$34,3))</f>
        <v>91</v>
      </c>
      <c r="J40" s="83">
        <f>IF(MIDTERM!P40="","",$J$8*MIDTERM!P40)</f>
        <v>33</v>
      </c>
      <c r="K40" s="83">
        <f>IF(MIDTERM!AB40="","",$K$8*MIDTERM!AB40)</f>
        <v>30.26896551724138</v>
      </c>
      <c r="L40" s="83">
        <f>IF(MIDTERM!AD40="","",$L$8*MIDTERM!AD40)</f>
        <v>31.96</v>
      </c>
      <c r="M40" s="86">
        <f t="shared" si="2"/>
        <v>95.228965517241392</v>
      </c>
      <c r="N40" s="87">
        <f>IF(M40="","",('INITIAL INPUT'!$J$25*CRS!H40+'INITIAL INPUT'!$K$25*CRS!M40))</f>
        <v>88.194482758620694</v>
      </c>
      <c r="O40" s="85">
        <f>IF(N40="","",VLOOKUP(N40,'INITIAL INPUT'!$P$4:$R$34,3))</f>
        <v>94</v>
      </c>
      <c r="P40" s="83">
        <f>IF(FINAL!P40="","",CRS!$P$8*FINAL!P40)</f>
        <v>31.730769230769234</v>
      </c>
      <c r="Q40" s="83">
        <f>IF(FINAL!AB40="","",CRS!$Q$8*FINAL!AB40)</f>
        <v>26.955140186915887</v>
      </c>
      <c r="R40" s="83">
        <f>IF(FINAL!AD40="","",CRS!$R$8*FINAL!AD40)</f>
        <v>22.44</v>
      </c>
      <c r="S40" s="86">
        <f t="shared" si="5"/>
        <v>81.125909417685122</v>
      </c>
      <c r="T40" s="87">
        <f>IF(S40="","",'INITIAL INPUT'!$J$26*CRS!H40+'INITIAL INPUT'!$K$26*CRS!M40+'INITIAL INPUT'!$L$26*CRS!S40)</f>
        <v>84.660196088152901</v>
      </c>
      <c r="U40" s="85">
        <f>IF(T40="","",VLOOKUP(T40,'INITIAL INPUT'!$P$4:$R$34,3))</f>
        <v>92</v>
      </c>
      <c r="V40" s="107">
        <f t="shared" si="3"/>
        <v>92</v>
      </c>
      <c r="W40" s="166" t="str">
        <f t="shared" si="4"/>
        <v>PASSED</v>
      </c>
      <c r="X40" s="240"/>
      <c r="Y40" s="242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59" t="str">
        <f>A1</f>
        <v>CITCS 2D  IT 5</v>
      </c>
      <c r="B42" s="260"/>
      <c r="C42" s="260"/>
      <c r="D42" s="261"/>
      <c r="E42" s="265" t="s">
        <v>129</v>
      </c>
      <c r="F42" s="266"/>
      <c r="G42" s="266"/>
      <c r="H42" s="266"/>
      <c r="I42" s="267"/>
      <c r="J42" s="265" t="s">
        <v>130</v>
      </c>
      <c r="K42" s="266"/>
      <c r="L42" s="266"/>
      <c r="M42" s="266"/>
      <c r="N42" s="266"/>
      <c r="O42" s="267"/>
      <c r="P42" s="265" t="s">
        <v>131</v>
      </c>
      <c r="Q42" s="266"/>
      <c r="R42" s="266"/>
      <c r="S42" s="266"/>
      <c r="T42" s="266"/>
      <c r="U42" s="266"/>
      <c r="V42" s="292"/>
      <c r="W42" s="72"/>
      <c r="X42" s="91"/>
    </row>
    <row r="43" spans="1:25" s="74" customFormat="1" ht="15" customHeight="1" x14ac:dyDescent="0.45">
      <c r="A43" s="262"/>
      <c r="B43" s="263"/>
      <c r="C43" s="263"/>
      <c r="D43" s="264"/>
      <c r="E43" s="293" t="str">
        <f>IF(PART1=0,"",PART1)</f>
        <v>Class Standing</v>
      </c>
      <c r="F43" s="296" t="str">
        <f>IF(PART2=0,"",PART2)</f>
        <v>Laboratory</v>
      </c>
      <c r="G43" s="237" t="s">
        <v>98</v>
      </c>
      <c r="H43" s="244" t="str">
        <f>H2</f>
        <v>SCORE</v>
      </c>
      <c r="I43" s="300" t="str">
        <f>I2</f>
        <v>GRADE (%)</v>
      </c>
      <c r="J43" s="293" t="str">
        <f>IF(PART1=0,"",PART1)</f>
        <v>Class Standing</v>
      </c>
      <c r="K43" s="296" t="str">
        <f>IF(PART2=0,"",PART2)</f>
        <v>Laboratory</v>
      </c>
      <c r="L43" s="237" t="s">
        <v>98</v>
      </c>
      <c r="M43" s="270" t="str">
        <f>M2</f>
        <v>RAW SCORE</v>
      </c>
      <c r="N43" s="244" t="str">
        <f>N2</f>
        <v>SCORE</v>
      </c>
      <c r="O43" s="300" t="str">
        <f>O2</f>
        <v>GRADE (%)</v>
      </c>
      <c r="P43" s="293" t="str">
        <f>IF(PART1=0,"",PART1)</f>
        <v>Class Standing</v>
      </c>
      <c r="Q43" s="296" t="str">
        <f>IF(PART2=0,"",PART2)</f>
        <v>Laboratory</v>
      </c>
      <c r="R43" s="237" t="s">
        <v>98</v>
      </c>
      <c r="S43" s="270" t="str">
        <f>S2</f>
        <v>RAW SCORE</v>
      </c>
      <c r="T43" s="244" t="str">
        <f>T2</f>
        <v>SCORE</v>
      </c>
      <c r="U43" s="247" t="str">
        <f>U2</f>
        <v>GRADE (%)</v>
      </c>
      <c r="V43" s="250" t="str">
        <f>V2</f>
        <v>FINAL GRADE (%)</v>
      </c>
      <c r="W43" s="231" t="s">
        <v>133</v>
      </c>
    </row>
    <row r="44" spans="1:25" s="74" customFormat="1" ht="15" customHeight="1" x14ac:dyDescent="0.45">
      <c r="A44" s="285" t="str">
        <f>A3</f>
        <v>NETWORK MANAGEMENT</v>
      </c>
      <c r="B44" s="286"/>
      <c r="C44" s="286"/>
      <c r="D44" s="287"/>
      <c r="E44" s="294"/>
      <c r="F44" s="297"/>
      <c r="G44" s="238"/>
      <c r="H44" s="245"/>
      <c r="I44" s="301"/>
      <c r="J44" s="294"/>
      <c r="K44" s="297"/>
      <c r="L44" s="238"/>
      <c r="M44" s="270"/>
      <c r="N44" s="245"/>
      <c r="O44" s="301"/>
      <c r="P44" s="294"/>
      <c r="Q44" s="297"/>
      <c r="R44" s="238"/>
      <c r="S44" s="270"/>
      <c r="T44" s="245"/>
      <c r="U44" s="248"/>
      <c r="V44" s="250"/>
      <c r="W44" s="232"/>
    </row>
    <row r="45" spans="1:25" s="74" customFormat="1" ht="12.75" customHeight="1" x14ac:dyDescent="0.45">
      <c r="A45" s="288" t="str">
        <f>A4</f>
        <v>TTH 11:45AM-1:10PM   MWF 11:45AM-1:10PM</v>
      </c>
      <c r="B45" s="289"/>
      <c r="C45" s="290"/>
      <c r="D45" s="75" t="str">
        <f>D4</f>
        <v>M306</v>
      </c>
      <c r="E45" s="294"/>
      <c r="F45" s="297"/>
      <c r="G45" s="238"/>
      <c r="H45" s="245"/>
      <c r="I45" s="301"/>
      <c r="J45" s="294"/>
      <c r="K45" s="297"/>
      <c r="L45" s="238"/>
      <c r="M45" s="270"/>
      <c r="N45" s="245"/>
      <c r="O45" s="301"/>
      <c r="P45" s="294"/>
      <c r="Q45" s="297"/>
      <c r="R45" s="238"/>
      <c r="S45" s="270"/>
      <c r="T45" s="245"/>
      <c r="U45" s="248"/>
      <c r="V45" s="250"/>
      <c r="W45" s="232"/>
    </row>
    <row r="46" spans="1:25" s="74" customFormat="1" ht="12.6" customHeight="1" x14ac:dyDescent="0.45">
      <c r="A46" s="288" t="str">
        <f>A5</f>
        <v>3rd Trimester SY 2017-2018</v>
      </c>
      <c r="B46" s="289"/>
      <c r="C46" s="290"/>
      <c r="D46" s="291"/>
      <c r="E46" s="294"/>
      <c r="F46" s="297"/>
      <c r="G46" s="299">
        <f>G5</f>
        <v>43255</v>
      </c>
      <c r="H46" s="245"/>
      <c r="I46" s="301"/>
      <c r="J46" s="294"/>
      <c r="K46" s="297"/>
      <c r="L46" s="299">
        <f>L5</f>
        <v>43285</v>
      </c>
      <c r="M46" s="270"/>
      <c r="N46" s="245"/>
      <c r="O46" s="301"/>
      <c r="P46" s="294"/>
      <c r="Q46" s="297"/>
      <c r="R46" s="299">
        <f>R5</f>
        <v>43312</v>
      </c>
      <c r="S46" s="270"/>
      <c r="T46" s="245"/>
      <c r="U46" s="248"/>
      <c r="V46" s="250"/>
      <c r="W46" s="232"/>
    </row>
    <row r="47" spans="1:25" s="74" customFormat="1" ht="12.75" customHeight="1" x14ac:dyDescent="0.45">
      <c r="A47" s="276" t="str">
        <f>A6</f>
        <v>Inst/Prof:Leonard Prim Francis G. Reyes</v>
      </c>
      <c r="B47" s="277"/>
      <c r="C47" s="238"/>
      <c r="D47" s="303"/>
      <c r="E47" s="294"/>
      <c r="F47" s="297"/>
      <c r="G47" s="238"/>
      <c r="H47" s="245"/>
      <c r="I47" s="301"/>
      <c r="J47" s="294"/>
      <c r="K47" s="297"/>
      <c r="L47" s="238"/>
      <c r="M47" s="270"/>
      <c r="N47" s="245"/>
      <c r="O47" s="301"/>
      <c r="P47" s="294"/>
      <c r="Q47" s="297"/>
      <c r="R47" s="238"/>
      <c r="S47" s="270"/>
      <c r="T47" s="245"/>
      <c r="U47" s="248"/>
      <c r="V47" s="250"/>
      <c r="W47" s="232"/>
    </row>
    <row r="48" spans="1:25" ht="13.15" customHeight="1" x14ac:dyDescent="0.35">
      <c r="A48" s="279" t="str">
        <f>A7</f>
        <v>CLASS LIST</v>
      </c>
      <c r="B48" s="280"/>
      <c r="C48" s="283" t="str">
        <f>C7</f>
        <v>SEX</v>
      </c>
      <c r="D48" s="268" t="str">
        <f>D7</f>
        <v>Course</v>
      </c>
      <c r="E48" s="294"/>
      <c r="F48" s="297"/>
      <c r="G48" s="238"/>
      <c r="H48" s="245"/>
      <c r="I48" s="301"/>
      <c r="J48" s="294"/>
      <c r="K48" s="297"/>
      <c r="L48" s="238"/>
      <c r="M48" s="271"/>
      <c r="N48" s="245"/>
      <c r="O48" s="301"/>
      <c r="P48" s="294"/>
      <c r="Q48" s="297"/>
      <c r="R48" s="238"/>
      <c r="S48" s="271"/>
      <c r="T48" s="245"/>
      <c r="U48" s="248"/>
      <c r="V48" s="250"/>
      <c r="W48" s="232"/>
      <c r="X48" s="91"/>
    </row>
    <row r="49" spans="1:24" x14ac:dyDescent="0.35">
      <c r="A49" s="281"/>
      <c r="B49" s="282"/>
      <c r="C49" s="284"/>
      <c r="D49" s="269"/>
      <c r="E49" s="295"/>
      <c r="F49" s="298"/>
      <c r="G49" s="298"/>
      <c r="H49" s="246"/>
      <c r="I49" s="302"/>
      <c r="J49" s="295"/>
      <c r="K49" s="298"/>
      <c r="L49" s="298"/>
      <c r="M49" s="272"/>
      <c r="N49" s="246"/>
      <c r="O49" s="302"/>
      <c r="P49" s="295"/>
      <c r="Q49" s="298"/>
      <c r="R49" s="298"/>
      <c r="S49" s="272"/>
      <c r="T49" s="246"/>
      <c r="U49" s="249"/>
      <c r="V49" s="251"/>
      <c r="W49" s="233"/>
      <c r="X49" s="91"/>
    </row>
    <row r="50" spans="1:24" x14ac:dyDescent="0.35">
      <c r="A50" s="78" t="s">
        <v>66</v>
      </c>
      <c r="B50" s="79" t="str">
        <f>IF(NAMES!B34="","",NAMES!B34)</f>
        <v>SANSANO, CHRISTIAN</v>
      </c>
      <c r="C50" s="80" t="str">
        <f>IF(NAMES!C34="","",NAMES!C34)</f>
        <v>M</v>
      </c>
      <c r="D50" s="81" t="str">
        <f>IF(NAMES!D34="","",NAMES!D34)</f>
        <v>BSIT-WEB TRACK-3</v>
      </c>
      <c r="E50" s="82">
        <f>IF(PRELIM!P50="","",$E$8*PRELIM!P50)</f>
        <v>30.69</v>
      </c>
      <c r="F50" s="83">
        <f>IF(PRELIM!AB50="","",$F$8*PRELIM!AB50)</f>
        <v>22.275000000000002</v>
      </c>
      <c r="G50" s="83">
        <f>IF(PRELIM!AD50="","",$G$8*PRELIM!AD50)</f>
        <v>10.88</v>
      </c>
      <c r="H50" s="84">
        <f t="shared" ref="H50:H80" si="6">IF(SUM(E50:G50)=0,"",SUM(E50:G50))</f>
        <v>63.845000000000006</v>
      </c>
      <c r="I50" s="85">
        <f>IF(H50="","",VLOOKUP(H50,'INITIAL INPUT'!$P$4:$R$34,3))</f>
        <v>82</v>
      </c>
      <c r="J50" s="83">
        <f>IF(MIDTERM!P50="","",$J$8*MIDTERM!P50)</f>
        <v>18.857142857142858</v>
      </c>
      <c r="K50" s="83">
        <f>IF(MIDTERM!AB50="","",$K$8*MIDTERM!AB50)</f>
        <v>24.92068965517241</v>
      </c>
      <c r="L50" s="83">
        <f>IF(MIDTERM!AD50="","",$L$8*MIDTERM!AD50)</f>
        <v>5.1000000000000005</v>
      </c>
      <c r="M50" s="86">
        <f t="shared" ref="M50:M80" si="7">IF(SUM(J50:L50)=0,"",SUM(J50:L50))</f>
        <v>48.877832512315273</v>
      </c>
      <c r="N50" s="87">
        <f>IF(M50="","",('INITIAL INPUT'!$J$25*CRS!H50+'INITIAL INPUT'!$K$25*CRS!M50))</f>
        <v>56.361416256157639</v>
      </c>
      <c r="O50" s="85">
        <f>IF(N50="","",VLOOKUP(N50,'INITIAL INPUT'!$P$4:$R$34,3))</f>
        <v>78</v>
      </c>
      <c r="P50" s="83" t="str">
        <f>IF(FINAL!P50="","",CRS!$P$8*FINAL!P50)</f>
        <v/>
      </c>
      <c r="Q50" s="83">
        <f>IF(FINAL!AB50="","",CRS!$Q$8*FINAL!AB50)</f>
        <v>3.0841121495327104</v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">
        <v>284</v>
      </c>
      <c r="W50" s="166" t="str">
        <f>IF(V50="","",IF(V50="OD","OD",IF(V50="UD","UD",IF(V50="INC","NFE",IF(V50&gt;74,"PASSED","FAILED")))))</f>
        <v>NFE</v>
      </c>
      <c r="X50" s="91"/>
    </row>
    <row r="51" spans="1:24" x14ac:dyDescent="0.35">
      <c r="A51" s="90" t="s">
        <v>67</v>
      </c>
      <c r="B51" s="79" t="str">
        <f>IF(NAMES!B35="","",NAMES!B35)</f>
        <v xml:space="preserve">SANTOS, JETHRO NATHANIEL D. </v>
      </c>
      <c r="C51" s="104" t="str">
        <f>IF(NAMES!C35="","",NAMES!C35)</f>
        <v>M</v>
      </c>
      <c r="D51" s="81" t="str">
        <f>IF(NAMES!D35="","",NAMES!D35)</f>
        <v>BSIT-WEB TRACK-3</v>
      </c>
      <c r="E51" s="82">
        <f>IF(PRELIM!P51="","",$E$8*PRELIM!P51)</f>
        <v>29.700000000000003</v>
      </c>
      <c r="F51" s="83">
        <f>IF(PRELIM!AB51="","",$F$8*PRELIM!AB51)</f>
        <v>22.275000000000002</v>
      </c>
      <c r="G51" s="83">
        <f>IF(PRELIM!AD51="","",$G$8*PRELIM!AD51)</f>
        <v>20.400000000000002</v>
      </c>
      <c r="H51" s="84">
        <f t="shared" si="6"/>
        <v>72.375000000000014</v>
      </c>
      <c r="I51" s="85">
        <f>IF(H51="","",VLOOKUP(H51,'INITIAL INPUT'!$P$4:$R$34,3))</f>
        <v>86</v>
      </c>
      <c r="J51" s="83">
        <f>IF(MIDTERM!P51="","",$J$8*MIDTERM!P51)</f>
        <v>21.214285714285719</v>
      </c>
      <c r="K51" s="83">
        <f>IF(MIDTERM!AB51="","",$K$8*MIDTERM!AB51)</f>
        <v>20.596551724137932</v>
      </c>
      <c r="L51" s="83">
        <f>IF(MIDTERM!AD51="","",$L$8*MIDTERM!AD51)</f>
        <v>11.56</v>
      </c>
      <c r="M51" s="86">
        <f t="shared" si="7"/>
        <v>53.370837438423649</v>
      </c>
      <c r="N51" s="87">
        <f>IF(M51="","",('INITIAL INPUT'!$J$25*CRS!H51+'INITIAL INPUT'!$K$25*CRS!M51))</f>
        <v>62.872918719211832</v>
      </c>
      <c r="O51" s="85">
        <f>IF(N51="","",VLOOKUP(N51,'INITIAL INPUT'!$P$4:$R$34,3))</f>
        <v>81</v>
      </c>
      <c r="P51" s="83">
        <f>IF(FINAL!P51="","",CRS!$P$8*FINAL!P51)</f>
        <v>25.38461538461539</v>
      </c>
      <c r="Q51" s="83">
        <f>IF(FINAL!AB51="","",CRS!$Q$8*FINAL!AB51)</f>
        <v>29.915887850467293</v>
      </c>
      <c r="R51" s="83">
        <f>IF(FINAL!AD51="","",CRS!$R$8*FINAL!AD51)</f>
        <v>20.400000000000002</v>
      </c>
      <c r="S51" s="86">
        <f t="shared" si="8"/>
        <v>75.700503235082692</v>
      </c>
      <c r="T51" s="87">
        <f>IF(S51="","",'INITIAL INPUT'!$J$26*CRS!H51+'INITIAL INPUT'!$K$26*CRS!M51+'INITIAL INPUT'!$L$26*CRS!S51)</f>
        <v>69.286710977147266</v>
      </c>
      <c r="U51" s="85">
        <f>IF(T51="","",VLOOKUP(T51,'INITIAL INPUT'!$P$4:$R$34,3))</f>
        <v>85</v>
      </c>
      <c r="V51" s="107">
        <f t="shared" ref="V51:V80" si="9">U51</f>
        <v>85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35">
      <c r="A52" s="90" t="s">
        <v>68</v>
      </c>
      <c r="B52" s="79" t="str">
        <f>IF(NAMES!B36="","",NAMES!B36)</f>
        <v xml:space="preserve">SATURNINO, DENISE KATE M.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29.700000000000003</v>
      </c>
      <c r="F52" s="83">
        <f>IF(PRELIM!AB52="","",$F$8*PRELIM!AB52)</f>
        <v>21.45</v>
      </c>
      <c r="G52" s="83">
        <f>IF(PRELIM!AD52="","",$G$8*PRELIM!AD52)</f>
        <v>16.32</v>
      </c>
      <c r="H52" s="84">
        <f t="shared" si="6"/>
        <v>67.47</v>
      </c>
      <c r="I52" s="85">
        <f>IF(H52="","",VLOOKUP(H52,'INITIAL INPUT'!$P$4:$R$34,3))</f>
        <v>84</v>
      </c>
      <c r="J52" s="83">
        <f>IF(MIDTERM!P52="","",$J$8*MIDTERM!P52)</f>
        <v>9.4285714285714288</v>
      </c>
      <c r="K52" s="83">
        <f>IF(MIDTERM!AB52="","",$K$8*MIDTERM!AB52)</f>
        <v>22.30344827586207</v>
      </c>
      <c r="L52" s="83">
        <f>IF(MIDTERM!AD52="","",$L$8*MIDTERM!AD52)</f>
        <v>26.860000000000003</v>
      </c>
      <c r="M52" s="86">
        <f t="shared" si="7"/>
        <v>58.592019704433497</v>
      </c>
      <c r="N52" s="87">
        <f>IF(M52="","",('INITIAL INPUT'!$J$25*CRS!H52+'INITIAL INPUT'!$K$25*CRS!M52))</f>
        <v>63.031009852216748</v>
      </c>
      <c r="O52" s="85">
        <f>IF(N52="","",VLOOKUP(N52,'INITIAL INPUT'!$P$4:$R$34,3))</f>
        <v>82</v>
      </c>
      <c r="P52" s="83">
        <f>IF(FINAL!P52="","",CRS!$P$8*FINAL!P52)</f>
        <v>26.653846153846157</v>
      </c>
      <c r="Q52" s="83">
        <f>IF(FINAL!AB52="","",CRS!$Q$8*FINAL!AB52)</f>
        <v>29.484112149532713</v>
      </c>
      <c r="R52" s="83">
        <f>IF(FINAL!AD52="","",CRS!$R$8*FINAL!AD52)</f>
        <v>21.080000000000002</v>
      </c>
      <c r="S52" s="86">
        <f t="shared" si="8"/>
        <v>77.217958303378865</v>
      </c>
      <c r="T52" s="87">
        <f>IF(S52="","",'INITIAL INPUT'!$J$26*CRS!H52+'INITIAL INPUT'!$K$26*CRS!M52+'INITIAL INPUT'!$L$26*CRS!S52)</f>
        <v>70.124484077797803</v>
      </c>
      <c r="U52" s="85">
        <f>IF(T52="","",VLOOKUP(T52,'INITIAL INPUT'!$P$4:$R$34,3))</f>
        <v>85</v>
      </c>
      <c r="V52" s="107">
        <f t="shared" si="9"/>
        <v>85</v>
      </c>
      <c r="W52" s="166" t="str">
        <f t="shared" si="10"/>
        <v>PASSED</v>
      </c>
      <c r="X52" s="91"/>
    </row>
    <row r="53" spans="1:24" x14ac:dyDescent="0.35">
      <c r="A53" s="90" t="s">
        <v>69</v>
      </c>
      <c r="B53" s="79" t="str">
        <f>IF(NAMES!B37="","",NAMES!B37)</f>
        <v xml:space="preserve">TAN, MARK GLENN JONAH F.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23.1</v>
      </c>
      <c r="F53" s="83">
        <f>IF(PRELIM!AB53="","",$F$8*PRELIM!AB53)</f>
        <v>28.875</v>
      </c>
      <c r="G53" s="83">
        <f>IF(PRELIM!AD53="","",$G$8*PRELIM!AD53)</f>
        <v>21.080000000000002</v>
      </c>
      <c r="H53" s="84">
        <f t="shared" si="6"/>
        <v>73.055000000000007</v>
      </c>
      <c r="I53" s="85">
        <f>IF(H53="","",VLOOKUP(H53,'INITIAL INPUT'!$P$4:$R$34,3))</f>
        <v>87</v>
      </c>
      <c r="J53" s="83">
        <f>IF(MIDTERM!P53="","",$J$8*MIDTERM!P53)</f>
        <v>25.928571428571431</v>
      </c>
      <c r="K53" s="83">
        <f>IF(MIDTERM!AB53="","",$K$8*MIDTERM!AB53)</f>
        <v>23.896551724137929</v>
      </c>
      <c r="L53" s="83">
        <f>IF(MIDTERM!AD53="","",$L$8*MIDTERM!AD53)</f>
        <v>13.260000000000002</v>
      </c>
      <c r="M53" s="86">
        <f t="shared" si="7"/>
        <v>63.085123152709357</v>
      </c>
      <c r="N53" s="87">
        <f>IF(M53="","",('INITIAL INPUT'!$J$25*CRS!H53+'INITIAL INPUT'!$K$25*CRS!M53))</f>
        <v>68.070061576354675</v>
      </c>
      <c r="O53" s="85">
        <f>IF(N53="","",VLOOKUP(N53,'INITIAL INPUT'!$P$4:$R$34,3))</f>
        <v>84</v>
      </c>
      <c r="P53" s="83">
        <f>IF(FINAL!P53="","",CRS!$P$8*FINAL!P53)</f>
        <v>29.19230769230769</v>
      </c>
      <c r="Q53" s="83">
        <f>IF(FINAL!AB53="","",CRS!$Q$8*FINAL!AB53)</f>
        <v>27.448598130841123</v>
      </c>
      <c r="R53" s="83">
        <f>IF(FINAL!AD53="","",CRS!$R$8*FINAL!AD53)</f>
        <v>25.16</v>
      </c>
      <c r="S53" s="86">
        <f t="shared" si="8"/>
        <v>81.80090582314881</v>
      </c>
      <c r="T53" s="87">
        <f>IF(S53="","",'INITIAL INPUT'!$J$26*CRS!H53+'INITIAL INPUT'!$K$26*CRS!M53+'INITIAL INPUT'!$L$26*CRS!S53)</f>
        <v>74.935483699751742</v>
      </c>
      <c r="U53" s="85">
        <f>IF(T53="","",VLOOKUP(T53,'INITIAL INPUT'!$P$4:$R$34,3))</f>
        <v>87</v>
      </c>
      <c r="V53" s="107">
        <f t="shared" si="9"/>
        <v>87</v>
      </c>
      <c r="W53" s="166" t="str">
        <f t="shared" si="10"/>
        <v>PASSED</v>
      </c>
      <c r="X53" s="91"/>
    </row>
    <row r="54" spans="1:24" x14ac:dyDescent="0.35">
      <c r="A54" s="90" t="s">
        <v>70</v>
      </c>
      <c r="B54" s="79" t="str">
        <f>IF(NAMES!B38="","",NAMES!B38)</f>
        <v xml:space="preserve">TANGALIN, NEIL C.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29.700000000000003</v>
      </c>
      <c r="F54" s="83">
        <f>IF(PRELIM!AB54="","",$F$8*PRELIM!AB54)</f>
        <v>30.525000000000002</v>
      </c>
      <c r="G54" s="83">
        <f>IF(PRELIM!AD54="","",$G$8*PRELIM!AD54)</f>
        <v>17.68</v>
      </c>
      <c r="H54" s="84">
        <f t="shared" si="6"/>
        <v>77.905000000000001</v>
      </c>
      <c r="I54" s="85">
        <f>IF(H54="","",VLOOKUP(H54,'INITIAL INPUT'!$P$4:$R$34,3))</f>
        <v>89</v>
      </c>
      <c r="J54" s="83">
        <f>IF(MIDTERM!P54="","",$J$8*MIDTERM!P54)</f>
        <v>21.214285714285719</v>
      </c>
      <c r="K54" s="83">
        <f>IF(MIDTERM!AB54="","",$K$8*MIDTERM!AB54)</f>
        <v>26.627586206896552</v>
      </c>
      <c r="L54" s="83">
        <f>IF(MIDTERM!AD54="","",$L$8*MIDTERM!AD54)</f>
        <v>14.280000000000001</v>
      </c>
      <c r="M54" s="86">
        <f t="shared" si="7"/>
        <v>62.121871921182276</v>
      </c>
      <c r="N54" s="87">
        <f>IF(M54="","",('INITIAL INPUT'!$J$25*CRS!H54+'INITIAL INPUT'!$K$25*CRS!M54))</f>
        <v>70.013435960591138</v>
      </c>
      <c r="O54" s="85">
        <f>IF(N54="","",VLOOKUP(N54,'INITIAL INPUT'!$P$4:$R$34,3))</f>
        <v>85</v>
      </c>
      <c r="P54" s="83">
        <f>IF(FINAL!P54="","",CRS!$P$8*FINAL!P54)</f>
        <v>29.19230769230769</v>
      </c>
      <c r="Q54" s="83">
        <f>IF(FINAL!AB54="","",CRS!$Q$8*FINAL!AB54)</f>
        <v>22.26728971962617</v>
      </c>
      <c r="R54" s="83">
        <f>IF(FINAL!AD54="","",CRS!$R$8*FINAL!AD54)</f>
        <v>20.400000000000002</v>
      </c>
      <c r="S54" s="86">
        <f t="shared" si="8"/>
        <v>71.859597411933862</v>
      </c>
      <c r="T54" s="87">
        <f>IF(S54="","",'INITIAL INPUT'!$J$26*CRS!H54+'INITIAL INPUT'!$K$26*CRS!M54+'INITIAL INPUT'!$L$26*CRS!S54)</f>
        <v>70.936516686262507</v>
      </c>
      <c r="U54" s="85">
        <f>IF(T54="","",VLOOKUP(T54,'INITIAL INPUT'!$P$4:$R$34,3))</f>
        <v>85</v>
      </c>
      <c r="V54" s="107">
        <f t="shared" si="9"/>
        <v>85</v>
      </c>
      <c r="W54" s="166" t="str">
        <f t="shared" si="10"/>
        <v>PASSED</v>
      </c>
      <c r="X54" s="91"/>
    </row>
    <row r="55" spans="1:24" x14ac:dyDescent="0.35">
      <c r="A55" s="90" t="s">
        <v>71</v>
      </c>
      <c r="B55" s="79" t="str">
        <f>IF(NAMES!B39="","",NAMES!B39)</f>
        <v xml:space="preserve">TERENG, KARL ANDREI B. </v>
      </c>
      <c r="C55" s="104" t="str">
        <f>IF(NAMES!C39="","",NAMES!C39)</f>
        <v>M</v>
      </c>
      <c r="D55" s="81" t="str">
        <f>IF(NAMES!D39="","",NAMES!D39)</f>
        <v>BSIT-NET SEC TRACK-2</v>
      </c>
      <c r="E55" s="82">
        <f>IF(PRELIM!P55="","",$E$8*PRELIM!P55)</f>
        <v>31.35</v>
      </c>
      <c r="F55" s="83">
        <f>IF(PRELIM!AB55="","",$F$8*PRELIM!AB55)</f>
        <v>23.925000000000001</v>
      </c>
      <c r="G55" s="83">
        <f>IF(PRELIM!AD55="","",$G$8*PRELIM!AD55)</f>
        <v>14.280000000000001</v>
      </c>
      <c r="H55" s="84">
        <f t="shared" si="6"/>
        <v>69.555000000000007</v>
      </c>
      <c r="I55" s="85">
        <f>IF(H55="","",VLOOKUP(H55,'INITIAL INPUT'!$P$4:$R$34,3))</f>
        <v>85</v>
      </c>
      <c r="J55" s="83">
        <f>IF(MIDTERM!P55="","",$J$8*MIDTERM!P55)</f>
        <v>18.857142857142858</v>
      </c>
      <c r="K55" s="83">
        <f>IF(MIDTERM!AB55="","",$K$8*MIDTERM!AB55)</f>
        <v>5.6896551724137936</v>
      </c>
      <c r="L55" s="83">
        <f>IF(MIDTERM!AD55="","",$L$8*MIDTERM!AD55)</f>
        <v>13.600000000000001</v>
      </c>
      <c r="M55" s="86">
        <f t="shared" si="7"/>
        <v>38.146798029556649</v>
      </c>
      <c r="N55" s="87">
        <f>IF(M55="","",('INITIAL INPUT'!$J$25*CRS!H55+'INITIAL INPUT'!$K$25*CRS!M55))</f>
        <v>53.850899014778328</v>
      </c>
      <c r="O55" s="85">
        <f>IF(N55="","",VLOOKUP(N55,'INITIAL INPUT'!$P$4:$R$34,3))</f>
        <v>77</v>
      </c>
      <c r="P55" s="83">
        <f>IF(FINAL!P55="","",CRS!$P$8*FINAL!P55)</f>
        <v>24.115384615384613</v>
      </c>
      <c r="Q55" s="83">
        <f>IF(FINAL!AB55="","",CRS!$Q$8*FINAL!AB55)</f>
        <v>29.915887850467293</v>
      </c>
      <c r="R55" s="83">
        <f>IF(FINAL!AD55="","",CRS!$R$8*FINAL!AD55)</f>
        <v>20.400000000000002</v>
      </c>
      <c r="S55" s="86">
        <f t="shared" si="8"/>
        <v>74.431272465851904</v>
      </c>
      <c r="T55" s="87">
        <f>IF(S55="","",'INITIAL INPUT'!$J$26*CRS!H55+'INITIAL INPUT'!$K$26*CRS!M55+'INITIAL INPUT'!$L$26*CRS!S55)</f>
        <v>64.14108574031512</v>
      </c>
      <c r="U55" s="85">
        <f>IF(T55="","",VLOOKUP(T55,'INITIAL INPUT'!$P$4:$R$34,3))</f>
        <v>82</v>
      </c>
      <c r="V55" s="107">
        <f t="shared" si="9"/>
        <v>82</v>
      </c>
      <c r="W55" s="166" t="str">
        <f t="shared" si="10"/>
        <v>PASSED</v>
      </c>
      <c r="X55" s="91"/>
    </row>
    <row r="56" spans="1:24" x14ac:dyDescent="0.35">
      <c r="A56" s="90" t="s">
        <v>72</v>
      </c>
      <c r="B56" s="79" t="str">
        <f>IF(NAMES!B40="","",NAMES!B40)</f>
        <v xml:space="preserve">TUYAN, NEIL MARK E. </v>
      </c>
      <c r="C56" s="104" t="str">
        <f>IF(NAMES!C40="","",NAMES!C40)</f>
        <v>M</v>
      </c>
      <c r="D56" s="81" t="str">
        <f>IF(NAMES!D40="","",NAMES!D40)</f>
        <v>BSIT-NET SEC TRACK-2</v>
      </c>
      <c r="E56" s="82">
        <f>IF(PRELIM!P56="","",$E$8*PRELIM!P56)</f>
        <v>24.09</v>
      </c>
      <c r="F56" s="83">
        <f>IF(PRELIM!AB56="","",$F$8*PRELIM!AB56)</f>
        <v>21.45</v>
      </c>
      <c r="G56" s="83">
        <f>IF(PRELIM!AD56="","",$G$8*PRELIM!AD56)</f>
        <v>19.040000000000003</v>
      </c>
      <c r="H56" s="84">
        <f t="shared" si="6"/>
        <v>64.58</v>
      </c>
      <c r="I56" s="85">
        <f>IF(H56="","",VLOOKUP(H56,'INITIAL INPUT'!$P$4:$R$34,3))</f>
        <v>82</v>
      </c>
      <c r="J56" s="83">
        <f>IF(MIDTERM!P56="","",$J$8*MIDTERM!P56)</f>
        <v>21.214285714285719</v>
      </c>
      <c r="K56" s="83">
        <f>IF(MIDTERM!AB56="","",$K$8*MIDTERM!AB56)</f>
        <v>28.448275862068964</v>
      </c>
      <c r="L56" s="83">
        <f>IF(MIDTERM!AD56="","",$L$8*MIDTERM!AD56)</f>
        <v>24.48</v>
      </c>
      <c r="M56" s="86">
        <f t="shared" si="7"/>
        <v>74.14256157635468</v>
      </c>
      <c r="N56" s="87">
        <f>IF(M56="","",('INITIAL INPUT'!$J$25*CRS!H56+'INITIAL INPUT'!$K$25*CRS!M56))</f>
        <v>69.361280788177339</v>
      </c>
      <c r="O56" s="85">
        <f>IF(N56="","",VLOOKUP(N56,'INITIAL INPUT'!$P$4:$R$34,3))</f>
        <v>85</v>
      </c>
      <c r="P56" s="83">
        <f>IF(FINAL!P56="","",CRS!$P$8*FINAL!P56)</f>
        <v>29.19230769230769</v>
      </c>
      <c r="Q56" s="83">
        <f>IF(FINAL!AB56="","",CRS!$Q$8*FINAL!AB56)</f>
        <v>29.11401869158879</v>
      </c>
      <c r="R56" s="83">
        <f>IF(FINAL!AD56="","",CRS!$R$8*FINAL!AD56)</f>
        <v>23.8</v>
      </c>
      <c r="S56" s="86">
        <f t="shared" si="8"/>
        <v>82.106326383896473</v>
      </c>
      <c r="T56" s="87">
        <f>IF(S56="","",'INITIAL INPUT'!$J$26*CRS!H56+'INITIAL INPUT'!$K$26*CRS!M56+'INITIAL INPUT'!$L$26*CRS!S56)</f>
        <v>75.733803586036913</v>
      </c>
      <c r="U56" s="85">
        <f>IF(T56="","",VLOOKUP(T56,'INITIAL INPUT'!$P$4:$R$34,3))</f>
        <v>88</v>
      </c>
      <c r="V56" s="107">
        <f t="shared" si="9"/>
        <v>88</v>
      </c>
      <c r="W56" s="166" t="str">
        <f t="shared" si="10"/>
        <v>PASSED</v>
      </c>
      <c r="X56" s="91"/>
    </row>
    <row r="57" spans="1:24" x14ac:dyDescent="0.35">
      <c r="A57" s="90" t="s">
        <v>73</v>
      </c>
      <c r="B57" s="79" t="str">
        <f>IF(NAMES!B41="","",NAMES!B41)</f>
        <v xml:space="preserve">UMANDAM, JOSEPH D. </v>
      </c>
      <c r="C57" s="104" t="str">
        <f>IF(NAMES!C41="","",NAMES!C41)</f>
        <v>M</v>
      </c>
      <c r="D57" s="81" t="str">
        <f>IF(NAMES!D41="","",NAMES!D41)</f>
        <v>BSIT-WEB TRACK-2</v>
      </c>
      <c r="E57" s="82">
        <f>IF(PRELIM!P57="","",$E$8*PRELIM!P57)</f>
        <v>31.35</v>
      </c>
      <c r="F57" s="83">
        <f>IF(PRELIM!AB57="","",$F$8*PRELIM!AB57)</f>
        <v>25.575000000000003</v>
      </c>
      <c r="G57" s="83">
        <f>IF(PRELIM!AD57="","",$G$8*PRELIM!AD57)</f>
        <v>21.080000000000002</v>
      </c>
      <c r="H57" s="84">
        <f t="shared" si="6"/>
        <v>78.00500000000001</v>
      </c>
      <c r="I57" s="85">
        <f>IF(H57="","",VLOOKUP(H57,'INITIAL INPUT'!$P$4:$R$34,3))</f>
        <v>89</v>
      </c>
      <c r="J57" s="83">
        <f>IF(MIDTERM!P57="","",$J$8*MIDTERM!P57)</f>
        <v>33</v>
      </c>
      <c r="K57" s="83">
        <f>IF(MIDTERM!AB57="","",$K$8*MIDTERM!AB57)</f>
        <v>28.220689655172418</v>
      </c>
      <c r="L57" s="83">
        <f>IF(MIDTERM!AD57="","",$L$8*MIDTERM!AD57)</f>
        <v>8.5</v>
      </c>
      <c r="M57" s="86">
        <f t="shared" si="7"/>
        <v>69.720689655172421</v>
      </c>
      <c r="N57" s="87">
        <f>IF(M57="","",('INITIAL INPUT'!$J$25*CRS!H57+'INITIAL INPUT'!$K$25*CRS!M57))</f>
        <v>73.862844827586216</v>
      </c>
      <c r="O57" s="85">
        <f>IF(N57="","",VLOOKUP(N57,'INITIAL INPUT'!$P$4:$R$34,3))</f>
        <v>87</v>
      </c>
      <c r="P57" s="83">
        <f>IF(FINAL!P57="","",CRS!$P$8*FINAL!P57)</f>
        <v>26.653846153846157</v>
      </c>
      <c r="Q57" s="83">
        <f>IF(FINAL!AB57="","",CRS!$Q$8*FINAL!AB57)</f>
        <v>22.26728971962617</v>
      </c>
      <c r="R57" s="83">
        <f>IF(FINAL!AD57="","",CRS!$R$8*FINAL!AD57)</f>
        <v>22.44</v>
      </c>
      <c r="S57" s="86">
        <f t="shared" si="8"/>
        <v>71.361135873472321</v>
      </c>
      <c r="T57" s="87">
        <f>IF(S57="","",'INITIAL INPUT'!$J$26*CRS!H57+'INITIAL INPUT'!$K$26*CRS!M57+'INITIAL INPUT'!$L$26*CRS!S57)</f>
        <v>72.611990350529268</v>
      </c>
      <c r="U57" s="85">
        <f>IF(T57="","",VLOOKUP(T57,'INITIAL INPUT'!$P$4:$R$34,3))</f>
        <v>86</v>
      </c>
      <c r="V57" s="107">
        <f t="shared" si="9"/>
        <v>86</v>
      </c>
      <c r="W57" s="166" t="str">
        <f t="shared" si="10"/>
        <v>PASSED</v>
      </c>
      <c r="X57" s="91"/>
    </row>
    <row r="58" spans="1:24" x14ac:dyDescent="0.35">
      <c r="A58" s="90" t="s">
        <v>74</v>
      </c>
      <c r="B58" s="79" t="str">
        <f>IF(NAMES!B42="","",NAMES!B42)</f>
        <v xml:space="preserve">UZOMA, EDWIN C. </v>
      </c>
      <c r="C58" s="104" t="str">
        <f>IF(NAMES!C42="","",NAMES!C42)</f>
        <v>M</v>
      </c>
      <c r="D58" s="81" t="str">
        <f>IF(NAMES!D42="","",NAMES!D42)</f>
        <v>BSIT-NET SEC TRACK-1</v>
      </c>
      <c r="E58" s="82">
        <f>IF(PRELIM!P58="","",$E$8*PRELIM!P58)</f>
        <v>11.55</v>
      </c>
      <c r="F58" s="83">
        <f>IF(PRELIM!AB58="","",$F$8*PRELIM!AB58)</f>
        <v>23.925000000000001</v>
      </c>
      <c r="G58" s="83">
        <f>IF(PRELIM!AD58="","",$G$8*PRELIM!AD58)</f>
        <v>18.360000000000003</v>
      </c>
      <c r="H58" s="84">
        <f t="shared" si="6"/>
        <v>53.835000000000008</v>
      </c>
      <c r="I58" s="85">
        <f>IF(H58="","",VLOOKUP(H58,'INITIAL INPUT'!$P$4:$R$34,3))</f>
        <v>77</v>
      </c>
      <c r="J58" s="83">
        <f>IF(MIDTERM!P58="","",$J$8*MIDTERM!P58)</f>
        <v>8.25</v>
      </c>
      <c r="K58" s="83">
        <f>IF(MIDTERM!AB58="","",$K$8*MIDTERM!AB58)</f>
        <v>28.562068965517241</v>
      </c>
      <c r="L58" s="83">
        <f>IF(MIDTERM!AD58="","",$L$8*MIDTERM!AD58)</f>
        <v>17.34</v>
      </c>
      <c r="M58" s="86">
        <f t="shared" si="7"/>
        <v>54.152068965517245</v>
      </c>
      <c r="N58" s="87">
        <f>IF(M58="","",('INITIAL INPUT'!$J$25*CRS!H58+'INITIAL INPUT'!$K$25*CRS!M58))</f>
        <v>53.993534482758626</v>
      </c>
      <c r="O58" s="85">
        <f>IF(N58="","",VLOOKUP(N58,'INITIAL INPUT'!$P$4:$R$34,3))</f>
        <v>77</v>
      </c>
      <c r="P58" s="83">
        <f>IF(FINAL!P58="","",CRS!$P$8*FINAL!P58)</f>
        <v>19.038461538461537</v>
      </c>
      <c r="Q58" s="83">
        <f>IF(FINAL!AB58="","",CRS!$Q$8*FINAL!AB58)</f>
        <v>29.299065420560748</v>
      </c>
      <c r="R58" s="83">
        <f>IF(FINAL!AD58="","",CRS!$R$8*FINAL!AD58)</f>
        <v>20.400000000000002</v>
      </c>
      <c r="S58" s="86">
        <f t="shared" si="8"/>
        <v>68.73752695902229</v>
      </c>
      <c r="T58" s="87">
        <f>IF(S58="","",'INITIAL INPUT'!$J$26*CRS!H58+'INITIAL INPUT'!$K$26*CRS!M58+'INITIAL INPUT'!$L$26*CRS!S58)</f>
        <v>61.365530720890462</v>
      </c>
      <c r="U58" s="85">
        <f>IF(T58="","",VLOOKUP(T58,'INITIAL INPUT'!$P$4:$R$34,3))</f>
        <v>81</v>
      </c>
      <c r="V58" s="107">
        <f t="shared" si="9"/>
        <v>81</v>
      </c>
      <c r="W58" s="166" t="str">
        <f t="shared" si="10"/>
        <v>PASSED</v>
      </c>
      <c r="X58" s="91"/>
    </row>
    <row r="59" spans="1:24" x14ac:dyDescent="0.35">
      <c r="A59" s="90" t="s">
        <v>75</v>
      </c>
      <c r="B59" s="79" t="str">
        <f>IF(NAMES!B43="","",NAMES!B43)</f>
        <v xml:space="preserve">YOUSOUF, HASSANE S. </v>
      </c>
      <c r="C59" s="104" t="str">
        <f>IF(NAMES!C43="","",NAMES!C43)</f>
        <v>M</v>
      </c>
      <c r="D59" s="81" t="str">
        <f>IF(NAMES!D43="","",NAMES!D43)</f>
        <v>BSIT-NET SEC TRACK-2</v>
      </c>
      <c r="E59" s="82">
        <f>IF(PRELIM!P59="","",$E$8*PRELIM!P59)</f>
        <v>31.35</v>
      </c>
      <c r="F59" s="83">
        <f>IF(PRELIM!AB59="","",$F$8*PRELIM!AB59)</f>
        <v>21.45</v>
      </c>
      <c r="G59" s="83">
        <f>IF(PRELIM!AD59="","",$G$8*PRELIM!AD59)</f>
        <v>17</v>
      </c>
      <c r="H59" s="84">
        <f t="shared" si="6"/>
        <v>69.8</v>
      </c>
      <c r="I59" s="85">
        <f>IF(H59="","",VLOOKUP(H59,'INITIAL INPUT'!$P$4:$R$34,3))</f>
        <v>85</v>
      </c>
      <c r="J59" s="83">
        <f>IF(MIDTERM!P59="","",$J$8*MIDTERM!P59)</f>
        <v>23.571428571428573</v>
      </c>
      <c r="K59" s="83">
        <f>IF(MIDTERM!AB59="","",$K$8*MIDTERM!AB59)</f>
        <v>22.872413793103448</v>
      </c>
      <c r="L59" s="83">
        <f>IF(MIDTERM!AD59="","",$L$8*MIDTERM!AD59)</f>
        <v>21.080000000000002</v>
      </c>
      <c r="M59" s="86">
        <f t="shared" si="7"/>
        <v>67.523842364532015</v>
      </c>
      <c r="N59" s="87">
        <f>IF(M59="","",('INITIAL INPUT'!$J$25*CRS!H59+'INITIAL INPUT'!$K$25*CRS!M59))</f>
        <v>68.661921182266013</v>
      </c>
      <c r="O59" s="85">
        <f>IF(N59="","",VLOOKUP(N59,'INITIAL INPUT'!$P$4:$R$34,3))</f>
        <v>84</v>
      </c>
      <c r="P59" s="83">
        <f>IF(FINAL!P59="","",CRS!$P$8*FINAL!P59)</f>
        <v>16.5</v>
      </c>
      <c r="Q59" s="83">
        <f>IF(FINAL!AB59="","",CRS!$Q$8*FINAL!AB59)</f>
        <v>26.893457943925235</v>
      </c>
      <c r="R59" s="83">
        <f>IF(FINAL!AD59="","",CRS!$R$8*FINAL!AD59)</f>
        <v>21.76</v>
      </c>
      <c r="S59" s="86">
        <f t="shared" si="8"/>
        <v>65.153457943925233</v>
      </c>
      <c r="T59" s="87">
        <f>IF(S59="","",'INITIAL INPUT'!$J$26*CRS!H59+'INITIAL INPUT'!$K$26*CRS!M59+'INITIAL INPUT'!$L$26*CRS!S59)</f>
        <v>66.90768956309563</v>
      </c>
      <c r="U59" s="85">
        <f>IF(T59="","",VLOOKUP(T59,'INITIAL INPUT'!$P$4:$R$34,3))</f>
        <v>83</v>
      </c>
      <c r="V59" s="107">
        <f t="shared" si="9"/>
        <v>83</v>
      </c>
      <c r="W59" s="166" t="str">
        <f t="shared" si="10"/>
        <v>PASSED</v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9"/>
      <c r="Y66" s="241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40"/>
      <c r="Y67" s="242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40"/>
      <c r="Y68" s="242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40"/>
      <c r="Y69" s="242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40"/>
      <c r="Y70" s="242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40"/>
      <c r="Y71" s="242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40"/>
      <c r="Y72" s="242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40"/>
      <c r="Y73" s="242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40"/>
      <c r="Y74" s="242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40"/>
      <c r="Y75" s="242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40"/>
      <c r="Y76" s="242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40"/>
      <c r="Y77" s="242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40"/>
      <c r="Y78" s="242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40"/>
      <c r="Y79" s="242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40"/>
      <c r="Y80" s="242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50" zoomScale="90" zoomScaleNormal="110" zoomScalePageLayoutView="90" workbookViewId="0">
      <selection activeCell="AC51" sqref="AC51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25" t="str">
        <f>CRS!A1</f>
        <v>CITCS 2D  IT 5</v>
      </c>
      <c r="B1" s="326"/>
      <c r="C1" s="326"/>
      <c r="D1" s="326"/>
      <c r="E1" s="334" t="s">
        <v>97</v>
      </c>
      <c r="F1" s="334"/>
      <c r="G1" s="334"/>
      <c r="H1" s="334"/>
      <c r="I1" s="334"/>
      <c r="J1" s="334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6"/>
      <c r="AD1" s="336"/>
      <c r="AE1" s="336"/>
      <c r="AF1" s="337"/>
      <c r="AG1" s="63"/>
      <c r="AH1" s="55"/>
      <c r="AI1" s="55"/>
      <c r="AJ1" s="55"/>
      <c r="AK1" s="55"/>
    </row>
    <row r="2" spans="1:37" ht="15" customHeight="1" x14ac:dyDescent="0.45">
      <c r="A2" s="327"/>
      <c r="B2" s="328"/>
      <c r="C2" s="328"/>
      <c r="D2" s="328"/>
      <c r="E2" s="306" t="str">
        <f>IF('INITIAL INPUT'!G20="","",'INITIAL INPUT'!G20)</f>
        <v>Class Standing</v>
      </c>
      <c r="F2" s="306"/>
      <c r="G2" s="306"/>
      <c r="H2" s="306"/>
      <c r="I2" s="306"/>
      <c r="J2" s="306"/>
      <c r="K2" s="307"/>
      <c r="L2" s="307"/>
      <c r="M2" s="307"/>
      <c r="N2" s="307"/>
      <c r="O2" s="307"/>
      <c r="P2" s="308"/>
      <c r="Q2" s="321" t="str">
        <f>IF('INITIAL INPUT'!G21="","",'INITIAL INPUT'!G21)</f>
        <v>Laboratory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10"/>
      <c r="AC2" s="358" t="s">
        <v>98</v>
      </c>
      <c r="AD2" s="359"/>
      <c r="AE2" s="353" t="s">
        <v>99</v>
      </c>
      <c r="AF2" s="304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51" t="str">
        <f>CRS!A3</f>
        <v>NETWORK MANAGEMENT</v>
      </c>
      <c r="B3" s="352"/>
      <c r="C3" s="352"/>
      <c r="D3" s="352"/>
      <c r="E3" s="309" t="s">
        <v>101</v>
      </c>
      <c r="F3" s="309" t="s">
        <v>102</v>
      </c>
      <c r="G3" s="309" t="s">
        <v>103</v>
      </c>
      <c r="H3" s="309" t="s">
        <v>104</v>
      </c>
      <c r="I3" s="309" t="s">
        <v>105</v>
      </c>
      <c r="J3" s="309" t="s">
        <v>106</v>
      </c>
      <c r="K3" s="309" t="s">
        <v>107</v>
      </c>
      <c r="L3" s="309" t="s">
        <v>108</v>
      </c>
      <c r="M3" s="309" t="s">
        <v>109</v>
      </c>
      <c r="N3" s="309" t="s">
        <v>0</v>
      </c>
      <c r="O3" s="346" t="s">
        <v>110</v>
      </c>
      <c r="P3" s="317" t="s">
        <v>111</v>
      </c>
      <c r="Q3" s="309" t="s">
        <v>112</v>
      </c>
      <c r="R3" s="309" t="s">
        <v>113</v>
      </c>
      <c r="S3" s="309" t="s">
        <v>114</v>
      </c>
      <c r="T3" s="309" t="s">
        <v>115</v>
      </c>
      <c r="U3" s="309" t="s">
        <v>116</v>
      </c>
      <c r="V3" s="309" t="s">
        <v>117</v>
      </c>
      <c r="W3" s="309" t="s">
        <v>118</v>
      </c>
      <c r="X3" s="309" t="s">
        <v>119</v>
      </c>
      <c r="Y3" s="309" t="s">
        <v>120</v>
      </c>
      <c r="Z3" s="309" t="s">
        <v>121</v>
      </c>
      <c r="AA3" s="346" t="s">
        <v>110</v>
      </c>
      <c r="AB3" s="317" t="s">
        <v>111</v>
      </c>
      <c r="AC3" s="360"/>
      <c r="AD3" s="361"/>
      <c r="AE3" s="353"/>
      <c r="AF3" s="304"/>
      <c r="AG3" s="62"/>
      <c r="AH3" s="62"/>
      <c r="AI3" s="62"/>
      <c r="AJ3" s="62"/>
      <c r="AK3" s="62"/>
    </row>
    <row r="4" spans="1:37" ht="12.75" customHeight="1" x14ac:dyDescent="0.45">
      <c r="A4" s="329" t="str">
        <f>CRS!A4</f>
        <v>TTH 11:45AM-1:10PM   MWF 11:45AM-1:10PM</v>
      </c>
      <c r="B4" s="330"/>
      <c r="C4" s="331"/>
      <c r="D4" s="71" t="str">
        <f>CRS!D4</f>
        <v>M306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47"/>
      <c r="P4" s="318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47"/>
      <c r="AB4" s="318"/>
      <c r="AC4" s="68" t="s">
        <v>122</v>
      </c>
      <c r="AD4" s="69" t="s">
        <v>123</v>
      </c>
      <c r="AE4" s="353"/>
      <c r="AF4" s="304"/>
      <c r="AG4" s="62"/>
      <c r="AH4" s="62"/>
      <c r="AI4" s="62"/>
      <c r="AJ4" s="62"/>
      <c r="AK4" s="62"/>
    </row>
    <row r="5" spans="1:37" ht="12.6" customHeight="1" x14ac:dyDescent="0.45">
      <c r="A5" s="329" t="str">
        <f>CRS!A5</f>
        <v>3rd Trimester SY 2017-2018</v>
      </c>
      <c r="B5" s="330"/>
      <c r="C5" s="331"/>
      <c r="D5" s="331"/>
      <c r="E5" s="108">
        <v>20</v>
      </c>
      <c r="F5" s="108">
        <v>10</v>
      </c>
      <c r="G5" s="108">
        <v>20</v>
      </c>
      <c r="H5" s="108">
        <v>10</v>
      </c>
      <c r="I5" s="108">
        <v>40</v>
      </c>
      <c r="J5" s="108"/>
      <c r="K5" s="108"/>
      <c r="L5" s="108"/>
      <c r="M5" s="108"/>
      <c r="N5" s="108"/>
      <c r="O5" s="347"/>
      <c r="P5" s="318"/>
      <c r="Q5" s="108">
        <v>50</v>
      </c>
      <c r="R5" s="108">
        <v>50</v>
      </c>
      <c r="S5" s="108">
        <v>50</v>
      </c>
      <c r="T5" s="108">
        <v>50</v>
      </c>
      <c r="U5" s="108"/>
      <c r="V5" s="108"/>
      <c r="W5" s="108"/>
      <c r="X5" s="108"/>
      <c r="Y5" s="108"/>
      <c r="Z5" s="108"/>
      <c r="AA5" s="347"/>
      <c r="AB5" s="318"/>
      <c r="AC5" s="110">
        <v>100</v>
      </c>
      <c r="AD5" s="355"/>
      <c r="AE5" s="353"/>
      <c r="AF5" s="304"/>
      <c r="AG5" s="62"/>
      <c r="AH5" s="62"/>
      <c r="AI5" s="62"/>
      <c r="AJ5" s="62"/>
      <c r="AK5" s="62"/>
    </row>
    <row r="6" spans="1:37" ht="12.75" customHeight="1" x14ac:dyDescent="0.45">
      <c r="A6" s="365" t="str">
        <f>CRS!A6</f>
        <v>Inst/Prof:Leonard Prim Francis G. Reyes</v>
      </c>
      <c r="B6" s="322"/>
      <c r="C6" s="310"/>
      <c r="D6" s="310"/>
      <c r="E6" s="311">
        <v>43227</v>
      </c>
      <c r="F6" s="311">
        <v>43242</v>
      </c>
      <c r="G6" s="311">
        <v>43237</v>
      </c>
      <c r="H6" s="311">
        <v>43249</v>
      </c>
      <c r="I6" s="311">
        <v>43258</v>
      </c>
      <c r="J6" s="311"/>
      <c r="K6" s="311"/>
      <c r="L6" s="311"/>
      <c r="M6" s="311"/>
      <c r="N6" s="311"/>
      <c r="O6" s="372">
        <f>IF(SUM(E5:N5)=0,"",SUM(E5:N5))</f>
        <v>100</v>
      </c>
      <c r="P6" s="318"/>
      <c r="Q6" s="311" t="s">
        <v>253</v>
      </c>
      <c r="R6" s="311" t="s">
        <v>254</v>
      </c>
      <c r="S6" s="311" t="s">
        <v>255</v>
      </c>
      <c r="T6" s="311" t="s">
        <v>256</v>
      </c>
      <c r="U6" s="311"/>
      <c r="V6" s="311"/>
      <c r="W6" s="311"/>
      <c r="X6" s="311"/>
      <c r="Y6" s="311"/>
      <c r="Z6" s="311"/>
      <c r="AA6" s="348">
        <f>IF(SUM(Q5:Z5)=0,"",SUM(Q5:Z5))</f>
        <v>200</v>
      </c>
      <c r="AB6" s="318"/>
      <c r="AC6" s="362">
        <f>'INITIAL INPUT'!D20</f>
        <v>43255</v>
      </c>
      <c r="AD6" s="356"/>
      <c r="AE6" s="353"/>
      <c r="AF6" s="304"/>
      <c r="AG6" s="62"/>
      <c r="AH6" s="62"/>
      <c r="AI6" s="62"/>
      <c r="AJ6" s="62"/>
      <c r="AK6" s="62"/>
    </row>
    <row r="7" spans="1:37" ht="13.35" customHeight="1" x14ac:dyDescent="0.45">
      <c r="A7" s="365" t="s">
        <v>124</v>
      </c>
      <c r="B7" s="321"/>
      <c r="C7" s="342" t="s">
        <v>125</v>
      </c>
      <c r="D7" s="332" t="s">
        <v>126</v>
      </c>
      <c r="E7" s="312"/>
      <c r="F7" s="344"/>
      <c r="G7" s="344"/>
      <c r="H7" s="344"/>
      <c r="I7" s="344"/>
      <c r="J7" s="344"/>
      <c r="K7" s="344"/>
      <c r="L7" s="344"/>
      <c r="M7" s="344"/>
      <c r="N7" s="344"/>
      <c r="O7" s="373"/>
      <c r="P7" s="318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49"/>
      <c r="AB7" s="318"/>
      <c r="AC7" s="363"/>
      <c r="AD7" s="356"/>
      <c r="AE7" s="353"/>
      <c r="AF7" s="304"/>
      <c r="AG7" s="55"/>
      <c r="AH7" s="55"/>
      <c r="AI7" s="55"/>
      <c r="AJ7" s="55"/>
      <c r="AK7" s="55"/>
    </row>
    <row r="8" spans="1:37" ht="14.1" customHeight="1" x14ac:dyDescent="0.45">
      <c r="A8" s="366"/>
      <c r="B8" s="367"/>
      <c r="C8" s="343"/>
      <c r="D8" s="333"/>
      <c r="E8" s="313"/>
      <c r="F8" s="345"/>
      <c r="G8" s="345"/>
      <c r="H8" s="345"/>
      <c r="I8" s="345"/>
      <c r="J8" s="345"/>
      <c r="K8" s="345"/>
      <c r="L8" s="345"/>
      <c r="M8" s="345"/>
      <c r="N8" s="345"/>
      <c r="O8" s="374"/>
      <c r="P8" s="319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50"/>
      <c r="AB8" s="319"/>
      <c r="AC8" s="364"/>
      <c r="AD8" s="357"/>
      <c r="AE8" s="354"/>
      <c r="AF8" s="305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ABAT, EARL JANSSEN G. </v>
      </c>
      <c r="C9" s="65" t="str">
        <f>CRS!C9</f>
        <v>M</v>
      </c>
      <c r="D9" s="70" t="str">
        <f>CRS!D9</f>
        <v>BSIT-NET SEC TRACK-1</v>
      </c>
      <c r="E9" s="109">
        <v>20</v>
      </c>
      <c r="F9" s="109">
        <v>7</v>
      </c>
      <c r="G9" s="109"/>
      <c r="H9" s="109"/>
      <c r="I9" s="109">
        <v>40</v>
      </c>
      <c r="J9" s="109"/>
      <c r="K9" s="109"/>
      <c r="L9" s="109"/>
      <c r="M9" s="109"/>
      <c r="N9" s="109"/>
      <c r="O9" s="60">
        <f>IF(SUM(E9:N9)=0,"",SUM(E9:N9))</f>
        <v>67</v>
      </c>
      <c r="P9" s="67">
        <f>IF(O9="","",O9/$O$6*100)</f>
        <v>67</v>
      </c>
      <c r="Q9" s="109">
        <v>40</v>
      </c>
      <c r="R9" s="109">
        <v>50</v>
      </c>
      <c r="S9" s="109">
        <v>35</v>
      </c>
      <c r="T9" s="109">
        <v>10</v>
      </c>
      <c r="U9" s="109"/>
      <c r="V9" s="109"/>
      <c r="W9" s="109"/>
      <c r="X9" s="109"/>
      <c r="Y9" s="109"/>
      <c r="Z9" s="109"/>
      <c r="AA9" s="60">
        <f>IF(SUM(Q9:Z9)=0,"",SUM(Q9:Z9))</f>
        <v>135</v>
      </c>
      <c r="AB9" s="67">
        <f>IF(AA9="","",AA9/$AA$6*100)</f>
        <v>67.5</v>
      </c>
      <c r="AC9" s="111">
        <v>44</v>
      </c>
      <c r="AD9" s="67">
        <f>IF(AC9="","",AC9/$AC$5*100)</f>
        <v>44</v>
      </c>
      <c r="AE9" s="66">
        <f>CRS!H9</f>
        <v>59.345000000000006</v>
      </c>
      <c r="AF9" s="64">
        <f>CRS!I9</f>
        <v>80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ABUMAZYAD, MAJED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>
        <v>40</v>
      </c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40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36</v>
      </c>
      <c r="AD10" s="67">
        <f t="shared" ref="AD10:AD40" si="4">IF(AC10="","",AC10/$AC$5*100)</f>
        <v>36</v>
      </c>
      <c r="AE10" s="66">
        <f>CRS!H10</f>
        <v>25.44</v>
      </c>
      <c r="AF10" s="64">
        <f>CRS!I10</f>
        <v>72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ALI, SOUGOUMA A. </v>
      </c>
      <c r="C11" s="65" t="str">
        <f>CRS!C11</f>
        <v>M</v>
      </c>
      <c r="D11" s="70" t="str">
        <f>CRS!D11</f>
        <v>BSIT-NET SEC TRACK-1</v>
      </c>
      <c r="E11" s="109"/>
      <c r="F11" s="109">
        <v>10</v>
      </c>
      <c r="G11" s="109">
        <v>15</v>
      </c>
      <c r="H11" s="109">
        <v>10</v>
      </c>
      <c r="I11" s="109">
        <v>30</v>
      </c>
      <c r="J11" s="109"/>
      <c r="K11" s="109"/>
      <c r="L11" s="109"/>
      <c r="M11" s="109"/>
      <c r="N11" s="109"/>
      <c r="O11" s="60">
        <f t="shared" si="0"/>
        <v>65</v>
      </c>
      <c r="P11" s="67">
        <f t="shared" si="1"/>
        <v>65</v>
      </c>
      <c r="Q11" s="109">
        <v>45</v>
      </c>
      <c r="R11" s="109">
        <v>50</v>
      </c>
      <c r="S11" s="109">
        <v>30</v>
      </c>
      <c r="T11" s="109">
        <v>10</v>
      </c>
      <c r="U11" s="109"/>
      <c r="V11" s="109"/>
      <c r="W11" s="109"/>
      <c r="X11" s="109"/>
      <c r="Y11" s="109"/>
      <c r="Z11" s="109"/>
      <c r="AA11" s="60">
        <f t="shared" si="2"/>
        <v>135</v>
      </c>
      <c r="AB11" s="67">
        <f t="shared" si="3"/>
        <v>67.5</v>
      </c>
      <c r="AC11" s="111">
        <v>40</v>
      </c>
      <c r="AD11" s="67">
        <f t="shared" si="4"/>
        <v>40</v>
      </c>
      <c r="AE11" s="66">
        <f>CRS!H11</f>
        <v>57.325000000000003</v>
      </c>
      <c r="AF11" s="64">
        <f>CRS!I11</f>
        <v>79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BA-ABED, MOHAMMED A. </v>
      </c>
      <c r="C12" s="65" t="str">
        <f>CRS!C12</f>
        <v>M</v>
      </c>
      <c r="D12" s="70" t="str">
        <f>CRS!D12</f>
        <v>BSIT-NET SEC TRACK-2</v>
      </c>
      <c r="E12" s="109"/>
      <c r="F12" s="109">
        <v>7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22</v>
      </c>
      <c r="P12" s="67">
        <f t="shared" si="1"/>
        <v>22</v>
      </c>
      <c r="Q12" s="109">
        <v>40</v>
      </c>
      <c r="R12" s="109">
        <v>50</v>
      </c>
      <c r="S12" s="109">
        <v>35</v>
      </c>
      <c r="T12" s="109">
        <v>0</v>
      </c>
      <c r="U12" s="109"/>
      <c r="V12" s="109"/>
      <c r="W12" s="109"/>
      <c r="X12" s="109"/>
      <c r="Y12" s="109"/>
      <c r="Z12" s="109"/>
      <c r="AA12" s="60">
        <f t="shared" si="2"/>
        <v>125</v>
      </c>
      <c r="AB12" s="67">
        <f t="shared" si="3"/>
        <v>62.5</v>
      </c>
      <c r="AC12" s="111">
        <v>26</v>
      </c>
      <c r="AD12" s="67">
        <f t="shared" si="4"/>
        <v>26</v>
      </c>
      <c r="AE12" s="66">
        <f>CRS!H12</f>
        <v>36.725000000000001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BAUTISTA, LIZA C. </v>
      </c>
      <c r="C13" s="65" t="str">
        <f>CRS!C13</f>
        <v>F</v>
      </c>
      <c r="D13" s="70" t="str">
        <f>CRS!D13</f>
        <v>BSIT-WEB TRACK-2</v>
      </c>
      <c r="E13" s="109">
        <v>15</v>
      </c>
      <c r="F13" s="109">
        <v>10</v>
      </c>
      <c r="G13" s="109">
        <v>15</v>
      </c>
      <c r="H13" s="109">
        <v>10</v>
      </c>
      <c r="I13" s="109">
        <v>40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90</v>
      </c>
      <c r="Q13" s="109">
        <v>30</v>
      </c>
      <c r="R13" s="109">
        <v>50</v>
      </c>
      <c r="S13" s="109">
        <v>50</v>
      </c>
      <c r="T13" s="109">
        <v>25</v>
      </c>
      <c r="U13" s="109"/>
      <c r="V13" s="109"/>
      <c r="W13" s="109"/>
      <c r="X13" s="109"/>
      <c r="Y13" s="109"/>
      <c r="Z13" s="109"/>
      <c r="AA13" s="60">
        <f t="shared" si="2"/>
        <v>155</v>
      </c>
      <c r="AB13" s="67">
        <f t="shared" si="3"/>
        <v>77.5</v>
      </c>
      <c r="AC13" s="111">
        <v>52</v>
      </c>
      <c r="AD13" s="67">
        <f t="shared" si="4"/>
        <v>52</v>
      </c>
      <c r="AE13" s="66">
        <f>CRS!H13</f>
        <v>72.955000000000013</v>
      </c>
      <c r="AF13" s="64">
        <f>CRS!I13</f>
        <v>86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BORBOR, CHARLIE T. </v>
      </c>
      <c r="C14" s="65" t="str">
        <f>CRS!C14</f>
        <v>M</v>
      </c>
      <c r="D14" s="70" t="str">
        <f>CRS!D14</f>
        <v>BSIT-NET SEC TRACK-1</v>
      </c>
      <c r="E14" s="109"/>
      <c r="F14" s="109">
        <v>10</v>
      </c>
      <c r="G14" s="109">
        <v>15</v>
      </c>
      <c r="H14" s="109">
        <v>10</v>
      </c>
      <c r="I14" s="109">
        <v>40</v>
      </c>
      <c r="J14" s="109"/>
      <c r="K14" s="109"/>
      <c r="L14" s="109"/>
      <c r="M14" s="109"/>
      <c r="N14" s="109"/>
      <c r="O14" s="60">
        <f t="shared" si="0"/>
        <v>75</v>
      </c>
      <c r="P14" s="67">
        <f t="shared" si="1"/>
        <v>75</v>
      </c>
      <c r="Q14" s="109">
        <v>35</v>
      </c>
      <c r="R14" s="109">
        <v>50</v>
      </c>
      <c r="S14" s="109">
        <v>50</v>
      </c>
      <c r="T14" s="109">
        <v>50</v>
      </c>
      <c r="U14" s="109"/>
      <c r="V14" s="109"/>
      <c r="W14" s="109"/>
      <c r="X14" s="109"/>
      <c r="Y14" s="109"/>
      <c r="Z14" s="109"/>
      <c r="AA14" s="60">
        <f t="shared" si="2"/>
        <v>185</v>
      </c>
      <c r="AB14" s="67">
        <f t="shared" si="3"/>
        <v>92.5</v>
      </c>
      <c r="AC14" s="111">
        <v>58</v>
      </c>
      <c r="AD14" s="67">
        <f t="shared" si="4"/>
        <v>57.999999999999993</v>
      </c>
      <c r="AE14" s="66">
        <f>CRS!H14</f>
        <v>74.995000000000005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CABEL, ALBERT ANSON I. </v>
      </c>
      <c r="C15" s="65" t="str">
        <f>CRS!C15</f>
        <v>M</v>
      </c>
      <c r="D15" s="70" t="str">
        <f>CRS!D15</f>
        <v>BSIT-WEB TRACK-1</v>
      </c>
      <c r="E15" s="109"/>
      <c r="F15" s="109">
        <v>10</v>
      </c>
      <c r="G15" s="109">
        <v>15</v>
      </c>
      <c r="H15" s="109">
        <v>10</v>
      </c>
      <c r="I15" s="109">
        <v>40</v>
      </c>
      <c r="J15" s="109"/>
      <c r="K15" s="109"/>
      <c r="L15" s="109"/>
      <c r="M15" s="109"/>
      <c r="N15" s="109"/>
      <c r="O15" s="60">
        <f t="shared" si="0"/>
        <v>75</v>
      </c>
      <c r="P15" s="67">
        <f t="shared" si="1"/>
        <v>75</v>
      </c>
      <c r="Q15" s="109">
        <v>30</v>
      </c>
      <c r="R15" s="109">
        <v>50</v>
      </c>
      <c r="S15" s="109">
        <v>50</v>
      </c>
      <c r="T15" s="109">
        <v>25</v>
      </c>
      <c r="U15" s="109"/>
      <c r="V15" s="109"/>
      <c r="W15" s="109"/>
      <c r="X15" s="109"/>
      <c r="Y15" s="109"/>
      <c r="Z15" s="109"/>
      <c r="AA15" s="60">
        <f t="shared" si="2"/>
        <v>155</v>
      </c>
      <c r="AB15" s="67">
        <f t="shared" si="3"/>
        <v>77.5</v>
      </c>
      <c r="AC15" s="111">
        <v>56</v>
      </c>
      <c r="AD15" s="67">
        <f t="shared" si="4"/>
        <v>56.000000000000007</v>
      </c>
      <c r="AE15" s="66">
        <f>CRS!H15</f>
        <v>69.365000000000009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CALPAP, DEBORAH B. </v>
      </c>
      <c r="C16" s="65" t="str">
        <f>CRS!C16</f>
        <v>F</v>
      </c>
      <c r="D16" s="70" t="str">
        <f>CRS!D16</f>
        <v>BSIT-WEB TRACK-2</v>
      </c>
      <c r="E16" s="109"/>
      <c r="F16" s="109"/>
      <c r="G16" s="109">
        <v>15</v>
      </c>
      <c r="H16" s="109">
        <v>10</v>
      </c>
      <c r="I16" s="109">
        <v>40</v>
      </c>
      <c r="J16" s="109"/>
      <c r="K16" s="109"/>
      <c r="L16" s="109"/>
      <c r="M16" s="109"/>
      <c r="N16" s="109"/>
      <c r="O16" s="60">
        <f t="shared" si="0"/>
        <v>65</v>
      </c>
      <c r="P16" s="67">
        <f t="shared" si="1"/>
        <v>65</v>
      </c>
      <c r="Q16" s="109">
        <v>40</v>
      </c>
      <c r="R16" s="109">
        <v>50</v>
      </c>
      <c r="S16" s="109">
        <v>40</v>
      </c>
      <c r="T16" s="109">
        <v>40</v>
      </c>
      <c r="U16" s="109"/>
      <c r="V16" s="109"/>
      <c r="W16" s="109"/>
      <c r="X16" s="109"/>
      <c r="Y16" s="109"/>
      <c r="Z16" s="109"/>
      <c r="AA16" s="60">
        <f t="shared" si="2"/>
        <v>170</v>
      </c>
      <c r="AB16" s="67">
        <f t="shared" si="3"/>
        <v>85</v>
      </c>
      <c r="AC16" s="111">
        <v>50</v>
      </c>
      <c r="AD16" s="67">
        <f t="shared" si="4"/>
        <v>50</v>
      </c>
      <c r="AE16" s="66">
        <f>CRS!H16</f>
        <v>66.5</v>
      </c>
      <c r="AF16" s="64">
        <f>CRS!I16</f>
        <v>83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CALPO, GERARDO JR. M. </v>
      </c>
      <c r="C17" s="65" t="str">
        <f>CRS!C17</f>
        <v>M</v>
      </c>
      <c r="D17" s="70" t="str">
        <f>CRS!D17</f>
        <v>BSIT-WEB TRACK-2</v>
      </c>
      <c r="E17" s="109">
        <v>15</v>
      </c>
      <c r="F17" s="109">
        <v>10</v>
      </c>
      <c r="G17" s="109">
        <v>15</v>
      </c>
      <c r="H17" s="109">
        <v>10</v>
      </c>
      <c r="I17" s="109">
        <v>40</v>
      </c>
      <c r="J17" s="109"/>
      <c r="K17" s="109"/>
      <c r="L17" s="109"/>
      <c r="M17" s="109"/>
      <c r="N17" s="109"/>
      <c r="O17" s="60">
        <f t="shared" si="0"/>
        <v>90</v>
      </c>
      <c r="P17" s="67">
        <f t="shared" si="1"/>
        <v>90</v>
      </c>
      <c r="Q17" s="109">
        <v>30</v>
      </c>
      <c r="R17" s="109">
        <v>50</v>
      </c>
      <c r="S17" s="109">
        <v>25</v>
      </c>
      <c r="T17" s="109">
        <v>25</v>
      </c>
      <c r="U17" s="109"/>
      <c r="V17" s="109"/>
      <c r="W17" s="109"/>
      <c r="X17" s="109"/>
      <c r="Y17" s="109"/>
      <c r="Z17" s="109"/>
      <c r="AA17" s="60">
        <f t="shared" si="2"/>
        <v>130</v>
      </c>
      <c r="AB17" s="67">
        <f t="shared" si="3"/>
        <v>65</v>
      </c>
      <c r="AC17" s="111">
        <v>48</v>
      </c>
      <c r="AD17" s="67">
        <f t="shared" si="4"/>
        <v>48</v>
      </c>
      <c r="AE17" s="66">
        <f>CRS!H17</f>
        <v>67.47</v>
      </c>
      <c r="AF17" s="64">
        <f>CRS!I17</f>
        <v>84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CHUA, MARVIN M. </v>
      </c>
      <c r="C18" s="65" t="str">
        <f>CRS!C18</f>
        <v>M</v>
      </c>
      <c r="D18" s="70" t="str">
        <f>CRS!D18</f>
        <v>BSIT-ERP TRACK-2</v>
      </c>
      <c r="E18" s="109"/>
      <c r="F18" s="109">
        <v>10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20</v>
      </c>
      <c r="P18" s="67">
        <f t="shared" si="1"/>
        <v>20</v>
      </c>
      <c r="Q18" s="109">
        <v>35</v>
      </c>
      <c r="R18" s="109">
        <v>50</v>
      </c>
      <c r="S18" s="109">
        <v>50</v>
      </c>
      <c r="T18" s="109">
        <v>50</v>
      </c>
      <c r="U18" s="109"/>
      <c r="V18" s="109"/>
      <c r="W18" s="109"/>
      <c r="X18" s="109"/>
      <c r="Y18" s="109"/>
      <c r="Z18" s="109"/>
      <c r="AA18" s="60">
        <f t="shared" si="2"/>
        <v>185</v>
      </c>
      <c r="AB18" s="67">
        <f t="shared" si="3"/>
        <v>92.5</v>
      </c>
      <c r="AC18" s="111">
        <v>42</v>
      </c>
      <c r="AD18" s="67">
        <f t="shared" si="4"/>
        <v>42</v>
      </c>
      <c r="AE18" s="66">
        <f>CRS!H18</f>
        <v>51.405000000000001</v>
      </c>
      <c r="AF18" s="64">
        <f>CRS!I18</f>
        <v>75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DAVID, VINCENT T. </v>
      </c>
      <c r="C20" s="65" t="str">
        <f>CRS!C20</f>
        <v>M</v>
      </c>
      <c r="D20" s="70" t="str">
        <f>CRS!D20</f>
        <v>BSIT-WEB TRACK-2</v>
      </c>
      <c r="E20" s="109">
        <v>20</v>
      </c>
      <c r="F20" s="109">
        <v>7</v>
      </c>
      <c r="G20" s="109">
        <v>15</v>
      </c>
      <c r="H20" s="109"/>
      <c r="I20" s="109">
        <v>40</v>
      </c>
      <c r="J20" s="109"/>
      <c r="K20" s="109"/>
      <c r="L20" s="109"/>
      <c r="M20" s="109"/>
      <c r="N20" s="109"/>
      <c r="O20" s="60">
        <f t="shared" si="0"/>
        <v>82</v>
      </c>
      <c r="P20" s="67">
        <f t="shared" si="1"/>
        <v>82</v>
      </c>
      <c r="Q20" s="109">
        <v>40</v>
      </c>
      <c r="R20" s="109">
        <v>50</v>
      </c>
      <c r="S20" s="109">
        <v>35</v>
      </c>
      <c r="T20" s="109">
        <v>10</v>
      </c>
      <c r="U20" s="109"/>
      <c r="V20" s="109"/>
      <c r="W20" s="109"/>
      <c r="X20" s="109"/>
      <c r="Y20" s="109"/>
      <c r="Z20" s="109"/>
      <c r="AA20" s="60">
        <f t="shared" si="2"/>
        <v>135</v>
      </c>
      <c r="AB20" s="67">
        <f t="shared" si="3"/>
        <v>67.5</v>
      </c>
      <c r="AC20" s="111">
        <v>32</v>
      </c>
      <c r="AD20" s="67">
        <f t="shared" si="4"/>
        <v>32</v>
      </c>
      <c r="AE20" s="66">
        <f>CRS!H20</f>
        <v>60.215000000000011</v>
      </c>
      <c r="AF20" s="64">
        <f>CRS!I20</f>
        <v>80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DE GUZMAN, CRYSTAL FAITH L. </v>
      </c>
      <c r="C21" s="65" t="str">
        <f>CRS!C21</f>
        <v>F</v>
      </c>
      <c r="D21" s="70" t="str">
        <f>CRS!D21</f>
        <v>BSIT-WEB TRACK-2</v>
      </c>
      <c r="E21" s="109">
        <v>20</v>
      </c>
      <c r="F21" s="109"/>
      <c r="G21" s="109">
        <v>15</v>
      </c>
      <c r="H21" s="109"/>
      <c r="I21" s="109">
        <v>40</v>
      </c>
      <c r="J21" s="109"/>
      <c r="K21" s="109"/>
      <c r="L21" s="109"/>
      <c r="M21" s="109"/>
      <c r="N21" s="109"/>
      <c r="O21" s="60">
        <f t="shared" si="0"/>
        <v>75</v>
      </c>
      <c r="P21" s="67">
        <f t="shared" si="1"/>
        <v>75</v>
      </c>
      <c r="Q21" s="109">
        <v>45</v>
      </c>
      <c r="R21" s="109">
        <v>50</v>
      </c>
      <c r="S21" s="109">
        <v>30</v>
      </c>
      <c r="T21" s="109">
        <v>10</v>
      </c>
      <c r="U21" s="109"/>
      <c r="V21" s="109"/>
      <c r="W21" s="109"/>
      <c r="X21" s="109"/>
      <c r="Y21" s="109"/>
      <c r="Z21" s="109"/>
      <c r="AA21" s="60">
        <f t="shared" si="2"/>
        <v>135</v>
      </c>
      <c r="AB21" s="67">
        <f t="shared" si="3"/>
        <v>67.5</v>
      </c>
      <c r="AC21" s="111">
        <v>48</v>
      </c>
      <c r="AD21" s="67">
        <f t="shared" si="4"/>
        <v>48</v>
      </c>
      <c r="AE21" s="66">
        <f>CRS!H21</f>
        <v>63.345000000000006</v>
      </c>
      <c r="AF21" s="64">
        <f>CRS!I21</f>
        <v>82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DE GUZMAN, RHOMAR E. </v>
      </c>
      <c r="C22" s="65" t="str">
        <f>CRS!C22</f>
        <v>M</v>
      </c>
      <c r="D22" s="70" t="str">
        <f>CRS!D22</f>
        <v>BSIT-WEB TRACK-2</v>
      </c>
      <c r="E22" s="109">
        <v>20</v>
      </c>
      <c r="F22" s="109"/>
      <c r="G22" s="109">
        <v>15</v>
      </c>
      <c r="H22" s="109"/>
      <c r="I22" s="109">
        <v>40</v>
      </c>
      <c r="J22" s="109"/>
      <c r="K22" s="109"/>
      <c r="L22" s="109"/>
      <c r="M22" s="109"/>
      <c r="N22" s="109"/>
      <c r="O22" s="60">
        <f t="shared" si="0"/>
        <v>75</v>
      </c>
      <c r="P22" s="67">
        <f t="shared" si="1"/>
        <v>75</v>
      </c>
      <c r="Q22" s="109">
        <v>45</v>
      </c>
      <c r="R22" s="109">
        <v>50</v>
      </c>
      <c r="S22" s="109">
        <v>30</v>
      </c>
      <c r="T22" s="109">
        <v>10</v>
      </c>
      <c r="U22" s="109"/>
      <c r="V22" s="109"/>
      <c r="W22" s="109"/>
      <c r="X22" s="109"/>
      <c r="Y22" s="109"/>
      <c r="Z22" s="109"/>
      <c r="AA22" s="60">
        <f t="shared" si="2"/>
        <v>135</v>
      </c>
      <c r="AB22" s="67">
        <f t="shared" si="3"/>
        <v>67.5</v>
      </c>
      <c r="AC22" s="111">
        <v>58</v>
      </c>
      <c r="AD22" s="67">
        <f t="shared" si="4"/>
        <v>57.999999999999993</v>
      </c>
      <c r="AE22" s="66">
        <f>CRS!H22</f>
        <v>66.745000000000005</v>
      </c>
      <c r="AF22" s="64">
        <f>CRS!I22</f>
        <v>83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DELA CRUZ, AARON KEITH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>
        <v>15</v>
      </c>
      <c r="H23" s="109"/>
      <c r="I23" s="109"/>
      <c r="J23" s="109"/>
      <c r="K23" s="109"/>
      <c r="L23" s="109"/>
      <c r="M23" s="109"/>
      <c r="N23" s="109"/>
      <c r="O23" s="60">
        <f t="shared" si="0"/>
        <v>15</v>
      </c>
      <c r="P23" s="67">
        <f t="shared" si="1"/>
        <v>15</v>
      </c>
      <c r="Q23" s="109">
        <v>30</v>
      </c>
      <c r="R23" s="109">
        <v>50</v>
      </c>
      <c r="S23" s="109">
        <v>25</v>
      </c>
      <c r="T23" s="109">
        <v>25</v>
      </c>
      <c r="U23" s="109"/>
      <c r="V23" s="109"/>
      <c r="W23" s="109"/>
      <c r="X23" s="109"/>
      <c r="Y23" s="109"/>
      <c r="Z23" s="109"/>
      <c r="AA23" s="60">
        <f t="shared" si="2"/>
        <v>130</v>
      </c>
      <c r="AB23" s="67">
        <f t="shared" si="3"/>
        <v>65</v>
      </c>
      <c r="AC23" s="111">
        <v>38</v>
      </c>
      <c r="AD23" s="67">
        <f t="shared" si="4"/>
        <v>38</v>
      </c>
      <c r="AE23" s="66">
        <f>CRS!H23</f>
        <v>39.32</v>
      </c>
      <c r="AF23" s="64">
        <f>CRS!I23</f>
        <v>73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DUEÑAS, ZAIRA MAE A. </v>
      </c>
      <c r="C24" s="65" t="str">
        <f>CRS!C24</f>
        <v>F</v>
      </c>
      <c r="D24" s="70" t="str">
        <f>CRS!D24</f>
        <v>BSIT-WEB TRACK-2</v>
      </c>
      <c r="E24" s="109"/>
      <c r="F24" s="109"/>
      <c r="G24" s="109">
        <v>15</v>
      </c>
      <c r="H24" s="109">
        <v>10</v>
      </c>
      <c r="I24" s="109">
        <v>40</v>
      </c>
      <c r="J24" s="109"/>
      <c r="K24" s="109"/>
      <c r="L24" s="109"/>
      <c r="M24" s="109"/>
      <c r="N24" s="109"/>
      <c r="O24" s="60">
        <f t="shared" si="0"/>
        <v>65</v>
      </c>
      <c r="P24" s="67">
        <f t="shared" si="1"/>
        <v>65</v>
      </c>
      <c r="Q24" s="109">
        <v>35</v>
      </c>
      <c r="R24" s="109">
        <v>50</v>
      </c>
      <c r="S24" s="109">
        <v>50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175</v>
      </c>
      <c r="AB24" s="67">
        <f t="shared" si="3"/>
        <v>87.5</v>
      </c>
      <c r="AC24" s="111">
        <v>72</v>
      </c>
      <c r="AD24" s="67">
        <f t="shared" si="4"/>
        <v>72</v>
      </c>
      <c r="AE24" s="66">
        <f>CRS!H24</f>
        <v>74.805000000000007</v>
      </c>
      <c r="AF24" s="64">
        <f>CRS!I24</f>
        <v>87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EBUEN, MARK ADRIAN B. </v>
      </c>
      <c r="C25" s="65" t="str">
        <f>CRS!C25</f>
        <v>M</v>
      </c>
      <c r="D25" s="70" t="str">
        <f>CRS!D25</f>
        <v>BSIT-NET SEC TRACK-1</v>
      </c>
      <c r="E25" s="109">
        <v>15</v>
      </c>
      <c r="F25" s="109">
        <v>10</v>
      </c>
      <c r="G25" s="109">
        <v>15</v>
      </c>
      <c r="H25" s="109">
        <v>10</v>
      </c>
      <c r="I25" s="109">
        <v>40</v>
      </c>
      <c r="J25" s="109"/>
      <c r="K25" s="109"/>
      <c r="L25" s="109"/>
      <c r="M25" s="109"/>
      <c r="N25" s="109"/>
      <c r="O25" s="60">
        <f t="shared" si="0"/>
        <v>90</v>
      </c>
      <c r="P25" s="67">
        <f t="shared" si="1"/>
        <v>90</v>
      </c>
      <c r="Q25" s="109">
        <v>30</v>
      </c>
      <c r="R25" s="109">
        <v>50</v>
      </c>
      <c r="S25" s="109">
        <v>50</v>
      </c>
      <c r="T25" s="109">
        <v>25</v>
      </c>
      <c r="U25" s="109"/>
      <c r="V25" s="109"/>
      <c r="W25" s="109"/>
      <c r="X25" s="109"/>
      <c r="Y25" s="109"/>
      <c r="Z25" s="109"/>
      <c r="AA25" s="60">
        <f t="shared" si="2"/>
        <v>155</v>
      </c>
      <c r="AB25" s="67">
        <f t="shared" si="3"/>
        <v>77.5</v>
      </c>
      <c r="AC25" s="111">
        <v>62</v>
      </c>
      <c r="AD25" s="67">
        <f t="shared" si="4"/>
        <v>62</v>
      </c>
      <c r="AE25" s="66">
        <f>CRS!H25</f>
        <v>76.355000000000004</v>
      </c>
      <c r="AF25" s="64">
        <f>CRS!I25</f>
        <v>88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EROT, OLLINGER SYAN M. </v>
      </c>
      <c r="C26" s="65" t="str">
        <f>CRS!C26</f>
        <v>M</v>
      </c>
      <c r="D26" s="70" t="str">
        <f>CRS!D26</f>
        <v>BSIT-WEB TRACK-1</v>
      </c>
      <c r="E26" s="109"/>
      <c r="F26" s="109">
        <v>7</v>
      </c>
      <c r="G26" s="109"/>
      <c r="H26" s="109">
        <v>10</v>
      </c>
      <c r="I26" s="109">
        <v>40</v>
      </c>
      <c r="J26" s="109"/>
      <c r="K26" s="109"/>
      <c r="L26" s="109"/>
      <c r="M26" s="109"/>
      <c r="N26" s="109"/>
      <c r="O26" s="60">
        <f t="shared" si="0"/>
        <v>57</v>
      </c>
      <c r="P26" s="67">
        <f t="shared" si="1"/>
        <v>56.999999999999993</v>
      </c>
      <c r="Q26" s="109">
        <v>40</v>
      </c>
      <c r="R26" s="109">
        <v>50</v>
      </c>
      <c r="S26" s="109">
        <v>35</v>
      </c>
      <c r="T26" s="109">
        <v>0</v>
      </c>
      <c r="U26" s="109"/>
      <c r="V26" s="109"/>
      <c r="W26" s="109"/>
      <c r="X26" s="109"/>
      <c r="Y26" s="109"/>
      <c r="Z26" s="109"/>
      <c r="AA26" s="60">
        <f t="shared" si="2"/>
        <v>125</v>
      </c>
      <c r="AB26" s="67">
        <f t="shared" si="3"/>
        <v>62.5</v>
      </c>
      <c r="AC26" s="111">
        <v>44</v>
      </c>
      <c r="AD26" s="67">
        <f t="shared" si="4"/>
        <v>44</v>
      </c>
      <c r="AE26" s="66">
        <f>CRS!H26</f>
        <v>54.395000000000003</v>
      </c>
      <c r="AF26" s="64">
        <f>CRS!I26</f>
        <v>77</v>
      </c>
      <c r="AG26" s="379"/>
      <c r="AH26" s="377" t="s">
        <v>127</v>
      </c>
    </row>
    <row r="27" spans="1:34" ht="12.75" customHeight="1" x14ac:dyDescent="0.45">
      <c r="A27" s="56" t="s">
        <v>52</v>
      </c>
      <c r="B27" s="59" t="str">
        <f>CRS!B27</f>
        <v xml:space="preserve">FERNANDEZ, ELIAS III D.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>
        <v>10</v>
      </c>
      <c r="I27" s="109">
        <v>40</v>
      </c>
      <c r="J27" s="109"/>
      <c r="K27" s="109"/>
      <c r="L27" s="109"/>
      <c r="M27" s="109"/>
      <c r="N27" s="109"/>
      <c r="O27" s="60">
        <f t="shared" si="0"/>
        <v>50</v>
      </c>
      <c r="P27" s="67">
        <f t="shared" si="1"/>
        <v>50</v>
      </c>
      <c r="Q27" s="109">
        <v>40</v>
      </c>
      <c r="R27" s="109">
        <v>50</v>
      </c>
      <c r="S27" s="109">
        <v>40</v>
      </c>
      <c r="T27" s="109">
        <v>50</v>
      </c>
      <c r="U27" s="109"/>
      <c r="V27" s="109"/>
      <c r="W27" s="109"/>
      <c r="X27" s="109"/>
      <c r="Y27" s="109"/>
      <c r="Z27" s="109"/>
      <c r="AA27" s="60">
        <f t="shared" si="2"/>
        <v>180</v>
      </c>
      <c r="AB27" s="67">
        <f t="shared" si="3"/>
        <v>90</v>
      </c>
      <c r="AC27" s="111">
        <v>50</v>
      </c>
      <c r="AD27" s="67">
        <f t="shared" si="4"/>
        <v>50</v>
      </c>
      <c r="AE27" s="66">
        <f>CRS!H27</f>
        <v>63.2</v>
      </c>
      <c r="AF27" s="64">
        <f>CRS!I27</f>
        <v>82</v>
      </c>
      <c r="AG27" s="380"/>
      <c r="AH27" s="378"/>
    </row>
    <row r="28" spans="1:34" ht="12.75" customHeight="1" x14ac:dyDescent="0.45">
      <c r="A28" s="56" t="s">
        <v>53</v>
      </c>
      <c r="B28" s="59" t="str">
        <f>CRS!B28</f>
        <v xml:space="preserve">GANCEÑA, LEAN BRADLY M. </v>
      </c>
      <c r="C28" s="65" t="str">
        <f>CRS!C28</f>
        <v>M</v>
      </c>
      <c r="D28" s="70" t="str">
        <f>CRS!D28</f>
        <v>BSIT-ERP TRACK-1</v>
      </c>
      <c r="E28" s="109">
        <v>18</v>
      </c>
      <c r="F28" s="109">
        <v>10</v>
      </c>
      <c r="G28" s="109">
        <v>15</v>
      </c>
      <c r="H28" s="109"/>
      <c r="I28" s="109">
        <v>40</v>
      </c>
      <c r="J28" s="109"/>
      <c r="K28" s="109"/>
      <c r="L28" s="109"/>
      <c r="M28" s="109"/>
      <c r="N28" s="109"/>
      <c r="O28" s="60">
        <f t="shared" si="0"/>
        <v>83</v>
      </c>
      <c r="P28" s="67">
        <f t="shared" si="1"/>
        <v>83</v>
      </c>
      <c r="Q28" s="109">
        <v>35</v>
      </c>
      <c r="R28" s="109">
        <v>50</v>
      </c>
      <c r="S28" s="109">
        <v>50</v>
      </c>
      <c r="T28" s="109">
        <v>50</v>
      </c>
      <c r="U28" s="109"/>
      <c r="V28" s="109"/>
      <c r="W28" s="109"/>
      <c r="X28" s="109"/>
      <c r="Y28" s="109"/>
      <c r="Z28" s="109"/>
      <c r="AA28" s="60">
        <f t="shared" si="2"/>
        <v>185</v>
      </c>
      <c r="AB28" s="67">
        <f t="shared" si="3"/>
        <v>92.5</v>
      </c>
      <c r="AC28" s="111">
        <v>50</v>
      </c>
      <c r="AD28" s="67">
        <f t="shared" si="4"/>
        <v>50</v>
      </c>
      <c r="AE28" s="66">
        <f>CRS!H28</f>
        <v>74.915000000000006</v>
      </c>
      <c r="AF28" s="64">
        <f>CRS!I28</f>
        <v>87</v>
      </c>
      <c r="AG28" s="380"/>
      <c r="AH28" s="378"/>
    </row>
    <row r="29" spans="1:34" ht="12.75" customHeight="1" x14ac:dyDescent="0.45">
      <c r="A29" s="56" t="s">
        <v>54</v>
      </c>
      <c r="B29" s="59" t="str">
        <f>CRS!B29</f>
        <v xml:space="preserve">GOMEZ, JOHN PAUL D. </v>
      </c>
      <c r="C29" s="65" t="str">
        <f>CRS!C29</f>
        <v>M</v>
      </c>
      <c r="D29" s="70" t="str">
        <f>CRS!D29</f>
        <v>BSIT-WEB TRACK-2</v>
      </c>
      <c r="E29" s="109"/>
      <c r="F29" s="109"/>
      <c r="G29" s="109">
        <v>15</v>
      </c>
      <c r="H29" s="109">
        <v>10</v>
      </c>
      <c r="I29" s="109">
        <v>40</v>
      </c>
      <c r="J29" s="109"/>
      <c r="K29" s="109"/>
      <c r="L29" s="109"/>
      <c r="M29" s="109"/>
      <c r="N29" s="109"/>
      <c r="O29" s="60">
        <f t="shared" si="0"/>
        <v>65</v>
      </c>
      <c r="P29" s="67">
        <f t="shared" si="1"/>
        <v>65</v>
      </c>
      <c r="Q29" s="109">
        <v>35</v>
      </c>
      <c r="R29" s="109">
        <v>50</v>
      </c>
      <c r="S29" s="109">
        <v>50</v>
      </c>
      <c r="T29" s="109">
        <v>40</v>
      </c>
      <c r="U29" s="109"/>
      <c r="V29" s="109"/>
      <c r="W29" s="109"/>
      <c r="X29" s="109"/>
      <c r="Y29" s="109"/>
      <c r="Z29" s="109"/>
      <c r="AA29" s="60">
        <f t="shared" si="2"/>
        <v>175</v>
      </c>
      <c r="AB29" s="67">
        <f t="shared" si="3"/>
        <v>87.5</v>
      </c>
      <c r="AC29" s="111">
        <v>48</v>
      </c>
      <c r="AD29" s="67">
        <f t="shared" si="4"/>
        <v>48</v>
      </c>
      <c r="AE29" s="66">
        <f>CRS!H29</f>
        <v>66.64500000000001</v>
      </c>
      <c r="AF29" s="64">
        <f>CRS!I29</f>
        <v>83</v>
      </c>
      <c r="AG29" s="380"/>
      <c r="AH29" s="378"/>
    </row>
    <row r="30" spans="1:34" ht="12.75" customHeight="1" x14ac:dyDescent="0.45">
      <c r="A30" s="56" t="s">
        <v>55</v>
      </c>
      <c r="B30" s="59" t="str">
        <f>CRS!B30</f>
        <v xml:space="preserve">GUDIO, FERNANDO J. </v>
      </c>
      <c r="C30" s="65" t="str">
        <f>CRS!C30</f>
        <v>M</v>
      </c>
      <c r="D30" s="70" t="str">
        <f>CRS!D30</f>
        <v>BSIT-WEB TRACK-3</v>
      </c>
      <c r="E30" s="109"/>
      <c r="F30" s="109">
        <v>10</v>
      </c>
      <c r="G30" s="109">
        <v>15</v>
      </c>
      <c r="H30" s="109"/>
      <c r="I30" s="109">
        <v>40</v>
      </c>
      <c r="J30" s="109"/>
      <c r="K30" s="109"/>
      <c r="L30" s="109"/>
      <c r="M30" s="109"/>
      <c r="N30" s="109"/>
      <c r="O30" s="60">
        <f t="shared" si="0"/>
        <v>65</v>
      </c>
      <c r="P30" s="67">
        <f t="shared" si="1"/>
        <v>65</v>
      </c>
      <c r="Q30" s="109">
        <v>40</v>
      </c>
      <c r="R30" s="109">
        <v>50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170</v>
      </c>
      <c r="AB30" s="67">
        <f t="shared" si="3"/>
        <v>85</v>
      </c>
      <c r="AC30" s="111">
        <v>46</v>
      </c>
      <c r="AD30" s="67">
        <f t="shared" si="4"/>
        <v>46</v>
      </c>
      <c r="AE30" s="66">
        <f>CRS!H30</f>
        <v>65.14</v>
      </c>
      <c r="AF30" s="64">
        <f>CRS!I30</f>
        <v>83</v>
      </c>
      <c r="AG30" s="380"/>
      <c r="AH30" s="378"/>
    </row>
    <row r="31" spans="1:34" ht="12.75" customHeight="1" x14ac:dyDescent="0.45">
      <c r="A31" s="56" t="s">
        <v>56</v>
      </c>
      <c r="B31" s="59" t="str">
        <f>CRS!B31</f>
        <v xml:space="preserve">GUI, JIA CHENG </v>
      </c>
      <c r="C31" s="65" t="str">
        <f>CRS!C31</f>
        <v>M</v>
      </c>
      <c r="D31" s="70" t="str">
        <f>CRS!D31</f>
        <v>BSIT-WEB TRACK-1</v>
      </c>
      <c r="E31" s="109"/>
      <c r="F31" s="109">
        <v>10</v>
      </c>
      <c r="G31" s="109"/>
      <c r="H31" s="109">
        <v>10</v>
      </c>
      <c r="I31" s="109">
        <v>30</v>
      </c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50</v>
      </c>
      <c r="Q31" s="109">
        <v>40</v>
      </c>
      <c r="R31" s="109">
        <v>50</v>
      </c>
      <c r="S31" s="109">
        <v>35</v>
      </c>
      <c r="T31" s="109">
        <v>0</v>
      </c>
      <c r="U31" s="109"/>
      <c r="V31" s="109"/>
      <c r="W31" s="109"/>
      <c r="X31" s="109"/>
      <c r="Y31" s="109"/>
      <c r="Z31" s="109"/>
      <c r="AA31" s="60">
        <f t="shared" si="2"/>
        <v>125</v>
      </c>
      <c r="AB31" s="67">
        <f t="shared" si="3"/>
        <v>62.5</v>
      </c>
      <c r="AC31" s="111">
        <v>46</v>
      </c>
      <c r="AD31" s="67">
        <f t="shared" si="4"/>
        <v>46</v>
      </c>
      <c r="AE31" s="66">
        <f>CRS!H31</f>
        <v>52.765000000000001</v>
      </c>
      <c r="AF31" s="64">
        <f>CRS!I31</f>
        <v>76</v>
      </c>
      <c r="AG31" s="380"/>
      <c r="AH31" s="378"/>
    </row>
    <row r="32" spans="1:34" ht="12.75" customHeight="1" x14ac:dyDescent="0.45">
      <c r="A32" s="56" t="s">
        <v>57</v>
      </c>
      <c r="B32" s="59" t="str">
        <f>CRS!B32</f>
        <v xml:space="preserve">IMATONG, JAYSON M. </v>
      </c>
      <c r="C32" s="65" t="str">
        <f>CRS!C32</f>
        <v>M</v>
      </c>
      <c r="D32" s="70" t="str">
        <f>CRS!D32</f>
        <v>BSIT-WEB TRACK-2</v>
      </c>
      <c r="E32" s="109">
        <v>20</v>
      </c>
      <c r="F32" s="109">
        <v>8</v>
      </c>
      <c r="G32" s="109">
        <v>15</v>
      </c>
      <c r="H32" s="109">
        <v>10</v>
      </c>
      <c r="I32" s="109">
        <v>40</v>
      </c>
      <c r="J32" s="109"/>
      <c r="K32" s="109"/>
      <c r="L32" s="109"/>
      <c r="M32" s="109"/>
      <c r="N32" s="109"/>
      <c r="O32" s="60">
        <f t="shared" si="0"/>
        <v>93</v>
      </c>
      <c r="P32" s="67">
        <f t="shared" si="1"/>
        <v>93</v>
      </c>
      <c r="Q32" s="109">
        <v>40</v>
      </c>
      <c r="R32" s="109">
        <v>50</v>
      </c>
      <c r="S32" s="109">
        <v>30</v>
      </c>
      <c r="T32" s="109">
        <v>0</v>
      </c>
      <c r="U32" s="109"/>
      <c r="V32" s="109"/>
      <c r="W32" s="109"/>
      <c r="X32" s="109"/>
      <c r="Y32" s="109"/>
      <c r="Z32" s="109"/>
      <c r="AA32" s="60">
        <f t="shared" si="2"/>
        <v>120</v>
      </c>
      <c r="AB32" s="67">
        <f t="shared" si="3"/>
        <v>60</v>
      </c>
      <c r="AC32" s="111">
        <v>46</v>
      </c>
      <c r="AD32" s="67">
        <f t="shared" si="4"/>
        <v>46</v>
      </c>
      <c r="AE32" s="66">
        <f>CRS!H32</f>
        <v>66.13</v>
      </c>
      <c r="AF32" s="64">
        <f>CRS!I32</f>
        <v>83</v>
      </c>
      <c r="AG32" s="380"/>
      <c r="AH32" s="378"/>
    </row>
    <row r="33" spans="1:37" ht="12.75" customHeight="1" x14ac:dyDescent="0.45">
      <c r="A33" s="56" t="s">
        <v>58</v>
      </c>
      <c r="B33" s="59" t="str">
        <f>CRS!B33</f>
        <v xml:space="preserve">LAZARO, KEANU C.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/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20</v>
      </c>
      <c r="P33" s="67">
        <f t="shared" si="1"/>
        <v>20</v>
      </c>
      <c r="Q33" s="109">
        <v>40</v>
      </c>
      <c r="R33" s="109">
        <v>50</v>
      </c>
      <c r="S33" s="109">
        <v>35</v>
      </c>
      <c r="T33" s="109">
        <v>10</v>
      </c>
      <c r="U33" s="109"/>
      <c r="V33" s="109"/>
      <c r="W33" s="109"/>
      <c r="X33" s="109"/>
      <c r="Y33" s="109"/>
      <c r="Z33" s="109"/>
      <c r="AA33" s="60">
        <f t="shared" si="2"/>
        <v>135</v>
      </c>
      <c r="AB33" s="67">
        <f t="shared" si="3"/>
        <v>67.5</v>
      </c>
      <c r="AC33" s="111">
        <v>48</v>
      </c>
      <c r="AD33" s="67">
        <f t="shared" si="4"/>
        <v>48</v>
      </c>
      <c r="AE33" s="66">
        <f>CRS!H33</f>
        <v>45.195000000000007</v>
      </c>
      <c r="AF33" s="64">
        <f>CRS!I33</f>
        <v>74</v>
      </c>
      <c r="AG33" s="380"/>
      <c r="AH33" s="378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MARRERO, DEAN SCOTT C. </v>
      </c>
      <c r="C34" s="65" t="str">
        <f>CRS!C34</f>
        <v>M</v>
      </c>
      <c r="D34" s="70" t="str">
        <f>CRS!D34</f>
        <v>BSIT-WEB TRACK-1</v>
      </c>
      <c r="E34" s="109">
        <v>20</v>
      </c>
      <c r="F34" s="109"/>
      <c r="G34" s="109">
        <v>15</v>
      </c>
      <c r="H34" s="109"/>
      <c r="I34" s="109">
        <v>40</v>
      </c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75</v>
      </c>
      <c r="Q34" s="109">
        <v>40</v>
      </c>
      <c r="R34" s="109">
        <v>50</v>
      </c>
      <c r="S34" s="109">
        <v>35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145</v>
      </c>
      <c r="AB34" s="67">
        <f t="shared" si="3"/>
        <v>72.5</v>
      </c>
      <c r="AC34" s="111">
        <v>52</v>
      </c>
      <c r="AD34" s="67">
        <f t="shared" si="4"/>
        <v>52</v>
      </c>
      <c r="AE34" s="66">
        <f>CRS!H34</f>
        <v>66.35499999999999</v>
      </c>
      <c r="AF34" s="64">
        <f>CRS!I34</f>
        <v>83</v>
      </c>
      <c r="AG34" s="380"/>
      <c r="AH34" s="378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MUSTAFA, OSAMA M.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80"/>
      <c r="AH35" s="378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>
        <v>20</v>
      </c>
      <c r="F36" s="109">
        <v>10</v>
      </c>
      <c r="G36" s="109">
        <v>15</v>
      </c>
      <c r="H36" s="109"/>
      <c r="I36" s="109">
        <v>40</v>
      </c>
      <c r="J36" s="109"/>
      <c r="K36" s="109"/>
      <c r="L36" s="109"/>
      <c r="M36" s="109"/>
      <c r="N36" s="109"/>
      <c r="O36" s="60">
        <f t="shared" si="0"/>
        <v>85</v>
      </c>
      <c r="P36" s="67">
        <f t="shared" si="1"/>
        <v>85</v>
      </c>
      <c r="Q36" s="109">
        <v>40</v>
      </c>
      <c r="R36" s="109">
        <v>50</v>
      </c>
      <c r="S36" s="109">
        <v>35</v>
      </c>
      <c r="T36" s="109">
        <v>20</v>
      </c>
      <c r="U36" s="109"/>
      <c r="V36" s="109"/>
      <c r="W36" s="109"/>
      <c r="X36" s="109"/>
      <c r="Y36" s="109"/>
      <c r="Z36" s="109"/>
      <c r="AA36" s="60">
        <f t="shared" si="2"/>
        <v>145</v>
      </c>
      <c r="AB36" s="67">
        <f t="shared" si="3"/>
        <v>72.5</v>
      </c>
      <c r="AC36" s="111">
        <v>44</v>
      </c>
      <c r="AD36" s="67">
        <f t="shared" si="4"/>
        <v>44</v>
      </c>
      <c r="AE36" s="66">
        <f>CRS!H36</f>
        <v>66.935000000000002</v>
      </c>
      <c r="AF36" s="64">
        <f>CRS!I36</f>
        <v>83</v>
      </c>
      <c r="AG36" s="380"/>
      <c r="AH36" s="378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PASCUA, LIZA MAE P. </v>
      </c>
      <c r="C37" s="65" t="str">
        <f>CRS!C37</f>
        <v>F</v>
      </c>
      <c r="D37" s="70" t="str">
        <f>CRS!D37</f>
        <v>BSIT-NET SEC TRACK-3</v>
      </c>
      <c r="E37" s="109"/>
      <c r="F37" s="109"/>
      <c r="G37" s="109">
        <v>15</v>
      </c>
      <c r="H37" s="109"/>
      <c r="I37" s="109">
        <v>40</v>
      </c>
      <c r="J37" s="109"/>
      <c r="K37" s="109"/>
      <c r="L37" s="109"/>
      <c r="M37" s="109"/>
      <c r="N37" s="109"/>
      <c r="O37" s="60">
        <f t="shared" si="0"/>
        <v>55</v>
      </c>
      <c r="P37" s="67">
        <f t="shared" si="1"/>
        <v>55.000000000000007</v>
      </c>
      <c r="Q37" s="109">
        <v>45</v>
      </c>
      <c r="R37" s="109">
        <v>50</v>
      </c>
      <c r="S37" s="109">
        <v>30</v>
      </c>
      <c r="T37" s="109">
        <v>10</v>
      </c>
      <c r="U37" s="109"/>
      <c r="V37" s="109"/>
      <c r="W37" s="109"/>
      <c r="X37" s="109"/>
      <c r="Y37" s="109"/>
      <c r="Z37" s="109"/>
      <c r="AA37" s="60">
        <f t="shared" si="2"/>
        <v>135</v>
      </c>
      <c r="AB37" s="67">
        <f t="shared" si="3"/>
        <v>67.5</v>
      </c>
      <c r="AC37" s="111">
        <v>52</v>
      </c>
      <c r="AD37" s="67">
        <f t="shared" si="4"/>
        <v>52</v>
      </c>
      <c r="AE37" s="66">
        <f>CRS!H37</f>
        <v>58.105000000000004</v>
      </c>
      <c r="AF37" s="64">
        <f>CRS!I37</f>
        <v>79</v>
      </c>
      <c r="AG37" s="380"/>
      <c r="AH37" s="378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RAPADA, JULIE ANN G. </v>
      </c>
      <c r="C38" s="65" t="str">
        <f>CRS!C38</f>
        <v>F</v>
      </c>
      <c r="D38" s="70" t="str">
        <f>CRS!D38</f>
        <v>BSIT-WEB TRACK-2</v>
      </c>
      <c r="E38" s="109">
        <v>20</v>
      </c>
      <c r="F38" s="109">
        <v>10</v>
      </c>
      <c r="G38" s="109">
        <v>15</v>
      </c>
      <c r="H38" s="109">
        <v>10</v>
      </c>
      <c r="I38" s="109">
        <v>40</v>
      </c>
      <c r="J38" s="109"/>
      <c r="K38" s="109"/>
      <c r="L38" s="109"/>
      <c r="M38" s="109"/>
      <c r="N38" s="109"/>
      <c r="O38" s="60">
        <f t="shared" si="0"/>
        <v>95</v>
      </c>
      <c r="P38" s="67">
        <f t="shared" si="1"/>
        <v>95</v>
      </c>
      <c r="Q38" s="109">
        <v>35</v>
      </c>
      <c r="R38" s="109">
        <v>50</v>
      </c>
      <c r="S38" s="109">
        <v>50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175</v>
      </c>
      <c r="AB38" s="67">
        <f t="shared" si="3"/>
        <v>87.5</v>
      </c>
      <c r="AC38" s="111">
        <v>42</v>
      </c>
      <c r="AD38" s="67">
        <f t="shared" si="4"/>
        <v>42</v>
      </c>
      <c r="AE38" s="66">
        <f>CRS!H38</f>
        <v>74.504999999999995</v>
      </c>
      <c r="AF38" s="64">
        <f>CRS!I38</f>
        <v>87</v>
      </c>
      <c r="AG38" s="380"/>
      <c r="AH38" s="378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RODAS, MARK FRANCIS D. </v>
      </c>
      <c r="C39" s="65" t="str">
        <f>CRS!C39</f>
        <v>M</v>
      </c>
      <c r="D39" s="70" t="str">
        <f>CRS!D39</f>
        <v>BSIT-WEB TRACK-1</v>
      </c>
      <c r="E39" s="109"/>
      <c r="F39" s="109">
        <v>10</v>
      </c>
      <c r="G39" s="109">
        <v>15</v>
      </c>
      <c r="H39" s="109"/>
      <c r="I39" s="109">
        <v>40</v>
      </c>
      <c r="J39" s="109"/>
      <c r="K39" s="109"/>
      <c r="L39" s="109"/>
      <c r="M39" s="109"/>
      <c r="N39" s="109"/>
      <c r="O39" s="60">
        <f t="shared" si="0"/>
        <v>65</v>
      </c>
      <c r="P39" s="67">
        <f t="shared" si="1"/>
        <v>65</v>
      </c>
      <c r="Q39" s="109">
        <v>35</v>
      </c>
      <c r="R39" s="109">
        <v>50</v>
      </c>
      <c r="S39" s="109">
        <v>50</v>
      </c>
      <c r="T39" s="109">
        <v>40</v>
      </c>
      <c r="U39" s="109"/>
      <c r="V39" s="109"/>
      <c r="W39" s="109"/>
      <c r="X39" s="109"/>
      <c r="Y39" s="109"/>
      <c r="Z39" s="109"/>
      <c r="AA39" s="60">
        <f t="shared" si="2"/>
        <v>175</v>
      </c>
      <c r="AB39" s="67">
        <f t="shared" si="3"/>
        <v>87.5</v>
      </c>
      <c r="AC39" s="111">
        <v>46</v>
      </c>
      <c r="AD39" s="67">
        <f t="shared" si="4"/>
        <v>46</v>
      </c>
      <c r="AE39" s="66">
        <f>CRS!H39</f>
        <v>65.965000000000003</v>
      </c>
      <c r="AF39" s="64">
        <f>CRS!I39</f>
        <v>83</v>
      </c>
      <c r="AG39" s="380"/>
      <c r="AH39" s="378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SALVADOR, SAMANTHA ANGELA </v>
      </c>
      <c r="C40" s="65" t="str">
        <f>CRS!C40</f>
        <v>F</v>
      </c>
      <c r="D40" s="70" t="str">
        <f>CRS!D40</f>
        <v>BSIT-WEB TRACK-2</v>
      </c>
      <c r="E40" s="109">
        <v>20</v>
      </c>
      <c r="F40" s="109">
        <v>10</v>
      </c>
      <c r="G40" s="109">
        <v>15</v>
      </c>
      <c r="H40" s="109">
        <v>10</v>
      </c>
      <c r="I40" s="109">
        <v>40</v>
      </c>
      <c r="J40" s="109"/>
      <c r="K40" s="109"/>
      <c r="L40" s="109"/>
      <c r="M40" s="109"/>
      <c r="N40" s="109"/>
      <c r="O40" s="60">
        <f t="shared" si="0"/>
        <v>95</v>
      </c>
      <c r="P40" s="67">
        <f t="shared" si="1"/>
        <v>95</v>
      </c>
      <c r="Q40" s="109">
        <v>40</v>
      </c>
      <c r="R40" s="109">
        <v>50</v>
      </c>
      <c r="S40" s="109">
        <v>40</v>
      </c>
      <c r="T40" s="109">
        <v>40</v>
      </c>
      <c r="U40" s="109"/>
      <c r="V40" s="109"/>
      <c r="W40" s="109"/>
      <c r="X40" s="109"/>
      <c r="Y40" s="109"/>
      <c r="Z40" s="109"/>
      <c r="AA40" s="60">
        <f t="shared" si="2"/>
        <v>170</v>
      </c>
      <c r="AB40" s="67">
        <f t="shared" si="3"/>
        <v>85</v>
      </c>
      <c r="AC40" s="111">
        <v>64</v>
      </c>
      <c r="AD40" s="67">
        <f t="shared" si="4"/>
        <v>64</v>
      </c>
      <c r="AE40" s="66">
        <f>CRS!H40</f>
        <v>81.160000000000011</v>
      </c>
      <c r="AF40" s="64">
        <f>CRS!I40</f>
        <v>91</v>
      </c>
      <c r="AG40" s="380"/>
      <c r="AH40" s="378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38" t="str">
        <f>A1</f>
        <v>CITCS 2D  IT 5</v>
      </c>
      <c r="B42" s="339"/>
      <c r="C42" s="339"/>
      <c r="D42" s="339"/>
      <c r="E42" s="334" t="s">
        <v>97</v>
      </c>
      <c r="F42" s="334"/>
      <c r="G42" s="334"/>
      <c r="H42" s="334"/>
      <c r="I42" s="334"/>
      <c r="J42" s="334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6"/>
      <c r="AD42" s="336"/>
      <c r="AE42" s="336"/>
      <c r="AF42" s="337"/>
      <c r="AG42" s="55"/>
      <c r="AH42" s="55"/>
      <c r="AI42" s="55"/>
      <c r="AJ42" s="55"/>
      <c r="AK42" s="55"/>
    </row>
    <row r="43" spans="1:37" ht="15" customHeight="1" x14ac:dyDescent="0.45">
      <c r="A43" s="340"/>
      <c r="B43" s="341"/>
      <c r="C43" s="341"/>
      <c r="D43" s="341"/>
      <c r="E43" s="321" t="str">
        <f>E2</f>
        <v>Class Standing</v>
      </c>
      <c r="F43" s="321"/>
      <c r="G43" s="321"/>
      <c r="H43" s="321"/>
      <c r="I43" s="321"/>
      <c r="J43" s="321"/>
      <c r="K43" s="322"/>
      <c r="L43" s="322"/>
      <c r="M43" s="322"/>
      <c r="N43" s="322"/>
      <c r="O43" s="322"/>
      <c r="P43" s="310"/>
      <c r="Q43" s="321" t="str">
        <f>Q2</f>
        <v>Laboratory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10"/>
      <c r="AC43" s="358" t="s">
        <v>98</v>
      </c>
      <c r="AD43" s="359"/>
      <c r="AE43" s="353" t="s">
        <v>99</v>
      </c>
      <c r="AF43" s="304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51" t="str">
        <f>A3</f>
        <v>NETWORK MANAGEMENT</v>
      </c>
      <c r="B44" s="352"/>
      <c r="C44" s="352"/>
      <c r="D44" s="352"/>
      <c r="E44" s="309" t="s">
        <v>101</v>
      </c>
      <c r="F44" s="309" t="s">
        <v>102</v>
      </c>
      <c r="G44" s="309" t="s">
        <v>103</v>
      </c>
      <c r="H44" s="309" t="s">
        <v>104</v>
      </c>
      <c r="I44" s="309" t="s">
        <v>105</v>
      </c>
      <c r="J44" s="309" t="s">
        <v>106</v>
      </c>
      <c r="K44" s="309" t="s">
        <v>107</v>
      </c>
      <c r="L44" s="309" t="s">
        <v>108</v>
      </c>
      <c r="M44" s="309" t="s">
        <v>109</v>
      </c>
      <c r="N44" s="309" t="s">
        <v>0</v>
      </c>
      <c r="O44" s="346" t="s">
        <v>110</v>
      </c>
      <c r="P44" s="317" t="s">
        <v>111</v>
      </c>
      <c r="Q44" s="309" t="s">
        <v>112</v>
      </c>
      <c r="R44" s="309" t="s">
        <v>113</v>
      </c>
      <c r="S44" s="309" t="s">
        <v>114</v>
      </c>
      <c r="T44" s="309" t="s">
        <v>115</v>
      </c>
      <c r="U44" s="309" t="s">
        <v>116</v>
      </c>
      <c r="V44" s="309" t="s">
        <v>117</v>
      </c>
      <c r="W44" s="309" t="s">
        <v>118</v>
      </c>
      <c r="X44" s="309" t="s">
        <v>119</v>
      </c>
      <c r="Y44" s="309" t="s">
        <v>120</v>
      </c>
      <c r="Z44" s="309" t="s">
        <v>121</v>
      </c>
      <c r="AA44" s="346" t="s">
        <v>110</v>
      </c>
      <c r="AB44" s="317" t="s">
        <v>111</v>
      </c>
      <c r="AC44" s="360"/>
      <c r="AD44" s="361"/>
      <c r="AE44" s="353"/>
      <c r="AF44" s="304"/>
      <c r="AG44" s="62"/>
      <c r="AH44" s="62"/>
      <c r="AI44" s="62"/>
      <c r="AJ44" s="62"/>
      <c r="AK44" s="62"/>
    </row>
    <row r="45" spans="1:37" ht="12.75" customHeight="1" x14ac:dyDescent="0.45">
      <c r="A45" s="329" t="str">
        <f>A4</f>
        <v>TTH 11:45AM-1:10PM   MWF 11:45AM-1:10PM</v>
      </c>
      <c r="B45" s="330"/>
      <c r="C45" s="331"/>
      <c r="D45" s="71" t="str">
        <f>D4</f>
        <v>M306</v>
      </c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46"/>
      <c r="P45" s="317"/>
      <c r="Q45" s="310"/>
      <c r="R45" s="310"/>
      <c r="S45" s="310"/>
      <c r="T45" s="310"/>
      <c r="U45" s="309"/>
      <c r="V45" s="309"/>
      <c r="W45" s="310"/>
      <c r="X45" s="310"/>
      <c r="Y45" s="310"/>
      <c r="Z45" s="310"/>
      <c r="AA45" s="347"/>
      <c r="AB45" s="318"/>
      <c r="AC45" s="68" t="s">
        <v>122</v>
      </c>
      <c r="AD45" s="69" t="s">
        <v>123</v>
      </c>
      <c r="AE45" s="353"/>
      <c r="AF45" s="304"/>
      <c r="AG45" s="62"/>
      <c r="AH45" s="62"/>
      <c r="AI45" s="62"/>
      <c r="AJ45" s="62"/>
      <c r="AK45" s="62"/>
    </row>
    <row r="46" spans="1:37" ht="12.75" customHeight="1" x14ac:dyDescent="0.45">
      <c r="A46" s="329" t="str">
        <f>A5</f>
        <v>3rd Trimester SY 2017-2018</v>
      </c>
      <c r="B46" s="330"/>
      <c r="C46" s="331"/>
      <c r="D46" s="331"/>
      <c r="E46" s="57">
        <f t="shared" ref="E46:N46" si="5">IF(E5="","",E5)</f>
        <v>20</v>
      </c>
      <c r="F46" s="57">
        <f t="shared" si="5"/>
        <v>10</v>
      </c>
      <c r="G46" s="57">
        <f t="shared" si="5"/>
        <v>20</v>
      </c>
      <c r="H46" s="57">
        <f t="shared" si="5"/>
        <v>10</v>
      </c>
      <c r="I46" s="57">
        <f t="shared" si="5"/>
        <v>40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6"/>
      <c r="P46" s="317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7"/>
      <c r="AB46" s="318"/>
      <c r="AC46" s="57">
        <f>IF(AC5="","",AC5)</f>
        <v>100</v>
      </c>
      <c r="AD46" s="355"/>
      <c r="AE46" s="353"/>
      <c r="AF46" s="304"/>
      <c r="AG46" s="62"/>
      <c r="AH46" s="62"/>
      <c r="AI46" s="62"/>
      <c r="AJ46" s="62"/>
      <c r="AK46" s="62"/>
    </row>
    <row r="47" spans="1:37" ht="12.75" customHeight="1" x14ac:dyDescent="0.45">
      <c r="A47" s="365" t="str">
        <f>A6</f>
        <v>Inst/Prof:Leonard Prim Francis G. Reyes</v>
      </c>
      <c r="B47" s="322"/>
      <c r="C47" s="310"/>
      <c r="D47" s="310"/>
      <c r="E47" s="323">
        <f>IF(E6="","",E6)</f>
        <v>43227</v>
      </c>
      <c r="F47" s="323">
        <f t="shared" ref="F47:N47" si="7">IF(F6="","",F6)</f>
        <v>43242</v>
      </c>
      <c r="G47" s="323">
        <f t="shared" si="7"/>
        <v>43237</v>
      </c>
      <c r="H47" s="323">
        <f t="shared" si="7"/>
        <v>43249</v>
      </c>
      <c r="I47" s="323">
        <f t="shared" si="7"/>
        <v>43258</v>
      </c>
      <c r="J47" s="323" t="str">
        <f t="shared" si="7"/>
        <v/>
      </c>
      <c r="K47" s="323" t="str">
        <f t="shared" si="7"/>
        <v/>
      </c>
      <c r="L47" s="323" t="str">
        <f t="shared" si="7"/>
        <v/>
      </c>
      <c r="M47" s="323" t="str">
        <f t="shared" si="7"/>
        <v/>
      </c>
      <c r="N47" s="323" t="str">
        <f t="shared" si="7"/>
        <v/>
      </c>
      <c r="O47" s="375">
        <f>O6</f>
        <v>100</v>
      </c>
      <c r="P47" s="317"/>
      <c r="Q47" s="323" t="str">
        <f t="shared" ref="Q47:Z47" si="8">IF(Q6="","",Q6)</f>
        <v>Format</v>
      </c>
      <c r="R47" s="323" t="str">
        <f t="shared" si="8"/>
        <v>OS</v>
      </c>
      <c r="S47" s="323" t="str">
        <f t="shared" si="8"/>
        <v>Content</v>
      </c>
      <c r="T47" s="323" t="str">
        <f t="shared" si="8"/>
        <v>Companies and Insights</v>
      </c>
      <c r="U47" s="323" t="str">
        <f t="shared" si="8"/>
        <v/>
      </c>
      <c r="V47" s="323" t="str">
        <f t="shared" si="8"/>
        <v/>
      </c>
      <c r="W47" s="323" t="str">
        <f t="shared" si="8"/>
        <v/>
      </c>
      <c r="X47" s="323" t="str">
        <f t="shared" si="8"/>
        <v/>
      </c>
      <c r="Y47" s="323" t="str">
        <f t="shared" si="8"/>
        <v/>
      </c>
      <c r="Z47" s="323" t="str">
        <f t="shared" si="8"/>
        <v/>
      </c>
      <c r="AA47" s="375">
        <f>AA6</f>
        <v>200</v>
      </c>
      <c r="AB47" s="318"/>
      <c r="AC47" s="314">
        <f>AC6</f>
        <v>43255</v>
      </c>
      <c r="AD47" s="356"/>
      <c r="AE47" s="353"/>
      <c r="AF47" s="304"/>
      <c r="AG47" s="62"/>
      <c r="AH47" s="62"/>
      <c r="AI47" s="62"/>
      <c r="AJ47" s="62"/>
      <c r="AK47" s="62"/>
    </row>
    <row r="48" spans="1:37" ht="13.35" customHeight="1" x14ac:dyDescent="0.45">
      <c r="A48" s="368" t="s">
        <v>124</v>
      </c>
      <c r="B48" s="369"/>
      <c r="C48" s="342" t="s">
        <v>125</v>
      </c>
      <c r="D48" s="332" t="s">
        <v>128</v>
      </c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75"/>
      <c r="P48" s="317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75"/>
      <c r="AB48" s="318"/>
      <c r="AC48" s="315"/>
      <c r="AD48" s="356"/>
      <c r="AE48" s="353"/>
      <c r="AF48" s="304"/>
      <c r="AG48" s="55"/>
      <c r="AH48" s="55"/>
      <c r="AI48" s="55"/>
      <c r="AJ48" s="55"/>
      <c r="AK48" s="55"/>
    </row>
    <row r="49" spans="1:32" x14ac:dyDescent="0.45">
      <c r="A49" s="370"/>
      <c r="B49" s="371"/>
      <c r="C49" s="343"/>
      <c r="D49" s="333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76"/>
      <c r="P49" s="320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76"/>
      <c r="AB49" s="319"/>
      <c r="AC49" s="316"/>
      <c r="AD49" s="357"/>
      <c r="AE49" s="354"/>
      <c r="AF49" s="305"/>
    </row>
    <row r="50" spans="1:32" ht="12.75" customHeight="1" x14ac:dyDescent="0.45">
      <c r="A50" s="58" t="s">
        <v>66</v>
      </c>
      <c r="B50" s="59" t="str">
        <f>CRS!B50</f>
        <v>SANSANO, CHRISTIAN</v>
      </c>
      <c r="C50" s="65" t="str">
        <f>CRS!C50</f>
        <v>M</v>
      </c>
      <c r="D50" s="70" t="str">
        <f>CRS!D50</f>
        <v>BSIT-WEB TRACK-3</v>
      </c>
      <c r="E50" s="109">
        <v>20</v>
      </c>
      <c r="F50" s="109">
        <v>10</v>
      </c>
      <c r="G50" s="109">
        <v>15</v>
      </c>
      <c r="H50" s="109">
        <v>8</v>
      </c>
      <c r="I50" s="109">
        <v>40</v>
      </c>
      <c r="J50" s="109"/>
      <c r="K50" s="109"/>
      <c r="L50" s="109"/>
      <c r="M50" s="109"/>
      <c r="N50" s="109"/>
      <c r="O50" s="60">
        <f t="shared" ref="O50:O80" si="9">IF(SUM(E50:N50)=0,"",SUM(E50:N50))</f>
        <v>93</v>
      </c>
      <c r="P50" s="67">
        <f t="shared" ref="P50:P80" si="10">IF(O50="","",O50/$O$6*100)</f>
        <v>93</v>
      </c>
      <c r="Q50" s="109">
        <v>40</v>
      </c>
      <c r="R50" s="109">
        <v>50</v>
      </c>
      <c r="S50" s="109">
        <v>35</v>
      </c>
      <c r="T50" s="109">
        <v>10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135</v>
      </c>
      <c r="AB50" s="67">
        <f t="shared" ref="AB50:AB80" si="12">IF(AA50="","",AA50/$AA$6*100)</f>
        <v>67.5</v>
      </c>
      <c r="AC50" s="111">
        <v>32</v>
      </c>
      <c r="AD50" s="67">
        <f t="shared" ref="AD50:AD80" si="13">IF(AC50="","",AC50/$AC$5*100)</f>
        <v>32</v>
      </c>
      <c r="AE50" s="66">
        <f>CRS!H50</f>
        <v>63.845000000000006</v>
      </c>
      <c r="AF50" s="64">
        <f>CRS!I50</f>
        <v>82</v>
      </c>
    </row>
    <row r="51" spans="1:32" ht="12.75" customHeight="1" x14ac:dyDescent="0.4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TRACK-3</v>
      </c>
      <c r="E51" s="109">
        <v>15</v>
      </c>
      <c r="F51" s="109">
        <v>10</v>
      </c>
      <c r="G51" s="109">
        <v>15</v>
      </c>
      <c r="H51" s="109">
        <v>10</v>
      </c>
      <c r="I51" s="109">
        <v>40</v>
      </c>
      <c r="J51" s="109"/>
      <c r="K51" s="109"/>
      <c r="L51" s="109"/>
      <c r="M51" s="109"/>
      <c r="N51" s="109"/>
      <c r="O51" s="60">
        <f t="shared" si="9"/>
        <v>90</v>
      </c>
      <c r="P51" s="67">
        <f t="shared" si="10"/>
        <v>90</v>
      </c>
      <c r="Q51" s="109">
        <v>40</v>
      </c>
      <c r="R51" s="109">
        <v>50</v>
      </c>
      <c r="S51" s="109">
        <v>35</v>
      </c>
      <c r="T51" s="109">
        <v>10</v>
      </c>
      <c r="U51" s="109"/>
      <c r="V51" s="109"/>
      <c r="W51" s="109"/>
      <c r="X51" s="109"/>
      <c r="Y51" s="109"/>
      <c r="Z51" s="109"/>
      <c r="AA51" s="60">
        <f t="shared" si="11"/>
        <v>135</v>
      </c>
      <c r="AB51" s="67">
        <f t="shared" si="12"/>
        <v>67.5</v>
      </c>
      <c r="AC51" s="111">
        <v>60</v>
      </c>
      <c r="AD51" s="67">
        <f t="shared" si="13"/>
        <v>60</v>
      </c>
      <c r="AE51" s="66">
        <f>CRS!H51</f>
        <v>72.375000000000014</v>
      </c>
      <c r="AF51" s="64">
        <f>CRS!I51</f>
        <v>86</v>
      </c>
    </row>
    <row r="52" spans="1:32" ht="12.75" customHeight="1" x14ac:dyDescent="0.45">
      <c r="A52" s="56" t="s">
        <v>68</v>
      </c>
      <c r="B52" s="59" t="str">
        <f>CRS!B52</f>
        <v xml:space="preserve">SATURNINO, DENISE KATE M. </v>
      </c>
      <c r="C52" s="65" t="str">
        <f>CRS!C52</f>
        <v>F</v>
      </c>
      <c r="D52" s="70" t="str">
        <f>CRS!D52</f>
        <v>BSIT-WEB TRACK-1</v>
      </c>
      <c r="E52" s="109">
        <v>15</v>
      </c>
      <c r="F52" s="109">
        <v>10</v>
      </c>
      <c r="G52" s="109">
        <v>15</v>
      </c>
      <c r="H52" s="109">
        <v>10</v>
      </c>
      <c r="I52" s="109">
        <v>40</v>
      </c>
      <c r="J52" s="109"/>
      <c r="K52" s="109"/>
      <c r="L52" s="109"/>
      <c r="M52" s="109"/>
      <c r="N52" s="109"/>
      <c r="O52" s="60">
        <f t="shared" si="9"/>
        <v>90</v>
      </c>
      <c r="P52" s="67">
        <f t="shared" si="10"/>
        <v>90</v>
      </c>
      <c r="Q52" s="109">
        <v>30</v>
      </c>
      <c r="R52" s="109">
        <v>50</v>
      </c>
      <c r="S52" s="109">
        <v>25</v>
      </c>
      <c r="T52" s="109">
        <v>25</v>
      </c>
      <c r="U52" s="109"/>
      <c r="V52" s="109"/>
      <c r="W52" s="109"/>
      <c r="X52" s="109"/>
      <c r="Y52" s="109"/>
      <c r="Z52" s="109"/>
      <c r="AA52" s="60">
        <f t="shared" si="11"/>
        <v>130</v>
      </c>
      <c r="AB52" s="67">
        <f t="shared" si="12"/>
        <v>65</v>
      </c>
      <c r="AC52" s="111">
        <v>48</v>
      </c>
      <c r="AD52" s="67">
        <f t="shared" si="13"/>
        <v>48</v>
      </c>
      <c r="AE52" s="66">
        <f>CRS!H52</f>
        <v>67.47</v>
      </c>
      <c r="AF52" s="64">
        <f>CRS!I52</f>
        <v>84</v>
      </c>
    </row>
    <row r="53" spans="1:32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>
        <v>20</v>
      </c>
      <c r="F53" s="109"/>
      <c r="G53" s="109"/>
      <c r="H53" s="109">
        <v>10</v>
      </c>
      <c r="I53" s="109">
        <v>40</v>
      </c>
      <c r="J53" s="109"/>
      <c r="K53" s="109"/>
      <c r="L53" s="109"/>
      <c r="M53" s="109"/>
      <c r="N53" s="109"/>
      <c r="O53" s="60">
        <f t="shared" si="9"/>
        <v>70</v>
      </c>
      <c r="P53" s="67">
        <f t="shared" si="10"/>
        <v>70</v>
      </c>
      <c r="Q53" s="109">
        <v>35</v>
      </c>
      <c r="R53" s="109">
        <v>50</v>
      </c>
      <c r="S53" s="109">
        <v>50</v>
      </c>
      <c r="T53" s="109">
        <v>40</v>
      </c>
      <c r="U53" s="109"/>
      <c r="V53" s="109"/>
      <c r="W53" s="109"/>
      <c r="X53" s="109"/>
      <c r="Y53" s="109"/>
      <c r="Z53" s="109"/>
      <c r="AA53" s="60">
        <f t="shared" si="11"/>
        <v>175</v>
      </c>
      <c r="AB53" s="67">
        <f t="shared" si="12"/>
        <v>87.5</v>
      </c>
      <c r="AC53" s="111">
        <v>62</v>
      </c>
      <c r="AD53" s="67">
        <f t="shared" si="13"/>
        <v>62</v>
      </c>
      <c r="AE53" s="66">
        <f>CRS!H53</f>
        <v>73.055000000000007</v>
      </c>
      <c r="AF53" s="64">
        <f>CRS!I53</f>
        <v>87</v>
      </c>
    </row>
    <row r="54" spans="1:32" ht="12.75" customHeight="1" x14ac:dyDescent="0.45">
      <c r="A54" s="56" t="s">
        <v>70</v>
      </c>
      <c r="B54" s="59" t="str">
        <f>CRS!B54</f>
        <v xml:space="preserve">TANGALIN, NEIL C. </v>
      </c>
      <c r="C54" s="65" t="str">
        <f>CRS!C54</f>
        <v>M</v>
      </c>
      <c r="D54" s="70" t="str">
        <f>CRS!D54</f>
        <v>BSIT-WEB TRACK-2</v>
      </c>
      <c r="E54" s="109">
        <v>15</v>
      </c>
      <c r="F54" s="109">
        <v>10</v>
      </c>
      <c r="G54" s="109">
        <v>15</v>
      </c>
      <c r="H54" s="109">
        <v>10</v>
      </c>
      <c r="I54" s="109">
        <v>40</v>
      </c>
      <c r="J54" s="109"/>
      <c r="K54" s="109"/>
      <c r="L54" s="109"/>
      <c r="M54" s="109"/>
      <c r="N54" s="109"/>
      <c r="O54" s="60">
        <f t="shared" si="9"/>
        <v>90</v>
      </c>
      <c r="P54" s="67">
        <f t="shared" si="10"/>
        <v>90</v>
      </c>
      <c r="Q54" s="109">
        <v>35</v>
      </c>
      <c r="R54" s="109">
        <v>50</v>
      </c>
      <c r="S54" s="109">
        <v>50</v>
      </c>
      <c r="T54" s="109">
        <v>50</v>
      </c>
      <c r="U54" s="109"/>
      <c r="V54" s="109"/>
      <c r="W54" s="109"/>
      <c r="X54" s="109"/>
      <c r="Y54" s="109"/>
      <c r="Z54" s="109"/>
      <c r="AA54" s="60">
        <f t="shared" si="11"/>
        <v>185</v>
      </c>
      <c r="AB54" s="67">
        <f t="shared" si="12"/>
        <v>92.5</v>
      </c>
      <c r="AC54" s="111">
        <v>52</v>
      </c>
      <c r="AD54" s="67">
        <f t="shared" si="13"/>
        <v>52</v>
      </c>
      <c r="AE54" s="66">
        <f>CRS!H54</f>
        <v>77.905000000000001</v>
      </c>
      <c r="AF54" s="64">
        <f>CRS!I54</f>
        <v>89</v>
      </c>
    </row>
    <row r="55" spans="1:32" ht="12.75" customHeight="1" x14ac:dyDescent="0.45">
      <c r="A55" s="56" t="s">
        <v>71</v>
      </c>
      <c r="B55" s="59" t="str">
        <f>CRS!B55</f>
        <v xml:space="preserve">TERENG, KARL ANDREI B. </v>
      </c>
      <c r="C55" s="65" t="str">
        <f>CRS!C55</f>
        <v>M</v>
      </c>
      <c r="D55" s="70" t="str">
        <f>CRS!D55</f>
        <v>BSIT-NET SEC TRACK-2</v>
      </c>
      <c r="E55" s="109">
        <v>20</v>
      </c>
      <c r="F55" s="109">
        <v>10</v>
      </c>
      <c r="G55" s="109">
        <v>15</v>
      </c>
      <c r="H55" s="109">
        <v>10</v>
      </c>
      <c r="I55" s="109">
        <v>40</v>
      </c>
      <c r="J55" s="109"/>
      <c r="K55" s="109"/>
      <c r="L55" s="109"/>
      <c r="M55" s="109"/>
      <c r="N55" s="109"/>
      <c r="O55" s="60">
        <f t="shared" si="9"/>
        <v>95</v>
      </c>
      <c r="P55" s="67">
        <f t="shared" si="10"/>
        <v>95</v>
      </c>
      <c r="Q55" s="109">
        <v>40</v>
      </c>
      <c r="R55" s="109">
        <v>50</v>
      </c>
      <c r="S55" s="109">
        <v>35</v>
      </c>
      <c r="T55" s="109">
        <v>20</v>
      </c>
      <c r="U55" s="109"/>
      <c r="V55" s="109"/>
      <c r="W55" s="109"/>
      <c r="X55" s="109"/>
      <c r="Y55" s="109"/>
      <c r="Z55" s="109"/>
      <c r="AA55" s="60">
        <f t="shared" si="11"/>
        <v>145</v>
      </c>
      <c r="AB55" s="67">
        <f t="shared" si="12"/>
        <v>72.5</v>
      </c>
      <c r="AC55" s="111">
        <v>42</v>
      </c>
      <c r="AD55" s="67">
        <f t="shared" si="13"/>
        <v>42</v>
      </c>
      <c r="AE55" s="66">
        <f>CRS!H55</f>
        <v>69.555000000000007</v>
      </c>
      <c r="AF55" s="64">
        <f>CRS!I55</f>
        <v>85</v>
      </c>
    </row>
    <row r="56" spans="1:32" ht="12.75" customHeight="1" x14ac:dyDescent="0.45">
      <c r="A56" s="56" t="s">
        <v>72</v>
      </c>
      <c r="B56" s="59" t="str">
        <f>CRS!B56</f>
        <v xml:space="preserve">TUYAN, NEIL MARK E. </v>
      </c>
      <c r="C56" s="65" t="str">
        <f>CRS!C56</f>
        <v>M</v>
      </c>
      <c r="D56" s="70" t="str">
        <f>CRS!D56</f>
        <v>BSIT-NET SEC TRACK-2</v>
      </c>
      <c r="E56" s="109"/>
      <c r="F56" s="109">
        <v>10</v>
      </c>
      <c r="G56" s="109">
        <v>15</v>
      </c>
      <c r="H56" s="109">
        <v>8</v>
      </c>
      <c r="I56" s="109">
        <v>40</v>
      </c>
      <c r="J56" s="109"/>
      <c r="K56" s="109"/>
      <c r="L56" s="109"/>
      <c r="M56" s="109"/>
      <c r="N56" s="109"/>
      <c r="O56" s="60">
        <f t="shared" si="9"/>
        <v>73</v>
      </c>
      <c r="P56" s="67">
        <f t="shared" si="10"/>
        <v>73</v>
      </c>
      <c r="Q56" s="109">
        <v>30</v>
      </c>
      <c r="R56" s="109">
        <v>50</v>
      </c>
      <c r="S56" s="109">
        <v>25</v>
      </c>
      <c r="T56" s="109">
        <v>25</v>
      </c>
      <c r="U56" s="109"/>
      <c r="V56" s="109"/>
      <c r="W56" s="109"/>
      <c r="X56" s="109"/>
      <c r="Y56" s="109"/>
      <c r="Z56" s="109"/>
      <c r="AA56" s="60">
        <f t="shared" si="11"/>
        <v>130</v>
      </c>
      <c r="AB56" s="67">
        <f t="shared" si="12"/>
        <v>65</v>
      </c>
      <c r="AC56" s="111">
        <v>56</v>
      </c>
      <c r="AD56" s="67">
        <f t="shared" si="13"/>
        <v>56.000000000000007</v>
      </c>
      <c r="AE56" s="66">
        <f>CRS!H56</f>
        <v>64.58</v>
      </c>
      <c r="AF56" s="64">
        <f>CRS!I56</f>
        <v>82</v>
      </c>
    </row>
    <row r="57" spans="1:32" ht="12.75" customHeight="1" x14ac:dyDescent="0.45">
      <c r="A57" s="56" t="s">
        <v>73</v>
      </c>
      <c r="B57" s="59" t="str">
        <f>CRS!B57</f>
        <v xml:space="preserve">UMANDAM, JOSEPH D. </v>
      </c>
      <c r="C57" s="65" t="str">
        <f>CRS!C57</f>
        <v>M</v>
      </c>
      <c r="D57" s="70" t="str">
        <f>CRS!D57</f>
        <v>BSIT-WEB TRACK-2</v>
      </c>
      <c r="E57" s="109">
        <v>20</v>
      </c>
      <c r="F57" s="109">
        <v>10</v>
      </c>
      <c r="G57" s="109">
        <v>15</v>
      </c>
      <c r="H57" s="109">
        <v>10</v>
      </c>
      <c r="I57" s="109">
        <v>40</v>
      </c>
      <c r="J57" s="109"/>
      <c r="K57" s="109"/>
      <c r="L57" s="109"/>
      <c r="M57" s="109"/>
      <c r="N57" s="109"/>
      <c r="O57" s="60">
        <f t="shared" si="9"/>
        <v>95</v>
      </c>
      <c r="P57" s="67">
        <f t="shared" si="10"/>
        <v>95</v>
      </c>
      <c r="Q57" s="109">
        <v>30</v>
      </c>
      <c r="R57" s="109">
        <v>50</v>
      </c>
      <c r="S57" s="109">
        <v>50</v>
      </c>
      <c r="T57" s="109">
        <v>25</v>
      </c>
      <c r="U57" s="109"/>
      <c r="V57" s="109"/>
      <c r="W57" s="109"/>
      <c r="X57" s="109"/>
      <c r="Y57" s="109"/>
      <c r="Z57" s="109"/>
      <c r="AA57" s="60">
        <f t="shared" si="11"/>
        <v>155</v>
      </c>
      <c r="AB57" s="67">
        <f t="shared" si="12"/>
        <v>77.5</v>
      </c>
      <c r="AC57" s="111">
        <v>62</v>
      </c>
      <c r="AD57" s="67">
        <f t="shared" si="13"/>
        <v>62</v>
      </c>
      <c r="AE57" s="66">
        <f>CRS!H57</f>
        <v>78.00500000000001</v>
      </c>
      <c r="AF57" s="64">
        <f>CRS!I57</f>
        <v>89</v>
      </c>
    </row>
    <row r="58" spans="1:32" ht="12.75" customHeight="1" x14ac:dyDescent="0.45">
      <c r="A58" s="56" t="s">
        <v>74</v>
      </c>
      <c r="B58" s="59" t="str">
        <f>CRS!B58</f>
        <v xml:space="preserve">UZOMA, EDWIN C. </v>
      </c>
      <c r="C58" s="65" t="str">
        <f>CRS!C58</f>
        <v>M</v>
      </c>
      <c r="D58" s="70" t="str">
        <f>CRS!D58</f>
        <v>BSIT-NET SEC TRACK-1</v>
      </c>
      <c r="E58" s="109"/>
      <c r="F58" s="109">
        <v>10</v>
      </c>
      <c r="G58" s="109">
        <v>15</v>
      </c>
      <c r="H58" s="109">
        <v>10</v>
      </c>
      <c r="I58" s="109"/>
      <c r="J58" s="109"/>
      <c r="K58" s="109"/>
      <c r="L58" s="109"/>
      <c r="M58" s="109"/>
      <c r="N58" s="109"/>
      <c r="O58" s="60">
        <f t="shared" si="9"/>
        <v>35</v>
      </c>
      <c r="P58" s="67">
        <f t="shared" si="10"/>
        <v>35</v>
      </c>
      <c r="Q58" s="109">
        <v>40</v>
      </c>
      <c r="R58" s="109">
        <v>50</v>
      </c>
      <c r="S58" s="109">
        <v>35</v>
      </c>
      <c r="T58" s="109">
        <v>20</v>
      </c>
      <c r="U58" s="109"/>
      <c r="V58" s="109"/>
      <c r="W58" s="109"/>
      <c r="X58" s="109"/>
      <c r="Y58" s="109"/>
      <c r="Z58" s="109"/>
      <c r="AA58" s="60">
        <f t="shared" si="11"/>
        <v>145</v>
      </c>
      <c r="AB58" s="67">
        <f t="shared" si="12"/>
        <v>72.5</v>
      </c>
      <c r="AC58" s="111">
        <v>54</v>
      </c>
      <c r="AD58" s="67">
        <f t="shared" si="13"/>
        <v>54</v>
      </c>
      <c r="AE58" s="66">
        <f>CRS!H58</f>
        <v>53.835000000000008</v>
      </c>
      <c r="AF58" s="64">
        <f>CRS!I58</f>
        <v>77</v>
      </c>
    </row>
    <row r="59" spans="1:32" ht="12.75" customHeight="1" x14ac:dyDescent="0.45">
      <c r="A59" s="56" t="s">
        <v>75</v>
      </c>
      <c r="B59" s="59" t="str">
        <f>CRS!B59</f>
        <v xml:space="preserve">YOUSOUF, HASSANE S. </v>
      </c>
      <c r="C59" s="65" t="str">
        <f>CRS!C59</f>
        <v>M</v>
      </c>
      <c r="D59" s="70" t="str">
        <f>CRS!D59</f>
        <v>BSIT-NET SEC TRACK-2</v>
      </c>
      <c r="E59" s="109">
        <v>20</v>
      </c>
      <c r="F59" s="109">
        <v>10</v>
      </c>
      <c r="G59" s="109">
        <v>15</v>
      </c>
      <c r="H59" s="109">
        <v>10</v>
      </c>
      <c r="I59" s="109">
        <v>40</v>
      </c>
      <c r="J59" s="109"/>
      <c r="K59" s="109"/>
      <c r="L59" s="109"/>
      <c r="M59" s="109"/>
      <c r="N59" s="109"/>
      <c r="O59" s="60">
        <f t="shared" si="9"/>
        <v>95</v>
      </c>
      <c r="P59" s="67">
        <f t="shared" si="10"/>
        <v>95</v>
      </c>
      <c r="Q59" s="109">
        <v>30</v>
      </c>
      <c r="R59" s="109">
        <v>50</v>
      </c>
      <c r="S59" s="109">
        <v>25</v>
      </c>
      <c r="T59" s="109">
        <v>25</v>
      </c>
      <c r="U59" s="109"/>
      <c r="V59" s="109"/>
      <c r="W59" s="109"/>
      <c r="X59" s="109"/>
      <c r="Y59" s="109"/>
      <c r="Z59" s="109"/>
      <c r="AA59" s="60">
        <f t="shared" si="11"/>
        <v>130</v>
      </c>
      <c r="AB59" s="67">
        <f t="shared" si="12"/>
        <v>65</v>
      </c>
      <c r="AC59" s="111">
        <v>50</v>
      </c>
      <c r="AD59" s="67">
        <f t="shared" si="13"/>
        <v>50</v>
      </c>
      <c r="AE59" s="66">
        <f>CRS!H59</f>
        <v>69.8</v>
      </c>
      <c r="AF59" s="64">
        <f>CRS!I59</f>
        <v>85</v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9"/>
      <c r="AH66" s="377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80"/>
      <c r="AH67" s="378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80"/>
      <c r="AH68" s="378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80"/>
      <c r="AH69" s="378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80"/>
      <c r="AH70" s="378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80"/>
      <c r="AH71" s="378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80"/>
      <c r="AH72" s="378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80"/>
      <c r="AH73" s="378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80"/>
      <c r="AH74" s="378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80"/>
      <c r="AH75" s="378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80"/>
      <c r="AH76" s="378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80"/>
      <c r="AH77" s="378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80"/>
      <c r="AH78" s="378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80"/>
      <c r="AH79" s="378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80"/>
      <c r="AH80" s="378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C22" zoomScaleNormal="100" workbookViewId="0">
      <selection activeCell="AC10" sqref="AC1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25" t="str">
        <f>CRS!A1</f>
        <v>CITCS 2D  IT 5</v>
      </c>
      <c r="B1" s="326"/>
      <c r="C1" s="326"/>
      <c r="D1" s="326"/>
      <c r="E1" s="334" t="s">
        <v>135</v>
      </c>
      <c r="F1" s="334"/>
      <c r="G1" s="334"/>
      <c r="H1" s="334"/>
      <c r="I1" s="334"/>
      <c r="J1" s="334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6"/>
      <c r="AD1" s="336"/>
      <c r="AE1" s="336"/>
      <c r="AF1" s="336"/>
      <c r="AG1" s="337"/>
      <c r="AH1" s="63"/>
      <c r="AI1" s="55"/>
      <c r="AJ1" s="55"/>
      <c r="AK1" s="55"/>
      <c r="AL1" s="55"/>
    </row>
    <row r="2" spans="1:38" ht="15" customHeight="1" x14ac:dyDescent="0.45">
      <c r="A2" s="327"/>
      <c r="B2" s="328"/>
      <c r="C2" s="328"/>
      <c r="D2" s="328"/>
      <c r="E2" s="306" t="str">
        <f>IF('INITIAL INPUT'!G20="","",'INITIAL INPUT'!G20)</f>
        <v>Class Standing</v>
      </c>
      <c r="F2" s="306"/>
      <c r="G2" s="306"/>
      <c r="H2" s="306"/>
      <c r="I2" s="306"/>
      <c r="J2" s="306"/>
      <c r="K2" s="307"/>
      <c r="L2" s="307"/>
      <c r="M2" s="307"/>
      <c r="N2" s="307"/>
      <c r="O2" s="307"/>
      <c r="P2" s="308"/>
      <c r="Q2" s="321" t="str">
        <f>IF('INITIAL INPUT'!G21="","",'INITIAL INPUT'!G21)</f>
        <v>Laboratory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10"/>
      <c r="AC2" s="358" t="s">
        <v>98</v>
      </c>
      <c r="AD2" s="359"/>
      <c r="AE2" s="381" t="s">
        <v>132</v>
      </c>
      <c r="AF2" s="353" t="s">
        <v>99</v>
      </c>
      <c r="AG2" s="304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51" t="str">
        <f>CRS!A3</f>
        <v>NETWORK MANAGEMENT</v>
      </c>
      <c r="B3" s="352"/>
      <c r="C3" s="352"/>
      <c r="D3" s="352"/>
      <c r="E3" s="309" t="s">
        <v>101</v>
      </c>
      <c r="F3" s="309" t="s">
        <v>102</v>
      </c>
      <c r="G3" s="309" t="s">
        <v>103</v>
      </c>
      <c r="H3" s="309" t="s">
        <v>104</v>
      </c>
      <c r="I3" s="309" t="s">
        <v>105</v>
      </c>
      <c r="J3" s="309" t="s">
        <v>106</v>
      </c>
      <c r="K3" s="309" t="s">
        <v>107</v>
      </c>
      <c r="L3" s="309" t="s">
        <v>108</v>
      </c>
      <c r="M3" s="309" t="s">
        <v>109</v>
      </c>
      <c r="N3" s="309" t="s">
        <v>0</v>
      </c>
      <c r="O3" s="346" t="s">
        <v>110</v>
      </c>
      <c r="P3" s="317" t="s">
        <v>111</v>
      </c>
      <c r="Q3" s="309" t="s">
        <v>112</v>
      </c>
      <c r="R3" s="309" t="s">
        <v>113</v>
      </c>
      <c r="S3" s="309" t="s">
        <v>114</v>
      </c>
      <c r="T3" s="309" t="s">
        <v>115</v>
      </c>
      <c r="U3" s="309" t="s">
        <v>116</v>
      </c>
      <c r="V3" s="309" t="s">
        <v>117</v>
      </c>
      <c r="W3" s="309" t="s">
        <v>118</v>
      </c>
      <c r="X3" s="309" t="s">
        <v>119</v>
      </c>
      <c r="Y3" s="309" t="s">
        <v>120</v>
      </c>
      <c r="Z3" s="309" t="s">
        <v>121</v>
      </c>
      <c r="AA3" s="346" t="s">
        <v>110</v>
      </c>
      <c r="AB3" s="317" t="s">
        <v>111</v>
      </c>
      <c r="AC3" s="360"/>
      <c r="AD3" s="361"/>
      <c r="AE3" s="381"/>
      <c r="AF3" s="353"/>
      <c r="AG3" s="304"/>
      <c r="AH3" s="62"/>
      <c r="AI3" s="62"/>
      <c r="AJ3" s="62"/>
      <c r="AK3" s="62"/>
      <c r="AL3" s="62"/>
    </row>
    <row r="4" spans="1:38" ht="12.75" customHeight="1" x14ac:dyDescent="0.45">
      <c r="A4" s="329" t="str">
        <f>CRS!A4</f>
        <v>TTH 11:45AM-1:10PM   MWF 11:45AM-1:10PM</v>
      </c>
      <c r="B4" s="330"/>
      <c r="C4" s="331"/>
      <c r="D4" s="71" t="str">
        <f>CRS!D4</f>
        <v>M306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47"/>
      <c r="P4" s="318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47"/>
      <c r="AB4" s="318"/>
      <c r="AC4" s="68" t="s">
        <v>122</v>
      </c>
      <c r="AD4" s="69" t="s">
        <v>123</v>
      </c>
      <c r="AE4" s="381"/>
      <c r="AF4" s="353"/>
      <c r="AG4" s="304"/>
      <c r="AH4" s="62"/>
      <c r="AI4" s="62"/>
      <c r="AJ4" s="62"/>
      <c r="AK4" s="62"/>
      <c r="AL4" s="62"/>
    </row>
    <row r="5" spans="1:38" ht="12.6" customHeight="1" x14ac:dyDescent="0.45">
      <c r="A5" s="329" t="str">
        <f>CRS!A5</f>
        <v>3rd Trimester SY 2017-2018</v>
      </c>
      <c r="B5" s="330"/>
      <c r="C5" s="331"/>
      <c r="D5" s="331"/>
      <c r="E5" s="108">
        <v>50</v>
      </c>
      <c r="F5" s="108">
        <v>50</v>
      </c>
      <c r="G5" s="108">
        <v>40</v>
      </c>
      <c r="H5" s="108"/>
      <c r="I5" s="108"/>
      <c r="J5" s="108"/>
      <c r="K5" s="108"/>
      <c r="L5" s="108"/>
      <c r="M5" s="108"/>
      <c r="N5" s="108"/>
      <c r="O5" s="347"/>
      <c r="P5" s="318"/>
      <c r="Q5" s="108">
        <v>10</v>
      </c>
      <c r="R5" s="108">
        <v>10</v>
      </c>
      <c r="S5" s="108">
        <v>20</v>
      </c>
      <c r="T5" s="108">
        <v>10</v>
      </c>
      <c r="U5" s="108">
        <v>10</v>
      </c>
      <c r="V5" s="170">
        <v>10</v>
      </c>
      <c r="W5" s="170">
        <v>220</v>
      </c>
      <c r="X5" s="108"/>
      <c r="Y5" s="108"/>
      <c r="Z5" s="108"/>
      <c r="AA5" s="347"/>
      <c r="AB5" s="318"/>
      <c r="AC5" s="110">
        <v>100</v>
      </c>
      <c r="AD5" s="355"/>
      <c r="AE5" s="381"/>
      <c r="AF5" s="353"/>
      <c r="AG5" s="304"/>
      <c r="AH5" s="62"/>
      <c r="AI5" s="62"/>
      <c r="AJ5" s="62"/>
      <c r="AK5" s="62"/>
      <c r="AL5" s="62"/>
    </row>
    <row r="6" spans="1:38" ht="12.75" customHeight="1" x14ac:dyDescent="0.45">
      <c r="A6" s="365" t="str">
        <f>CRS!A6</f>
        <v>Inst/Prof:Leonard Prim Francis G. Reyes</v>
      </c>
      <c r="B6" s="322"/>
      <c r="C6" s="310"/>
      <c r="D6" s="310"/>
      <c r="E6" s="311" t="s">
        <v>267</v>
      </c>
      <c r="F6" s="311" t="s">
        <v>268</v>
      </c>
      <c r="G6" s="311" t="s">
        <v>269</v>
      </c>
      <c r="H6" s="311"/>
      <c r="I6" s="311"/>
      <c r="J6" s="311"/>
      <c r="K6" s="311"/>
      <c r="L6" s="311"/>
      <c r="M6" s="311"/>
      <c r="N6" s="311"/>
      <c r="O6" s="372">
        <f>IF(SUM(E5:N5)=0,"",SUM(E5:N5))</f>
        <v>140</v>
      </c>
      <c r="P6" s="318"/>
      <c r="Q6" s="311" t="s">
        <v>259</v>
      </c>
      <c r="R6" s="311" t="s">
        <v>260</v>
      </c>
      <c r="S6" s="311" t="s">
        <v>261</v>
      </c>
      <c r="T6" s="311" t="s">
        <v>262</v>
      </c>
      <c r="U6" s="311" t="s">
        <v>263</v>
      </c>
      <c r="V6" s="383" t="s">
        <v>264</v>
      </c>
      <c r="W6" s="383" t="s">
        <v>265</v>
      </c>
      <c r="X6" s="311"/>
      <c r="Y6" s="311"/>
      <c r="Z6" s="311"/>
      <c r="AA6" s="348">
        <f>IF(SUM(Q5:Z5)=0,"",SUM(Q5:Z5))</f>
        <v>290</v>
      </c>
      <c r="AB6" s="318"/>
      <c r="AC6" s="362">
        <f>'INITIAL INPUT'!D22</f>
        <v>43285</v>
      </c>
      <c r="AD6" s="356"/>
      <c r="AE6" s="381"/>
      <c r="AF6" s="353"/>
      <c r="AG6" s="304"/>
      <c r="AH6" s="62"/>
      <c r="AI6" s="62"/>
      <c r="AJ6" s="62"/>
      <c r="AK6" s="62"/>
      <c r="AL6" s="62"/>
    </row>
    <row r="7" spans="1:38" ht="13.35" customHeight="1" x14ac:dyDescent="0.45">
      <c r="A7" s="365" t="s">
        <v>124</v>
      </c>
      <c r="B7" s="321"/>
      <c r="C7" s="342" t="s">
        <v>125</v>
      </c>
      <c r="D7" s="332" t="s">
        <v>126</v>
      </c>
      <c r="E7" s="312"/>
      <c r="F7" s="344"/>
      <c r="G7" s="344"/>
      <c r="H7" s="344"/>
      <c r="I7" s="344"/>
      <c r="J7" s="344"/>
      <c r="K7" s="344"/>
      <c r="L7" s="344"/>
      <c r="M7" s="344"/>
      <c r="N7" s="344"/>
      <c r="O7" s="373"/>
      <c r="P7" s="318"/>
      <c r="Q7" s="312"/>
      <c r="R7" s="312"/>
      <c r="S7" s="312"/>
      <c r="T7" s="312"/>
      <c r="U7" s="312"/>
      <c r="V7" s="383"/>
      <c r="W7" s="383"/>
      <c r="X7" s="312"/>
      <c r="Y7" s="312"/>
      <c r="Z7" s="312"/>
      <c r="AA7" s="349"/>
      <c r="AB7" s="318"/>
      <c r="AC7" s="363"/>
      <c r="AD7" s="356"/>
      <c r="AE7" s="381"/>
      <c r="AF7" s="353"/>
      <c r="AG7" s="304"/>
      <c r="AH7" s="55"/>
      <c r="AI7" s="55"/>
      <c r="AJ7" s="55"/>
      <c r="AK7" s="55"/>
      <c r="AL7" s="55"/>
    </row>
    <row r="8" spans="1:38" ht="14.1" customHeight="1" x14ac:dyDescent="0.45">
      <c r="A8" s="366"/>
      <c r="B8" s="367"/>
      <c r="C8" s="343"/>
      <c r="D8" s="333"/>
      <c r="E8" s="313"/>
      <c r="F8" s="345"/>
      <c r="G8" s="345"/>
      <c r="H8" s="345"/>
      <c r="I8" s="345"/>
      <c r="J8" s="345"/>
      <c r="K8" s="345"/>
      <c r="L8" s="345"/>
      <c r="M8" s="345"/>
      <c r="N8" s="345"/>
      <c r="O8" s="374"/>
      <c r="P8" s="319"/>
      <c r="Q8" s="313"/>
      <c r="R8" s="313"/>
      <c r="S8" s="313"/>
      <c r="T8" s="313"/>
      <c r="U8" s="313"/>
      <c r="V8" s="383"/>
      <c r="W8" s="383"/>
      <c r="X8" s="313"/>
      <c r="Y8" s="313"/>
      <c r="Z8" s="313"/>
      <c r="AA8" s="350"/>
      <c r="AB8" s="319"/>
      <c r="AC8" s="364"/>
      <c r="AD8" s="357"/>
      <c r="AE8" s="382"/>
      <c r="AF8" s="354"/>
      <c r="AG8" s="305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ABAT, EARL JANSSEN G. </v>
      </c>
      <c r="C9" s="65" t="str">
        <f>CRS!C9</f>
        <v>M</v>
      </c>
      <c r="D9" s="70" t="str">
        <f>CRS!D9</f>
        <v>BSIT-NET SEC TRACK-1</v>
      </c>
      <c r="E9" s="109">
        <v>30</v>
      </c>
      <c r="F9" s="109">
        <v>50</v>
      </c>
      <c r="G9" s="109">
        <v>40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120</v>
      </c>
      <c r="P9" s="67">
        <f>IF(O9="","",O9/$O$6*100)</f>
        <v>85.714285714285708</v>
      </c>
      <c r="Q9" s="109">
        <v>5</v>
      </c>
      <c r="R9" s="109">
        <v>5</v>
      </c>
      <c r="S9" s="109">
        <v>10</v>
      </c>
      <c r="T9" s="109">
        <v>5</v>
      </c>
      <c r="U9" s="109">
        <v>5</v>
      </c>
      <c r="V9" s="109">
        <v>4</v>
      </c>
      <c r="W9" s="109">
        <v>185</v>
      </c>
      <c r="X9" s="109"/>
      <c r="Y9" s="109"/>
      <c r="Z9" s="109"/>
      <c r="AA9" s="60">
        <f>IF(SUM(Q9:Z9)=0,"",SUM(Q9:Z9))</f>
        <v>219</v>
      </c>
      <c r="AB9" s="67">
        <f>IF(AA9="","",AA9/$AA$6*100)</f>
        <v>75.517241379310335</v>
      </c>
      <c r="AC9" s="111">
        <v>25</v>
      </c>
      <c r="AD9" s="67">
        <f>IF(AC9="","",AC9/$AC$5*100)</f>
        <v>25</v>
      </c>
      <c r="AE9" s="112">
        <f>CRS!M9</f>
        <v>61.706403940886695</v>
      </c>
      <c r="AF9" s="66">
        <f>CRS!N9</f>
        <v>60.52570197044335</v>
      </c>
      <c r="AG9" s="64">
        <f>CRS!O9</f>
        <v>80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ABUMAZYAD, MAJED M. </v>
      </c>
      <c r="C10" s="65" t="str">
        <f>CRS!C10</f>
        <v>M</v>
      </c>
      <c r="D10" s="70" t="str">
        <f>CRS!D10</f>
        <v>BSIT-NET SEC TRACK-1</v>
      </c>
      <c r="E10" s="109">
        <v>30</v>
      </c>
      <c r="F10" s="109">
        <v>50</v>
      </c>
      <c r="G10" s="109">
        <v>35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115</v>
      </c>
      <c r="P10" s="67">
        <f t="shared" ref="P10:P40" si="1">IF(O10="","",O10/$O$6*100)</f>
        <v>82.142857142857139</v>
      </c>
      <c r="Q10" s="109">
        <v>5</v>
      </c>
      <c r="R10" s="109">
        <v>4</v>
      </c>
      <c r="S10" s="109">
        <v>8</v>
      </c>
      <c r="T10" s="109">
        <v>5</v>
      </c>
      <c r="U10" s="109">
        <v>4</v>
      </c>
      <c r="V10" s="109">
        <v>4</v>
      </c>
      <c r="W10" s="109">
        <v>157</v>
      </c>
      <c r="X10" s="109"/>
      <c r="Y10" s="109"/>
      <c r="Z10" s="109"/>
      <c r="AA10" s="60">
        <f t="shared" ref="AA10:AA40" si="2">IF(SUM(Q10:Z10)=0,"",SUM(Q10:Z10))</f>
        <v>187</v>
      </c>
      <c r="AB10" s="67">
        <f t="shared" ref="AB10:AB40" si="3">IF(AA10="","",AA10/$AA$6*100)</f>
        <v>64.482758620689651</v>
      </c>
      <c r="AC10" s="111">
        <v>30</v>
      </c>
      <c r="AD10" s="67">
        <f t="shared" ref="AD10:AD40" si="4">IF(AC10="","",AC10/$AC$5*100)</f>
        <v>30</v>
      </c>
      <c r="AE10" s="112">
        <f>CRS!M10</f>
        <v>58.586453201970443</v>
      </c>
      <c r="AF10" s="66">
        <f>CRS!N10</f>
        <v>42.01322660098522</v>
      </c>
      <c r="AG10" s="64">
        <f>CRS!O10</f>
        <v>73</v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ALI, SOUGOUMA A. </v>
      </c>
      <c r="C11" s="65" t="str">
        <f>CRS!C11</f>
        <v>M</v>
      </c>
      <c r="D11" s="70" t="str">
        <f>CRS!D11</f>
        <v>BSIT-NET SEC TRACK-1</v>
      </c>
      <c r="E11" s="109">
        <v>30</v>
      </c>
      <c r="F11" s="109">
        <v>50</v>
      </c>
      <c r="G11" s="109">
        <v>30</v>
      </c>
      <c r="H11" s="109"/>
      <c r="I11" s="109"/>
      <c r="J11" s="109"/>
      <c r="K11" s="109"/>
      <c r="L11" s="109"/>
      <c r="M11" s="109"/>
      <c r="N11" s="109"/>
      <c r="O11" s="60">
        <f t="shared" si="0"/>
        <v>110</v>
      </c>
      <c r="P11" s="67">
        <f t="shared" si="1"/>
        <v>78.571428571428569</v>
      </c>
      <c r="Q11" s="109">
        <v>10</v>
      </c>
      <c r="R11" s="109">
        <v>8</v>
      </c>
      <c r="S11" s="109">
        <v>14</v>
      </c>
      <c r="T11" s="109">
        <v>6</v>
      </c>
      <c r="U11" s="109">
        <v>7</v>
      </c>
      <c r="V11" s="109">
        <v>7</v>
      </c>
      <c r="W11" s="109">
        <v>184</v>
      </c>
      <c r="X11" s="109"/>
      <c r="Y11" s="109"/>
      <c r="Z11" s="109"/>
      <c r="AA11" s="60">
        <f t="shared" si="2"/>
        <v>236</v>
      </c>
      <c r="AB11" s="67">
        <f t="shared" si="3"/>
        <v>81.379310344827587</v>
      </c>
      <c r="AC11" s="111">
        <v>34</v>
      </c>
      <c r="AD11" s="67">
        <f t="shared" si="4"/>
        <v>34</v>
      </c>
      <c r="AE11" s="112">
        <f>CRS!M11</f>
        <v>64.343743842364532</v>
      </c>
      <c r="AF11" s="66">
        <f>CRS!N11</f>
        <v>60.834371921182267</v>
      </c>
      <c r="AG11" s="64">
        <f>CRS!O11</f>
        <v>80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BA-ABED, MOHAMMED A. </v>
      </c>
      <c r="C12" s="65" t="str">
        <f>CRS!C12</f>
        <v>M</v>
      </c>
      <c r="D12" s="70" t="str">
        <f>CRS!D12</f>
        <v>BSIT-NET SEC TRACK-2</v>
      </c>
      <c r="E12" s="109">
        <v>30</v>
      </c>
      <c r="F12" s="109">
        <v>50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100</v>
      </c>
      <c r="P12" s="67">
        <f t="shared" si="1"/>
        <v>71.428571428571431</v>
      </c>
      <c r="Q12" s="109">
        <v>5</v>
      </c>
      <c r="R12" s="109">
        <v>4</v>
      </c>
      <c r="S12" s="109">
        <v>8</v>
      </c>
      <c r="T12" s="109">
        <v>5</v>
      </c>
      <c r="U12" s="109">
        <v>4</v>
      </c>
      <c r="V12" s="109">
        <v>4</v>
      </c>
      <c r="W12" s="109">
        <v>168</v>
      </c>
      <c r="X12" s="109"/>
      <c r="Y12" s="109"/>
      <c r="Z12" s="109"/>
      <c r="AA12" s="60">
        <f t="shared" si="2"/>
        <v>198</v>
      </c>
      <c r="AB12" s="67">
        <f t="shared" si="3"/>
        <v>68.275862068965523</v>
      </c>
      <c r="AC12" s="111">
        <v>64</v>
      </c>
      <c r="AD12" s="67">
        <f t="shared" si="4"/>
        <v>64</v>
      </c>
      <c r="AE12" s="112">
        <f>CRS!M12</f>
        <v>67.862463054187202</v>
      </c>
      <c r="AF12" s="66">
        <f>CRS!N12</f>
        <v>52.293731527093598</v>
      </c>
      <c r="AG12" s="64">
        <f>CRS!O12</f>
        <v>76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BAUTISTA, LIZA C. </v>
      </c>
      <c r="C13" s="65" t="str">
        <f>CRS!C13</f>
        <v>F</v>
      </c>
      <c r="D13" s="70" t="str">
        <f>CRS!D13</f>
        <v>BSIT-WEB TRACK-2</v>
      </c>
      <c r="E13" s="109">
        <v>50</v>
      </c>
      <c r="F13" s="109">
        <v>50</v>
      </c>
      <c r="G13" s="109">
        <v>40</v>
      </c>
      <c r="H13" s="109"/>
      <c r="I13" s="109"/>
      <c r="J13" s="109"/>
      <c r="K13" s="109"/>
      <c r="L13" s="109"/>
      <c r="M13" s="109"/>
      <c r="N13" s="109"/>
      <c r="O13" s="60">
        <f t="shared" si="0"/>
        <v>140</v>
      </c>
      <c r="P13" s="67">
        <f t="shared" si="1"/>
        <v>100</v>
      </c>
      <c r="Q13" s="109">
        <v>6</v>
      </c>
      <c r="R13" s="109">
        <v>5</v>
      </c>
      <c r="S13" s="109">
        <v>10</v>
      </c>
      <c r="T13" s="109">
        <v>7</v>
      </c>
      <c r="U13" s="109">
        <v>7</v>
      </c>
      <c r="V13" s="109">
        <v>4</v>
      </c>
      <c r="W13" s="109">
        <v>171</v>
      </c>
      <c r="X13" s="109"/>
      <c r="Y13" s="109"/>
      <c r="Z13" s="109"/>
      <c r="AA13" s="60">
        <f t="shared" si="2"/>
        <v>210</v>
      </c>
      <c r="AB13" s="67">
        <f t="shared" si="3"/>
        <v>72.41379310344827</v>
      </c>
      <c r="AC13" s="111">
        <v>84</v>
      </c>
      <c r="AD13" s="67">
        <f t="shared" si="4"/>
        <v>84</v>
      </c>
      <c r="AE13" s="112">
        <f>CRS!M13</f>
        <v>85.456551724137938</v>
      </c>
      <c r="AF13" s="66">
        <f>CRS!N13</f>
        <v>79.205775862068975</v>
      </c>
      <c r="AG13" s="64">
        <f>CRS!O13</f>
        <v>90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BORBOR, CHARLIE T. </v>
      </c>
      <c r="C14" s="65" t="str">
        <f>CRS!C14</f>
        <v>M</v>
      </c>
      <c r="D14" s="70" t="str">
        <f>CRS!D14</f>
        <v>BSIT-NET SEC TRACK-1</v>
      </c>
      <c r="E14" s="109">
        <v>40</v>
      </c>
      <c r="F14" s="109">
        <v>50</v>
      </c>
      <c r="G14" s="109">
        <v>30</v>
      </c>
      <c r="H14" s="109"/>
      <c r="I14" s="109"/>
      <c r="J14" s="109"/>
      <c r="K14" s="109"/>
      <c r="L14" s="109"/>
      <c r="M14" s="109"/>
      <c r="N14" s="109"/>
      <c r="O14" s="60">
        <f t="shared" si="0"/>
        <v>120</v>
      </c>
      <c r="P14" s="67">
        <f t="shared" si="1"/>
        <v>85.714285714285708</v>
      </c>
      <c r="Q14" s="109">
        <v>7</v>
      </c>
      <c r="R14" s="109">
        <v>6</v>
      </c>
      <c r="S14" s="109">
        <v>10</v>
      </c>
      <c r="T14" s="109">
        <v>5</v>
      </c>
      <c r="U14" s="109">
        <v>4</v>
      </c>
      <c r="V14" s="109">
        <v>4</v>
      </c>
      <c r="W14" s="109">
        <v>214</v>
      </c>
      <c r="X14" s="109"/>
      <c r="Y14" s="109"/>
      <c r="Z14" s="109"/>
      <c r="AA14" s="60">
        <f t="shared" si="2"/>
        <v>250</v>
      </c>
      <c r="AB14" s="67">
        <f t="shared" si="3"/>
        <v>86.206896551724128</v>
      </c>
      <c r="AC14" s="111">
        <v>32</v>
      </c>
      <c r="AD14" s="67">
        <f t="shared" si="4"/>
        <v>32</v>
      </c>
      <c r="AE14" s="112">
        <f>CRS!M14</f>
        <v>67.613990147783241</v>
      </c>
      <c r="AF14" s="66">
        <f>CRS!N14</f>
        <v>71.304495073891616</v>
      </c>
      <c r="AG14" s="64">
        <f>CRS!O14</f>
        <v>86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CABEL, ALBERT ANSON I. </v>
      </c>
      <c r="C15" s="65" t="str">
        <f>CRS!C15</f>
        <v>M</v>
      </c>
      <c r="D15" s="70" t="str">
        <f>CRS!D15</f>
        <v>BSIT-WEB TRACK-1</v>
      </c>
      <c r="E15" s="109">
        <v>30</v>
      </c>
      <c r="F15" s="109">
        <v>50</v>
      </c>
      <c r="G15" s="109">
        <v>40</v>
      </c>
      <c r="H15" s="109"/>
      <c r="I15" s="109"/>
      <c r="J15" s="109"/>
      <c r="K15" s="109"/>
      <c r="L15" s="109"/>
      <c r="M15" s="109"/>
      <c r="N15" s="109"/>
      <c r="O15" s="60">
        <f t="shared" si="0"/>
        <v>120</v>
      </c>
      <c r="P15" s="67">
        <f t="shared" si="1"/>
        <v>85.714285714285708</v>
      </c>
      <c r="Q15" s="109">
        <v>6</v>
      </c>
      <c r="R15" s="109">
        <v>5</v>
      </c>
      <c r="S15" s="109">
        <v>10</v>
      </c>
      <c r="T15" s="109">
        <v>7</v>
      </c>
      <c r="U15" s="109">
        <v>4</v>
      </c>
      <c r="V15" s="109">
        <v>4</v>
      </c>
      <c r="W15" s="109">
        <v>78</v>
      </c>
      <c r="X15" s="109"/>
      <c r="Y15" s="109"/>
      <c r="Z15" s="109"/>
      <c r="AA15" s="60">
        <f t="shared" si="2"/>
        <v>114</v>
      </c>
      <c r="AB15" s="67">
        <f t="shared" si="3"/>
        <v>39.310344827586206</v>
      </c>
      <c r="AC15" s="111">
        <v>52</v>
      </c>
      <c r="AD15" s="67">
        <f t="shared" si="4"/>
        <v>52</v>
      </c>
      <c r="AE15" s="112">
        <f>CRS!M15</f>
        <v>58.938128078817734</v>
      </c>
      <c r="AF15" s="66">
        <f>CRS!N15</f>
        <v>64.151564039408868</v>
      </c>
      <c r="AG15" s="64">
        <f>CRS!O15</f>
        <v>82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CALPAP, DEBORAH B. </v>
      </c>
      <c r="C16" s="65" t="str">
        <f>CRS!C16</f>
        <v>F</v>
      </c>
      <c r="D16" s="70" t="str">
        <f>CRS!D16</f>
        <v>BSIT-WEB TRACK-2</v>
      </c>
      <c r="E16" s="109">
        <v>50</v>
      </c>
      <c r="F16" s="109">
        <v>50</v>
      </c>
      <c r="G16" s="109">
        <v>40</v>
      </c>
      <c r="H16" s="109"/>
      <c r="I16" s="109"/>
      <c r="J16" s="109"/>
      <c r="K16" s="109"/>
      <c r="L16" s="109"/>
      <c r="M16" s="109"/>
      <c r="N16" s="109"/>
      <c r="O16" s="60">
        <f t="shared" si="0"/>
        <v>140</v>
      </c>
      <c r="P16" s="67">
        <f t="shared" si="1"/>
        <v>100</v>
      </c>
      <c r="Q16" s="109">
        <v>8</v>
      </c>
      <c r="R16" s="109">
        <v>6</v>
      </c>
      <c r="S16" s="109">
        <v>10</v>
      </c>
      <c r="T16" s="109">
        <v>6</v>
      </c>
      <c r="U16" s="109">
        <v>5</v>
      </c>
      <c r="V16" s="109">
        <v>7</v>
      </c>
      <c r="W16" s="109">
        <v>170</v>
      </c>
      <c r="X16" s="109"/>
      <c r="Y16" s="109"/>
      <c r="Z16" s="109"/>
      <c r="AA16" s="60">
        <f t="shared" si="2"/>
        <v>212</v>
      </c>
      <c r="AB16" s="67">
        <f t="shared" si="3"/>
        <v>73.103448275862064</v>
      </c>
      <c r="AC16" s="111">
        <v>62</v>
      </c>
      <c r="AD16" s="67">
        <f t="shared" si="4"/>
        <v>62</v>
      </c>
      <c r="AE16" s="112">
        <f>CRS!M16</f>
        <v>78.204137931034481</v>
      </c>
      <c r="AF16" s="66">
        <f>CRS!N16</f>
        <v>72.352068965517248</v>
      </c>
      <c r="AG16" s="64">
        <f>CRS!O16</f>
        <v>86</v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CALPO, GERARDO JR. M. </v>
      </c>
      <c r="C17" s="65" t="str">
        <f>CRS!C17</f>
        <v>M</v>
      </c>
      <c r="D17" s="70" t="str">
        <f>CRS!D17</f>
        <v>BSIT-WEB TRACK-2</v>
      </c>
      <c r="E17" s="109">
        <v>0</v>
      </c>
      <c r="F17" s="109">
        <v>50</v>
      </c>
      <c r="G17" s="109">
        <v>40</v>
      </c>
      <c r="H17" s="109"/>
      <c r="I17" s="109"/>
      <c r="J17" s="109"/>
      <c r="K17" s="109"/>
      <c r="L17" s="109"/>
      <c r="M17" s="109"/>
      <c r="N17" s="109"/>
      <c r="O17" s="60">
        <f t="shared" si="0"/>
        <v>90</v>
      </c>
      <c r="P17" s="67">
        <f t="shared" si="1"/>
        <v>64.285714285714292</v>
      </c>
      <c r="Q17" s="109">
        <v>5</v>
      </c>
      <c r="R17" s="109">
        <v>5</v>
      </c>
      <c r="S17" s="109">
        <v>10</v>
      </c>
      <c r="T17" s="109">
        <v>4</v>
      </c>
      <c r="U17" s="109">
        <v>8</v>
      </c>
      <c r="V17" s="109">
        <v>5</v>
      </c>
      <c r="W17" s="109">
        <v>136</v>
      </c>
      <c r="X17" s="109"/>
      <c r="Y17" s="109"/>
      <c r="Z17" s="109"/>
      <c r="AA17" s="60">
        <f t="shared" si="2"/>
        <v>173</v>
      </c>
      <c r="AB17" s="67">
        <f t="shared" si="3"/>
        <v>59.655172413793103</v>
      </c>
      <c r="AC17" s="111">
        <v>38</v>
      </c>
      <c r="AD17" s="67">
        <f t="shared" si="4"/>
        <v>38</v>
      </c>
      <c r="AE17" s="112">
        <f>CRS!M17</f>
        <v>53.820492610837448</v>
      </c>
      <c r="AF17" s="66">
        <f>CRS!N17</f>
        <v>60.645246305418723</v>
      </c>
      <c r="AG17" s="64">
        <f>CRS!O17</f>
        <v>80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CHUA, MARVIN M. </v>
      </c>
      <c r="C18" s="65" t="str">
        <f>CRS!C18</f>
        <v>M</v>
      </c>
      <c r="D18" s="70" t="str">
        <f>CRS!D18</f>
        <v>BSIT-ERP TRACK-2</v>
      </c>
      <c r="E18" s="109">
        <v>0</v>
      </c>
      <c r="F18" s="109">
        <v>0</v>
      </c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DAVID, VINCENT T. </v>
      </c>
      <c r="C20" s="65" t="str">
        <f>CRS!C20</f>
        <v>M</v>
      </c>
      <c r="D20" s="70" t="str">
        <f>CRS!D20</f>
        <v>BSIT-WEB TRACK-2</v>
      </c>
      <c r="E20" s="109">
        <v>0</v>
      </c>
      <c r="F20" s="109">
        <v>50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35.714285714285715</v>
      </c>
      <c r="Q20" s="109">
        <v>5</v>
      </c>
      <c r="R20" s="109">
        <v>5</v>
      </c>
      <c r="S20" s="109">
        <v>10</v>
      </c>
      <c r="T20" s="109">
        <v>5</v>
      </c>
      <c r="U20" s="109">
        <v>4</v>
      </c>
      <c r="V20" s="109">
        <v>4</v>
      </c>
      <c r="W20" s="109">
        <v>164</v>
      </c>
      <c r="X20" s="109"/>
      <c r="Y20" s="109"/>
      <c r="Z20" s="109"/>
      <c r="AA20" s="60">
        <f t="shared" si="2"/>
        <v>197</v>
      </c>
      <c r="AB20" s="67">
        <f t="shared" si="3"/>
        <v>67.931034482758619</v>
      </c>
      <c r="AC20" s="111">
        <v>19</v>
      </c>
      <c r="AD20" s="67">
        <f t="shared" si="4"/>
        <v>19</v>
      </c>
      <c r="AE20" s="112">
        <f>CRS!M20</f>
        <v>40.662955665024633</v>
      </c>
      <c r="AF20" s="66">
        <f>CRS!N20</f>
        <v>50.438977832512322</v>
      </c>
      <c r="AG20" s="64">
        <f>CRS!O20</f>
        <v>75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DE GUZMAN, CRYSTAL FAITH L. </v>
      </c>
      <c r="C21" s="65" t="str">
        <f>CRS!C21</f>
        <v>F</v>
      </c>
      <c r="D21" s="70" t="str">
        <f>CRS!D21</f>
        <v>BSIT-WEB TRACK-2</v>
      </c>
      <c r="E21" s="109">
        <v>50</v>
      </c>
      <c r="F21" s="109">
        <v>50</v>
      </c>
      <c r="G21" s="109">
        <v>40</v>
      </c>
      <c r="H21" s="109"/>
      <c r="I21" s="109"/>
      <c r="J21" s="109"/>
      <c r="K21" s="109"/>
      <c r="L21" s="109"/>
      <c r="M21" s="109"/>
      <c r="N21" s="109"/>
      <c r="O21" s="60">
        <f t="shared" si="0"/>
        <v>140</v>
      </c>
      <c r="P21" s="67">
        <f t="shared" si="1"/>
        <v>100</v>
      </c>
      <c r="Q21" s="109">
        <v>10</v>
      </c>
      <c r="R21" s="109">
        <v>8</v>
      </c>
      <c r="S21" s="109">
        <v>14</v>
      </c>
      <c r="T21" s="109">
        <v>6</v>
      </c>
      <c r="U21" s="109">
        <v>8</v>
      </c>
      <c r="V21" s="109">
        <v>7</v>
      </c>
      <c r="W21" s="109">
        <v>201</v>
      </c>
      <c r="X21" s="109"/>
      <c r="Y21" s="109"/>
      <c r="Z21" s="109"/>
      <c r="AA21" s="60">
        <f t="shared" si="2"/>
        <v>254</v>
      </c>
      <c r="AB21" s="67">
        <f t="shared" si="3"/>
        <v>87.586206896551715</v>
      </c>
      <c r="AC21" s="111">
        <v>54</v>
      </c>
      <c r="AD21" s="67">
        <f t="shared" si="4"/>
        <v>54</v>
      </c>
      <c r="AE21" s="112">
        <f>CRS!M21</f>
        <v>80.263448275862075</v>
      </c>
      <c r="AF21" s="66">
        <f>CRS!N21</f>
        <v>71.804224137931044</v>
      </c>
      <c r="AG21" s="64">
        <f>CRS!O21</f>
        <v>86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DE GUZMAN, RHOMAR E. </v>
      </c>
      <c r="C22" s="65" t="str">
        <f>CRS!C22</f>
        <v>M</v>
      </c>
      <c r="D22" s="70" t="str">
        <f>CRS!D22</f>
        <v>BSIT-WEB TRACK-2</v>
      </c>
      <c r="E22" s="109">
        <v>0</v>
      </c>
      <c r="F22" s="109">
        <v>50</v>
      </c>
      <c r="G22" s="109">
        <v>40</v>
      </c>
      <c r="H22" s="109"/>
      <c r="I22" s="109"/>
      <c r="J22" s="109"/>
      <c r="K22" s="109"/>
      <c r="L22" s="109"/>
      <c r="M22" s="109"/>
      <c r="N22" s="109"/>
      <c r="O22" s="60">
        <f t="shared" si="0"/>
        <v>90</v>
      </c>
      <c r="P22" s="67">
        <f t="shared" si="1"/>
        <v>64.285714285714292</v>
      </c>
      <c r="Q22" s="109">
        <v>10</v>
      </c>
      <c r="R22" s="109">
        <v>8</v>
      </c>
      <c r="S22" s="109">
        <v>14</v>
      </c>
      <c r="T22" s="109">
        <v>6</v>
      </c>
      <c r="U22" s="109">
        <v>7</v>
      </c>
      <c r="V22" s="109">
        <v>7</v>
      </c>
      <c r="W22" s="109">
        <v>198</v>
      </c>
      <c r="X22" s="109"/>
      <c r="Y22" s="109"/>
      <c r="Z22" s="109"/>
      <c r="AA22" s="60">
        <f t="shared" si="2"/>
        <v>250</v>
      </c>
      <c r="AB22" s="67">
        <f t="shared" si="3"/>
        <v>86.206896551724128</v>
      </c>
      <c r="AC22" s="111">
        <v>62</v>
      </c>
      <c r="AD22" s="67">
        <f t="shared" si="4"/>
        <v>62</v>
      </c>
      <c r="AE22" s="112">
        <f>CRS!M22</f>
        <v>70.742561576354689</v>
      </c>
      <c r="AF22" s="66">
        <f>CRS!N22</f>
        <v>68.743780788177347</v>
      </c>
      <c r="AG22" s="64">
        <f>CRS!O22</f>
        <v>84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DELA CRUZ, AARON KEITH N. </v>
      </c>
      <c r="C23" s="65" t="str">
        <f>CRS!C23</f>
        <v>M</v>
      </c>
      <c r="D23" s="70" t="str">
        <f>CRS!D23</f>
        <v>BSIT-WEB TRACK-2</v>
      </c>
      <c r="E23" s="109">
        <v>0</v>
      </c>
      <c r="F23" s="109">
        <v>0</v>
      </c>
      <c r="G23" s="109">
        <v>40</v>
      </c>
      <c r="H23" s="109"/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28.571428571428569</v>
      </c>
      <c r="Q23" s="109"/>
      <c r="R23" s="109"/>
      <c r="S23" s="109"/>
      <c r="T23" s="109"/>
      <c r="U23" s="109"/>
      <c r="V23" s="109"/>
      <c r="W23" s="109">
        <v>0</v>
      </c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50</v>
      </c>
      <c r="AD23" s="67">
        <f t="shared" si="4"/>
        <v>50</v>
      </c>
      <c r="AE23" s="112">
        <f>CRS!M23</f>
        <v>26.428571428571431</v>
      </c>
      <c r="AF23" s="66">
        <f>CRS!N23</f>
        <v>32.874285714285719</v>
      </c>
      <c r="AG23" s="64">
        <f>CRS!O23</f>
        <v>73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DUEÑAS, ZAIRA MAE A. </v>
      </c>
      <c r="C24" s="65" t="str">
        <f>CRS!C24</f>
        <v>F</v>
      </c>
      <c r="D24" s="70" t="str">
        <f>CRS!D24</f>
        <v>BSIT-WEB TRACK-2</v>
      </c>
      <c r="E24" s="109">
        <v>0</v>
      </c>
      <c r="F24" s="109">
        <v>0</v>
      </c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6</v>
      </c>
      <c r="R24" s="109">
        <v>6</v>
      </c>
      <c r="S24" s="109">
        <v>12</v>
      </c>
      <c r="T24" s="109">
        <v>5</v>
      </c>
      <c r="U24" s="109">
        <v>8</v>
      </c>
      <c r="V24" s="109">
        <v>6</v>
      </c>
      <c r="W24" s="109">
        <v>40</v>
      </c>
      <c r="X24" s="109"/>
      <c r="Y24" s="109"/>
      <c r="Z24" s="109"/>
      <c r="AA24" s="60">
        <f t="shared" si="2"/>
        <v>83</v>
      </c>
      <c r="AB24" s="67">
        <f t="shared" si="3"/>
        <v>28.620689655172416</v>
      </c>
      <c r="AC24" s="111">
        <v>59</v>
      </c>
      <c r="AD24" s="67">
        <f t="shared" si="4"/>
        <v>59</v>
      </c>
      <c r="AE24" s="112">
        <f>CRS!M24</f>
        <v>29.5048275862069</v>
      </c>
      <c r="AF24" s="66">
        <f>CRS!N24</f>
        <v>52.154913793103454</v>
      </c>
      <c r="AG24" s="64">
        <f>CRS!O24</f>
        <v>76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EBUEN, MARK ADRIAN B. </v>
      </c>
      <c r="C25" s="65" t="str">
        <f>CRS!C25</f>
        <v>M</v>
      </c>
      <c r="D25" s="70" t="str">
        <f>CRS!D25</f>
        <v>BSIT-NET SEC TRACK-1</v>
      </c>
      <c r="E25" s="109">
        <v>40</v>
      </c>
      <c r="F25" s="109">
        <v>0</v>
      </c>
      <c r="G25" s="109">
        <v>40</v>
      </c>
      <c r="H25" s="109"/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57.142857142857139</v>
      </c>
      <c r="Q25" s="109">
        <v>6</v>
      </c>
      <c r="R25" s="109">
        <v>5</v>
      </c>
      <c r="S25" s="109">
        <v>10</v>
      </c>
      <c r="T25" s="109">
        <v>7</v>
      </c>
      <c r="U25" s="109">
        <v>6</v>
      </c>
      <c r="V25" s="109">
        <v>4</v>
      </c>
      <c r="W25" s="109">
        <v>220</v>
      </c>
      <c r="X25" s="109"/>
      <c r="Y25" s="109"/>
      <c r="Z25" s="109"/>
      <c r="AA25" s="60">
        <f t="shared" si="2"/>
        <v>258</v>
      </c>
      <c r="AB25" s="67">
        <f t="shared" si="3"/>
        <v>88.965517241379317</v>
      </c>
      <c r="AC25" s="111">
        <v>56</v>
      </c>
      <c r="AD25" s="67">
        <f t="shared" si="4"/>
        <v>56.000000000000007</v>
      </c>
      <c r="AE25" s="112">
        <f>CRS!M25</f>
        <v>67.255763546798036</v>
      </c>
      <c r="AF25" s="66">
        <f>CRS!N25</f>
        <v>71.80538177339902</v>
      </c>
      <c r="AG25" s="64">
        <f>CRS!O25</f>
        <v>86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EROT, OLLINGER SYAN M. </v>
      </c>
      <c r="C26" s="65" t="str">
        <f>CRS!C26</f>
        <v>M</v>
      </c>
      <c r="D26" s="70" t="str">
        <f>CRS!D26</f>
        <v>BSIT-WEB TRACK-1</v>
      </c>
      <c r="E26" s="109">
        <v>50</v>
      </c>
      <c r="F26" s="109">
        <v>50</v>
      </c>
      <c r="G26" s="109">
        <v>40</v>
      </c>
      <c r="H26" s="109"/>
      <c r="I26" s="109"/>
      <c r="J26" s="109"/>
      <c r="K26" s="109"/>
      <c r="L26" s="109"/>
      <c r="M26" s="109"/>
      <c r="N26" s="109"/>
      <c r="O26" s="60">
        <f t="shared" si="0"/>
        <v>140</v>
      </c>
      <c r="P26" s="67">
        <f t="shared" si="1"/>
        <v>100</v>
      </c>
      <c r="Q26" s="109">
        <v>5</v>
      </c>
      <c r="R26" s="109">
        <v>4</v>
      </c>
      <c r="S26" s="109">
        <v>8</v>
      </c>
      <c r="T26" s="109">
        <v>5</v>
      </c>
      <c r="U26" s="109">
        <v>4</v>
      </c>
      <c r="V26" s="109">
        <v>4</v>
      </c>
      <c r="W26" s="109">
        <v>158</v>
      </c>
      <c r="X26" s="109"/>
      <c r="Y26" s="109"/>
      <c r="Z26" s="109"/>
      <c r="AA26" s="60">
        <f t="shared" si="2"/>
        <v>188</v>
      </c>
      <c r="AB26" s="67">
        <f t="shared" si="3"/>
        <v>64.827586206896541</v>
      </c>
      <c r="AC26" s="111">
        <v>40</v>
      </c>
      <c r="AD26" s="67">
        <f t="shared" si="4"/>
        <v>40</v>
      </c>
      <c r="AE26" s="112">
        <f>CRS!M26</f>
        <v>67.993103448275861</v>
      </c>
      <c r="AF26" s="66">
        <f>CRS!N26</f>
        <v>61.194051724137935</v>
      </c>
      <c r="AG26" s="64">
        <f>CRS!O26</f>
        <v>81</v>
      </c>
      <c r="AH26" s="379"/>
      <c r="AI26" s="377" t="s">
        <v>127</v>
      </c>
    </row>
    <row r="27" spans="1:35" ht="12.75" customHeight="1" x14ac:dyDescent="0.45">
      <c r="A27" s="56" t="s">
        <v>52</v>
      </c>
      <c r="B27" s="59" t="str">
        <f>CRS!B27</f>
        <v xml:space="preserve">FERNANDEZ, ELIAS III D. </v>
      </c>
      <c r="C27" s="65" t="str">
        <f>CRS!C27</f>
        <v>M</v>
      </c>
      <c r="D27" s="70" t="str">
        <f>CRS!D27</f>
        <v>BSIT-WEB TRACK-2</v>
      </c>
      <c r="E27" s="109">
        <v>0</v>
      </c>
      <c r="F27" s="109">
        <v>0</v>
      </c>
      <c r="G27" s="109">
        <v>40</v>
      </c>
      <c r="H27" s="109"/>
      <c r="I27" s="109"/>
      <c r="J27" s="109"/>
      <c r="K27" s="109"/>
      <c r="L27" s="109"/>
      <c r="M27" s="109"/>
      <c r="N27" s="109"/>
      <c r="O27" s="60">
        <f t="shared" si="0"/>
        <v>40</v>
      </c>
      <c r="P27" s="67">
        <f t="shared" si="1"/>
        <v>28.571428571428569</v>
      </c>
      <c r="Q27" s="109">
        <v>6</v>
      </c>
      <c r="R27" s="109">
        <v>6</v>
      </c>
      <c r="S27" s="109">
        <v>6</v>
      </c>
      <c r="T27" s="109">
        <v>6</v>
      </c>
      <c r="U27" s="109">
        <v>7</v>
      </c>
      <c r="V27" s="109">
        <v>5</v>
      </c>
      <c r="W27" s="109">
        <v>144</v>
      </c>
      <c r="X27" s="109"/>
      <c r="Y27" s="109"/>
      <c r="Z27" s="109"/>
      <c r="AA27" s="60">
        <f t="shared" si="2"/>
        <v>180</v>
      </c>
      <c r="AB27" s="67">
        <f t="shared" si="3"/>
        <v>62.068965517241381</v>
      </c>
      <c r="AC27" s="111">
        <v>32</v>
      </c>
      <c r="AD27" s="67">
        <f t="shared" si="4"/>
        <v>32</v>
      </c>
      <c r="AE27" s="112">
        <f>CRS!M27</f>
        <v>40.791330049261092</v>
      </c>
      <c r="AF27" s="66">
        <f>CRS!N27</f>
        <v>51.995665024630547</v>
      </c>
      <c r="AG27" s="64">
        <f>CRS!O27</f>
        <v>76</v>
      </c>
      <c r="AH27" s="380"/>
      <c r="AI27" s="378"/>
    </row>
    <row r="28" spans="1:35" ht="12.75" customHeight="1" x14ac:dyDescent="0.45">
      <c r="A28" s="56" t="s">
        <v>53</v>
      </c>
      <c r="B28" s="59" t="str">
        <f>CRS!B28</f>
        <v xml:space="preserve">GANCEÑA, LEAN BRADLY M. </v>
      </c>
      <c r="C28" s="65" t="str">
        <f>CRS!C28</f>
        <v>M</v>
      </c>
      <c r="D28" s="70" t="str">
        <f>CRS!D28</f>
        <v>BSIT-ERP TRACK-1</v>
      </c>
      <c r="E28" s="109">
        <v>40</v>
      </c>
      <c r="F28" s="109">
        <v>50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90</v>
      </c>
      <c r="P28" s="67">
        <f t="shared" si="1"/>
        <v>64.285714285714292</v>
      </c>
      <c r="Q28" s="109">
        <v>5</v>
      </c>
      <c r="R28" s="109">
        <v>6</v>
      </c>
      <c r="S28" s="109">
        <v>10</v>
      </c>
      <c r="T28" s="109">
        <v>5</v>
      </c>
      <c r="U28" s="109">
        <v>5</v>
      </c>
      <c r="V28" s="109">
        <v>4</v>
      </c>
      <c r="W28" s="109">
        <v>193</v>
      </c>
      <c r="X28" s="109"/>
      <c r="Y28" s="109"/>
      <c r="Z28" s="109"/>
      <c r="AA28" s="60">
        <f t="shared" si="2"/>
        <v>228</v>
      </c>
      <c r="AB28" s="67">
        <f t="shared" si="3"/>
        <v>78.620689655172413</v>
      </c>
      <c r="AC28" s="111">
        <v>47</v>
      </c>
      <c r="AD28" s="67">
        <f t="shared" si="4"/>
        <v>47</v>
      </c>
      <c r="AE28" s="112">
        <f>CRS!M28</f>
        <v>63.139113300492625</v>
      </c>
      <c r="AF28" s="66">
        <f>CRS!N28</f>
        <v>69.027056650246323</v>
      </c>
      <c r="AG28" s="64">
        <f>CRS!O28</f>
        <v>85</v>
      </c>
      <c r="AH28" s="380"/>
      <c r="AI28" s="378"/>
    </row>
    <row r="29" spans="1:35" ht="12.75" customHeight="1" x14ac:dyDescent="0.45">
      <c r="A29" s="56" t="s">
        <v>54</v>
      </c>
      <c r="B29" s="59" t="str">
        <f>CRS!B29</f>
        <v xml:space="preserve">GOMEZ, JOHN PAUL D.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50</v>
      </c>
      <c r="G29" s="109">
        <v>35</v>
      </c>
      <c r="H29" s="109"/>
      <c r="I29" s="109"/>
      <c r="J29" s="109"/>
      <c r="K29" s="109"/>
      <c r="L29" s="109"/>
      <c r="M29" s="109"/>
      <c r="N29" s="109"/>
      <c r="O29" s="60">
        <f t="shared" si="0"/>
        <v>85</v>
      </c>
      <c r="P29" s="67">
        <f t="shared" si="1"/>
        <v>60.714285714285708</v>
      </c>
      <c r="Q29" s="109">
        <v>6</v>
      </c>
      <c r="R29" s="109">
        <v>6</v>
      </c>
      <c r="S29" s="109">
        <v>11</v>
      </c>
      <c r="T29" s="109">
        <v>5</v>
      </c>
      <c r="U29" s="109">
        <v>6</v>
      </c>
      <c r="V29" s="109">
        <v>6</v>
      </c>
      <c r="W29" s="109">
        <v>119</v>
      </c>
      <c r="X29" s="109"/>
      <c r="Y29" s="109"/>
      <c r="Z29" s="109"/>
      <c r="AA29" s="60">
        <f t="shared" si="2"/>
        <v>159</v>
      </c>
      <c r="AB29" s="67">
        <f t="shared" si="3"/>
        <v>54.827586206896548</v>
      </c>
      <c r="AC29" s="111">
        <v>52</v>
      </c>
      <c r="AD29" s="67">
        <f t="shared" si="4"/>
        <v>52</v>
      </c>
      <c r="AE29" s="112">
        <f>CRS!M29</f>
        <v>55.808817733990146</v>
      </c>
      <c r="AF29" s="66">
        <f>CRS!N29</f>
        <v>61.226908866995075</v>
      </c>
      <c r="AG29" s="64">
        <f>CRS!O29</f>
        <v>81</v>
      </c>
      <c r="AH29" s="380"/>
      <c r="AI29" s="378"/>
    </row>
    <row r="30" spans="1:35" ht="12.75" customHeight="1" x14ac:dyDescent="0.45">
      <c r="A30" s="56" t="s">
        <v>55</v>
      </c>
      <c r="B30" s="59" t="str">
        <f>CRS!B30</f>
        <v xml:space="preserve">GUDIO, FERNANDO J. </v>
      </c>
      <c r="C30" s="65" t="str">
        <f>CRS!C30</f>
        <v>M</v>
      </c>
      <c r="D30" s="70" t="str">
        <f>CRS!D30</f>
        <v>BSIT-WEB TRACK-3</v>
      </c>
      <c r="E30" s="109">
        <v>0</v>
      </c>
      <c r="F30" s="109">
        <v>0</v>
      </c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8</v>
      </c>
      <c r="R30" s="109">
        <v>6</v>
      </c>
      <c r="S30" s="109">
        <v>10</v>
      </c>
      <c r="T30" s="109">
        <v>6</v>
      </c>
      <c r="U30" s="109">
        <v>6</v>
      </c>
      <c r="V30" s="109">
        <v>7</v>
      </c>
      <c r="W30" s="109">
        <v>192</v>
      </c>
      <c r="X30" s="109"/>
      <c r="Y30" s="109"/>
      <c r="Z30" s="109"/>
      <c r="AA30" s="60">
        <f t="shared" si="2"/>
        <v>235</v>
      </c>
      <c r="AB30" s="67">
        <f t="shared" si="3"/>
        <v>81.034482758620683</v>
      </c>
      <c r="AC30" s="111">
        <v>36</v>
      </c>
      <c r="AD30" s="67">
        <f t="shared" si="4"/>
        <v>36</v>
      </c>
      <c r="AE30" s="112">
        <f>CRS!M30</f>
        <v>38.981379310344828</v>
      </c>
      <c r="AF30" s="66">
        <f>CRS!N30</f>
        <v>52.060689655172411</v>
      </c>
      <c r="AG30" s="64">
        <f>CRS!O30</f>
        <v>76</v>
      </c>
      <c r="AH30" s="380"/>
      <c r="AI30" s="378"/>
    </row>
    <row r="31" spans="1:35" ht="12.75" customHeight="1" x14ac:dyDescent="0.45">
      <c r="A31" s="56" t="s">
        <v>56</v>
      </c>
      <c r="B31" s="59" t="str">
        <f>CRS!B31</f>
        <v xml:space="preserve">GUI, JIA CHENG </v>
      </c>
      <c r="C31" s="65" t="str">
        <f>CRS!C31</f>
        <v>M</v>
      </c>
      <c r="D31" s="70" t="str">
        <f>CRS!D31</f>
        <v>BSIT-WEB TRACK-1</v>
      </c>
      <c r="E31" s="109"/>
      <c r="F31" s="109"/>
      <c r="G31" s="109">
        <v>30</v>
      </c>
      <c r="H31" s="109"/>
      <c r="I31" s="109"/>
      <c r="J31" s="109"/>
      <c r="K31" s="109"/>
      <c r="L31" s="109"/>
      <c r="M31" s="109"/>
      <c r="N31" s="109"/>
      <c r="O31" s="60">
        <f t="shared" si="0"/>
        <v>30</v>
      </c>
      <c r="P31" s="67">
        <f t="shared" si="1"/>
        <v>21.428571428571427</v>
      </c>
      <c r="Q31" s="109">
        <v>5</v>
      </c>
      <c r="R31" s="109">
        <v>4</v>
      </c>
      <c r="S31" s="109">
        <v>8</v>
      </c>
      <c r="T31" s="109">
        <v>5</v>
      </c>
      <c r="U31" s="109">
        <v>3</v>
      </c>
      <c r="V31" s="109">
        <v>4</v>
      </c>
      <c r="W31" s="109">
        <v>115</v>
      </c>
      <c r="X31" s="109"/>
      <c r="Y31" s="109"/>
      <c r="Z31" s="109"/>
      <c r="AA31" s="60">
        <f t="shared" si="2"/>
        <v>144</v>
      </c>
      <c r="AB31" s="67">
        <f t="shared" si="3"/>
        <v>49.655172413793103</v>
      </c>
      <c r="AC31" s="111">
        <v>38</v>
      </c>
      <c r="AD31" s="67">
        <f t="shared" si="4"/>
        <v>38</v>
      </c>
      <c r="AE31" s="112">
        <f>CRS!M31</f>
        <v>36.377635467980298</v>
      </c>
      <c r="AF31" s="66">
        <f>CRS!N31</f>
        <v>44.571317733990149</v>
      </c>
      <c r="AG31" s="64">
        <f>CRS!O31</f>
        <v>74</v>
      </c>
      <c r="AH31" s="380"/>
      <c r="AI31" s="378"/>
    </row>
    <row r="32" spans="1:35" ht="12.75" customHeight="1" x14ac:dyDescent="0.45">
      <c r="A32" s="56" t="s">
        <v>57</v>
      </c>
      <c r="B32" s="59" t="str">
        <f>CRS!B32</f>
        <v xml:space="preserve">IMATONG, JAYSON M. </v>
      </c>
      <c r="C32" s="65" t="str">
        <f>CRS!C32</f>
        <v>M</v>
      </c>
      <c r="D32" s="70" t="str">
        <f>CRS!D32</f>
        <v>BSIT-WEB TRACK-2</v>
      </c>
      <c r="E32" s="109">
        <v>30</v>
      </c>
      <c r="F32" s="109">
        <v>50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57.142857142857139</v>
      </c>
      <c r="Q32" s="109">
        <v>6</v>
      </c>
      <c r="R32" s="109">
        <v>6</v>
      </c>
      <c r="S32" s="109">
        <v>12</v>
      </c>
      <c r="T32" s="109">
        <v>7</v>
      </c>
      <c r="U32" s="109">
        <v>6</v>
      </c>
      <c r="V32" s="109">
        <v>4</v>
      </c>
      <c r="W32" s="109">
        <v>147</v>
      </c>
      <c r="X32" s="109"/>
      <c r="Y32" s="109"/>
      <c r="Z32" s="109"/>
      <c r="AA32" s="60">
        <f t="shared" si="2"/>
        <v>188</v>
      </c>
      <c r="AB32" s="67">
        <f t="shared" si="3"/>
        <v>64.827586206896541</v>
      </c>
      <c r="AC32" s="111">
        <v>21</v>
      </c>
      <c r="AD32" s="67">
        <f t="shared" si="4"/>
        <v>21</v>
      </c>
      <c r="AE32" s="112">
        <f>CRS!M32</f>
        <v>47.390246305418714</v>
      </c>
      <c r="AF32" s="66">
        <f>CRS!N32</f>
        <v>56.760123152709355</v>
      </c>
      <c r="AG32" s="64">
        <f>CRS!O32</f>
        <v>78</v>
      </c>
      <c r="AH32" s="380"/>
      <c r="AI32" s="378"/>
    </row>
    <row r="33" spans="1:38" ht="12.75" customHeight="1" x14ac:dyDescent="0.45">
      <c r="A33" s="56" t="s">
        <v>58</v>
      </c>
      <c r="B33" s="59" t="str">
        <f>CRS!B33</f>
        <v xml:space="preserve">LAZARO, KEANU C. </v>
      </c>
      <c r="C33" s="65" t="str">
        <f>CRS!C33</f>
        <v>M</v>
      </c>
      <c r="D33" s="70" t="str">
        <f>CRS!D33</f>
        <v>BSIT-WEB TRACK-1</v>
      </c>
      <c r="E33" s="109">
        <v>0</v>
      </c>
      <c r="F33" s="109">
        <v>50</v>
      </c>
      <c r="G33" s="109">
        <v>30</v>
      </c>
      <c r="H33" s="109"/>
      <c r="I33" s="109"/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57.142857142857139</v>
      </c>
      <c r="Q33" s="109">
        <v>5</v>
      </c>
      <c r="R33" s="109">
        <v>5</v>
      </c>
      <c r="S33" s="109">
        <v>10</v>
      </c>
      <c r="T33" s="109">
        <v>5</v>
      </c>
      <c r="U33" s="109">
        <v>6</v>
      </c>
      <c r="V33" s="109">
        <v>4</v>
      </c>
      <c r="W33" s="109">
        <v>95</v>
      </c>
      <c r="X33" s="109"/>
      <c r="Y33" s="109"/>
      <c r="Z33" s="109"/>
      <c r="AA33" s="60">
        <f t="shared" si="2"/>
        <v>130</v>
      </c>
      <c r="AB33" s="67">
        <f t="shared" si="3"/>
        <v>44.827586206896555</v>
      </c>
      <c r="AC33" s="111"/>
      <c r="AD33" s="67" t="str">
        <f t="shared" si="4"/>
        <v/>
      </c>
      <c r="AE33" s="112">
        <f>CRS!M33</f>
        <v>33.650246305418719</v>
      </c>
      <c r="AF33" s="66">
        <f>CRS!N33</f>
        <v>39.422623152709363</v>
      </c>
      <c r="AG33" s="64">
        <f>CRS!O33</f>
        <v>73</v>
      </c>
      <c r="AH33" s="380"/>
      <c r="AI33" s="378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MARRERO, DEAN SCOTT C. </v>
      </c>
      <c r="C34" s="65" t="str">
        <f>CRS!C34</f>
        <v>M</v>
      </c>
      <c r="D34" s="70" t="str">
        <f>CRS!D34</f>
        <v>BSIT-WEB TRACK-1</v>
      </c>
      <c r="E34" s="109">
        <v>40</v>
      </c>
      <c r="F34" s="109">
        <v>50</v>
      </c>
      <c r="G34" s="109">
        <v>40</v>
      </c>
      <c r="H34" s="109"/>
      <c r="I34" s="109"/>
      <c r="J34" s="109"/>
      <c r="K34" s="109"/>
      <c r="L34" s="109"/>
      <c r="M34" s="109"/>
      <c r="N34" s="109"/>
      <c r="O34" s="60">
        <f t="shared" si="0"/>
        <v>130</v>
      </c>
      <c r="P34" s="67">
        <f t="shared" si="1"/>
        <v>92.857142857142861</v>
      </c>
      <c r="Q34" s="109">
        <v>6</v>
      </c>
      <c r="R34" s="109">
        <v>6</v>
      </c>
      <c r="S34" s="109">
        <v>11</v>
      </c>
      <c r="T34" s="109">
        <v>6</v>
      </c>
      <c r="U34" s="109">
        <v>6</v>
      </c>
      <c r="V34" s="109">
        <v>6</v>
      </c>
      <c r="W34" s="109">
        <v>180</v>
      </c>
      <c r="X34" s="109"/>
      <c r="Y34" s="109"/>
      <c r="Z34" s="109"/>
      <c r="AA34" s="60">
        <f t="shared" si="2"/>
        <v>221</v>
      </c>
      <c r="AB34" s="67">
        <f t="shared" si="3"/>
        <v>76.206896551724128</v>
      </c>
      <c r="AC34" s="111">
        <v>37</v>
      </c>
      <c r="AD34" s="67">
        <f t="shared" si="4"/>
        <v>37</v>
      </c>
      <c r="AE34" s="112">
        <f>CRS!M34</f>
        <v>68.371133004926108</v>
      </c>
      <c r="AF34" s="66">
        <f>CRS!N34</f>
        <v>67.363066502463056</v>
      </c>
      <c r="AG34" s="64">
        <f>CRS!O34</f>
        <v>84</v>
      </c>
      <c r="AH34" s="380"/>
      <c r="AI34" s="378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MUSTAFA, OSAMA M. </v>
      </c>
      <c r="C35" s="65" t="str">
        <f>CRS!C35</f>
        <v>M</v>
      </c>
      <c r="D35" s="70" t="str">
        <f>CRS!D35</f>
        <v>BSIT-WEB TRACK-2</v>
      </c>
      <c r="E35" s="109">
        <v>0</v>
      </c>
      <c r="F35" s="109">
        <v>0</v>
      </c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>
        <v>0</v>
      </c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80"/>
      <c r="AI35" s="378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>
        <v>35</v>
      </c>
      <c r="F36" s="109">
        <v>0</v>
      </c>
      <c r="G36" s="109">
        <v>40</v>
      </c>
      <c r="H36" s="109"/>
      <c r="I36" s="109"/>
      <c r="J36" s="109"/>
      <c r="K36" s="109"/>
      <c r="L36" s="109"/>
      <c r="M36" s="109"/>
      <c r="N36" s="109"/>
      <c r="O36" s="60">
        <f t="shared" si="0"/>
        <v>75</v>
      </c>
      <c r="P36" s="67">
        <f t="shared" si="1"/>
        <v>53.571428571428569</v>
      </c>
      <c r="Q36" s="109">
        <v>6</v>
      </c>
      <c r="R36" s="109">
        <v>6</v>
      </c>
      <c r="S36" s="109">
        <v>11</v>
      </c>
      <c r="T36" s="109">
        <v>6</v>
      </c>
      <c r="U36" s="109">
        <v>6</v>
      </c>
      <c r="V36" s="109">
        <v>6</v>
      </c>
      <c r="W36" s="109">
        <v>192</v>
      </c>
      <c r="X36" s="109"/>
      <c r="Y36" s="109"/>
      <c r="Z36" s="109"/>
      <c r="AA36" s="60">
        <f t="shared" si="2"/>
        <v>233</v>
      </c>
      <c r="AB36" s="67">
        <f t="shared" si="3"/>
        <v>80.344827586206904</v>
      </c>
      <c r="AC36" s="111">
        <v>23</v>
      </c>
      <c r="AD36" s="67">
        <f t="shared" si="4"/>
        <v>23</v>
      </c>
      <c r="AE36" s="112">
        <f>CRS!M36</f>
        <v>52.01236453201971</v>
      </c>
      <c r="AF36" s="66">
        <f>CRS!N36</f>
        <v>59.47368226600986</v>
      </c>
      <c r="AG36" s="64">
        <f>CRS!O36</f>
        <v>80</v>
      </c>
      <c r="AH36" s="380"/>
      <c r="AI36" s="378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PASCUA, LIZA MAE P. </v>
      </c>
      <c r="C37" s="65" t="str">
        <f>CRS!C37</f>
        <v>F</v>
      </c>
      <c r="D37" s="70" t="str">
        <f>CRS!D37</f>
        <v>BSIT-NET SEC TRACK-3</v>
      </c>
      <c r="E37" s="109">
        <v>50</v>
      </c>
      <c r="F37" s="109">
        <v>50</v>
      </c>
      <c r="G37" s="109">
        <v>40</v>
      </c>
      <c r="H37" s="109"/>
      <c r="I37" s="109"/>
      <c r="J37" s="109"/>
      <c r="K37" s="109"/>
      <c r="L37" s="109"/>
      <c r="M37" s="109"/>
      <c r="N37" s="109"/>
      <c r="O37" s="60">
        <f t="shared" si="0"/>
        <v>140</v>
      </c>
      <c r="P37" s="67">
        <f t="shared" si="1"/>
        <v>100</v>
      </c>
      <c r="Q37" s="109">
        <v>10</v>
      </c>
      <c r="R37" s="109">
        <v>8</v>
      </c>
      <c r="S37" s="109">
        <v>14</v>
      </c>
      <c r="T37" s="109">
        <v>6</v>
      </c>
      <c r="U37" s="109">
        <v>8</v>
      </c>
      <c r="V37" s="109">
        <v>7</v>
      </c>
      <c r="W37" s="109">
        <v>164</v>
      </c>
      <c r="X37" s="109"/>
      <c r="Y37" s="109"/>
      <c r="Z37" s="109"/>
      <c r="AA37" s="60">
        <f t="shared" si="2"/>
        <v>217</v>
      </c>
      <c r="AB37" s="67">
        <f t="shared" si="3"/>
        <v>74.827586206896555</v>
      </c>
      <c r="AC37" s="111">
        <v>56</v>
      </c>
      <c r="AD37" s="67">
        <f t="shared" si="4"/>
        <v>56.000000000000007</v>
      </c>
      <c r="AE37" s="112">
        <f>CRS!M37</f>
        <v>76.73310344827587</v>
      </c>
      <c r="AF37" s="66">
        <f>CRS!N37</f>
        <v>67.419051724137944</v>
      </c>
      <c r="AG37" s="64">
        <f>CRS!O37</f>
        <v>84</v>
      </c>
      <c r="AH37" s="380"/>
      <c r="AI37" s="378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RAPADA, JULIE ANN G. </v>
      </c>
      <c r="C38" s="65" t="str">
        <f>CRS!C38</f>
        <v>F</v>
      </c>
      <c r="D38" s="70" t="str">
        <f>CRS!D38</f>
        <v>BSIT-WEB TRACK-2</v>
      </c>
      <c r="E38" s="109">
        <v>0</v>
      </c>
      <c r="F38" s="109">
        <v>50</v>
      </c>
      <c r="G38" s="109">
        <v>40</v>
      </c>
      <c r="H38" s="109"/>
      <c r="I38" s="109"/>
      <c r="J38" s="109"/>
      <c r="K38" s="109"/>
      <c r="L38" s="109"/>
      <c r="M38" s="109"/>
      <c r="N38" s="109"/>
      <c r="O38" s="60">
        <f t="shared" si="0"/>
        <v>90</v>
      </c>
      <c r="P38" s="67">
        <f t="shared" si="1"/>
        <v>64.285714285714292</v>
      </c>
      <c r="Q38" s="109">
        <v>6</v>
      </c>
      <c r="R38" s="109">
        <v>6</v>
      </c>
      <c r="S38" s="109">
        <v>12</v>
      </c>
      <c r="T38" s="109">
        <v>5</v>
      </c>
      <c r="U38" s="109">
        <v>5</v>
      </c>
      <c r="V38" s="109">
        <v>6</v>
      </c>
      <c r="W38" s="109">
        <v>209</v>
      </c>
      <c r="X38" s="109"/>
      <c r="Y38" s="109"/>
      <c r="Z38" s="109"/>
      <c r="AA38" s="60">
        <f t="shared" si="2"/>
        <v>249</v>
      </c>
      <c r="AB38" s="67">
        <f t="shared" si="3"/>
        <v>85.862068965517253</v>
      </c>
      <c r="AC38" s="111">
        <v>80</v>
      </c>
      <c r="AD38" s="67">
        <f t="shared" si="4"/>
        <v>80</v>
      </c>
      <c r="AE38" s="112">
        <f>CRS!M38</f>
        <v>76.74876847290642</v>
      </c>
      <c r="AF38" s="66">
        <f>CRS!N38</f>
        <v>75.626884236453208</v>
      </c>
      <c r="AG38" s="64">
        <f>CRS!O38</f>
        <v>88</v>
      </c>
      <c r="AH38" s="380"/>
      <c r="AI38" s="378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RODAS, MARK FRANCIS D. </v>
      </c>
      <c r="C39" s="65" t="str">
        <f>CRS!C39</f>
        <v>M</v>
      </c>
      <c r="D39" s="70" t="str">
        <f>CRS!D39</f>
        <v>BSIT-WEB TRACK-1</v>
      </c>
      <c r="E39" s="109">
        <v>40</v>
      </c>
      <c r="F39" s="109">
        <v>50</v>
      </c>
      <c r="G39" s="109">
        <v>40</v>
      </c>
      <c r="H39" s="109"/>
      <c r="I39" s="109"/>
      <c r="J39" s="109"/>
      <c r="K39" s="109"/>
      <c r="L39" s="109"/>
      <c r="M39" s="109"/>
      <c r="N39" s="109"/>
      <c r="O39" s="60">
        <f t="shared" si="0"/>
        <v>130</v>
      </c>
      <c r="P39" s="67">
        <f t="shared" si="1"/>
        <v>92.857142857142861</v>
      </c>
      <c r="Q39" s="109">
        <v>6</v>
      </c>
      <c r="R39" s="109">
        <v>6</v>
      </c>
      <c r="S39" s="109">
        <v>12</v>
      </c>
      <c r="T39" s="109">
        <v>5</v>
      </c>
      <c r="U39" s="109">
        <v>8</v>
      </c>
      <c r="V39" s="109">
        <v>6</v>
      </c>
      <c r="W39" s="109">
        <v>198</v>
      </c>
      <c r="X39" s="109"/>
      <c r="Y39" s="109"/>
      <c r="Z39" s="109"/>
      <c r="AA39" s="60">
        <f t="shared" si="2"/>
        <v>241</v>
      </c>
      <c r="AB39" s="67">
        <f t="shared" si="3"/>
        <v>83.103448275862064</v>
      </c>
      <c r="AC39" s="111">
        <v>76</v>
      </c>
      <c r="AD39" s="67">
        <f t="shared" si="4"/>
        <v>76</v>
      </c>
      <c r="AE39" s="112">
        <f>CRS!M39</f>
        <v>83.906995073891636</v>
      </c>
      <c r="AF39" s="66">
        <f>CRS!N39</f>
        <v>74.93599753694582</v>
      </c>
      <c r="AG39" s="64">
        <f>CRS!O39</f>
        <v>87</v>
      </c>
      <c r="AH39" s="380"/>
      <c r="AI39" s="378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SALVADOR, SAMANTHA ANGELA </v>
      </c>
      <c r="C40" s="65" t="str">
        <f>CRS!C40</f>
        <v>F</v>
      </c>
      <c r="D40" s="70" t="str">
        <f>CRS!D40</f>
        <v>BSIT-WEB TRACK-2</v>
      </c>
      <c r="E40" s="109">
        <v>50</v>
      </c>
      <c r="F40" s="109">
        <v>50</v>
      </c>
      <c r="G40" s="109">
        <v>40</v>
      </c>
      <c r="H40" s="109"/>
      <c r="I40" s="109"/>
      <c r="J40" s="109"/>
      <c r="K40" s="109"/>
      <c r="L40" s="109"/>
      <c r="M40" s="109"/>
      <c r="N40" s="109"/>
      <c r="O40" s="60">
        <f t="shared" si="0"/>
        <v>140</v>
      </c>
      <c r="P40" s="67">
        <f t="shared" si="1"/>
        <v>100</v>
      </c>
      <c r="Q40" s="109">
        <v>8</v>
      </c>
      <c r="R40" s="109">
        <v>6</v>
      </c>
      <c r="S40" s="109">
        <v>10</v>
      </c>
      <c r="T40" s="109">
        <v>6</v>
      </c>
      <c r="U40" s="109">
        <v>8</v>
      </c>
      <c r="V40" s="109">
        <v>7</v>
      </c>
      <c r="W40" s="109">
        <v>221</v>
      </c>
      <c r="X40" s="109"/>
      <c r="Y40" s="109"/>
      <c r="Z40" s="109"/>
      <c r="AA40" s="60">
        <f t="shared" si="2"/>
        <v>266</v>
      </c>
      <c r="AB40" s="67">
        <f t="shared" si="3"/>
        <v>91.724137931034477</v>
      </c>
      <c r="AC40" s="111">
        <v>94</v>
      </c>
      <c r="AD40" s="67">
        <f t="shared" si="4"/>
        <v>94</v>
      </c>
      <c r="AE40" s="112">
        <f>CRS!M40</f>
        <v>95.228965517241392</v>
      </c>
      <c r="AF40" s="66">
        <f>CRS!N40</f>
        <v>88.194482758620694</v>
      </c>
      <c r="AG40" s="64">
        <f>CRS!O40</f>
        <v>94</v>
      </c>
      <c r="AH40" s="380"/>
      <c r="AI40" s="378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8" t="str">
        <f>A1</f>
        <v>CITCS 2D  IT 5</v>
      </c>
      <c r="B42" s="339"/>
      <c r="C42" s="339"/>
      <c r="D42" s="339"/>
      <c r="E42" s="334" t="s">
        <v>135</v>
      </c>
      <c r="F42" s="334"/>
      <c r="G42" s="334"/>
      <c r="H42" s="334"/>
      <c r="I42" s="334"/>
      <c r="J42" s="334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6"/>
      <c r="AD42" s="336"/>
      <c r="AE42" s="336"/>
      <c r="AF42" s="336"/>
      <c r="AG42" s="337"/>
      <c r="AH42" s="55"/>
      <c r="AI42" s="55"/>
      <c r="AJ42" s="55"/>
      <c r="AK42" s="55"/>
      <c r="AL42" s="55"/>
    </row>
    <row r="43" spans="1:38" ht="15" customHeight="1" x14ac:dyDescent="0.45">
      <c r="A43" s="340"/>
      <c r="B43" s="341"/>
      <c r="C43" s="341"/>
      <c r="D43" s="341"/>
      <c r="E43" s="321" t="str">
        <f>E2</f>
        <v>Class Standing</v>
      </c>
      <c r="F43" s="321"/>
      <c r="G43" s="321"/>
      <c r="H43" s="321"/>
      <c r="I43" s="321"/>
      <c r="J43" s="321"/>
      <c r="K43" s="322"/>
      <c r="L43" s="322"/>
      <c r="M43" s="322"/>
      <c r="N43" s="322"/>
      <c r="O43" s="322"/>
      <c r="P43" s="310"/>
      <c r="Q43" s="321" t="str">
        <f>Q2</f>
        <v>Laboratory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10"/>
      <c r="AC43" s="358" t="s">
        <v>98</v>
      </c>
      <c r="AD43" s="359"/>
      <c r="AE43" s="381" t="str">
        <f>AE2</f>
        <v>RAW SCORE</v>
      </c>
      <c r="AF43" s="353" t="s">
        <v>99</v>
      </c>
      <c r="AG43" s="304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51" t="str">
        <f>A3</f>
        <v>NETWORK MANAGEMENT</v>
      </c>
      <c r="B44" s="352"/>
      <c r="C44" s="352"/>
      <c r="D44" s="352"/>
      <c r="E44" s="309" t="s">
        <v>101</v>
      </c>
      <c r="F44" s="309" t="s">
        <v>102</v>
      </c>
      <c r="G44" s="309" t="s">
        <v>103</v>
      </c>
      <c r="H44" s="309" t="s">
        <v>104</v>
      </c>
      <c r="I44" s="309" t="s">
        <v>105</v>
      </c>
      <c r="J44" s="309" t="s">
        <v>106</v>
      </c>
      <c r="K44" s="309" t="s">
        <v>107</v>
      </c>
      <c r="L44" s="309" t="s">
        <v>108</v>
      </c>
      <c r="M44" s="309" t="s">
        <v>109</v>
      </c>
      <c r="N44" s="309" t="s">
        <v>0</v>
      </c>
      <c r="O44" s="346" t="s">
        <v>110</v>
      </c>
      <c r="P44" s="317" t="s">
        <v>111</v>
      </c>
      <c r="Q44" s="309" t="s">
        <v>112</v>
      </c>
      <c r="R44" s="309" t="s">
        <v>113</v>
      </c>
      <c r="S44" s="309" t="s">
        <v>114</v>
      </c>
      <c r="T44" s="309" t="s">
        <v>115</v>
      </c>
      <c r="U44" s="309" t="s">
        <v>116</v>
      </c>
      <c r="V44" s="309" t="s">
        <v>117</v>
      </c>
      <c r="W44" s="309" t="s">
        <v>118</v>
      </c>
      <c r="X44" s="309" t="s">
        <v>119</v>
      </c>
      <c r="Y44" s="309" t="s">
        <v>120</v>
      </c>
      <c r="Z44" s="309" t="s">
        <v>121</v>
      </c>
      <c r="AA44" s="346" t="s">
        <v>110</v>
      </c>
      <c r="AB44" s="317" t="s">
        <v>111</v>
      </c>
      <c r="AC44" s="360"/>
      <c r="AD44" s="361"/>
      <c r="AE44" s="381"/>
      <c r="AF44" s="353"/>
      <c r="AG44" s="304"/>
      <c r="AH44" s="62"/>
      <c r="AI44" s="62"/>
      <c r="AJ44" s="62"/>
      <c r="AK44" s="62"/>
      <c r="AL44" s="62"/>
    </row>
    <row r="45" spans="1:38" ht="12.75" customHeight="1" x14ac:dyDescent="0.45">
      <c r="A45" s="329" t="str">
        <f>A4</f>
        <v>TTH 11:45AM-1:10PM   MWF 11:45AM-1:10PM</v>
      </c>
      <c r="B45" s="330"/>
      <c r="C45" s="331"/>
      <c r="D45" s="71" t="str">
        <f>D4</f>
        <v>M306</v>
      </c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46"/>
      <c r="P45" s="317"/>
      <c r="Q45" s="310"/>
      <c r="R45" s="310"/>
      <c r="S45" s="310"/>
      <c r="T45" s="310"/>
      <c r="U45" s="309"/>
      <c r="V45" s="309"/>
      <c r="W45" s="310"/>
      <c r="X45" s="310"/>
      <c r="Y45" s="310"/>
      <c r="Z45" s="310"/>
      <c r="AA45" s="347"/>
      <c r="AB45" s="318"/>
      <c r="AC45" s="68" t="s">
        <v>122</v>
      </c>
      <c r="AD45" s="69" t="s">
        <v>123</v>
      </c>
      <c r="AE45" s="381"/>
      <c r="AF45" s="353"/>
      <c r="AG45" s="304"/>
      <c r="AH45" s="62"/>
      <c r="AI45" s="62"/>
      <c r="AJ45" s="62"/>
      <c r="AK45" s="62"/>
      <c r="AL45" s="62"/>
    </row>
    <row r="46" spans="1:38" ht="12.75" customHeight="1" x14ac:dyDescent="0.45">
      <c r="A46" s="329" t="str">
        <f>A5</f>
        <v>3rd Trimester SY 2017-2018</v>
      </c>
      <c r="B46" s="330"/>
      <c r="C46" s="331"/>
      <c r="D46" s="331"/>
      <c r="E46" s="57">
        <f t="shared" ref="E46:N47" si="5">IF(E5="","",E5)</f>
        <v>50</v>
      </c>
      <c r="F46" s="57">
        <f t="shared" si="5"/>
        <v>50</v>
      </c>
      <c r="G46" s="57">
        <f t="shared" si="5"/>
        <v>40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6"/>
      <c r="P46" s="317"/>
      <c r="Q46" s="57">
        <f>IF(Q5="","",Q5)</f>
        <v>10</v>
      </c>
      <c r="R46" s="57">
        <f t="shared" ref="R46:Z46" si="6">IF(R5="","",R5)</f>
        <v>10</v>
      </c>
      <c r="S46" s="57">
        <f t="shared" si="6"/>
        <v>20</v>
      </c>
      <c r="T46" s="57">
        <f t="shared" si="6"/>
        <v>10</v>
      </c>
      <c r="U46" s="57">
        <f t="shared" si="6"/>
        <v>10</v>
      </c>
      <c r="V46" s="57">
        <f t="shared" si="6"/>
        <v>10</v>
      </c>
      <c r="W46" s="57">
        <f t="shared" si="6"/>
        <v>220</v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7"/>
      <c r="AB46" s="318"/>
      <c r="AC46" s="57">
        <f>IF(AC5="","",AC5)</f>
        <v>100</v>
      </c>
      <c r="AD46" s="355"/>
      <c r="AE46" s="381"/>
      <c r="AF46" s="353"/>
      <c r="AG46" s="304"/>
      <c r="AH46" s="62"/>
      <c r="AI46" s="62"/>
      <c r="AJ46" s="62"/>
      <c r="AK46" s="62"/>
      <c r="AL46" s="62"/>
    </row>
    <row r="47" spans="1:38" ht="12.75" customHeight="1" x14ac:dyDescent="0.45">
      <c r="A47" s="365" t="str">
        <f>A6</f>
        <v>Inst/Prof:Leonard Prim Francis G. Reyes</v>
      </c>
      <c r="B47" s="322"/>
      <c r="C47" s="310"/>
      <c r="D47" s="310"/>
      <c r="E47" s="323" t="str">
        <f>IF(E6="","",E6)</f>
        <v>SW 01</v>
      </c>
      <c r="F47" s="323" t="str">
        <f t="shared" si="5"/>
        <v>SW 02</v>
      </c>
      <c r="G47" s="323" t="str">
        <f t="shared" si="5"/>
        <v>SW 03</v>
      </c>
      <c r="H47" s="323" t="str">
        <f t="shared" si="5"/>
        <v/>
      </c>
      <c r="I47" s="323" t="str">
        <f t="shared" si="5"/>
        <v/>
      </c>
      <c r="J47" s="323" t="str">
        <f t="shared" si="5"/>
        <v/>
      </c>
      <c r="K47" s="323" t="str">
        <f t="shared" si="5"/>
        <v/>
      </c>
      <c r="L47" s="323" t="str">
        <f t="shared" si="5"/>
        <v/>
      </c>
      <c r="M47" s="323" t="str">
        <f t="shared" si="5"/>
        <v/>
      </c>
      <c r="N47" s="323" t="str">
        <f t="shared" si="5"/>
        <v/>
      </c>
      <c r="O47" s="375">
        <f>O6</f>
        <v>140</v>
      </c>
      <c r="P47" s="317"/>
      <c r="Q47" s="323" t="str">
        <f t="shared" ref="Q47:Z47" si="7">IF(Q6="","",Q6)</f>
        <v>Hist</v>
      </c>
      <c r="R47" s="323" t="str">
        <f t="shared" si="7"/>
        <v>Feat</v>
      </c>
      <c r="S47" s="323" t="str">
        <f t="shared" si="7"/>
        <v>Cap &amp; Lim</v>
      </c>
      <c r="T47" s="323" t="str">
        <f t="shared" si="7"/>
        <v>Tool</v>
      </c>
      <c r="U47" s="323" t="str">
        <f t="shared" si="7"/>
        <v>Presentor</v>
      </c>
      <c r="V47" s="323" t="str">
        <f t="shared" si="7"/>
        <v>Presentation</v>
      </c>
      <c r="W47" s="323" t="str">
        <f t="shared" si="7"/>
        <v>Quiz</v>
      </c>
      <c r="X47" s="323" t="str">
        <f t="shared" si="7"/>
        <v/>
      </c>
      <c r="Y47" s="323" t="str">
        <f t="shared" si="7"/>
        <v/>
      </c>
      <c r="Z47" s="323" t="str">
        <f t="shared" si="7"/>
        <v/>
      </c>
      <c r="AA47" s="375">
        <f>AA6</f>
        <v>290</v>
      </c>
      <c r="AB47" s="318"/>
      <c r="AC47" s="314">
        <f>AC6</f>
        <v>43285</v>
      </c>
      <c r="AD47" s="356"/>
      <c r="AE47" s="381"/>
      <c r="AF47" s="353"/>
      <c r="AG47" s="304"/>
      <c r="AH47" s="62"/>
      <c r="AI47" s="62"/>
      <c r="AJ47" s="62"/>
      <c r="AK47" s="62"/>
      <c r="AL47" s="62"/>
    </row>
    <row r="48" spans="1:38" ht="13.35" customHeight="1" x14ac:dyDescent="0.45">
      <c r="A48" s="368" t="s">
        <v>124</v>
      </c>
      <c r="B48" s="369"/>
      <c r="C48" s="342" t="s">
        <v>125</v>
      </c>
      <c r="D48" s="332" t="s">
        <v>128</v>
      </c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75"/>
      <c r="P48" s="317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75"/>
      <c r="AB48" s="318"/>
      <c r="AC48" s="315"/>
      <c r="AD48" s="356"/>
      <c r="AE48" s="381"/>
      <c r="AF48" s="353"/>
      <c r="AG48" s="304"/>
      <c r="AH48" s="55"/>
      <c r="AI48" s="55"/>
      <c r="AJ48" s="55"/>
      <c r="AK48" s="55"/>
      <c r="AL48" s="55"/>
    </row>
    <row r="49" spans="1:33" x14ac:dyDescent="0.45">
      <c r="A49" s="370"/>
      <c r="B49" s="371"/>
      <c r="C49" s="343"/>
      <c r="D49" s="333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76"/>
      <c r="P49" s="320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76"/>
      <c r="AB49" s="319"/>
      <c r="AC49" s="316"/>
      <c r="AD49" s="357"/>
      <c r="AE49" s="382"/>
      <c r="AF49" s="354"/>
      <c r="AG49" s="305"/>
    </row>
    <row r="50" spans="1:33" ht="12.75" customHeight="1" x14ac:dyDescent="0.45">
      <c r="A50" s="58" t="s">
        <v>66</v>
      </c>
      <c r="B50" s="59" t="str">
        <f>CRS!B50</f>
        <v>SANSANO, CHRISTIAN</v>
      </c>
      <c r="C50" s="65" t="str">
        <f>CRS!C50</f>
        <v>M</v>
      </c>
      <c r="D50" s="70" t="str">
        <f>CRS!D50</f>
        <v>BSIT-WEB TRACK-3</v>
      </c>
      <c r="E50" s="109">
        <v>30</v>
      </c>
      <c r="F50" s="109">
        <v>50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80</v>
      </c>
      <c r="P50" s="67">
        <f t="shared" ref="P50:P80" si="9">IF(O50="","",O50/$O$6*100)</f>
        <v>57.142857142857139</v>
      </c>
      <c r="Q50" s="109">
        <v>5</v>
      </c>
      <c r="R50" s="109">
        <v>5</v>
      </c>
      <c r="S50" s="109">
        <v>10</v>
      </c>
      <c r="T50" s="109">
        <v>6</v>
      </c>
      <c r="U50" s="109">
        <v>4</v>
      </c>
      <c r="V50" s="109">
        <v>4</v>
      </c>
      <c r="W50" s="109">
        <v>185</v>
      </c>
      <c r="X50" s="109"/>
      <c r="Y50" s="109"/>
      <c r="Z50" s="109"/>
      <c r="AA50" s="60">
        <f t="shared" ref="AA50:AA80" si="10">IF(SUM(Q50:Z50)=0,"",SUM(Q50:Z50))</f>
        <v>219</v>
      </c>
      <c r="AB50" s="67">
        <f t="shared" ref="AB50:AB80" si="11">IF(AA50="","",AA50/$AA$6*100)</f>
        <v>75.517241379310335</v>
      </c>
      <c r="AC50" s="111">
        <v>15</v>
      </c>
      <c r="AD50" s="67">
        <f t="shared" ref="AD50:AD80" si="12">IF(AC50="","",AC50/$AC$5*100)</f>
        <v>15</v>
      </c>
      <c r="AE50" s="112">
        <f>CRS!M50</f>
        <v>48.877832512315273</v>
      </c>
      <c r="AF50" s="66">
        <f>CRS!N50</f>
        <v>56.361416256157639</v>
      </c>
      <c r="AG50" s="64">
        <f>CRS!O50</f>
        <v>78</v>
      </c>
    </row>
    <row r="51" spans="1:33" ht="12.75" customHeight="1" x14ac:dyDescent="0.4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TRACK-3</v>
      </c>
      <c r="E51" s="109">
        <v>0</v>
      </c>
      <c r="F51" s="109">
        <v>50</v>
      </c>
      <c r="G51" s="109">
        <v>40</v>
      </c>
      <c r="H51" s="109"/>
      <c r="I51" s="109"/>
      <c r="J51" s="109"/>
      <c r="K51" s="109"/>
      <c r="L51" s="109"/>
      <c r="M51" s="109"/>
      <c r="N51" s="109"/>
      <c r="O51" s="60">
        <f t="shared" si="8"/>
        <v>90</v>
      </c>
      <c r="P51" s="67">
        <f t="shared" si="9"/>
        <v>64.285714285714292</v>
      </c>
      <c r="Q51" s="109">
        <v>5</v>
      </c>
      <c r="R51" s="109">
        <v>5</v>
      </c>
      <c r="S51" s="109">
        <v>10</v>
      </c>
      <c r="T51" s="109">
        <v>4</v>
      </c>
      <c r="U51" s="109">
        <v>5</v>
      </c>
      <c r="V51" s="109">
        <v>5</v>
      </c>
      <c r="W51" s="109">
        <v>147</v>
      </c>
      <c r="X51" s="109"/>
      <c r="Y51" s="109"/>
      <c r="Z51" s="109"/>
      <c r="AA51" s="60">
        <f t="shared" si="10"/>
        <v>181</v>
      </c>
      <c r="AB51" s="67">
        <f t="shared" si="11"/>
        <v>62.413793103448278</v>
      </c>
      <c r="AC51" s="111">
        <v>34</v>
      </c>
      <c r="AD51" s="67">
        <f t="shared" si="12"/>
        <v>34</v>
      </c>
      <c r="AE51" s="112">
        <f>CRS!M51</f>
        <v>53.370837438423649</v>
      </c>
      <c r="AF51" s="66">
        <f>CRS!N51</f>
        <v>62.872918719211832</v>
      </c>
      <c r="AG51" s="64">
        <f>CRS!O51</f>
        <v>81</v>
      </c>
    </row>
    <row r="52" spans="1:33" ht="12.75" customHeight="1" x14ac:dyDescent="0.45">
      <c r="A52" s="56" t="s">
        <v>68</v>
      </c>
      <c r="B52" s="59" t="str">
        <f>CRS!B52</f>
        <v xml:space="preserve">SATURNINO, DENISE KATE M. </v>
      </c>
      <c r="C52" s="65" t="str">
        <f>CRS!C52</f>
        <v>F</v>
      </c>
      <c r="D52" s="70" t="str">
        <f>CRS!D52</f>
        <v>BSIT-WEB TRACK-1</v>
      </c>
      <c r="E52" s="109">
        <v>0</v>
      </c>
      <c r="F52" s="109">
        <v>0</v>
      </c>
      <c r="G52" s="109">
        <v>40</v>
      </c>
      <c r="H52" s="109"/>
      <c r="I52" s="109"/>
      <c r="J52" s="109"/>
      <c r="K52" s="109"/>
      <c r="L52" s="109"/>
      <c r="M52" s="109"/>
      <c r="N52" s="109"/>
      <c r="O52" s="60">
        <f t="shared" si="8"/>
        <v>40</v>
      </c>
      <c r="P52" s="67">
        <f t="shared" si="9"/>
        <v>28.571428571428569</v>
      </c>
      <c r="Q52" s="109">
        <v>6</v>
      </c>
      <c r="R52" s="109">
        <v>6</v>
      </c>
      <c r="S52" s="109">
        <v>12</v>
      </c>
      <c r="T52" s="109">
        <v>5</v>
      </c>
      <c r="U52" s="109">
        <v>5</v>
      </c>
      <c r="V52" s="109">
        <v>6</v>
      </c>
      <c r="W52" s="109">
        <v>156</v>
      </c>
      <c r="X52" s="109"/>
      <c r="Y52" s="109"/>
      <c r="Z52" s="109"/>
      <c r="AA52" s="60">
        <f t="shared" si="10"/>
        <v>196</v>
      </c>
      <c r="AB52" s="67">
        <f t="shared" si="11"/>
        <v>67.58620689655173</v>
      </c>
      <c r="AC52" s="111">
        <v>79</v>
      </c>
      <c r="AD52" s="67">
        <f t="shared" si="12"/>
        <v>79</v>
      </c>
      <c r="AE52" s="112">
        <f>CRS!M52</f>
        <v>58.592019704433497</v>
      </c>
      <c r="AF52" s="66">
        <f>CRS!N52</f>
        <v>63.031009852216748</v>
      </c>
      <c r="AG52" s="64">
        <f>CRS!O52</f>
        <v>82</v>
      </c>
    </row>
    <row r="53" spans="1:33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>
        <v>30</v>
      </c>
      <c r="F53" s="109">
        <v>50</v>
      </c>
      <c r="G53" s="109">
        <v>30</v>
      </c>
      <c r="H53" s="109"/>
      <c r="I53" s="109"/>
      <c r="J53" s="109"/>
      <c r="K53" s="109"/>
      <c r="L53" s="109"/>
      <c r="M53" s="109"/>
      <c r="N53" s="109"/>
      <c r="O53" s="60">
        <f t="shared" si="8"/>
        <v>110</v>
      </c>
      <c r="P53" s="67">
        <f t="shared" si="9"/>
        <v>78.571428571428569</v>
      </c>
      <c r="Q53" s="109">
        <v>6</v>
      </c>
      <c r="R53" s="109">
        <v>6</v>
      </c>
      <c r="S53" s="109">
        <v>10</v>
      </c>
      <c r="T53" s="109">
        <v>5</v>
      </c>
      <c r="U53" s="109">
        <v>4</v>
      </c>
      <c r="V53" s="109">
        <v>4</v>
      </c>
      <c r="W53" s="109">
        <v>175</v>
      </c>
      <c r="X53" s="109"/>
      <c r="Y53" s="109"/>
      <c r="Z53" s="109"/>
      <c r="AA53" s="60">
        <f t="shared" si="10"/>
        <v>210</v>
      </c>
      <c r="AB53" s="67">
        <f t="shared" si="11"/>
        <v>72.41379310344827</v>
      </c>
      <c r="AC53" s="111">
        <v>39</v>
      </c>
      <c r="AD53" s="67">
        <f t="shared" si="12"/>
        <v>39</v>
      </c>
      <c r="AE53" s="112">
        <f>CRS!M53</f>
        <v>63.085123152709357</v>
      </c>
      <c r="AF53" s="66">
        <f>CRS!N53</f>
        <v>68.070061576354675</v>
      </c>
      <c r="AG53" s="64">
        <f>CRS!O53</f>
        <v>84</v>
      </c>
    </row>
    <row r="54" spans="1:33" ht="12.75" customHeight="1" x14ac:dyDescent="0.45">
      <c r="A54" s="56" t="s">
        <v>70</v>
      </c>
      <c r="B54" s="59" t="str">
        <f>CRS!B54</f>
        <v xml:space="preserve">TANGALIN, NEIL C. </v>
      </c>
      <c r="C54" s="65" t="str">
        <f>CRS!C54</f>
        <v>M</v>
      </c>
      <c r="D54" s="70" t="str">
        <f>CRS!D54</f>
        <v>BSIT-WEB TRACK-2</v>
      </c>
      <c r="E54" s="109">
        <v>0</v>
      </c>
      <c r="F54" s="109">
        <v>50</v>
      </c>
      <c r="G54" s="109">
        <v>40</v>
      </c>
      <c r="H54" s="109"/>
      <c r="I54" s="109"/>
      <c r="J54" s="109"/>
      <c r="K54" s="109"/>
      <c r="L54" s="109"/>
      <c r="M54" s="109"/>
      <c r="N54" s="109"/>
      <c r="O54" s="60">
        <f t="shared" si="8"/>
        <v>90</v>
      </c>
      <c r="P54" s="67">
        <f t="shared" si="9"/>
        <v>64.285714285714292</v>
      </c>
      <c r="Q54" s="109">
        <v>6</v>
      </c>
      <c r="R54" s="109">
        <v>6</v>
      </c>
      <c r="S54" s="109">
        <v>12</v>
      </c>
      <c r="T54" s="109">
        <v>6</v>
      </c>
      <c r="U54" s="109">
        <v>7</v>
      </c>
      <c r="V54" s="109">
        <v>6</v>
      </c>
      <c r="W54" s="109">
        <v>191</v>
      </c>
      <c r="X54" s="109"/>
      <c r="Y54" s="109"/>
      <c r="Z54" s="109"/>
      <c r="AA54" s="60">
        <f t="shared" si="10"/>
        <v>234</v>
      </c>
      <c r="AB54" s="67">
        <f t="shared" si="11"/>
        <v>80.689655172413794</v>
      </c>
      <c r="AC54" s="111">
        <v>42</v>
      </c>
      <c r="AD54" s="67">
        <f t="shared" si="12"/>
        <v>42</v>
      </c>
      <c r="AE54" s="112">
        <f>CRS!M54</f>
        <v>62.121871921182276</v>
      </c>
      <c r="AF54" s="66">
        <f>CRS!N54</f>
        <v>70.013435960591138</v>
      </c>
      <c r="AG54" s="64">
        <f>CRS!O54</f>
        <v>85</v>
      </c>
    </row>
    <row r="55" spans="1:33" ht="12.75" customHeight="1" x14ac:dyDescent="0.45">
      <c r="A55" s="56" t="s">
        <v>71</v>
      </c>
      <c r="B55" s="59" t="str">
        <f>CRS!B55</f>
        <v xml:space="preserve">TERENG, KARL ANDREI B. </v>
      </c>
      <c r="C55" s="65" t="str">
        <f>CRS!C55</f>
        <v>M</v>
      </c>
      <c r="D55" s="70" t="str">
        <f>CRS!D55</f>
        <v>BSIT-NET SEC TRACK-2</v>
      </c>
      <c r="E55" s="109">
        <v>40</v>
      </c>
      <c r="F55" s="109">
        <v>0</v>
      </c>
      <c r="G55" s="109">
        <v>40</v>
      </c>
      <c r="H55" s="109"/>
      <c r="I55" s="109"/>
      <c r="J55" s="109"/>
      <c r="K55" s="109"/>
      <c r="L55" s="109"/>
      <c r="M55" s="109"/>
      <c r="N55" s="109"/>
      <c r="O55" s="60">
        <f t="shared" si="8"/>
        <v>80</v>
      </c>
      <c r="P55" s="67">
        <f t="shared" si="9"/>
        <v>57.142857142857139</v>
      </c>
      <c r="Q55" s="109">
        <v>3</v>
      </c>
      <c r="R55" s="109">
        <v>3</v>
      </c>
      <c r="S55" s="109">
        <v>6</v>
      </c>
      <c r="T55" s="109">
        <v>2</v>
      </c>
      <c r="U55" s="109"/>
      <c r="V55" s="109">
        <v>3</v>
      </c>
      <c r="W55" s="109">
        <v>33</v>
      </c>
      <c r="X55" s="109"/>
      <c r="Y55" s="109"/>
      <c r="Z55" s="109"/>
      <c r="AA55" s="60">
        <f t="shared" si="10"/>
        <v>50</v>
      </c>
      <c r="AB55" s="67">
        <f t="shared" si="11"/>
        <v>17.241379310344829</v>
      </c>
      <c r="AC55" s="111">
        <v>40</v>
      </c>
      <c r="AD55" s="67">
        <f t="shared" si="12"/>
        <v>40</v>
      </c>
      <c r="AE55" s="112">
        <f>CRS!M55</f>
        <v>38.146798029556649</v>
      </c>
      <c r="AF55" s="66">
        <f>CRS!N55</f>
        <v>53.850899014778328</v>
      </c>
      <c r="AG55" s="64">
        <f>CRS!O55</f>
        <v>77</v>
      </c>
    </row>
    <row r="56" spans="1:33" ht="12.75" customHeight="1" x14ac:dyDescent="0.45">
      <c r="A56" s="56" t="s">
        <v>72</v>
      </c>
      <c r="B56" s="59" t="str">
        <f>CRS!B56</f>
        <v xml:space="preserve">TUYAN, NEIL MARK E. </v>
      </c>
      <c r="C56" s="65" t="str">
        <f>CRS!C56</f>
        <v>M</v>
      </c>
      <c r="D56" s="70" t="str">
        <f>CRS!D56</f>
        <v>BSIT-NET SEC TRACK-2</v>
      </c>
      <c r="E56" s="109">
        <v>0</v>
      </c>
      <c r="F56" s="109">
        <v>50</v>
      </c>
      <c r="G56" s="109">
        <v>40</v>
      </c>
      <c r="H56" s="109"/>
      <c r="I56" s="109"/>
      <c r="J56" s="109"/>
      <c r="K56" s="109"/>
      <c r="L56" s="109"/>
      <c r="M56" s="109"/>
      <c r="N56" s="109"/>
      <c r="O56" s="60">
        <f t="shared" si="8"/>
        <v>90</v>
      </c>
      <c r="P56" s="67">
        <f t="shared" si="9"/>
        <v>64.285714285714292</v>
      </c>
      <c r="Q56" s="109">
        <v>6</v>
      </c>
      <c r="R56" s="109">
        <v>5</v>
      </c>
      <c r="S56" s="109">
        <v>10</v>
      </c>
      <c r="T56" s="109">
        <v>7</v>
      </c>
      <c r="U56" s="109">
        <v>8</v>
      </c>
      <c r="V56" s="109">
        <v>4</v>
      </c>
      <c r="W56" s="109">
        <v>210</v>
      </c>
      <c r="X56" s="109"/>
      <c r="Y56" s="109"/>
      <c r="Z56" s="109"/>
      <c r="AA56" s="60">
        <f t="shared" si="10"/>
        <v>250</v>
      </c>
      <c r="AB56" s="67">
        <f t="shared" si="11"/>
        <v>86.206896551724128</v>
      </c>
      <c r="AC56" s="111">
        <v>72</v>
      </c>
      <c r="AD56" s="67">
        <f t="shared" si="12"/>
        <v>72</v>
      </c>
      <c r="AE56" s="112">
        <f>CRS!M56</f>
        <v>74.14256157635468</v>
      </c>
      <c r="AF56" s="66">
        <f>CRS!N56</f>
        <v>69.361280788177339</v>
      </c>
      <c r="AG56" s="64">
        <f>CRS!O56</f>
        <v>85</v>
      </c>
    </row>
    <row r="57" spans="1:33" ht="12.75" customHeight="1" x14ac:dyDescent="0.45">
      <c r="A57" s="56" t="s">
        <v>73</v>
      </c>
      <c r="B57" s="59" t="str">
        <f>CRS!B57</f>
        <v xml:space="preserve">UMANDAM, JOSEPH D. </v>
      </c>
      <c r="C57" s="65" t="str">
        <f>CRS!C57</f>
        <v>M</v>
      </c>
      <c r="D57" s="70" t="str">
        <f>CRS!D57</f>
        <v>BSIT-WEB TRACK-2</v>
      </c>
      <c r="E57" s="109">
        <v>50</v>
      </c>
      <c r="F57" s="109">
        <v>50</v>
      </c>
      <c r="G57" s="109">
        <v>40</v>
      </c>
      <c r="H57" s="109"/>
      <c r="I57" s="109"/>
      <c r="J57" s="109"/>
      <c r="K57" s="109"/>
      <c r="L57" s="109"/>
      <c r="M57" s="109"/>
      <c r="N57" s="109"/>
      <c r="O57" s="60">
        <f t="shared" si="8"/>
        <v>140</v>
      </c>
      <c r="P57" s="67">
        <f t="shared" si="9"/>
        <v>100</v>
      </c>
      <c r="Q57" s="109">
        <v>6</v>
      </c>
      <c r="R57" s="109">
        <v>6</v>
      </c>
      <c r="S57" s="109">
        <v>12</v>
      </c>
      <c r="T57" s="109">
        <v>6</v>
      </c>
      <c r="U57" s="109">
        <v>7</v>
      </c>
      <c r="V57" s="109">
        <v>6</v>
      </c>
      <c r="W57" s="109">
        <v>205</v>
      </c>
      <c r="X57" s="109"/>
      <c r="Y57" s="109"/>
      <c r="Z57" s="109"/>
      <c r="AA57" s="60">
        <f t="shared" si="10"/>
        <v>248</v>
      </c>
      <c r="AB57" s="67">
        <f t="shared" si="11"/>
        <v>85.517241379310349</v>
      </c>
      <c r="AC57" s="111">
        <v>25</v>
      </c>
      <c r="AD57" s="67">
        <f t="shared" si="12"/>
        <v>25</v>
      </c>
      <c r="AE57" s="112">
        <f>CRS!M57</f>
        <v>69.720689655172421</v>
      </c>
      <c r="AF57" s="66">
        <f>CRS!N57</f>
        <v>73.862844827586216</v>
      </c>
      <c r="AG57" s="64">
        <f>CRS!O57</f>
        <v>87</v>
      </c>
    </row>
    <row r="58" spans="1:33" ht="12.75" customHeight="1" x14ac:dyDescent="0.45">
      <c r="A58" s="56" t="s">
        <v>74</v>
      </c>
      <c r="B58" s="59" t="str">
        <f>CRS!B58</f>
        <v xml:space="preserve">UZOMA, EDWIN C. </v>
      </c>
      <c r="C58" s="65" t="str">
        <f>CRS!C58</f>
        <v>M</v>
      </c>
      <c r="D58" s="70" t="str">
        <f>CRS!D58</f>
        <v>BSIT-NET SEC TRACK-1</v>
      </c>
      <c r="E58" s="109"/>
      <c r="F58" s="109"/>
      <c r="G58" s="109">
        <v>35</v>
      </c>
      <c r="H58" s="109"/>
      <c r="I58" s="109"/>
      <c r="J58" s="109"/>
      <c r="K58" s="109"/>
      <c r="L58" s="109"/>
      <c r="M58" s="109"/>
      <c r="N58" s="109"/>
      <c r="O58" s="60">
        <f t="shared" si="8"/>
        <v>35</v>
      </c>
      <c r="P58" s="67">
        <f t="shared" si="9"/>
        <v>25</v>
      </c>
      <c r="Q58" s="109">
        <v>5</v>
      </c>
      <c r="R58" s="109">
        <v>5</v>
      </c>
      <c r="S58" s="109">
        <v>10</v>
      </c>
      <c r="T58" s="109">
        <v>4</v>
      </c>
      <c r="U58" s="109">
        <v>5</v>
      </c>
      <c r="V58" s="109">
        <v>5</v>
      </c>
      <c r="W58" s="109">
        <v>217</v>
      </c>
      <c r="X58" s="109"/>
      <c r="Y58" s="109"/>
      <c r="Z58" s="109"/>
      <c r="AA58" s="60">
        <f t="shared" si="10"/>
        <v>251</v>
      </c>
      <c r="AB58" s="67">
        <f t="shared" si="11"/>
        <v>86.551724137931032</v>
      </c>
      <c r="AC58" s="111">
        <v>51</v>
      </c>
      <c r="AD58" s="67">
        <f t="shared" si="12"/>
        <v>51</v>
      </c>
      <c r="AE58" s="112">
        <f>CRS!M58</f>
        <v>54.152068965517245</v>
      </c>
      <c r="AF58" s="66">
        <f>CRS!N58</f>
        <v>53.993534482758626</v>
      </c>
      <c r="AG58" s="64">
        <f>CRS!O58</f>
        <v>77</v>
      </c>
    </row>
    <row r="59" spans="1:33" ht="12.75" customHeight="1" x14ac:dyDescent="0.45">
      <c r="A59" s="56" t="s">
        <v>75</v>
      </c>
      <c r="B59" s="59" t="str">
        <f>CRS!B59</f>
        <v xml:space="preserve">YOUSOUF, HASSANE S. </v>
      </c>
      <c r="C59" s="65" t="str">
        <f>CRS!C59</f>
        <v>M</v>
      </c>
      <c r="D59" s="70" t="str">
        <f>CRS!D59</f>
        <v>BSIT-NET SEC TRACK-2</v>
      </c>
      <c r="E59" s="109">
        <v>30</v>
      </c>
      <c r="F59" s="109">
        <v>50</v>
      </c>
      <c r="G59" s="109">
        <v>20</v>
      </c>
      <c r="H59" s="109"/>
      <c r="I59" s="109"/>
      <c r="J59" s="109"/>
      <c r="K59" s="109"/>
      <c r="L59" s="109"/>
      <c r="M59" s="109"/>
      <c r="N59" s="109"/>
      <c r="O59" s="60">
        <f t="shared" si="8"/>
        <v>100</v>
      </c>
      <c r="P59" s="67">
        <f t="shared" si="9"/>
        <v>71.428571428571431</v>
      </c>
      <c r="Q59" s="109">
        <v>5</v>
      </c>
      <c r="R59" s="109">
        <v>4</v>
      </c>
      <c r="S59" s="109">
        <v>8</v>
      </c>
      <c r="T59" s="109">
        <v>5</v>
      </c>
      <c r="U59" s="109">
        <v>8</v>
      </c>
      <c r="V59" s="109">
        <v>4</v>
      </c>
      <c r="W59" s="109">
        <v>167</v>
      </c>
      <c r="X59" s="109"/>
      <c r="Y59" s="109"/>
      <c r="Z59" s="109"/>
      <c r="AA59" s="60">
        <f t="shared" si="10"/>
        <v>201</v>
      </c>
      <c r="AB59" s="67">
        <f t="shared" si="11"/>
        <v>69.310344827586206</v>
      </c>
      <c r="AC59" s="111">
        <v>62</v>
      </c>
      <c r="AD59" s="67">
        <f t="shared" si="12"/>
        <v>62</v>
      </c>
      <c r="AE59" s="112">
        <f>CRS!M59</f>
        <v>67.523842364532015</v>
      </c>
      <c r="AF59" s="66">
        <f>CRS!N59</f>
        <v>68.661921182266013</v>
      </c>
      <c r="AG59" s="64">
        <f>CRS!O59</f>
        <v>84</v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9"/>
      <c r="AI66" s="377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80"/>
      <c r="AI67" s="378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80"/>
      <c r="AI68" s="378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80"/>
      <c r="AI69" s="378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80"/>
      <c r="AI70" s="378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80"/>
      <c r="AI71" s="378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80"/>
      <c r="AI72" s="378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80"/>
      <c r="AI73" s="378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80"/>
      <c r="AI74" s="378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80"/>
      <c r="AI75" s="378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80"/>
      <c r="AI76" s="378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80"/>
      <c r="AI77" s="378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80"/>
      <c r="AI78" s="378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80"/>
      <c r="AI79" s="378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80"/>
      <c r="AI80" s="378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53" zoomScaleNormal="100" workbookViewId="0">
      <selection activeCell="T53" sqref="T53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25" t="str">
        <f>CRS!A1</f>
        <v>CITCS 2D  IT 5</v>
      </c>
      <c r="B1" s="326"/>
      <c r="C1" s="326"/>
      <c r="D1" s="326"/>
      <c r="E1" s="334" t="s">
        <v>137</v>
      </c>
      <c r="F1" s="334"/>
      <c r="G1" s="334"/>
      <c r="H1" s="334"/>
      <c r="I1" s="334"/>
      <c r="J1" s="334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6"/>
      <c r="AD1" s="336"/>
      <c r="AE1" s="336"/>
      <c r="AF1" s="336"/>
      <c r="AG1" s="337"/>
      <c r="AH1" s="63"/>
      <c r="AI1" s="55"/>
      <c r="AJ1" s="55"/>
      <c r="AK1" s="55"/>
      <c r="AL1" s="55"/>
    </row>
    <row r="2" spans="1:38" ht="15" customHeight="1" x14ac:dyDescent="0.45">
      <c r="A2" s="327"/>
      <c r="B2" s="328"/>
      <c r="C2" s="328"/>
      <c r="D2" s="328"/>
      <c r="E2" s="306" t="str">
        <f>IF('INITIAL INPUT'!G20="","",'INITIAL INPUT'!G20)</f>
        <v>Class Standing</v>
      </c>
      <c r="F2" s="306"/>
      <c r="G2" s="306"/>
      <c r="H2" s="306"/>
      <c r="I2" s="306"/>
      <c r="J2" s="306"/>
      <c r="K2" s="307"/>
      <c r="L2" s="307"/>
      <c r="M2" s="307"/>
      <c r="N2" s="307"/>
      <c r="O2" s="307"/>
      <c r="P2" s="308"/>
      <c r="Q2" s="321" t="str">
        <f>IF('INITIAL INPUT'!G21="","",'INITIAL INPUT'!G21)</f>
        <v>Laboratory</v>
      </c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10"/>
      <c r="AC2" s="358" t="s">
        <v>98</v>
      </c>
      <c r="AD2" s="359"/>
      <c r="AE2" s="381" t="s">
        <v>132</v>
      </c>
      <c r="AF2" s="353" t="s">
        <v>99</v>
      </c>
      <c r="AG2" s="304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51" t="str">
        <f>CRS!A3</f>
        <v>NETWORK MANAGEMENT</v>
      </c>
      <c r="B3" s="352"/>
      <c r="C3" s="352"/>
      <c r="D3" s="352"/>
      <c r="E3" s="309" t="s">
        <v>101</v>
      </c>
      <c r="F3" s="309" t="s">
        <v>102</v>
      </c>
      <c r="G3" s="309" t="s">
        <v>103</v>
      </c>
      <c r="H3" s="309" t="s">
        <v>104</v>
      </c>
      <c r="I3" s="309" t="s">
        <v>105</v>
      </c>
      <c r="J3" s="309" t="s">
        <v>106</v>
      </c>
      <c r="K3" s="309" t="s">
        <v>107</v>
      </c>
      <c r="L3" s="309" t="s">
        <v>108</v>
      </c>
      <c r="M3" s="309" t="s">
        <v>109</v>
      </c>
      <c r="N3" s="309" t="s">
        <v>0</v>
      </c>
      <c r="O3" s="346" t="s">
        <v>110</v>
      </c>
      <c r="P3" s="317" t="s">
        <v>111</v>
      </c>
      <c r="Q3" s="309" t="s">
        <v>112</v>
      </c>
      <c r="R3" s="309" t="s">
        <v>113</v>
      </c>
      <c r="S3" s="309" t="s">
        <v>114</v>
      </c>
      <c r="T3" s="309" t="s">
        <v>115</v>
      </c>
      <c r="U3" s="309" t="s">
        <v>116</v>
      </c>
      <c r="V3" s="309" t="s">
        <v>117</v>
      </c>
      <c r="W3" s="309" t="s">
        <v>118</v>
      </c>
      <c r="X3" s="309" t="s">
        <v>119</v>
      </c>
      <c r="Y3" s="309" t="s">
        <v>120</v>
      </c>
      <c r="Z3" s="309" t="s">
        <v>121</v>
      </c>
      <c r="AA3" s="346" t="s">
        <v>110</v>
      </c>
      <c r="AB3" s="317" t="s">
        <v>111</v>
      </c>
      <c r="AC3" s="360"/>
      <c r="AD3" s="361"/>
      <c r="AE3" s="381"/>
      <c r="AF3" s="353"/>
      <c r="AG3" s="304"/>
      <c r="AH3" s="62"/>
      <c r="AI3" s="62"/>
      <c r="AJ3" s="62"/>
      <c r="AK3" s="62"/>
      <c r="AL3" s="62"/>
    </row>
    <row r="4" spans="1:38" ht="12.75" customHeight="1" x14ac:dyDescent="0.45">
      <c r="A4" s="329" t="str">
        <f>CRS!A4</f>
        <v>TTH 11:45AM-1:10PM   MWF 11:45AM-1:10PM</v>
      </c>
      <c r="B4" s="330"/>
      <c r="C4" s="331"/>
      <c r="D4" s="71" t="str">
        <f>CRS!D4</f>
        <v>M306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47"/>
      <c r="P4" s="318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47"/>
      <c r="AB4" s="318"/>
      <c r="AC4" s="68" t="s">
        <v>122</v>
      </c>
      <c r="AD4" s="69" t="s">
        <v>123</v>
      </c>
      <c r="AE4" s="381"/>
      <c r="AF4" s="353"/>
      <c r="AG4" s="304"/>
      <c r="AH4" s="62"/>
      <c r="AI4" s="62"/>
      <c r="AJ4" s="62"/>
      <c r="AK4" s="62"/>
      <c r="AL4" s="62"/>
    </row>
    <row r="5" spans="1:38" ht="12.6" customHeight="1" x14ac:dyDescent="0.45">
      <c r="A5" s="329" t="str">
        <f>CRS!A5</f>
        <v>3rd Trimester SY 2017-2018</v>
      </c>
      <c r="B5" s="330"/>
      <c r="C5" s="331"/>
      <c r="D5" s="331"/>
      <c r="E5" s="108">
        <v>30</v>
      </c>
      <c r="F5" s="108">
        <v>30</v>
      </c>
      <c r="G5" s="108">
        <v>10</v>
      </c>
      <c r="H5" s="108"/>
      <c r="I5" s="108">
        <v>10</v>
      </c>
      <c r="J5" s="108">
        <v>10</v>
      </c>
      <c r="K5" s="108">
        <v>10</v>
      </c>
      <c r="L5" s="108">
        <v>10</v>
      </c>
      <c r="M5" s="108">
        <v>10</v>
      </c>
      <c r="N5" s="108">
        <v>10</v>
      </c>
      <c r="O5" s="347"/>
      <c r="P5" s="318"/>
      <c r="Q5" s="172">
        <v>100</v>
      </c>
      <c r="R5" s="172">
        <v>100</v>
      </c>
      <c r="S5" s="172">
        <v>100</v>
      </c>
      <c r="T5" s="172">
        <v>100</v>
      </c>
      <c r="U5" s="172">
        <v>100</v>
      </c>
      <c r="V5" s="171">
        <v>35</v>
      </c>
      <c r="W5" s="108"/>
      <c r="X5" s="108"/>
      <c r="Y5" s="108"/>
      <c r="Z5" s="108"/>
      <c r="AA5" s="347"/>
      <c r="AB5" s="318"/>
      <c r="AC5" s="110">
        <v>100</v>
      </c>
      <c r="AD5" s="355"/>
      <c r="AE5" s="381"/>
      <c r="AF5" s="353"/>
      <c r="AG5" s="304"/>
      <c r="AH5" s="62"/>
      <c r="AI5" s="62"/>
      <c r="AJ5" s="62"/>
      <c r="AK5" s="62"/>
      <c r="AL5" s="62"/>
    </row>
    <row r="6" spans="1:38" ht="12.75" customHeight="1" x14ac:dyDescent="0.45">
      <c r="A6" s="365" t="str">
        <f>CRS!A6</f>
        <v>Inst/Prof:Leonard Prim Francis G. Reyes</v>
      </c>
      <c r="B6" s="322"/>
      <c r="C6" s="310"/>
      <c r="D6" s="310"/>
      <c r="E6" s="311" t="s">
        <v>266</v>
      </c>
      <c r="F6" s="311" t="s">
        <v>266</v>
      </c>
      <c r="G6" s="311" t="s">
        <v>266</v>
      </c>
      <c r="H6" s="311"/>
      <c r="I6" s="311" t="s">
        <v>270</v>
      </c>
      <c r="J6" s="311" t="s">
        <v>271</v>
      </c>
      <c r="K6" s="311" t="s">
        <v>272</v>
      </c>
      <c r="L6" s="311" t="s">
        <v>273</v>
      </c>
      <c r="M6" s="311" t="s">
        <v>274</v>
      </c>
      <c r="N6" s="311" t="s">
        <v>275</v>
      </c>
      <c r="O6" s="372">
        <f>IF(SUM(E5:N5)=0,"",SUM(E5:N5))</f>
        <v>130</v>
      </c>
      <c r="P6" s="318"/>
      <c r="Q6" s="384" t="s">
        <v>276</v>
      </c>
      <c r="R6" s="384" t="s">
        <v>277</v>
      </c>
      <c r="S6" s="384" t="s">
        <v>278</v>
      </c>
      <c r="T6" s="384" t="s">
        <v>279</v>
      </c>
      <c r="U6" s="384" t="s">
        <v>280</v>
      </c>
      <c r="V6" s="387" t="s">
        <v>281</v>
      </c>
      <c r="W6" s="311"/>
      <c r="X6" s="311"/>
      <c r="Y6" s="311"/>
      <c r="Z6" s="311"/>
      <c r="AA6" s="348">
        <f>IF(SUM(Q5:Z5)=0,"",SUM(Q5:Z5))</f>
        <v>535</v>
      </c>
      <c r="AB6" s="318"/>
      <c r="AC6" s="362">
        <f>'INITIAL INPUT'!D24</f>
        <v>43312</v>
      </c>
      <c r="AD6" s="356"/>
      <c r="AE6" s="381"/>
      <c r="AF6" s="353"/>
      <c r="AG6" s="304"/>
      <c r="AH6" s="62"/>
      <c r="AI6" s="62"/>
      <c r="AJ6" s="62"/>
      <c r="AK6" s="62"/>
      <c r="AL6" s="62"/>
    </row>
    <row r="7" spans="1:38" ht="13.35" customHeight="1" x14ac:dyDescent="0.45">
      <c r="A7" s="365" t="s">
        <v>124</v>
      </c>
      <c r="B7" s="321"/>
      <c r="C7" s="342" t="s">
        <v>125</v>
      </c>
      <c r="D7" s="332" t="s">
        <v>126</v>
      </c>
      <c r="E7" s="312"/>
      <c r="F7" s="312"/>
      <c r="G7" s="312"/>
      <c r="H7" s="344"/>
      <c r="I7" s="344"/>
      <c r="J7" s="344"/>
      <c r="K7" s="344"/>
      <c r="L7" s="344"/>
      <c r="M7" s="344"/>
      <c r="N7" s="344"/>
      <c r="O7" s="373"/>
      <c r="P7" s="318"/>
      <c r="Q7" s="385"/>
      <c r="R7" s="385"/>
      <c r="S7" s="385"/>
      <c r="T7" s="385"/>
      <c r="U7" s="385"/>
      <c r="V7" s="387"/>
      <c r="W7" s="312"/>
      <c r="X7" s="312"/>
      <c r="Y7" s="312"/>
      <c r="Z7" s="312"/>
      <c r="AA7" s="349"/>
      <c r="AB7" s="318"/>
      <c r="AC7" s="363"/>
      <c r="AD7" s="356"/>
      <c r="AE7" s="381"/>
      <c r="AF7" s="353"/>
      <c r="AG7" s="304"/>
      <c r="AH7" s="55"/>
      <c r="AI7" s="55"/>
      <c r="AJ7" s="55"/>
      <c r="AK7" s="55"/>
      <c r="AL7" s="55"/>
    </row>
    <row r="8" spans="1:38" ht="14.1" customHeight="1" x14ac:dyDescent="0.45">
      <c r="A8" s="366"/>
      <c r="B8" s="367"/>
      <c r="C8" s="343"/>
      <c r="D8" s="333"/>
      <c r="E8" s="313"/>
      <c r="F8" s="313"/>
      <c r="G8" s="313"/>
      <c r="H8" s="345"/>
      <c r="I8" s="345"/>
      <c r="J8" s="345"/>
      <c r="K8" s="345"/>
      <c r="L8" s="345"/>
      <c r="M8" s="345"/>
      <c r="N8" s="345"/>
      <c r="O8" s="374"/>
      <c r="P8" s="319"/>
      <c r="Q8" s="386"/>
      <c r="R8" s="386"/>
      <c r="S8" s="386"/>
      <c r="T8" s="386"/>
      <c r="U8" s="386"/>
      <c r="V8" s="387"/>
      <c r="W8" s="313"/>
      <c r="X8" s="313"/>
      <c r="Y8" s="313"/>
      <c r="Z8" s="313"/>
      <c r="AA8" s="350"/>
      <c r="AB8" s="319"/>
      <c r="AC8" s="364"/>
      <c r="AD8" s="357"/>
      <c r="AE8" s="382"/>
      <c r="AF8" s="354"/>
      <c r="AG8" s="305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ABAT, EARL JANSSEN G. </v>
      </c>
      <c r="C9" s="65" t="str">
        <f>CRS!C9</f>
        <v>M</v>
      </c>
      <c r="D9" s="70" t="str">
        <f>CRS!D9</f>
        <v>BSIT-NET SEC TRACK-1</v>
      </c>
      <c r="E9" s="109">
        <v>20</v>
      </c>
      <c r="F9" s="109">
        <v>20</v>
      </c>
      <c r="G9" s="109">
        <v>5</v>
      </c>
      <c r="H9" s="109"/>
      <c r="I9" s="109">
        <v>8</v>
      </c>
      <c r="J9" s="109"/>
      <c r="K9" s="109">
        <v>10</v>
      </c>
      <c r="L9" s="109">
        <v>10</v>
      </c>
      <c r="M9" s="109"/>
      <c r="N9" s="109">
        <v>10</v>
      </c>
      <c r="O9" s="60">
        <f>IF(SUM(E9:N9)=0,"",SUM(E9:N9))</f>
        <v>83</v>
      </c>
      <c r="P9" s="67">
        <f>IF(O9="","",O9/$O$6*100)</f>
        <v>63.84615384615384</v>
      </c>
      <c r="Q9" s="109">
        <v>94</v>
      </c>
      <c r="R9" s="109">
        <v>94</v>
      </c>
      <c r="S9" s="109">
        <v>95</v>
      </c>
      <c r="T9" s="109">
        <v>93</v>
      </c>
      <c r="U9" s="109">
        <v>72</v>
      </c>
      <c r="V9" s="109">
        <v>5</v>
      </c>
      <c r="W9" s="109"/>
      <c r="X9" s="109"/>
      <c r="Y9" s="109"/>
      <c r="Z9" s="109"/>
      <c r="AA9" s="60">
        <f>IF(SUM(Q9:Z9)=0,"",SUM(Q9:Z9))</f>
        <v>453</v>
      </c>
      <c r="AB9" s="67">
        <f>IF(AA9="","",AA9/$AA$6*100)</f>
        <v>84.672897196261687</v>
      </c>
      <c r="AC9" s="111">
        <v>74</v>
      </c>
      <c r="AD9" s="67">
        <f>IF(AC9="","",AC9/$AC$5*100)</f>
        <v>74</v>
      </c>
      <c r="AE9" s="112">
        <f>CRS!S9</f>
        <v>74.171286843997123</v>
      </c>
      <c r="AF9" s="66">
        <f>CRS!T9</f>
        <v>67.348494407220244</v>
      </c>
      <c r="AG9" s="64">
        <f>CRS!U9</f>
        <v>84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ABUMAZYAD, MAJED M. </v>
      </c>
      <c r="C10" s="65" t="str">
        <f>CRS!C10</f>
        <v>M</v>
      </c>
      <c r="D10" s="70" t="str">
        <f>CRS!D10</f>
        <v>BSIT-NET SEC TRACK-1</v>
      </c>
      <c r="E10" s="109">
        <v>20</v>
      </c>
      <c r="F10" s="109">
        <v>20</v>
      </c>
      <c r="G10" s="109">
        <v>5</v>
      </c>
      <c r="H10" s="109"/>
      <c r="I10" s="109">
        <v>10</v>
      </c>
      <c r="J10" s="109">
        <v>10</v>
      </c>
      <c r="K10" s="109">
        <v>5</v>
      </c>
      <c r="L10" s="109"/>
      <c r="M10" s="109"/>
      <c r="N10" s="109"/>
      <c r="O10" s="60">
        <f t="shared" ref="O10:O40" si="0">IF(SUM(E10:N10)=0,"",SUM(E10:N10))</f>
        <v>70</v>
      </c>
      <c r="P10" s="67">
        <f t="shared" ref="P10:P40" si="1">IF(O10="","",O10/$O$6*100)</f>
        <v>53.846153846153847</v>
      </c>
      <c r="Q10" s="109">
        <v>84</v>
      </c>
      <c r="R10" s="109">
        <v>87</v>
      </c>
      <c r="S10" s="109">
        <v>94</v>
      </c>
      <c r="T10" s="109">
        <v>84</v>
      </c>
      <c r="U10" s="109">
        <v>87</v>
      </c>
      <c r="V10" s="109"/>
      <c r="W10" s="109"/>
      <c r="X10" s="109"/>
      <c r="Y10" s="109"/>
      <c r="Z10" s="109"/>
      <c r="AA10" s="60">
        <f t="shared" ref="AA10:AA40" si="2">IF(SUM(Q10:Z10)=0,"",SUM(Q10:Z10))</f>
        <v>436</v>
      </c>
      <c r="AB10" s="67">
        <f t="shared" ref="AB10:AB40" si="3">IF(AA10="","",AA10/$AA$6*100)</f>
        <v>81.495327102803742</v>
      </c>
      <c r="AC10" s="111">
        <v>50</v>
      </c>
      <c r="AD10" s="67">
        <f t="shared" ref="AD10:AD40" si="4">IF(AC10="","",AC10/$AC$5*100)</f>
        <v>50</v>
      </c>
      <c r="AE10" s="112">
        <f>CRS!S10</f>
        <v>61.662688713156001</v>
      </c>
      <c r="AF10" s="66">
        <f>CRS!T10</f>
        <v>51.837957657070611</v>
      </c>
      <c r="AG10" s="64">
        <f>CRS!U10</f>
        <v>76</v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ALI, SOUGOUMA A. </v>
      </c>
      <c r="C11" s="65" t="str">
        <f>CRS!C11</f>
        <v>M</v>
      </c>
      <c r="D11" s="70" t="str">
        <f>CRS!D11</f>
        <v>BSIT-NET SEC TRACK-1</v>
      </c>
      <c r="E11" s="109">
        <v>30</v>
      </c>
      <c r="F11" s="109">
        <v>30</v>
      </c>
      <c r="G11" s="109">
        <v>5</v>
      </c>
      <c r="H11" s="109"/>
      <c r="I11" s="109"/>
      <c r="J11" s="109">
        <v>10</v>
      </c>
      <c r="K11" s="109">
        <v>10</v>
      </c>
      <c r="L11" s="109">
        <v>10</v>
      </c>
      <c r="M11" s="109">
        <v>10</v>
      </c>
      <c r="N11" s="109">
        <v>8</v>
      </c>
      <c r="O11" s="60">
        <f t="shared" si="0"/>
        <v>113</v>
      </c>
      <c r="P11" s="67">
        <f t="shared" si="1"/>
        <v>86.92307692307692</v>
      </c>
      <c r="Q11" s="109">
        <v>98</v>
      </c>
      <c r="R11" s="109">
        <v>97</v>
      </c>
      <c r="S11" s="109">
        <v>100</v>
      </c>
      <c r="T11" s="109">
        <v>98</v>
      </c>
      <c r="U11" s="109">
        <v>97</v>
      </c>
      <c r="V11" s="109"/>
      <c r="W11" s="109"/>
      <c r="X11" s="109"/>
      <c r="Y11" s="109"/>
      <c r="Z11" s="109"/>
      <c r="AA11" s="60">
        <f t="shared" si="2"/>
        <v>490</v>
      </c>
      <c r="AB11" s="67">
        <f t="shared" si="3"/>
        <v>91.588785046728972</v>
      </c>
      <c r="AC11" s="111">
        <v>62</v>
      </c>
      <c r="AD11" s="67">
        <f t="shared" si="4"/>
        <v>62</v>
      </c>
      <c r="AE11" s="112">
        <f>CRS!S11</f>
        <v>79.988914450035949</v>
      </c>
      <c r="AF11" s="66">
        <f>CRS!T11</f>
        <v>70.411643185609108</v>
      </c>
      <c r="AG11" s="64">
        <f>CRS!U11</f>
        <v>85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BA-ABED, MOHAMMED A. </v>
      </c>
      <c r="C12" s="65" t="str">
        <f>CRS!C12</f>
        <v>M</v>
      </c>
      <c r="D12" s="70" t="str">
        <f>CRS!D12</f>
        <v>BSIT-NET SEC TRACK-2</v>
      </c>
      <c r="E12" s="109">
        <v>15</v>
      </c>
      <c r="F12" s="109">
        <v>15</v>
      </c>
      <c r="G12" s="109">
        <v>5</v>
      </c>
      <c r="H12" s="109"/>
      <c r="I12" s="109"/>
      <c r="J12" s="109"/>
      <c r="K12" s="109">
        <v>10</v>
      </c>
      <c r="L12" s="109">
        <v>10</v>
      </c>
      <c r="M12" s="109">
        <v>10</v>
      </c>
      <c r="N12" s="109">
        <v>5</v>
      </c>
      <c r="O12" s="60">
        <f t="shared" si="0"/>
        <v>70</v>
      </c>
      <c r="P12" s="67">
        <f t="shared" si="1"/>
        <v>53.846153846153847</v>
      </c>
      <c r="Q12" s="109">
        <v>84</v>
      </c>
      <c r="R12" s="109">
        <v>87</v>
      </c>
      <c r="S12" s="109">
        <v>94</v>
      </c>
      <c r="T12" s="109">
        <v>84</v>
      </c>
      <c r="U12" s="109">
        <v>87</v>
      </c>
      <c r="V12" s="109"/>
      <c r="W12" s="109"/>
      <c r="X12" s="109"/>
      <c r="Y12" s="109"/>
      <c r="Z12" s="109"/>
      <c r="AA12" s="60">
        <f t="shared" si="2"/>
        <v>436</v>
      </c>
      <c r="AB12" s="67">
        <f t="shared" si="3"/>
        <v>81.495327102803742</v>
      </c>
      <c r="AC12" s="111">
        <v>46</v>
      </c>
      <c r="AD12" s="67">
        <f t="shared" si="4"/>
        <v>46</v>
      </c>
      <c r="AE12" s="112">
        <f>CRS!S12</f>
        <v>60.302688713156002</v>
      </c>
      <c r="AF12" s="66">
        <f>CRS!T12</f>
        <v>56.2982101201248</v>
      </c>
      <c r="AG12" s="64">
        <f>CRS!U12</f>
        <v>78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BAUTISTA, LIZA C. </v>
      </c>
      <c r="C13" s="65" t="str">
        <f>CRS!C13</f>
        <v>F</v>
      </c>
      <c r="D13" s="70" t="str">
        <f>CRS!D13</f>
        <v>BSIT-WEB TRACK-2</v>
      </c>
      <c r="E13" s="109">
        <v>25</v>
      </c>
      <c r="F13" s="109">
        <v>20</v>
      </c>
      <c r="G13" s="109">
        <v>10</v>
      </c>
      <c r="H13" s="109"/>
      <c r="I13" s="109">
        <v>10</v>
      </c>
      <c r="J13" s="109">
        <v>10</v>
      </c>
      <c r="K13" s="109">
        <v>10</v>
      </c>
      <c r="L13" s="109">
        <v>10</v>
      </c>
      <c r="M13" s="109">
        <v>10</v>
      </c>
      <c r="N13" s="109">
        <v>10</v>
      </c>
      <c r="O13" s="60">
        <f t="shared" si="0"/>
        <v>115</v>
      </c>
      <c r="P13" s="67">
        <f t="shared" si="1"/>
        <v>88.461538461538453</v>
      </c>
      <c r="Q13" s="109">
        <v>88</v>
      </c>
      <c r="R13" s="109">
        <v>88</v>
      </c>
      <c r="S13" s="109">
        <v>92</v>
      </c>
      <c r="T13" s="109">
        <v>91</v>
      </c>
      <c r="U13" s="109">
        <v>93</v>
      </c>
      <c r="V13" s="109">
        <v>5</v>
      </c>
      <c r="W13" s="109"/>
      <c r="X13" s="109"/>
      <c r="Y13" s="109"/>
      <c r="Z13" s="109"/>
      <c r="AA13" s="60">
        <f t="shared" si="2"/>
        <v>457</v>
      </c>
      <c r="AB13" s="67">
        <f t="shared" si="3"/>
        <v>85.420560747663558</v>
      </c>
      <c r="AC13" s="111">
        <v>54</v>
      </c>
      <c r="AD13" s="67">
        <f t="shared" si="4"/>
        <v>54</v>
      </c>
      <c r="AE13" s="112">
        <f>CRS!S13</f>
        <v>75.74109273903666</v>
      </c>
      <c r="AF13" s="66">
        <f>CRS!T13</f>
        <v>77.47343430055281</v>
      </c>
      <c r="AG13" s="64">
        <f>CRS!U13</f>
        <v>89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BORBOR, CHARLIE T. </v>
      </c>
      <c r="C14" s="65" t="str">
        <f>CRS!C14</f>
        <v>M</v>
      </c>
      <c r="D14" s="70" t="str">
        <f>CRS!D14</f>
        <v>BSIT-NET SEC TRACK-1</v>
      </c>
      <c r="E14" s="109">
        <v>20</v>
      </c>
      <c r="F14" s="109">
        <v>20</v>
      </c>
      <c r="G14" s="109">
        <v>5</v>
      </c>
      <c r="H14" s="109"/>
      <c r="I14" s="109">
        <v>10</v>
      </c>
      <c r="J14" s="109">
        <v>10</v>
      </c>
      <c r="K14" s="109">
        <v>10</v>
      </c>
      <c r="L14" s="109">
        <v>10</v>
      </c>
      <c r="M14" s="109"/>
      <c r="N14" s="109">
        <v>8</v>
      </c>
      <c r="O14" s="60">
        <f t="shared" si="0"/>
        <v>93</v>
      </c>
      <c r="P14" s="67">
        <f t="shared" si="1"/>
        <v>71.538461538461533</v>
      </c>
      <c r="Q14" s="109">
        <v>85</v>
      </c>
      <c r="R14" s="109">
        <v>93</v>
      </c>
      <c r="S14" s="109">
        <v>94</v>
      </c>
      <c r="T14" s="109">
        <v>91</v>
      </c>
      <c r="U14" s="109">
        <v>82</v>
      </c>
      <c r="V14" s="109">
        <v>25</v>
      </c>
      <c r="W14" s="109"/>
      <c r="X14" s="109"/>
      <c r="Y14" s="109"/>
      <c r="Z14" s="109"/>
      <c r="AA14" s="60">
        <f t="shared" si="2"/>
        <v>470</v>
      </c>
      <c r="AB14" s="67">
        <f t="shared" si="3"/>
        <v>87.850467289719631</v>
      </c>
      <c r="AC14" s="111">
        <v>60</v>
      </c>
      <c r="AD14" s="67">
        <f t="shared" si="4"/>
        <v>60</v>
      </c>
      <c r="AE14" s="112">
        <f>CRS!S14</f>
        <v>72.998346513299794</v>
      </c>
      <c r="AF14" s="66">
        <f>CRS!T14</f>
        <v>72.151420793595705</v>
      </c>
      <c r="AG14" s="64">
        <f>CRS!U14</f>
        <v>86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CABEL, ALBERT ANSON I. </v>
      </c>
      <c r="C15" s="65" t="str">
        <f>CRS!C15</f>
        <v>M</v>
      </c>
      <c r="D15" s="70" t="str">
        <f>CRS!D15</f>
        <v>BSIT-WEB TRACK-1</v>
      </c>
      <c r="E15" s="109">
        <v>20</v>
      </c>
      <c r="F15" s="109">
        <v>20</v>
      </c>
      <c r="G15" s="109">
        <v>5</v>
      </c>
      <c r="H15" s="109"/>
      <c r="I15" s="109">
        <v>10</v>
      </c>
      <c r="J15" s="109">
        <v>10</v>
      </c>
      <c r="K15" s="109">
        <v>10</v>
      </c>
      <c r="L15" s="109">
        <v>10</v>
      </c>
      <c r="M15" s="109">
        <v>10</v>
      </c>
      <c r="N15" s="109">
        <v>10</v>
      </c>
      <c r="O15" s="60">
        <f t="shared" si="0"/>
        <v>105</v>
      </c>
      <c r="P15" s="67">
        <f t="shared" si="1"/>
        <v>80.769230769230774</v>
      </c>
      <c r="Q15" s="109">
        <v>88</v>
      </c>
      <c r="R15" s="109">
        <v>88</v>
      </c>
      <c r="S15" s="109">
        <v>92</v>
      </c>
      <c r="T15" s="109">
        <v>91</v>
      </c>
      <c r="U15" s="109">
        <v>93</v>
      </c>
      <c r="V15" s="109"/>
      <c r="W15" s="109"/>
      <c r="X15" s="109"/>
      <c r="Y15" s="109"/>
      <c r="Z15" s="109"/>
      <c r="AA15" s="60">
        <f t="shared" si="2"/>
        <v>452</v>
      </c>
      <c r="AB15" s="67">
        <f t="shared" si="3"/>
        <v>84.485981308411212</v>
      </c>
      <c r="AC15" s="111">
        <v>64</v>
      </c>
      <c r="AD15" s="67">
        <f t="shared" si="4"/>
        <v>64</v>
      </c>
      <c r="AE15" s="112">
        <f>CRS!S15</f>
        <v>76.294219985621865</v>
      </c>
      <c r="AF15" s="66">
        <f>CRS!T15</f>
        <v>70.222892012515359</v>
      </c>
      <c r="AG15" s="64">
        <f>CRS!U15</f>
        <v>85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CALPAP, DEBORAH B. </v>
      </c>
      <c r="C16" s="65" t="str">
        <f>CRS!C16</f>
        <v>F</v>
      </c>
      <c r="D16" s="70" t="str">
        <f>CRS!D16</f>
        <v>BSIT-WEB TRACK-2</v>
      </c>
      <c r="E16" s="109">
        <v>30</v>
      </c>
      <c r="F16" s="109">
        <v>30</v>
      </c>
      <c r="G16" s="109">
        <v>5</v>
      </c>
      <c r="H16" s="109"/>
      <c r="I16" s="109"/>
      <c r="J16" s="109">
        <v>10</v>
      </c>
      <c r="K16" s="109">
        <v>10</v>
      </c>
      <c r="L16" s="109">
        <v>10</v>
      </c>
      <c r="M16" s="109">
        <v>10</v>
      </c>
      <c r="N16" s="109">
        <v>10</v>
      </c>
      <c r="O16" s="60">
        <f t="shared" si="0"/>
        <v>115</v>
      </c>
      <c r="P16" s="67">
        <f t="shared" si="1"/>
        <v>88.461538461538453</v>
      </c>
      <c r="Q16" s="109">
        <v>76</v>
      </c>
      <c r="R16" s="109">
        <v>77</v>
      </c>
      <c r="S16" s="109">
        <v>80</v>
      </c>
      <c r="T16" s="109">
        <v>82</v>
      </c>
      <c r="U16" s="109">
        <v>92</v>
      </c>
      <c r="V16" s="109">
        <v>23</v>
      </c>
      <c r="W16" s="109"/>
      <c r="X16" s="109"/>
      <c r="Y16" s="109"/>
      <c r="Z16" s="109"/>
      <c r="AA16" s="60">
        <f t="shared" si="2"/>
        <v>430</v>
      </c>
      <c r="AB16" s="67">
        <f t="shared" si="3"/>
        <v>80.373831775700936</v>
      </c>
      <c r="AC16" s="111">
        <v>68</v>
      </c>
      <c r="AD16" s="67">
        <f t="shared" si="4"/>
        <v>68</v>
      </c>
      <c r="AE16" s="112">
        <f>CRS!S16</f>
        <v>78.835672178289002</v>
      </c>
      <c r="AF16" s="66">
        <f>CRS!T16</f>
        <v>75.593870571903125</v>
      </c>
      <c r="AG16" s="64">
        <f>CRS!U16</f>
        <v>88</v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CALPO, GERARDO JR. M. </v>
      </c>
      <c r="C17" s="65" t="str">
        <f>CRS!C17</f>
        <v>M</v>
      </c>
      <c r="D17" s="70" t="str">
        <f>CRS!D17</f>
        <v>BSIT-WEB TRACK-2</v>
      </c>
      <c r="E17" s="109">
        <v>20</v>
      </c>
      <c r="F17" s="109">
        <v>20</v>
      </c>
      <c r="G17" s="109">
        <v>10</v>
      </c>
      <c r="H17" s="109"/>
      <c r="I17" s="109">
        <v>10</v>
      </c>
      <c r="J17" s="109"/>
      <c r="K17" s="109">
        <v>10</v>
      </c>
      <c r="L17" s="109">
        <v>10</v>
      </c>
      <c r="M17" s="109"/>
      <c r="N17" s="109">
        <v>10</v>
      </c>
      <c r="O17" s="60">
        <f t="shared" si="0"/>
        <v>90</v>
      </c>
      <c r="P17" s="67">
        <f t="shared" si="1"/>
        <v>69.230769230769226</v>
      </c>
      <c r="Q17" s="109">
        <v>100</v>
      </c>
      <c r="R17" s="109">
        <v>96</v>
      </c>
      <c r="S17" s="109">
        <v>95</v>
      </c>
      <c r="T17" s="109">
        <v>92</v>
      </c>
      <c r="U17" s="109">
        <v>87</v>
      </c>
      <c r="V17" s="109"/>
      <c r="W17" s="109"/>
      <c r="X17" s="109"/>
      <c r="Y17" s="109"/>
      <c r="Z17" s="109"/>
      <c r="AA17" s="60">
        <f t="shared" si="2"/>
        <v>470</v>
      </c>
      <c r="AB17" s="67">
        <f t="shared" si="3"/>
        <v>87.850467289719631</v>
      </c>
      <c r="AC17" s="111">
        <v>62</v>
      </c>
      <c r="AD17" s="67">
        <f t="shared" si="4"/>
        <v>62</v>
      </c>
      <c r="AE17" s="112">
        <f>CRS!S17</f>
        <v>72.916808051761322</v>
      </c>
      <c r="AF17" s="66">
        <f>CRS!T17</f>
        <v>66.781027178590023</v>
      </c>
      <c r="AG17" s="64">
        <f>CRS!U17</f>
        <v>83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CHUA, MARVIN M. </v>
      </c>
      <c r="C18" s="65" t="str">
        <f>CRS!C18</f>
        <v>M</v>
      </c>
      <c r="D18" s="70" t="str">
        <f>CRS!D18</f>
        <v>BSIT-ERP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DAVID, VINCENT T. </v>
      </c>
      <c r="C20" s="65" t="str">
        <f>CRS!C20</f>
        <v>M</v>
      </c>
      <c r="D20" s="70" t="str">
        <f>CRS!D20</f>
        <v>BSIT-WEB TRACK-2</v>
      </c>
      <c r="E20" s="109">
        <v>30</v>
      </c>
      <c r="F20" s="109">
        <v>20</v>
      </c>
      <c r="G20" s="109">
        <v>5</v>
      </c>
      <c r="H20" s="109"/>
      <c r="I20" s="109">
        <v>10</v>
      </c>
      <c r="J20" s="109">
        <v>10</v>
      </c>
      <c r="K20" s="109">
        <v>10</v>
      </c>
      <c r="L20" s="109">
        <v>10</v>
      </c>
      <c r="M20" s="109">
        <v>10</v>
      </c>
      <c r="N20" s="109">
        <v>10</v>
      </c>
      <c r="O20" s="60">
        <f t="shared" si="0"/>
        <v>115</v>
      </c>
      <c r="P20" s="67">
        <f t="shared" si="1"/>
        <v>88.461538461538453</v>
      </c>
      <c r="Q20" s="109">
        <v>94</v>
      </c>
      <c r="R20" s="109">
        <v>94</v>
      </c>
      <c r="S20" s="109">
        <v>95</v>
      </c>
      <c r="T20" s="109">
        <v>93</v>
      </c>
      <c r="U20" s="109">
        <v>72</v>
      </c>
      <c r="V20" s="109">
        <v>5</v>
      </c>
      <c r="W20" s="109"/>
      <c r="X20" s="109"/>
      <c r="Y20" s="109"/>
      <c r="Z20" s="109"/>
      <c r="AA20" s="60">
        <f t="shared" si="2"/>
        <v>453</v>
      </c>
      <c r="AB20" s="67">
        <f t="shared" si="3"/>
        <v>84.672897196261687</v>
      </c>
      <c r="AC20" s="111">
        <v>74</v>
      </c>
      <c r="AD20" s="67">
        <f t="shared" si="4"/>
        <v>74</v>
      </c>
      <c r="AE20" s="112">
        <f>CRS!S20</f>
        <v>82.294363767074046</v>
      </c>
      <c r="AF20" s="66">
        <f>CRS!T20</f>
        <v>66.366670799793184</v>
      </c>
      <c r="AG20" s="64">
        <f>CRS!U20</f>
        <v>83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DE GUZMAN, CRYSTAL FAITH L. </v>
      </c>
      <c r="C21" s="65" t="str">
        <f>CRS!C21</f>
        <v>F</v>
      </c>
      <c r="D21" s="70" t="str">
        <f>CRS!D21</f>
        <v>BSIT-WEB TRACK-2</v>
      </c>
      <c r="E21" s="109">
        <v>30</v>
      </c>
      <c r="F21" s="109">
        <v>20</v>
      </c>
      <c r="G21" s="109">
        <v>10</v>
      </c>
      <c r="H21" s="109"/>
      <c r="I21" s="109">
        <v>8</v>
      </c>
      <c r="J21" s="109">
        <v>10</v>
      </c>
      <c r="K21" s="109"/>
      <c r="L21" s="109">
        <v>10</v>
      </c>
      <c r="M21" s="109">
        <v>10</v>
      </c>
      <c r="N21" s="109"/>
      <c r="O21" s="60">
        <f t="shared" si="0"/>
        <v>98</v>
      </c>
      <c r="P21" s="67">
        <f t="shared" si="1"/>
        <v>75.384615384615387</v>
      </c>
      <c r="Q21" s="109">
        <v>98</v>
      </c>
      <c r="R21" s="109">
        <v>97</v>
      </c>
      <c r="S21" s="109">
        <v>100</v>
      </c>
      <c r="T21" s="109">
        <v>98</v>
      </c>
      <c r="U21" s="109">
        <v>97</v>
      </c>
      <c r="V21" s="109"/>
      <c r="W21" s="109"/>
      <c r="X21" s="109"/>
      <c r="Y21" s="109"/>
      <c r="Z21" s="109"/>
      <c r="AA21" s="60">
        <f t="shared" si="2"/>
        <v>490</v>
      </c>
      <c r="AB21" s="67">
        <f t="shared" si="3"/>
        <v>91.588785046728972</v>
      </c>
      <c r="AC21" s="111">
        <v>76</v>
      </c>
      <c r="AD21" s="67">
        <f t="shared" si="4"/>
        <v>76</v>
      </c>
      <c r="AE21" s="112">
        <f>CRS!S21</f>
        <v>80.941222142343648</v>
      </c>
      <c r="AF21" s="66">
        <f>CRS!T21</f>
        <v>76.372723140137339</v>
      </c>
      <c r="AG21" s="64">
        <f>CRS!U21</f>
        <v>88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DE GUZMAN, RHOMAR E. </v>
      </c>
      <c r="C22" s="65" t="str">
        <f>CRS!C22</f>
        <v>M</v>
      </c>
      <c r="D22" s="70" t="str">
        <f>CRS!D22</f>
        <v>BSIT-WEB TRACK-2</v>
      </c>
      <c r="E22" s="109">
        <v>30</v>
      </c>
      <c r="F22" s="109">
        <v>20</v>
      </c>
      <c r="G22" s="109">
        <v>10</v>
      </c>
      <c r="H22" s="109"/>
      <c r="I22" s="109"/>
      <c r="J22" s="109"/>
      <c r="K22" s="109"/>
      <c r="L22" s="109">
        <v>10</v>
      </c>
      <c r="M22" s="109">
        <v>10</v>
      </c>
      <c r="N22" s="109">
        <v>10</v>
      </c>
      <c r="O22" s="60">
        <f t="shared" si="0"/>
        <v>90</v>
      </c>
      <c r="P22" s="67">
        <f t="shared" si="1"/>
        <v>69.230769230769226</v>
      </c>
      <c r="Q22" s="109">
        <v>98</v>
      </c>
      <c r="R22" s="109">
        <v>97</v>
      </c>
      <c r="S22" s="109">
        <v>100</v>
      </c>
      <c r="T22" s="109">
        <v>98</v>
      </c>
      <c r="U22" s="109">
        <v>97</v>
      </c>
      <c r="V22" s="109"/>
      <c r="W22" s="109"/>
      <c r="X22" s="109"/>
      <c r="Y22" s="109"/>
      <c r="Z22" s="109"/>
      <c r="AA22" s="60">
        <f t="shared" si="2"/>
        <v>490</v>
      </c>
      <c r="AB22" s="67">
        <f t="shared" si="3"/>
        <v>91.588785046728972</v>
      </c>
      <c r="AC22" s="111">
        <v>72</v>
      </c>
      <c r="AD22" s="67">
        <f t="shared" si="4"/>
        <v>72</v>
      </c>
      <c r="AE22" s="112">
        <f>CRS!S22</f>
        <v>77.550452911574411</v>
      </c>
      <c r="AF22" s="66">
        <f>CRS!T22</f>
        <v>73.147116849875886</v>
      </c>
      <c r="AG22" s="64">
        <f>CRS!U22</f>
        <v>87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DELA CRUZ, AARON KEITH N.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20</v>
      </c>
      <c r="G23" s="109">
        <v>10</v>
      </c>
      <c r="H23" s="109"/>
      <c r="I23" s="109">
        <v>10</v>
      </c>
      <c r="J23" s="109"/>
      <c r="K23" s="109">
        <v>10</v>
      </c>
      <c r="L23" s="109">
        <v>10</v>
      </c>
      <c r="M23" s="109">
        <v>10</v>
      </c>
      <c r="N23" s="109">
        <v>10</v>
      </c>
      <c r="O23" s="60">
        <f t="shared" si="0"/>
        <v>100</v>
      </c>
      <c r="P23" s="67">
        <f t="shared" si="1"/>
        <v>76.923076923076934</v>
      </c>
      <c r="Q23" s="109">
        <v>100</v>
      </c>
      <c r="R23" s="109">
        <v>96</v>
      </c>
      <c r="S23" s="109">
        <v>95</v>
      </c>
      <c r="T23" s="109">
        <v>92</v>
      </c>
      <c r="U23" s="109">
        <v>87</v>
      </c>
      <c r="V23" s="109">
        <v>5</v>
      </c>
      <c r="W23" s="109"/>
      <c r="X23" s="109"/>
      <c r="Y23" s="109"/>
      <c r="Z23" s="109"/>
      <c r="AA23" s="60">
        <f t="shared" si="2"/>
        <v>475</v>
      </c>
      <c r="AB23" s="67">
        <f t="shared" si="3"/>
        <v>88.785046728971963</v>
      </c>
      <c r="AC23" s="111">
        <v>64</v>
      </c>
      <c r="AD23" s="67">
        <f t="shared" si="4"/>
        <v>64</v>
      </c>
      <c r="AE23" s="112">
        <f>CRS!S23</f>
        <v>76.443680805176143</v>
      </c>
      <c r="AF23" s="66">
        <f>CRS!T23</f>
        <v>54.658983259730931</v>
      </c>
      <c r="AG23" s="64">
        <f>CRS!U23</f>
        <v>77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DUEÑAS, ZAIRA MAE A. </v>
      </c>
      <c r="C24" s="65" t="str">
        <f>CRS!C24</f>
        <v>F</v>
      </c>
      <c r="D24" s="70" t="str">
        <f>CRS!D24</f>
        <v>BSIT-WEB TRACK-2</v>
      </c>
      <c r="E24" s="109">
        <v>20</v>
      </c>
      <c r="F24" s="109">
        <v>20</v>
      </c>
      <c r="G24" s="109">
        <v>5</v>
      </c>
      <c r="H24" s="109"/>
      <c r="I24" s="109">
        <v>10</v>
      </c>
      <c r="J24" s="109">
        <v>10</v>
      </c>
      <c r="K24" s="109">
        <v>10</v>
      </c>
      <c r="L24" s="109">
        <v>10</v>
      </c>
      <c r="M24" s="109">
        <v>10</v>
      </c>
      <c r="N24" s="109">
        <v>7</v>
      </c>
      <c r="O24" s="60">
        <f t="shared" si="0"/>
        <v>102</v>
      </c>
      <c r="P24" s="67">
        <f t="shared" si="1"/>
        <v>78.461538461538467</v>
      </c>
      <c r="Q24" s="109">
        <v>10</v>
      </c>
      <c r="R24" s="109">
        <v>10</v>
      </c>
      <c r="S24" s="109">
        <v>10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50</v>
      </c>
      <c r="AB24" s="67">
        <f t="shared" si="3"/>
        <v>9.3457943925233646</v>
      </c>
      <c r="AC24" s="111">
        <v>68</v>
      </c>
      <c r="AD24" s="67">
        <f t="shared" si="4"/>
        <v>68</v>
      </c>
      <c r="AE24" s="112">
        <f>CRS!S24</f>
        <v>52.096419841840408</v>
      </c>
      <c r="AF24" s="66">
        <f>CRS!T24</f>
        <v>52.125666817471931</v>
      </c>
      <c r="AG24" s="64">
        <f>CRS!U24</f>
        <v>76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EBUEN, MARK ADRIAN B. </v>
      </c>
      <c r="C25" s="65" t="str">
        <f>CRS!C25</f>
        <v>M</v>
      </c>
      <c r="D25" s="70" t="str">
        <f>CRS!D25</f>
        <v>BSIT-NET SEC TRACK-1</v>
      </c>
      <c r="E25" s="109">
        <v>25</v>
      </c>
      <c r="F25" s="109">
        <v>20</v>
      </c>
      <c r="G25" s="109">
        <v>10</v>
      </c>
      <c r="H25" s="109"/>
      <c r="I25" s="109">
        <v>10</v>
      </c>
      <c r="J25" s="109">
        <v>10</v>
      </c>
      <c r="K25" s="109"/>
      <c r="L25" s="109"/>
      <c r="M25" s="109"/>
      <c r="N25" s="109">
        <v>10</v>
      </c>
      <c r="O25" s="60">
        <f t="shared" si="0"/>
        <v>85</v>
      </c>
      <c r="P25" s="67">
        <f t="shared" si="1"/>
        <v>65.384615384615387</v>
      </c>
      <c r="Q25" s="109">
        <v>88</v>
      </c>
      <c r="R25" s="109">
        <v>88</v>
      </c>
      <c r="S25" s="109">
        <v>92</v>
      </c>
      <c r="T25" s="109">
        <v>91</v>
      </c>
      <c r="U25" s="109">
        <v>93</v>
      </c>
      <c r="V25" s="109"/>
      <c r="W25" s="109"/>
      <c r="X25" s="109"/>
      <c r="Y25" s="109"/>
      <c r="Z25" s="109"/>
      <c r="AA25" s="60">
        <f t="shared" si="2"/>
        <v>452</v>
      </c>
      <c r="AB25" s="67">
        <f t="shared" si="3"/>
        <v>84.485981308411212</v>
      </c>
      <c r="AC25" s="111">
        <v>66</v>
      </c>
      <c r="AD25" s="67">
        <f t="shared" si="4"/>
        <v>66</v>
      </c>
      <c r="AE25" s="112">
        <f>CRS!S25</f>
        <v>71.897296908698777</v>
      </c>
      <c r="AF25" s="66">
        <f>CRS!T25</f>
        <v>71.851339341048899</v>
      </c>
      <c r="AG25" s="64">
        <f>CRS!U25</f>
        <v>86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EROT, OLLINGER SYAN M. </v>
      </c>
      <c r="C26" s="65" t="str">
        <f>CRS!C26</f>
        <v>M</v>
      </c>
      <c r="D26" s="70" t="str">
        <f>CRS!D26</f>
        <v>BSIT-WEB TRACK-1</v>
      </c>
      <c r="E26" s="109">
        <v>15</v>
      </c>
      <c r="F26" s="109">
        <v>15</v>
      </c>
      <c r="G26" s="109">
        <v>5</v>
      </c>
      <c r="H26" s="109"/>
      <c r="I26" s="109">
        <v>10</v>
      </c>
      <c r="J26" s="109">
        <v>10</v>
      </c>
      <c r="K26" s="109">
        <v>10</v>
      </c>
      <c r="L26" s="109">
        <v>10</v>
      </c>
      <c r="M26" s="109">
        <v>10</v>
      </c>
      <c r="N26" s="109">
        <v>8</v>
      </c>
      <c r="O26" s="60">
        <f t="shared" si="0"/>
        <v>93</v>
      </c>
      <c r="P26" s="67">
        <f t="shared" si="1"/>
        <v>71.538461538461533</v>
      </c>
      <c r="Q26" s="109">
        <v>84</v>
      </c>
      <c r="R26" s="109">
        <v>87</v>
      </c>
      <c r="S26" s="109">
        <v>94</v>
      </c>
      <c r="T26" s="109">
        <v>84</v>
      </c>
      <c r="U26" s="109">
        <v>87</v>
      </c>
      <c r="V26" s="109"/>
      <c r="W26" s="109"/>
      <c r="X26" s="109"/>
      <c r="Y26" s="109"/>
      <c r="Z26" s="109"/>
      <c r="AA26" s="60">
        <f t="shared" si="2"/>
        <v>436</v>
      </c>
      <c r="AB26" s="67">
        <f t="shared" si="3"/>
        <v>81.495327102803742</v>
      </c>
      <c r="AC26" s="111">
        <v>64</v>
      </c>
      <c r="AD26" s="67">
        <f t="shared" si="4"/>
        <v>64</v>
      </c>
      <c r="AE26" s="112">
        <f>CRS!S26</f>
        <v>72.261150251617551</v>
      </c>
      <c r="AF26" s="66">
        <f>CRS!T26</f>
        <v>66.727600987877736</v>
      </c>
      <c r="AG26" s="64">
        <f>CRS!U26</f>
        <v>83</v>
      </c>
      <c r="AH26" s="379"/>
      <c r="AI26" s="377" t="s">
        <v>127</v>
      </c>
    </row>
    <row r="27" spans="1:35" ht="12.75" customHeight="1" x14ac:dyDescent="0.45">
      <c r="A27" s="56" t="s">
        <v>52</v>
      </c>
      <c r="B27" s="59" t="str">
        <f>CRS!B27</f>
        <v xml:space="preserve">FERNANDEZ, ELIAS III D. </v>
      </c>
      <c r="C27" s="65" t="str">
        <f>CRS!C27</f>
        <v>M</v>
      </c>
      <c r="D27" s="70" t="str">
        <f>CRS!D27</f>
        <v>BSIT-WEB TRACK-2</v>
      </c>
      <c r="E27" s="109">
        <v>25</v>
      </c>
      <c r="F27" s="109">
        <v>20</v>
      </c>
      <c r="G27" s="109">
        <v>10</v>
      </c>
      <c r="H27" s="109"/>
      <c r="I27" s="109">
        <v>10</v>
      </c>
      <c r="J27" s="109">
        <v>10</v>
      </c>
      <c r="K27" s="109"/>
      <c r="L27" s="109"/>
      <c r="M27" s="109"/>
      <c r="N27" s="109">
        <v>10</v>
      </c>
      <c r="O27" s="60">
        <f t="shared" si="0"/>
        <v>85</v>
      </c>
      <c r="P27" s="67">
        <f t="shared" si="1"/>
        <v>65.384615384615387</v>
      </c>
      <c r="Q27" s="109">
        <v>38</v>
      </c>
      <c r="R27" s="109">
        <v>39</v>
      </c>
      <c r="S27" s="109">
        <v>39</v>
      </c>
      <c r="T27" s="109">
        <v>37</v>
      </c>
      <c r="U27" s="109">
        <v>40</v>
      </c>
      <c r="V27" s="109">
        <v>5</v>
      </c>
      <c r="W27" s="109"/>
      <c r="X27" s="109"/>
      <c r="Y27" s="109"/>
      <c r="Z27" s="109"/>
      <c r="AA27" s="60">
        <f t="shared" si="2"/>
        <v>198</v>
      </c>
      <c r="AB27" s="67">
        <f t="shared" si="3"/>
        <v>37.009345794392523</v>
      </c>
      <c r="AC27" s="111">
        <v>64</v>
      </c>
      <c r="AD27" s="67">
        <f t="shared" si="4"/>
        <v>64</v>
      </c>
      <c r="AE27" s="112">
        <f>CRS!S27</f>
        <v>55.550007189072616</v>
      </c>
      <c r="AF27" s="66">
        <f>CRS!T27</f>
        <v>53.772836106851585</v>
      </c>
      <c r="AG27" s="64">
        <f>CRS!U27</f>
        <v>77</v>
      </c>
      <c r="AH27" s="380"/>
      <c r="AI27" s="378"/>
    </row>
    <row r="28" spans="1:35" ht="12.75" customHeight="1" x14ac:dyDescent="0.45">
      <c r="A28" s="56" t="s">
        <v>53</v>
      </c>
      <c r="B28" s="59" t="str">
        <f>CRS!B28</f>
        <v xml:space="preserve">GANCEÑA, LEAN BRADLY M. </v>
      </c>
      <c r="C28" s="65" t="str">
        <f>CRS!C28</f>
        <v>M</v>
      </c>
      <c r="D28" s="70" t="str">
        <f>CRS!D28</f>
        <v>BSIT-ERP TRACK-1</v>
      </c>
      <c r="E28" s="109">
        <v>30</v>
      </c>
      <c r="F28" s="109">
        <v>20</v>
      </c>
      <c r="G28" s="109">
        <v>5</v>
      </c>
      <c r="H28" s="109"/>
      <c r="I28" s="109">
        <v>10</v>
      </c>
      <c r="J28" s="109">
        <v>10</v>
      </c>
      <c r="K28" s="109">
        <v>10</v>
      </c>
      <c r="L28" s="109">
        <v>10</v>
      </c>
      <c r="M28" s="109">
        <v>10</v>
      </c>
      <c r="N28" s="109">
        <v>10</v>
      </c>
      <c r="O28" s="60">
        <f t="shared" si="0"/>
        <v>115</v>
      </c>
      <c r="P28" s="67">
        <f t="shared" si="1"/>
        <v>88.461538461538453</v>
      </c>
      <c r="Q28" s="109">
        <v>85</v>
      </c>
      <c r="R28" s="109">
        <v>93</v>
      </c>
      <c r="S28" s="109">
        <v>94</v>
      </c>
      <c r="T28" s="109">
        <v>91</v>
      </c>
      <c r="U28" s="109">
        <v>82</v>
      </c>
      <c r="V28" s="109"/>
      <c r="W28" s="109"/>
      <c r="X28" s="109"/>
      <c r="Y28" s="109"/>
      <c r="Z28" s="109"/>
      <c r="AA28" s="60">
        <f t="shared" si="2"/>
        <v>445</v>
      </c>
      <c r="AB28" s="67">
        <f t="shared" si="3"/>
        <v>83.177570093457945</v>
      </c>
      <c r="AC28" s="111">
        <v>68</v>
      </c>
      <c r="AD28" s="67">
        <f t="shared" si="4"/>
        <v>68</v>
      </c>
      <c r="AE28" s="112">
        <f>CRS!S28</f>
        <v>79.760905823148818</v>
      </c>
      <c r="AF28" s="66">
        <f>CRS!T28</f>
        <v>74.39398123669757</v>
      </c>
      <c r="AG28" s="64">
        <f>CRS!U28</f>
        <v>87</v>
      </c>
      <c r="AH28" s="380"/>
      <c r="AI28" s="378"/>
    </row>
    <row r="29" spans="1:35" ht="12.75" customHeight="1" x14ac:dyDescent="0.45">
      <c r="A29" s="56" t="s">
        <v>54</v>
      </c>
      <c r="B29" s="59" t="str">
        <f>CRS!B29</f>
        <v xml:space="preserve">GOMEZ, JOHN PAUL D. </v>
      </c>
      <c r="C29" s="65" t="str">
        <f>CRS!C29</f>
        <v>M</v>
      </c>
      <c r="D29" s="70" t="str">
        <f>CRS!D29</f>
        <v>BSIT-WEB TRACK-2</v>
      </c>
      <c r="E29" s="109">
        <v>20</v>
      </c>
      <c r="F29" s="109">
        <v>20</v>
      </c>
      <c r="G29" s="109">
        <v>5</v>
      </c>
      <c r="H29" s="109"/>
      <c r="I29" s="109">
        <v>10</v>
      </c>
      <c r="J29" s="109">
        <v>10</v>
      </c>
      <c r="K29" s="109">
        <v>10</v>
      </c>
      <c r="L29" s="109">
        <v>10</v>
      </c>
      <c r="M29" s="109">
        <v>10</v>
      </c>
      <c r="N29" s="109">
        <v>8</v>
      </c>
      <c r="O29" s="60">
        <f t="shared" si="0"/>
        <v>103</v>
      </c>
      <c r="P29" s="67">
        <f t="shared" si="1"/>
        <v>79.230769230769226</v>
      </c>
      <c r="Q29" s="109">
        <v>10</v>
      </c>
      <c r="R29" s="109">
        <v>10</v>
      </c>
      <c r="S29" s="109">
        <v>10</v>
      </c>
      <c r="T29" s="109">
        <v>10</v>
      </c>
      <c r="U29" s="109">
        <v>10</v>
      </c>
      <c r="V29" s="109"/>
      <c r="W29" s="109"/>
      <c r="X29" s="109"/>
      <c r="Y29" s="109"/>
      <c r="Z29" s="109"/>
      <c r="AA29" s="60">
        <f t="shared" si="2"/>
        <v>50</v>
      </c>
      <c r="AB29" s="67">
        <f t="shared" si="3"/>
        <v>9.3457943925233646</v>
      </c>
      <c r="AC29" s="111">
        <v>60</v>
      </c>
      <c r="AD29" s="67">
        <f t="shared" si="4"/>
        <v>60</v>
      </c>
      <c r="AE29" s="112">
        <f>CRS!S29</f>
        <v>49.630265995686557</v>
      </c>
      <c r="AF29" s="66">
        <f>CRS!T29</f>
        <v>55.428587431340816</v>
      </c>
      <c r="AG29" s="64">
        <f>CRS!U29</f>
        <v>78</v>
      </c>
      <c r="AH29" s="380"/>
      <c r="AI29" s="378"/>
    </row>
    <row r="30" spans="1:35" ht="12.75" customHeight="1" x14ac:dyDescent="0.45">
      <c r="A30" s="56" t="s">
        <v>55</v>
      </c>
      <c r="B30" s="59" t="str">
        <f>CRS!B30</f>
        <v xml:space="preserve">GUDIO, FERNANDO J. </v>
      </c>
      <c r="C30" s="65" t="str">
        <f>CRS!C30</f>
        <v>M</v>
      </c>
      <c r="D30" s="70" t="str">
        <f>CRS!D30</f>
        <v>BSIT-WEB TRACK-3</v>
      </c>
      <c r="E30" s="109">
        <v>15</v>
      </c>
      <c r="F30" s="109">
        <v>15</v>
      </c>
      <c r="G30" s="109">
        <v>5</v>
      </c>
      <c r="H30" s="109"/>
      <c r="I30" s="109"/>
      <c r="J30" s="109"/>
      <c r="K30" s="109">
        <v>10</v>
      </c>
      <c r="L30" s="109">
        <v>10</v>
      </c>
      <c r="M30" s="109">
        <v>10</v>
      </c>
      <c r="N30" s="109">
        <v>8</v>
      </c>
      <c r="O30" s="60">
        <f t="shared" si="0"/>
        <v>73</v>
      </c>
      <c r="P30" s="67">
        <f t="shared" si="1"/>
        <v>56.153846153846153</v>
      </c>
      <c r="Q30" s="109">
        <v>76</v>
      </c>
      <c r="R30" s="109">
        <v>77</v>
      </c>
      <c r="S30" s="109">
        <v>80</v>
      </c>
      <c r="T30" s="109">
        <v>82</v>
      </c>
      <c r="U30" s="109">
        <v>92</v>
      </c>
      <c r="V30" s="109"/>
      <c r="W30" s="109"/>
      <c r="X30" s="109"/>
      <c r="Y30" s="109"/>
      <c r="Z30" s="109"/>
      <c r="AA30" s="60">
        <f t="shared" si="2"/>
        <v>407</v>
      </c>
      <c r="AB30" s="67">
        <f t="shared" si="3"/>
        <v>76.074766355140184</v>
      </c>
      <c r="AC30" s="111">
        <v>40</v>
      </c>
      <c r="AD30" s="67">
        <f t="shared" si="4"/>
        <v>40</v>
      </c>
      <c r="AE30" s="112">
        <f>CRS!S30</f>
        <v>57.235442127965491</v>
      </c>
      <c r="AF30" s="66">
        <f>CRS!T30</f>
        <v>54.648065891568947</v>
      </c>
      <c r="AG30" s="64">
        <f>CRS!U30</f>
        <v>77</v>
      </c>
      <c r="AH30" s="380"/>
      <c r="AI30" s="378"/>
    </row>
    <row r="31" spans="1:35" ht="12.75" customHeight="1" x14ac:dyDescent="0.45">
      <c r="A31" s="56" t="s">
        <v>56</v>
      </c>
      <c r="B31" s="59" t="str">
        <f>CRS!B31</f>
        <v xml:space="preserve">GUI, JIA CHENG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10</v>
      </c>
      <c r="R31" s="109">
        <v>10</v>
      </c>
      <c r="S31" s="109">
        <v>10</v>
      </c>
      <c r="T31" s="109">
        <v>10</v>
      </c>
      <c r="U31" s="109">
        <v>10</v>
      </c>
      <c r="V31" s="109"/>
      <c r="W31" s="109"/>
      <c r="X31" s="109"/>
      <c r="Y31" s="109"/>
      <c r="Z31" s="109"/>
      <c r="AA31" s="60">
        <f t="shared" si="2"/>
        <v>50</v>
      </c>
      <c r="AB31" s="67">
        <f t="shared" si="3"/>
        <v>9.3457943925233646</v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80"/>
      <c r="AI31" s="378"/>
    </row>
    <row r="32" spans="1:35" ht="12.75" customHeight="1" x14ac:dyDescent="0.45">
      <c r="A32" s="56" t="s">
        <v>57</v>
      </c>
      <c r="B32" s="59" t="str">
        <f>CRS!B32</f>
        <v xml:space="preserve">IMATONG, JAYSON M. </v>
      </c>
      <c r="C32" s="65" t="str">
        <f>CRS!C32</f>
        <v>M</v>
      </c>
      <c r="D32" s="70" t="str">
        <f>CRS!D32</f>
        <v>BSIT-WEB TRACK-2</v>
      </c>
      <c r="E32" s="109">
        <v>20</v>
      </c>
      <c r="F32" s="109">
        <v>20</v>
      </c>
      <c r="G32" s="109">
        <v>5</v>
      </c>
      <c r="H32" s="109"/>
      <c r="I32" s="109"/>
      <c r="J32" s="109">
        <v>10</v>
      </c>
      <c r="K32" s="109">
        <v>10</v>
      </c>
      <c r="L32" s="109">
        <v>10</v>
      </c>
      <c r="M32" s="109"/>
      <c r="N32" s="109"/>
      <c r="O32" s="60">
        <f t="shared" si="0"/>
        <v>75</v>
      </c>
      <c r="P32" s="67">
        <f t="shared" si="1"/>
        <v>57.692307692307686</v>
      </c>
      <c r="Q32" s="109">
        <v>75</v>
      </c>
      <c r="R32" s="109">
        <v>76</v>
      </c>
      <c r="S32" s="109">
        <v>79</v>
      </c>
      <c r="T32" s="109">
        <v>80</v>
      </c>
      <c r="U32" s="109">
        <v>82</v>
      </c>
      <c r="V32" s="109">
        <v>30</v>
      </c>
      <c r="W32" s="109"/>
      <c r="X32" s="109"/>
      <c r="Y32" s="109"/>
      <c r="Z32" s="109"/>
      <c r="AA32" s="60">
        <f t="shared" si="2"/>
        <v>422</v>
      </c>
      <c r="AB32" s="67">
        <f t="shared" si="3"/>
        <v>78.878504672897193</v>
      </c>
      <c r="AC32" s="111">
        <v>66</v>
      </c>
      <c r="AD32" s="67">
        <f t="shared" si="4"/>
        <v>66</v>
      </c>
      <c r="AE32" s="112">
        <f>CRS!S32</f>
        <v>67.508368080517613</v>
      </c>
      <c r="AF32" s="66">
        <f>CRS!T32</f>
        <v>62.134245616613484</v>
      </c>
      <c r="AG32" s="64">
        <f>CRS!U32</f>
        <v>81</v>
      </c>
      <c r="AH32" s="380"/>
      <c r="AI32" s="378"/>
    </row>
    <row r="33" spans="1:38" ht="12.75" customHeight="1" x14ac:dyDescent="0.45">
      <c r="A33" s="56" t="s">
        <v>58</v>
      </c>
      <c r="B33" s="59" t="str">
        <f>CRS!B33</f>
        <v xml:space="preserve">LAZARO, KEANU C.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20</v>
      </c>
      <c r="G33" s="109">
        <v>5</v>
      </c>
      <c r="H33" s="109"/>
      <c r="I33" s="109"/>
      <c r="J33" s="109"/>
      <c r="K33" s="109"/>
      <c r="L33" s="109"/>
      <c r="M33" s="109"/>
      <c r="N33" s="109"/>
      <c r="O33" s="60">
        <f t="shared" si="0"/>
        <v>45</v>
      </c>
      <c r="P33" s="67">
        <f t="shared" si="1"/>
        <v>34.615384615384613</v>
      </c>
      <c r="Q33" s="109">
        <v>10</v>
      </c>
      <c r="R33" s="109">
        <v>10</v>
      </c>
      <c r="S33" s="109">
        <v>10</v>
      </c>
      <c r="T33" s="109">
        <v>10</v>
      </c>
      <c r="U33" s="109">
        <v>10</v>
      </c>
      <c r="V33" s="109"/>
      <c r="W33" s="109"/>
      <c r="X33" s="109"/>
      <c r="Y33" s="109"/>
      <c r="Z33" s="109"/>
      <c r="AA33" s="60">
        <f t="shared" si="2"/>
        <v>50</v>
      </c>
      <c r="AB33" s="67">
        <f t="shared" si="3"/>
        <v>9.3457943925233646</v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80"/>
      <c r="AI33" s="378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MARRERO, DEAN SCOTT C. </v>
      </c>
      <c r="C34" s="65" t="str">
        <f>CRS!C34</f>
        <v>M</v>
      </c>
      <c r="D34" s="70" t="str">
        <f>CRS!D34</f>
        <v>BSIT-WEB TRACK-1</v>
      </c>
      <c r="E34" s="109">
        <v>30</v>
      </c>
      <c r="F34" s="109">
        <v>20</v>
      </c>
      <c r="G34" s="109">
        <v>10</v>
      </c>
      <c r="H34" s="109"/>
      <c r="I34" s="109">
        <v>9</v>
      </c>
      <c r="J34" s="109">
        <v>8</v>
      </c>
      <c r="K34" s="109">
        <v>10</v>
      </c>
      <c r="L34" s="109">
        <v>10</v>
      </c>
      <c r="M34" s="109">
        <v>10</v>
      </c>
      <c r="N34" s="109">
        <v>8</v>
      </c>
      <c r="O34" s="60">
        <f t="shared" si="0"/>
        <v>115</v>
      </c>
      <c r="P34" s="67">
        <f t="shared" si="1"/>
        <v>88.461538461538453</v>
      </c>
      <c r="Q34" s="109">
        <v>72</v>
      </c>
      <c r="R34" s="109">
        <v>68</v>
      </c>
      <c r="S34" s="109">
        <v>76</v>
      </c>
      <c r="T34" s="109">
        <v>77</v>
      </c>
      <c r="U34" s="109">
        <v>68</v>
      </c>
      <c r="V34" s="109">
        <v>23</v>
      </c>
      <c r="W34" s="109"/>
      <c r="X34" s="109"/>
      <c r="Y34" s="109"/>
      <c r="Z34" s="109"/>
      <c r="AA34" s="60">
        <f t="shared" si="2"/>
        <v>384</v>
      </c>
      <c r="AB34" s="67">
        <f t="shared" si="3"/>
        <v>71.775700934579433</v>
      </c>
      <c r="AC34" s="111">
        <v>72</v>
      </c>
      <c r="AD34" s="67">
        <f t="shared" si="4"/>
        <v>72</v>
      </c>
      <c r="AE34" s="112">
        <f>CRS!S34</f>
        <v>77.358289000718912</v>
      </c>
      <c r="AF34" s="66">
        <f>CRS!T34</f>
        <v>72.360677751590984</v>
      </c>
      <c r="AG34" s="64">
        <f>CRS!U34</f>
        <v>86</v>
      </c>
      <c r="AH34" s="380"/>
      <c r="AI34" s="378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MUSTAFA, OSAMA M.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20</v>
      </c>
      <c r="G35" s="109">
        <v>5</v>
      </c>
      <c r="H35" s="109"/>
      <c r="I35" s="109"/>
      <c r="J35" s="109"/>
      <c r="K35" s="109"/>
      <c r="L35" s="109"/>
      <c r="M35" s="109"/>
      <c r="N35" s="109"/>
      <c r="O35" s="60">
        <f t="shared" si="0"/>
        <v>45</v>
      </c>
      <c r="P35" s="67">
        <f t="shared" si="1"/>
        <v>34.615384615384613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80"/>
      <c r="AI35" s="378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>
        <v>30</v>
      </c>
      <c r="F36" s="109">
        <v>20</v>
      </c>
      <c r="G36" s="109">
        <v>10</v>
      </c>
      <c r="H36" s="109"/>
      <c r="I36" s="109">
        <v>9</v>
      </c>
      <c r="J36" s="109">
        <v>8</v>
      </c>
      <c r="K36" s="109">
        <v>10</v>
      </c>
      <c r="L36" s="109">
        <v>10</v>
      </c>
      <c r="M36" s="109">
        <v>10</v>
      </c>
      <c r="N36" s="109">
        <v>8</v>
      </c>
      <c r="O36" s="60">
        <f t="shared" si="0"/>
        <v>115</v>
      </c>
      <c r="P36" s="67">
        <f t="shared" si="1"/>
        <v>88.461538461538453</v>
      </c>
      <c r="Q36" s="109">
        <v>72</v>
      </c>
      <c r="R36" s="109">
        <v>68</v>
      </c>
      <c r="S36" s="109">
        <v>76</v>
      </c>
      <c r="T36" s="109">
        <v>77</v>
      </c>
      <c r="U36" s="109">
        <v>68</v>
      </c>
      <c r="V36" s="109">
        <v>30</v>
      </c>
      <c r="W36" s="109"/>
      <c r="X36" s="109"/>
      <c r="Y36" s="109"/>
      <c r="Z36" s="109"/>
      <c r="AA36" s="60">
        <f t="shared" si="2"/>
        <v>391</v>
      </c>
      <c r="AB36" s="67">
        <f t="shared" si="3"/>
        <v>73.084112149532714</v>
      </c>
      <c r="AC36" s="111">
        <v>52</v>
      </c>
      <c r="AD36" s="67">
        <f t="shared" si="4"/>
        <v>52</v>
      </c>
      <c r="AE36" s="112">
        <f>CRS!S36</f>
        <v>70.990064701653495</v>
      </c>
      <c r="AF36" s="66">
        <f>CRS!T36</f>
        <v>65.231873483831677</v>
      </c>
      <c r="AG36" s="64">
        <f>CRS!U36</f>
        <v>83</v>
      </c>
      <c r="AH36" s="380"/>
      <c r="AI36" s="378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PASCUA, LIZA MAE P. </v>
      </c>
      <c r="C37" s="65" t="str">
        <f>CRS!C37</f>
        <v>F</v>
      </c>
      <c r="D37" s="70" t="str">
        <f>CRS!D37</f>
        <v>BSIT-NET SEC TRACK-3</v>
      </c>
      <c r="E37" s="109">
        <v>30</v>
      </c>
      <c r="F37" s="109">
        <v>20</v>
      </c>
      <c r="G37" s="109">
        <v>10</v>
      </c>
      <c r="H37" s="109"/>
      <c r="I37" s="109">
        <v>8</v>
      </c>
      <c r="J37" s="109">
        <v>10</v>
      </c>
      <c r="K37" s="109"/>
      <c r="L37" s="109">
        <v>10</v>
      </c>
      <c r="M37" s="109"/>
      <c r="N37" s="109">
        <v>8</v>
      </c>
      <c r="O37" s="60">
        <f t="shared" si="0"/>
        <v>96</v>
      </c>
      <c r="P37" s="67">
        <f t="shared" si="1"/>
        <v>73.846153846153854</v>
      </c>
      <c r="Q37" s="109">
        <v>98</v>
      </c>
      <c r="R37" s="109">
        <v>97</v>
      </c>
      <c r="S37" s="109">
        <v>100</v>
      </c>
      <c r="T37" s="109">
        <v>98</v>
      </c>
      <c r="U37" s="109">
        <v>97</v>
      </c>
      <c r="V37" s="109">
        <v>13</v>
      </c>
      <c r="W37" s="109"/>
      <c r="X37" s="109"/>
      <c r="Y37" s="109"/>
      <c r="Z37" s="109"/>
      <c r="AA37" s="60">
        <f t="shared" si="2"/>
        <v>503</v>
      </c>
      <c r="AB37" s="67">
        <f t="shared" si="3"/>
        <v>94.018691588785046</v>
      </c>
      <c r="AC37" s="111">
        <v>66</v>
      </c>
      <c r="AD37" s="67">
        <f t="shared" si="4"/>
        <v>66</v>
      </c>
      <c r="AE37" s="112">
        <f>CRS!S37</f>
        <v>77.835398993529836</v>
      </c>
      <c r="AF37" s="66">
        <f>CRS!T37</f>
        <v>72.627225358833897</v>
      </c>
      <c r="AG37" s="64">
        <f>CRS!U37</f>
        <v>86</v>
      </c>
      <c r="AH37" s="380"/>
      <c r="AI37" s="378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RAPADA, JULIE ANN G. </v>
      </c>
      <c r="C38" s="65" t="str">
        <f>CRS!C38</f>
        <v>F</v>
      </c>
      <c r="D38" s="70" t="str">
        <f>CRS!D38</f>
        <v>BSIT-WEB TRACK-2</v>
      </c>
      <c r="E38" s="109">
        <v>25</v>
      </c>
      <c r="F38" s="109">
        <v>20</v>
      </c>
      <c r="G38" s="109">
        <v>10</v>
      </c>
      <c r="H38" s="109"/>
      <c r="I38" s="109"/>
      <c r="J38" s="109">
        <v>10</v>
      </c>
      <c r="K38" s="109">
        <v>10</v>
      </c>
      <c r="L38" s="109">
        <v>10</v>
      </c>
      <c r="M38" s="109">
        <v>10</v>
      </c>
      <c r="N38" s="109">
        <v>10</v>
      </c>
      <c r="O38" s="60">
        <f t="shared" si="0"/>
        <v>105</v>
      </c>
      <c r="P38" s="67">
        <f t="shared" si="1"/>
        <v>80.769230769230774</v>
      </c>
      <c r="Q38" s="109">
        <v>98</v>
      </c>
      <c r="R38" s="109">
        <v>95</v>
      </c>
      <c r="S38" s="109">
        <v>95</v>
      </c>
      <c r="T38" s="109">
        <v>95</v>
      </c>
      <c r="U38" s="109">
        <v>95</v>
      </c>
      <c r="V38" s="109">
        <v>5</v>
      </c>
      <c r="W38" s="109"/>
      <c r="X38" s="109"/>
      <c r="Y38" s="109"/>
      <c r="Z38" s="109"/>
      <c r="AA38" s="60">
        <f t="shared" si="2"/>
        <v>483</v>
      </c>
      <c r="AB38" s="67">
        <f t="shared" si="3"/>
        <v>90.280373831775691</v>
      </c>
      <c r="AC38" s="111">
        <v>68</v>
      </c>
      <c r="AD38" s="67">
        <f t="shared" si="4"/>
        <v>68</v>
      </c>
      <c r="AE38" s="112">
        <f>CRS!S38</f>
        <v>79.566369518332138</v>
      </c>
      <c r="AF38" s="66">
        <f>CRS!T38</f>
        <v>77.59662687739268</v>
      </c>
      <c r="AG38" s="64">
        <f>CRS!U38</f>
        <v>89</v>
      </c>
      <c r="AH38" s="380"/>
      <c r="AI38" s="378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RODAS, MARK FRANCIS D. </v>
      </c>
      <c r="C39" s="65" t="str">
        <f>CRS!C39</f>
        <v>M</v>
      </c>
      <c r="D39" s="70" t="str">
        <f>CRS!D39</f>
        <v>BSIT-WEB TRACK-1</v>
      </c>
      <c r="E39" s="109">
        <v>25</v>
      </c>
      <c r="F39" s="109">
        <v>20</v>
      </c>
      <c r="G39" s="109">
        <v>10</v>
      </c>
      <c r="H39" s="109"/>
      <c r="I39" s="109"/>
      <c r="J39" s="109">
        <v>10</v>
      </c>
      <c r="K39" s="109">
        <v>10</v>
      </c>
      <c r="L39" s="109">
        <v>10</v>
      </c>
      <c r="M39" s="109">
        <v>10</v>
      </c>
      <c r="N39" s="109">
        <v>10</v>
      </c>
      <c r="O39" s="60">
        <f t="shared" si="0"/>
        <v>105</v>
      </c>
      <c r="P39" s="67">
        <f t="shared" si="1"/>
        <v>80.769230769230774</v>
      </c>
      <c r="Q39" s="109">
        <v>98</v>
      </c>
      <c r="R39" s="109">
        <v>95</v>
      </c>
      <c r="S39" s="109">
        <v>95</v>
      </c>
      <c r="T39" s="109">
        <v>95</v>
      </c>
      <c r="U39" s="109">
        <v>95</v>
      </c>
      <c r="V39" s="109">
        <v>5</v>
      </c>
      <c r="W39" s="109"/>
      <c r="X39" s="109"/>
      <c r="Y39" s="109"/>
      <c r="Z39" s="109"/>
      <c r="AA39" s="60">
        <f t="shared" si="2"/>
        <v>483</v>
      </c>
      <c r="AB39" s="67">
        <f t="shared" si="3"/>
        <v>90.280373831775691</v>
      </c>
      <c r="AC39" s="111">
        <v>62</v>
      </c>
      <c r="AD39" s="67">
        <f t="shared" si="4"/>
        <v>62</v>
      </c>
      <c r="AE39" s="112">
        <f>CRS!S39</f>
        <v>77.526369518332132</v>
      </c>
      <c r="AF39" s="66">
        <f>CRS!T39</f>
        <v>76.231183527638976</v>
      </c>
      <c r="AG39" s="64">
        <f>CRS!U39</f>
        <v>88</v>
      </c>
      <c r="AH39" s="380"/>
      <c r="AI39" s="378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SALVADOR, SAMANTHA ANGELA </v>
      </c>
      <c r="C40" s="65" t="str">
        <f>CRS!C40</f>
        <v>F</v>
      </c>
      <c r="D40" s="70" t="str">
        <f>CRS!D40</f>
        <v>BSIT-WEB TRACK-2</v>
      </c>
      <c r="E40" s="109">
        <v>30</v>
      </c>
      <c r="F40" s="109">
        <v>30</v>
      </c>
      <c r="G40" s="109">
        <v>5</v>
      </c>
      <c r="H40" s="109"/>
      <c r="I40" s="109">
        <v>10</v>
      </c>
      <c r="J40" s="109">
        <v>10</v>
      </c>
      <c r="K40" s="109">
        <v>10</v>
      </c>
      <c r="L40" s="109">
        <v>10</v>
      </c>
      <c r="M40" s="109">
        <v>10</v>
      </c>
      <c r="N40" s="109">
        <v>10</v>
      </c>
      <c r="O40" s="60">
        <f t="shared" si="0"/>
        <v>125</v>
      </c>
      <c r="P40" s="67">
        <f t="shared" si="1"/>
        <v>96.15384615384616</v>
      </c>
      <c r="Q40" s="109">
        <v>76</v>
      </c>
      <c r="R40" s="109">
        <v>77</v>
      </c>
      <c r="S40" s="109">
        <v>80</v>
      </c>
      <c r="T40" s="109">
        <v>82</v>
      </c>
      <c r="U40" s="109">
        <v>92</v>
      </c>
      <c r="V40" s="109">
        <v>30</v>
      </c>
      <c r="W40" s="109"/>
      <c r="X40" s="109"/>
      <c r="Y40" s="109"/>
      <c r="Z40" s="109"/>
      <c r="AA40" s="60">
        <f t="shared" si="2"/>
        <v>437</v>
      </c>
      <c r="AB40" s="67">
        <f t="shared" si="3"/>
        <v>81.682242990654203</v>
      </c>
      <c r="AC40" s="111">
        <v>66</v>
      </c>
      <c r="AD40" s="67">
        <f t="shared" si="4"/>
        <v>66</v>
      </c>
      <c r="AE40" s="112">
        <f>CRS!S40</f>
        <v>81.125909417685122</v>
      </c>
      <c r="AF40" s="66">
        <f>CRS!T40</f>
        <v>84.660196088152901</v>
      </c>
      <c r="AG40" s="64">
        <f>CRS!U40</f>
        <v>92</v>
      </c>
      <c r="AH40" s="380"/>
      <c r="AI40" s="378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8" t="str">
        <f>A1</f>
        <v>CITCS 2D  IT 5</v>
      </c>
      <c r="B42" s="339"/>
      <c r="C42" s="339"/>
      <c r="D42" s="339"/>
      <c r="E42" s="334" t="s">
        <v>137</v>
      </c>
      <c r="F42" s="334"/>
      <c r="G42" s="334"/>
      <c r="H42" s="334"/>
      <c r="I42" s="334"/>
      <c r="J42" s="334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6"/>
      <c r="AD42" s="336"/>
      <c r="AE42" s="336"/>
      <c r="AF42" s="336"/>
      <c r="AG42" s="337"/>
      <c r="AH42" s="55"/>
      <c r="AI42" s="55"/>
      <c r="AJ42" s="55"/>
      <c r="AK42" s="55"/>
      <c r="AL42" s="55"/>
    </row>
    <row r="43" spans="1:38" ht="15" customHeight="1" x14ac:dyDescent="0.45">
      <c r="A43" s="340"/>
      <c r="B43" s="341"/>
      <c r="C43" s="341"/>
      <c r="D43" s="341"/>
      <c r="E43" s="321" t="str">
        <f>E2</f>
        <v>Class Standing</v>
      </c>
      <c r="F43" s="321"/>
      <c r="G43" s="321"/>
      <c r="H43" s="321"/>
      <c r="I43" s="321"/>
      <c r="J43" s="321"/>
      <c r="K43" s="322"/>
      <c r="L43" s="322"/>
      <c r="M43" s="322"/>
      <c r="N43" s="322"/>
      <c r="O43" s="322"/>
      <c r="P43" s="310"/>
      <c r="Q43" s="321" t="str">
        <f>Q2</f>
        <v>Laboratory</v>
      </c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10"/>
      <c r="AC43" s="358" t="s">
        <v>98</v>
      </c>
      <c r="AD43" s="359"/>
      <c r="AE43" s="381" t="str">
        <f>AE2</f>
        <v>RAW SCORE</v>
      </c>
      <c r="AF43" s="353" t="s">
        <v>99</v>
      </c>
      <c r="AG43" s="304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51" t="str">
        <f>A3</f>
        <v>NETWORK MANAGEMENT</v>
      </c>
      <c r="B44" s="352"/>
      <c r="C44" s="352"/>
      <c r="D44" s="352"/>
      <c r="E44" s="309" t="s">
        <v>101</v>
      </c>
      <c r="F44" s="309" t="s">
        <v>102</v>
      </c>
      <c r="G44" s="309" t="s">
        <v>103</v>
      </c>
      <c r="H44" s="309" t="s">
        <v>104</v>
      </c>
      <c r="I44" s="309" t="s">
        <v>105</v>
      </c>
      <c r="J44" s="309" t="s">
        <v>106</v>
      </c>
      <c r="K44" s="309" t="s">
        <v>107</v>
      </c>
      <c r="L44" s="309" t="s">
        <v>108</v>
      </c>
      <c r="M44" s="309" t="s">
        <v>109</v>
      </c>
      <c r="N44" s="309" t="s">
        <v>0</v>
      </c>
      <c r="O44" s="346" t="s">
        <v>110</v>
      </c>
      <c r="P44" s="317" t="s">
        <v>111</v>
      </c>
      <c r="Q44" s="309" t="s">
        <v>112</v>
      </c>
      <c r="R44" s="309" t="s">
        <v>113</v>
      </c>
      <c r="S44" s="309" t="s">
        <v>114</v>
      </c>
      <c r="T44" s="309" t="s">
        <v>115</v>
      </c>
      <c r="U44" s="309" t="s">
        <v>116</v>
      </c>
      <c r="V44" s="309" t="s">
        <v>117</v>
      </c>
      <c r="W44" s="309" t="s">
        <v>118</v>
      </c>
      <c r="X44" s="309" t="s">
        <v>119</v>
      </c>
      <c r="Y44" s="309" t="s">
        <v>120</v>
      </c>
      <c r="Z44" s="309" t="s">
        <v>121</v>
      </c>
      <c r="AA44" s="346" t="s">
        <v>110</v>
      </c>
      <c r="AB44" s="317" t="s">
        <v>111</v>
      </c>
      <c r="AC44" s="360"/>
      <c r="AD44" s="361"/>
      <c r="AE44" s="381"/>
      <c r="AF44" s="353"/>
      <c r="AG44" s="304"/>
      <c r="AH44" s="62"/>
      <c r="AI44" s="62"/>
      <c r="AJ44" s="62"/>
      <c r="AK44" s="62"/>
      <c r="AL44" s="62"/>
    </row>
    <row r="45" spans="1:38" ht="12.75" customHeight="1" x14ac:dyDescent="0.45">
      <c r="A45" s="329" t="str">
        <f>A4</f>
        <v>TTH 11:45AM-1:10PM   MWF 11:45AM-1:10PM</v>
      </c>
      <c r="B45" s="330"/>
      <c r="C45" s="331"/>
      <c r="D45" s="71" t="str">
        <f>D4</f>
        <v>M306</v>
      </c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46"/>
      <c r="P45" s="317"/>
      <c r="Q45" s="310"/>
      <c r="R45" s="310"/>
      <c r="S45" s="310"/>
      <c r="T45" s="310"/>
      <c r="U45" s="309"/>
      <c r="V45" s="309"/>
      <c r="W45" s="310"/>
      <c r="X45" s="310"/>
      <c r="Y45" s="310"/>
      <c r="Z45" s="310"/>
      <c r="AA45" s="347"/>
      <c r="AB45" s="318"/>
      <c r="AC45" s="68" t="s">
        <v>122</v>
      </c>
      <c r="AD45" s="69" t="s">
        <v>123</v>
      </c>
      <c r="AE45" s="381"/>
      <c r="AF45" s="353"/>
      <c r="AG45" s="304"/>
      <c r="AH45" s="62"/>
      <c r="AI45" s="62"/>
      <c r="AJ45" s="62"/>
      <c r="AK45" s="62"/>
      <c r="AL45" s="62"/>
    </row>
    <row r="46" spans="1:38" ht="12.75" customHeight="1" x14ac:dyDescent="0.45">
      <c r="A46" s="329" t="str">
        <f>A5</f>
        <v>3rd Trimester SY 2017-2018</v>
      </c>
      <c r="B46" s="330"/>
      <c r="C46" s="331"/>
      <c r="D46" s="331"/>
      <c r="E46" s="57">
        <f t="shared" ref="E46:N47" si="5">IF(E5="","",E5)</f>
        <v>30</v>
      </c>
      <c r="F46" s="57">
        <f t="shared" si="5"/>
        <v>30</v>
      </c>
      <c r="G46" s="57">
        <f t="shared" si="5"/>
        <v>10</v>
      </c>
      <c r="H46" s="57" t="str">
        <f t="shared" si="5"/>
        <v/>
      </c>
      <c r="I46" s="57">
        <f t="shared" si="5"/>
        <v>10</v>
      </c>
      <c r="J46" s="57">
        <f t="shared" si="5"/>
        <v>10</v>
      </c>
      <c r="K46" s="57">
        <f t="shared" si="5"/>
        <v>10</v>
      </c>
      <c r="L46" s="57">
        <f t="shared" si="5"/>
        <v>10</v>
      </c>
      <c r="M46" s="57">
        <f t="shared" si="5"/>
        <v>10</v>
      </c>
      <c r="N46" s="57">
        <f t="shared" si="5"/>
        <v>10</v>
      </c>
      <c r="O46" s="346"/>
      <c r="P46" s="317"/>
      <c r="Q46" s="57">
        <f>IF(Q5="","",Q5)</f>
        <v>100</v>
      </c>
      <c r="R46" s="57">
        <f t="shared" ref="R46:Z46" si="6">IF(R5="","",R5)</f>
        <v>100</v>
      </c>
      <c r="S46" s="57">
        <f t="shared" si="6"/>
        <v>100</v>
      </c>
      <c r="T46" s="57">
        <f t="shared" si="6"/>
        <v>100</v>
      </c>
      <c r="U46" s="57">
        <f t="shared" si="6"/>
        <v>100</v>
      </c>
      <c r="V46" s="57">
        <f t="shared" si="6"/>
        <v>35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7"/>
      <c r="AB46" s="318"/>
      <c r="AC46" s="57">
        <f>IF(AC5="","",AC5)</f>
        <v>100</v>
      </c>
      <c r="AD46" s="355"/>
      <c r="AE46" s="381"/>
      <c r="AF46" s="353"/>
      <c r="AG46" s="304"/>
      <c r="AH46" s="62"/>
      <c r="AI46" s="62"/>
      <c r="AJ46" s="62"/>
      <c r="AK46" s="62"/>
      <c r="AL46" s="62"/>
    </row>
    <row r="47" spans="1:38" ht="12.75" customHeight="1" x14ac:dyDescent="0.45">
      <c r="A47" s="365" t="str">
        <f>A6</f>
        <v>Inst/Prof:Leonard Prim Francis G. Reyes</v>
      </c>
      <c r="B47" s="322"/>
      <c r="C47" s="310"/>
      <c r="D47" s="310"/>
      <c r="E47" s="323" t="str">
        <f>IF(E6="","",E6)</f>
        <v>RPT</v>
      </c>
      <c r="F47" s="323" t="str">
        <f t="shared" si="5"/>
        <v>RPT</v>
      </c>
      <c r="G47" s="323" t="str">
        <f t="shared" si="5"/>
        <v>RPT</v>
      </c>
      <c r="H47" s="323" t="str">
        <f t="shared" si="5"/>
        <v/>
      </c>
      <c r="I47" s="323" t="str">
        <f t="shared" si="5"/>
        <v>QZ 01</v>
      </c>
      <c r="J47" s="323" t="str">
        <f t="shared" si="5"/>
        <v>QZ 02</v>
      </c>
      <c r="K47" s="323" t="str">
        <f t="shared" si="5"/>
        <v>QZ 03</v>
      </c>
      <c r="L47" s="323" t="str">
        <f t="shared" si="5"/>
        <v>QZ 04</v>
      </c>
      <c r="M47" s="323" t="str">
        <f t="shared" si="5"/>
        <v>QZ 05</v>
      </c>
      <c r="N47" s="323" t="str">
        <f t="shared" si="5"/>
        <v>QZ 06</v>
      </c>
      <c r="O47" s="375">
        <f>O6</f>
        <v>130</v>
      </c>
      <c r="P47" s="317"/>
      <c r="Q47" s="323" t="str">
        <f t="shared" ref="Q47:Z47" si="7">IF(Q6="","",Q6)</f>
        <v>Software Demo</v>
      </c>
      <c r="R47" s="323" t="str">
        <f t="shared" si="7"/>
        <v>Clarity</v>
      </c>
      <c r="S47" s="323" t="str">
        <f t="shared" si="7"/>
        <v>Capabilities</v>
      </c>
      <c r="T47" s="323" t="str">
        <f t="shared" si="7"/>
        <v>Complexity</v>
      </c>
      <c r="U47" s="323" t="str">
        <f t="shared" si="7"/>
        <v>Team</v>
      </c>
      <c r="V47" s="323" t="str">
        <f t="shared" si="7"/>
        <v>30+5</v>
      </c>
      <c r="W47" s="323" t="str">
        <f t="shared" si="7"/>
        <v/>
      </c>
      <c r="X47" s="323" t="str">
        <f t="shared" si="7"/>
        <v/>
      </c>
      <c r="Y47" s="323" t="str">
        <f t="shared" si="7"/>
        <v/>
      </c>
      <c r="Z47" s="323" t="str">
        <f t="shared" si="7"/>
        <v/>
      </c>
      <c r="AA47" s="375">
        <f>AA6</f>
        <v>535</v>
      </c>
      <c r="AB47" s="318"/>
      <c r="AC47" s="314">
        <f>AC6</f>
        <v>43312</v>
      </c>
      <c r="AD47" s="356"/>
      <c r="AE47" s="381"/>
      <c r="AF47" s="353"/>
      <c r="AG47" s="304"/>
      <c r="AH47" s="62"/>
      <c r="AI47" s="62"/>
      <c r="AJ47" s="62"/>
      <c r="AK47" s="62"/>
      <c r="AL47" s="62"/>
    </row>
    <row r="48" spans="1:38" ht="13.35" customHeight="1" x14ac:dyDescent="0.45">
      <c r="A48" s="368" t="s">
        <v>124</v>
      </c>
      <c r="B48" s="369"/>
      <c r="C48" s="342" t="s">
        <v>125</v>
      </c>
      <c r="D48" s="332" t="s">
        <v>128</v>
      </c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75"/>
      <c r="P48" s="317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75"/>
      <c r="AB48" s="318"/>
      <c r="AC48" s="315"/>
      <c r="AD48" s="356"/>
      <c r="AE48" s="381"/>
      <c r="AF48" s="353"/>
      <c r="AG48" s="304"/>
      <c r="AH48" s="55"/>
      <c r="AI48" s="55"/>
      <c r="AJ48" s="55"/>
      <c r="AK48" s="55"/>
      <c r="AL48" s="55"/>
    </row>
    <row r="49" spans="1:33" x14ac:dyDescent="0.45">
      <c r="A49" s="370"/>
      <c r="B49" s="371"/>
      <c r="C49" s="343"/>
      <c r="D49" s="333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76"/>
      <c r="P49" s="320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76"/>
      <c r="AB49" s="319"/>
      <c r="AC49" s="316"/>
      <c r="AD49" s="357"/>
      <c r="AE49" s="382"/>
      <c r="AF49" s="354"/>
      <c r="AG49" s="305"/>
    </row>
    <row r="50" spans="1:33" ht="12.75" customHeight="1" x14ac:dyDescent="0.45">
      <c r="A50" s="58" t="s">
        <v>66</v>
      </c>
      <c r="B50" s="59" t="str">
        <f>CRS!B50</f>
        <v>SANSANO, CHRISTIAN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74">
        <v>10</v>
      </c>
      <c r="R50" s="174">
        <v>10</v>
      </c>
      <c r="S50" s="174">
        <v>10</v>
      </c>
      <c r="T50" s="174">
        <v>10</v>
      </c>
      <c r="U50" s="174">
        <v>10</v>
      </c>
      <c r="V50" s="173"/>
      <c r="W50" s="109"/>
      <c r="X50" s="109"/>
      <c r="Y50" s="109"/>
      <c r="Z50" s="109"/>
      <c r="AA50" s="60">
        <f t="shared" ref="AA50:AA80" si="10">IF(SUM(Q50:Z50)=0,"",SUM(Q50:Z50))</f>
        <v>50</v>
      </c>
      <c r="AB50" s="67">
        <f t="shared" ref="AB50:AB80" si="11">IF(AA50="","",AA50/$AA$6*100)</f>
        <v>9.3457943925233646</v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TRACK-3</v>
      </c>
      <c r="E51" s="109">
        <v>20</v>
      </c>
      <c r="F51" s="109">
        <v>20</v>
      </c>
      <c r="G51" s="109">
        <v>10</v>
      </c>
      <c r="H51" s="109"/>
      <c r="I51" s="109">
        <v>10</v>
      </c>
      <c r="J51" s="109"/>
      <c r="K51" s="109">
        <v>10</v>
      </c>
      <c r="L51" s="109">
        <v>10</v>
      </c>
      <c r="M51" s="109">
        <v>10</v>
      </c>
      <c r="N51" s="109">
        <v>10</v>
      </c>
      <c r="O51" s="60">
        <f t="shared" si="8"/>
        <v>100</v>
      </c>
      <c r="P51" s="67">
        <f t="shared" si="9"/>
        <v>76.923076923076934</v>
      </c>
      <c r="Q51" s="174">
        <v>100</v>
      </c>
      <c r="R51" s="174">
        <v>96</v>
      </c>
      <c r="S51" s="174">
        <v>95</v>
      </c>
      <c r="T51" s="174">
        <v>92</v>
      </c>
      <c r="U51" s="174">
        <v>87</v>
      </c>
      <c r="V51" s="173">
        <v>15</v>
      </c>
      <c r="W51" s="109"/>
      <c r="X51" s="109"/>
      <c r="Y51" s="109"/>
      <c r="Z51" s="109"/>
      <c r="AA51" s="60">
        <f t="shared" si="10"/>
        <v>485</v>
      </c>
      <c r="AB51" s="67">
        <f t="shared" si="11"/>
        <v>90.654205607476641</v>
      </c>
      <c r="AC51" s="111">
        <v>60</v>
      </c>
      <c r="AD51" s="67">
        <f t="shared" si="12"/>
        <v>60</v>
      </c>
      <c r="AE51" s="112">
        <f>CRS!S51</f>
        <v>75.700503235082692</v>
      </c>
      <c r="AF51" s="66">
        <f>CRS!T51</f>
        <v>69.286710977147266</v>
      </c>
      <c r="AG51" s="64">
        <f>CRS!U51</f>
        <v>85</v>
      </c>
    </row>
    <row r="52" spans="1:33" ht="12.75" customHeight="1" x14ac:dyDescent="0.45">
      <c r="A52" s="56" t="s">
        <v>68</v>
      </c>
      <c r="B52" s="59" t="str">
        <f>CRS!B52</f>
        <v xml:space="preserve">SATURNINO, DENISE KATE M. </v>
      </c>
      <c r="C52" s="65" t="str">
        <f>CRS!C52</f>
        <v>F</v>
      </c>
      <c r="D52" s="70" t="str">
        <f>CRS!D52</f>
        <v>BSIT-WEB TRACK-1</v>
      </c>
      <c r="E52" s="109">
        <v>25</v>
      </c>
      <c r="F52" s="109">
        <v>20</v>
      </c>
      <c r="G52" s="109">
        <v>10</v>
      </c>
      <c r="H52" s="109"/>
      <c r="I52" s="109"/>
      <c r="J52" s="109">
        <v>10</v>
      </c>
      <c r="K52" s="109">
        <v>10</v>
      </c>
      <c r="L52" s="109">
        <v>10</v>
      </c>
      <c r="M52" s="109">
        <v>10</v>
      </c>
      <c r="N52" s="109">
        <v>10</v>
      </c>
      <c r="O52" s="60">
        <f t="shared" si="8"/>
        <v>105</v>
      </c>
      <c r="P52" s="67">
        <f t="shared" si="9"/>
        <v>80.769230769230774</v>
      </c>
      <c r="Q52" s="174">
        <v>98</v>
      </c>
      <c r="R52" s="174">
        <v>95</v>
      </c>
      <c r="S52" s="174">
        <v>95</v>
      </c>
      <c r="T52" s="174">
        <v>95</v>
      </c>
      <c r="U52" s="174">
        <v>95</v>
      </c>
      <c r="V52" s="173"/>
      <c r="W52" s="109"/>
      <c r="X52" s="109"/>
      <c r="Y52" s="109"/>
      <c r="Z52" s="109"/>
      <c r="AA52" s="60">
        <f t="shared" si="10"/>
        <v>478</v>
      </c>
      <c r="AB52" s="67">
        <f t="shared" si="11"/>
        <v>89.345794392523374</v>
      </c>
      <c r="AC52" s="111">
        <v>62</v>
      </c>
      <c r="AD52" s="67">
        <f t="shared" si="12"/>
        <v>62</v>
      </c>
      <c r="AE52" s="112">
        <f>CRS!S52</f>
        <v>77.217958303378865</v>
      </c>
      <c r="AF52" s="66">
        <f>CRS!T52</f>
        <v>70.124484077797803</v>
      </c>
      <c r="AG52" s="64">
        <f>CRS!U52</f>
        <v>85</v>
      </c>
    </row>
    <row r="53" spans="1:33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>
        <v>30</v>
      </c>
      <c r="F53" s="109">
        <v>20</v>
      </c>
      <c r="G53" s="109">
        <v>5</v>
      </c>
      <c r="H53" s="109"/>
      <c r="I53" s="109">
        <v>10</v>
      </c>
      <c r="J53" s="109">
        <v>10</v>
      </c>
      <c r="K53" s="109">
        <v>10</v>
      </c>
      <c r="L53" s="109">
        <v>10</v>
      </c>
      <c r="M53" s="109">
        <v>10</v>
      </c>
      <c r="N53" s="109">
        <v>10</v>
      </c>
      <c r="O53" s="60">
        <f t="shared" si="8"/>
        <v>115</v>
      </c>
      <c r="P53" s="67">
        <f t="shared" si="9"/>
        <v>88.461538461538453</v>
      </c>
      <c r="Q53" s="174">
        <v>85</v>
      </c>
      <c r="R53" s="174">
        <v>93</v>
      </c>
      <c r="S53" s="174">
        <v>94</v>
      </c>
      <c r="T53" s="174">
        <v>91</v>
      </c>
      <c r="U53" s="174">
        <v>82</v>
      </c>
      <c r="V53" s="173"/>
      <c r="W53" s="109"/>
      <c r="X53" s="109"/>
      <c r="Y53" s="109"/>
      <c r="Z53" s="109"/>
      <c r="AA53" s="60">
        <f t="shared" si="10"/>
        <v>445</v>
      </c>
      <c r="AB53" s="67">
        <f t="shared" si="11"/>
        <v>83.177570093457945</v>
      </c>
      <c r="AC53" s="111">
        <v>74</v>
      </c>
      <c r="AD53" s="67">
        <f t="shared" si="12"/>
        <v>74</v>
      </c>
      <c r="AE53" s="112">
        <f>CRS!S53</f>
        <v>81.80090582314881</v>
      </c>
      <c r="AF53" s="66">
        <f>CRS!T53</f>
        <v>74.935483699751742</v>
      </c>
      <c r="AG53" s="64">
        <f>CRS!U53</f>
        <v>87</v>
      </c>
    </row>
    <row r="54" spans="1:33" ht="12.75" customHeight="1" x14ac:dyDescent="0.45">
      <c r="A54" s="56" t="s">
        <v>70</v>
      </c>
      <c r="B54" s="59" t="str">
        <f>CRS!B54</f>
        <v xml:space="preserve">TANGALIN, NEIL C. </v>
      </c>
      <c r="C54" s="65" t="str">
        <f>CRS!C54</f>
        <v>M</v>
      </c>
      <c r="D54" s="70" t="str">
        <f>CRS!D54</f>
        <v>BSIT-WEB TRACK-2</v>
      </c>
      <c r="E54" s="109">
        <v>30</v>
      </c>
      <c r="F54" s="109">
        <v>20</v>
      </c>
      <c r="G54" s="109">
        <v>10</v>
      </c>
      <c r="H54" s="109"/>
      <c r="I54" s="109">
        <v>9</v>
      </c>
      <c r="J54" s="109">
        <v>8</v>
      </c>
      <c r="K54" s="109">
        <v>10</v>
      </c>
      <c r="L54" s="109">
        <v>10</v>
      </c>
      <c r="M54" s="109">
        <v>10</v>
      </c>
      <c r="N54" s="109">
        <v>8</v>
      </c>
      <c r="O54" s="60">
        <f t="shared" si="8"/>
        <v>115</v>
      </c>
      <c r="P54" s="67">
        <f t="shared" si="9"/>
        <v>88.461538461538453</v>
      </c>
      <c r="Q54" s="174">
        <v>72</v>
      </c>
      <c r="R54" s="174">
        <v>68</v>
      </c>
      <c r="S54" s="174">
        <v>76</v>
      </c>
      <c r="T54" s="174">
        <v>77</v>
      </c>
      <c r="U54" s="174">
        <v>68</v>
      </c>
      <c r="V54" s="173"/>
      <c r="W54" s="109"/>
      <c r="X54" s="109"/>
      <c r="Y54" s="109"/>
      <c r="Z54" s="109"/>
      <c r="AA54" s="60">
        <f t="shared" si="10"/>
        <v>361</v>
      </c>
      <c r="AB54" s="67">
        <f t="shared" si="11"/>
        <v>67.476635514018696</v>
      </c>
      <c r="AC54" s="111">
        <v>60</v>
      </c>
      <c r="AD54" s="67">
        <f t="shared" si="12"/>
        <v>60</v>
      </c>
      <c r="AE54" s="112">
        <f>CRS!S54</f>
        <v>71.859597411933862</v>
      </c>
      <c r="AF54" s="66">
        <f>CRS!T54</f>
        <v>70.936516686262507</v>
      </c>
      <c r="AG54" s="64">
        <f>CRS!U54</f>
        <v>85</v>
      </c>
    </row>
    <row r="55" spans="1:33" ht="12.75" customHeight="1" x14ac:dyDescent="0.45">
      <c r="A55" s="56" t="s">
        <v>71</v>
      </c>
      <c r="B55" s="59" t="str">
        <f>CRS!B55</f>
        <v xml:space="preserve">TERENG, KARL ANDREI B. </v>
      </c>
      <c r="C55" s="65" t="str">
        <f>CRS!C55</f>
        <v>M</v>
      </c>
      <c r="D55" s="70" t="str">
        <f>CRS!D55</f>
        <v>BSIT-NET SEC TRACK-2</v>
      </c>
      <c r="E55" s="109">
        <v>20</v>
      </c>
      <c r="F55" s="109">
        <v>20</v>
      </c>
      <c r="G55" s="109">
        <v>5</v>
      </c>
      <c r="H55" s="109"/>
      <c r="I55" s="109">
        <v>10</v>
      </c>
      <c r="J55" s="109">
        <v>10</v>
      </c>
      <c r="K55" s="109">
        <v>10</v>
      </c>
      <c r="L55" s="109">
        <v>10</v>
      </c>
      <c r="M55" s="109">
        <v>10</v>
      </c>
      <c r="N55" s="109"/>
      <c r="O55" s="60">
        <f t="shared" si="8"/>
        <v>95</v>
      </c>
      <c r="P55" s="67">
        <f t="shared" si="9"/>
        <v>73.076923076923066</v>
      </c>
      <c r="Q55" s="174">
        <v>100</v>
      </c>
      <c r="R55" s="174">
        <v>96</v>
      </c>
      <c r="S55" s="174">
        <v>95</v>
      </c>
      <c r="T55" s="174">
        <v>92</v>
      </c>
      <c r="U55" s="174">
        <v>87</v>
      </c>
      <c r="V55" s="173">
        <v>15</v>
      </c>
      <c r="W55" s="109"/>
      <c r="X55" s="109"/>
      <c r="Y55" s="109"/>
      <c r="Z55" s="109"/>
      <c r="AA55" s="60">
        <f t="shared" si="10"/>
        <v>485</v>
      </c>
      <c r="AB55" s="67">
        <f t="shared" si="11"/>
        <v>90.654205607476641</v>
      </c>
      <c r="AC55" s="111">
        <v>60</v>
      </c>
      <c r="AD55" s="67">
        <f t="shared" si="12"/>
        <v>60</v>
      </c>
      <c r="AE55" s="112">
        <f>CRS!S55</f>
        <v>74.431272465851904</v>
      </c>
      <c r="AF55" s="66">
        <f>CRS!T55</f>
        <v>64.14108574031512</v>
      </c>
      <c r="AG55" s="64">
        <f>CRS!U55</f>
        <v>82</v>
      </c>
    </row>
    <row r="56" spans="1:33" ht="12.75" customHeight="1" x14ac:dyDescent="0.45">
      <c r="A56" s="56" t="s">
        <v>72</v>
      </c>
      <c r="B56" s="59" t="str">
        <f>CRS!B56</f>
        <v xml:space="preserve">TUYAN, NEIL MARK E. </v>
      </c>
      <c r="C56" s="65" t="str">
        <f>CRS!C56</f>
        <v>M</v>
      </c>
      <c r="D56" s="70" t="str">
        <f>CRS!D56</f>
        <v>BSIT-NET SEC TRACK-2</v>
      </c>
      <c r="E56" s="109">
        <v>25</v>
      </c>
      <c r="F56" s="109">
        <v>20</v>
      </c>
      <c r="G56" s="109">
        <v>10</v>
      </c>
      <c r="H56" s="109"/>
      <c r="I56" s="109">
        <v>10</v>
      </c>
      <c r="J56" s="109">
        <v>10</v>
      </c>
      <c r="K56" s="109">
        <v>10</v>
      </c>
      <c r="L56" s="109">
        <v>10</v>
      </c>
      <c r="M56" s="109">
        <v>10</v>
      </c>
      <c r="N56" s="109">
        <v>10</v>
      </c>
      <c r="O56" s="60">
        <f t="shared" si="8"/>
        <v>115</v>
      </c>
      <c r="P56" s="67">
        <f t="shared" si="9"/>
        <v>88.461538461538453</v>
      </c>
      <c r="Q56" s="174">
        <v>88</v>
      </c>
      <c r="R56" s="174">
        <v>88</v>
      </c>
      <c r="S56" s="174">
        <v>92</v>
      </c>
      <c r="T56" s="174">
        <v>91</v>
      </c>
      <c r="U56" s="174">
        <v>93</v>
      </c>
      <c r="V56" s="173">
        <v>20</v>
      </c>
      <c r="W56" s="109"/>
      <c r="X56" s="109"/>
      <c r="Y56" s="109"/>
      <c r="Z56" s="109"/>
      <c r="AA56" s="60">
        <f t="shared" si="10"/>
        <v>472</v>
      </c>
      <c r="AB56" s="67">
        <f t="shared" si="11"/>
        <v>88.224299065420567</v>
      </c>
      <c r="AC56" s="111">
        <v>70</v>
      </c>
      <c r="AD56" s="67">
        <f t="shared" si="12"/>
        <v>70</v>
      </c>
      <c r="AE56" s="112">
        <f>CRS!S56</f>
        <v>82.106326383896473</v>
      </c>
      <c r="AF56" s="66">
        <f>CRS!T56</f>
        <v>75.733803586036913</v>
      </c>
      <c r="AG56" s="64">
        <f>CRS!U56</f>
        <v>88</v>
      </c>
    </row>
    <row r="57" spans="1:33" ht="12.75" customHeight="1" x14ac:dyDescent="0.45">
      <c r="A57" s="56" t="s">
        <v>73</v>
      </c>
      <c r="B57" s="59" t="str">
        <f>CRS!B57</f>
        <v xml:space="preserve">UMANDAM, JOSEPH D. </v>
      </c>
      <c r="C57" s="65" t="str">
        <f>CRS!C57</f>
        <v>M</v>
      </c>
      <c r="D57" s="70" t="str">
        <f>CRS!D57</f>
        <v>BSIT-WEB TRACK-2</v>
      </c>
      <c r="E57" s="109">
        <v>20</v>
      </c>
      <c r="F57" s="109">
        <v>20</v>
      </c>
      <c r="G57" s="109">
        <v>5</v>
      </c>
      <c r="H57" s="109"/>
      <c r="I57" s="109">
        <v>10</v>
      </c>
      <c r="J57" s="109">
        <v>10</v>
      </c>
      <c r="K57" s="109">
        <v>10</v>
      </c>
      <c r="L57" s="109">
        <v>10</v>
      </c>
      <c r="M57" s="109">
        <v>10</v>
      </c>
      <c r="N57" s="109">
        <v>10</v>
      </c>
      <c r="O57" s="60">
        <f t="shared" si="8"/>
        <v>105</v>
      </c>
      <c r="P57" s="67">
        <f t="shared" si="9"/>
        <v>80.769230769230774</v>
      </c>
      <c r="Q57" s="174">
        <v>72</v>
      </c>
      <c r="R57" s="174">
        <v>68</v>
      </c>
      <c r="S57" s="174">
        <v>76</v>
      </c>
      <c r="T57" s="174">
        <v>77</v>
      </c>
      <c r="U57" s="174">
        <v>68</v>
      </c>
      <c r="V57" s="173"/>
      <c r="W57" s="109"/>
      <c r="X57" s="109"/>
      <c r="Y57" s="109"/>
      <c r="Z57" s="109"/>
      <c r="AA57" s="60">
        <f t="shared" si="10"/>
        <v>361</v>
      </c>
      <c r="AB57" s="67">
        <f t="shared" si="11"/>
        <v>67.476635514018696</v>
      </c>
      <c r="AC57" s="111">
        <v>66</v>
      </c>
      <c r="AD57" s="67">
        <f t="shared" si="12"/>
        <v>66</v>
      </c>
      <c r="AE57" s="112">
        <f>CRS!S57</f>
        <v>71.361135873472321</v>
      </c>
      <c r="AF57" s="66">
        <f>CRS!T57</f>
        <v>72.611990350529268</v>
      </c>
      <c r="AG57" s="64">
        <f>CRS!U57</f>
        <v>86</v>
      </c>
    </row>
    <row r="58" spans="1:33" ht="12.75" customHeight="1" x14ac:dyDescent="0.45">
      <c r="A58" s="56" t="s">
        <v>74</v>
      </c>
      <c r="B58" s="59" t="str">
        <f>CRS!B58</f>
        <v xml:space="preserve">UZOMA, EDWIN C. </v>
      </c>
      <c r="C58" s="65" t="str">
        <f>CRS!C58</f>
        <v>M</v>
      </c>
      <c r="D58" s="70" t="str">
        <f>CRS!D58</f>
        <v>BSIT-NET SEC TRACK-1</v>
      </c>
      <c r="E58" s="109">
        <v>20</v>
      </c>
      <c r="F58" s="109">
        <v>20</v>
      </c>
      <c r="G58" s="109">
        <v>5</v>
      </c>
      <c r="H58" s="109"/>
      <c r="I58" s="109">
        <v>10</v>
      </c>
      <c r="J58" s="109">
        <v>10</v>
      </c>
      <c r="K58" s="109">
        <v>10</v>
      </c>
      <c r="L58" s="109"/>
      <c r="M58" s="109"/>
      <c r="N58" s="109"/>
      <c r="O58" s="60">
        <f t="shared" si="8"/>
        <v>75</v>
      </c>
      <c r="P58" s="67">
        <f t="shared" si="9"/>
        <v>57.692307692307686</v>
      </c>
      <c r="Q58" s="174">
        <v>100</v>
      </c>
      <c r="R58" s="174">
        <v>96</v>
      </c>
      <c r="S58" s="174">
        <v>95</v>
      </c>
      <c r="T58" s="174">
        <v>92</v>
      </c>
      <c r="U58" s="174">
        <v>87</v>
      </c>
      <c r="V58" s="173">
        <v>5</v>
      </c>
      <c r="W58" s="109"/>
      <c r="X58" s="109"/>
      <c r="Y58" s="109"/>
      <c r="Z58" s="109"/>
      <c r="AA58" s="60">
        <f t="shared" si="10"/>
        <v>475</v>
      </c>
      <c r="AB58" s="67">
        <f t="shared" si="11"/>
        <v>88.785046728971963</v>
      </c>
      <c r="AC58" s="111">
        <v>60</v>
      </c>
      <c r="AD58" s="67">
        <f t="shared" si="12"/>
        <v>60</v>
      </c>
      <c r="AE58" s="112">
        <f>CRS!S58</f>
        <v>68.73752695902229</v>
      </c>
      <c r="AF58" s="66">
        <f>CRS!T58</f>
        <v>61.365530720890462</v>
      </c>
      <c r="AG58" s="64">
        <f>CRS!U58</f>
        <v>81</v>
      </c>
    </row>
    <row r="59" spans="1:33" ht="12.75" customHeight="1" x14ac:dyDescent="0.45">
      <c r="A59" s="56" t="s">
        <v>75</v>
      </c>
      <c r="B59" s="59" t="str">
        <f>CRS!B59</f>
        <v xml:space="preserve">YOUSOUF, HASSANE S. </v>
      </c>
      <c r="C59" s="65" t="str">
        <f>CRS!C59</f>
        <v>M</v>
      </c>
      <c r="D59" s="70" t="str">
        <f>CRS!D59</f>
        <v>BSIT-NET SEC TRACK-2</v>
      </c>
      <c r="E59" s="109">
        <v>20</v>
      </c>
      <c r="F59" s="109">
        <v>20</v>
      </c>
      <c r="G59" s="109">
        <v>5</v>
      </c>
      <c r="H59" s="109"/>
      <c r="I59" s="109"/>
      <c r="J59" s="109"/>
      <c r="K59" s="109">
        <v>10</v>
      </c>
      <c r="L59" s="109"/>
      <c r="M59" s="109">
        <v>10</v>
      </c>
      <c r="N59" s="109"/>
      <c r="O59" s="60">
        <f t="shared" si="8"/>
        <v>65</v>
      </c>
      <c r="P59" s="67">
        <f t="shared" si="9"/>
        <v>50</v>
      </c>
      <c r="Q59" s="174">
        <v>84</v>
      </c>
      <c r="R59" s="174">
        <v>87</v>
      </c>
      <c r="S59" s="174">
        <v>94</v>
      </c>
      <c r="T59" s="174">
        <v>84</v>
      </c>
      <c r="U59" s="174">
        <v>87</v>
      </c>
      <c r="V59" s="173"/>
      <c r="W59" s="109"/>
      <c r="X59" s="109"/>
      <c r="Y59" s="109"/>
      <c r="Z59" s="109"/>
      <c r="AA59" s="60">
        <f t="shared" si="10"/>
        <v>436</v>
      </c>
      <c r="AB59" s="67">
        <f t="shared" si="11"/>
        <v>81.495327102803742</v>
      </c>
      <c r="AC59" s="111">
        <v>64</v>
      </c>
      <c r="AD59" s="67">
        <f t="shared" si="12"/>
        <v>64</v>
      </c>
      <c r="AE59" s="112">
        <f>CRS!S59</f>
        <v>65.153457943925233</v>
      </c>
      <c r="AF59" s="66">
        <f>CRS!T59</f>
        <v>66.90768956309563</v>
      </c>
      <c r="AG59" s="64">
        <f>CRS!U59</f>
        <v>83</v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9"/>
      <c r="AI66" s="377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80"/>
      <c r="AI67" s="378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80"/>
      <c r="AI68" s="378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80"/>
      <c r="AI69" s="378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80"/>
      <c r="AI70" s="378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80"/>
      <c r="AI71" s="378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80"/>
      <c r="AI72" s="378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80"/>
      <c r="AI73" s="378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80"/>
      <c r="AI74" s="378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80"/>
      <c r="AI75" s="378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80"/>
      <c r="AI76" s="378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80"/>
      <c r="AI77" s="378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80"/>
      <c r="AI78" s="378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80"/>
      <c r="AI79" s="378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80"/>
      <c r="AI80" s="378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O6:O8"/>
    <mergeCell ref="L6:L8"/>
    <mergeCell ref="L3:L4"/>
    <mergeCell ref="M3:M4"/>
    <mergeCell ref="N3:N4"/>
    <mergeCell ref="O3:O5"/>
    <mergeCell ref="P3:P8"/>
    <mergeCell ref="Q3:Q4"/>
    <mergeCell ref="R3:R4"/>
    <mergeCell ref="S3:S4"/>
    <mergeCell ref="A4:C4"/>
    <mergeCell ref="A5:D5"/>
    <mergeCell ref="Q6:Q8"/>
    <mergeCell ref="T6:T8"/>
    <mergeCell ref="U6:U8"/>
    <mergeCell ref="V6:V8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W6:W8"/>
    <mergeCell ref="M6:M8"/>
    <mergeCell ref="N6:N8"/>
    <mergeCell ref="R6:R8"/>
    <mergeCell ref="S6:S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disablePrompts="1"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28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2D</v>
      </c>
      <c r="C11" s="396" t="str">
        <f>'INITIAL INPUT'!G12</f>
        <v>IT 5</v>
      </c>
      <c r="D11" s="397"/>
      <c r="E11" s="397"/>
      <c r="F11" s="163"/>
      <c r="G11" s="398" t="str">
        <f>CRS!A4</f>
        <v>TTH 11:45AM-1:10PM   MWF 11:45AM-1:10PM</v>
      </c>
      <c r="H11" s="399"/>
      <c r="I11" s="399"/>
      <c r="J11" s="399"/>
      <c r="K11" s="399"/>
      <c r="L11" s="399"/>
      <c r="M11" s="399"/>
      <c r="N11" s="164"/>
      <c r="O11" s="400" t="str">
        <f>CONCATENATE('INITIAL INPUT'!G16," Trimester")</f>
        <v>3rd Trimester</v>
      </c>
      <c r="P11" s="397"/>
    </row>
    <row r="12" spans="1:34" s="127" customFormat="1" ht="15" customHeight="1" x14ac:dyDescent="0.4">
      <c r="A12" s="126" t="s">
        <v>14</v>
      </c>
      <c r="C12" s="390" t="s">
        <v>15</v>
      </c>
      <c r="D12" s="378"/>
      <c r="E12" s="378"/>
      <c r="F12" s="163"/>
      <c r="G12" s="391" t="s">
        <v>141</v>
      </c>
      <c r="H12" s="378"/>
      <c r="I12" s="378"/>
      <c r="J12" s="378"/>
      <c r="K12" s="378"/>
      <c r="L12" s="378"/>
      <c r="M12" s="378"/>
      <c r="N12" s="106"/>
      <c r="O12" s="392" t="str">
        <f>CONCATENATE("SY ",'INITIAL INPUT'!D16)</f>
        <v>SY 2017-2018</v>
      </c>
      <c r="P12" s="39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94" t="s">
        <v>133</v>
      </c>
      <c r="P14" s="395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16-5626-762</v>
      </c>
      <c r="C15" s="139" t="str">
        <f>IF(NAMES!B2="","",NAMES!B2)</f>
        <v xml:space="preserve">ABAT, EARL JANSSEN G.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>
        <f>IF(CRS!I9="","",CRS!I9)</f>
        <v>80</v>
      </c>
      <c r="J15" s="145"/>
      <c r="K15" s="144">
        <f>IF(CRS!O9="","",CRS!O9)</f>
        <v>80</v>
      </c>
      <c r="L15" s="146"/>
      <c r="M15" s="144">
        <f>IF(CRS!V9="","",CRS!V9)</f>
        <v>84</v>
      </c>
      <c r="N15" s="147"/>
      <c r="O15" s="388" t="str">
        <f>IF(CRS!W9="","",CRS!W9)</f>
        <v>PASSED</v>
      </c>
      <c r="P15" s="38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15-4475-139</v>
      </c>
      <c r="C16" s="139" t="str">
        <f>IF(NAMES!B3="","",NAMES!B3)</f>
        <v xml:space="preserve">ABUMAZYAD, MAJED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72</v>
      </c>
      <c r="J16" s="145"/>
      <c r="K16" s="144">
        <f>IF(CRS!O10="","",CRS!O10)</f>
        <v>73</v>
      </c>
      <c r="L16" s="146"/>
      <c r="M16" s="144">
        <f>IF(CRS!V10="","",CRS!V10)</f>
        <v>76</v>
      </c>
      <c r="N16" s="147"/>
      <c r="O16" s="388" t="str">
        <f>IF(CRS!W10="","",CRS!W10)</f>
        <v>PASSED</v>
      </c>
      <c r="P16" s="38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16-5693-329</v>
      </c>
      <c r="C17" s="139" t="str">
        <f>IF(NAMES!B4="","",NAMES!B4)</f>
        <v xml:space="preserve">ALI, SOUGOUMA A.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79</v>
      </c>
      <c r="J17" s="145"/>
      <c r="K17" s="144">
        <f>IF(CRS!O11="","",CRS!O11)</f>
        <v>80</v>
      </c>
      <c r="L17" s="146"/>
      <c r="M17" s="144">
        <f>IF(CRS!V11="","",CRS!V11)</f>
        <v>85</v>
      </c>
      <c r="N17" s="147"/>
      <c r="O17" s="388" t="str">
        <f>IF(CRS!W11="","",CRS!W11)</f>
        <v>PASSED</v>
      </c>
      <c r="P17" s="38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16-4185-687</v>
      </c>
      <c r="C18" s="139" t="str">
        <f>IF(NAMES!B5="","",NAMES!B5)</f>
        <v xml:space="preserve">BA-ABED, MOHAMMED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>
        <f>IF(CRS!O12="","",CRS!O12)</f>
        <v>76</v>
      </c>
      <c r="L18" s="146"/>
      <c r="M18" s="144">
        <f>IF(CRS!V12="","",CRS!V12)</f>
        <v>78</v>
      </c>
      <c r="N18" s="147"/>
      <c r="O18" s="388" t="str">
        <f>IF(CRS!W12="","",CRS!W12)</f>
        <v>PASSED</v>
      </c>
      <c r="P18" s="38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16-5930-801</v>
      </c>
      <c r="C19" s="139" t="str">
        <f>IF(NAMES!B6="","",NAMES!B6)</f>
        <v xml:space="preserve">BAUTISTA, LIZA C.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TRACK-2</v>
      </c>
      <c r="H19" s="133"/>
      <c r="I19" s="144">
        <f>IF(CRS!I13="","",CRS!I13)</f>
        <v>86</v>
      </c>
      <c r="J19" s="145"/>
      <c r="K19" s="144">
        <f>IF(CRS!O13="","",CRS!O13)</f>
        <v>90</v>
      </c>
      <c r="L19" s="146"/>
      <c r="M19" s="144">
        <f>IF(CRS!V13="","",CRS!V13)</f>
        <v>89</v>
      </c>
      <c r="N19" s="147"/>
      <c r="O19" s="388" t="str">
        <f>IF(CRS!W13="","",CRS!W13)</f>
        <v>PASSED</v>
      </c>
      <c r="P19" s="38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16-5582-432</v>
      </c>
      <c r="C20" s="139" t="str">
        <f>IF(NAMES!B7="","",NAMES!B7)</f>
        <v xml:space="preserve">BORBOR, CHARLIE T.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>
        <f>IF(CRS!I14="","",CRS!I14)</f>
        <v>87</v>
      </c>
      <c r="J20" s="145"/>
      <c r="K20" s="144">
        <f>IF(CRS!O14="","",CRS!O14)</f>
        <v>86</v>
      </c>
      <c r="L20" s="146"/>
      <c r="M20" s="144">
        <f>IF(CRS!V14="","",CRS!V14)</f>
        <v>86</v>
      </c>
      <c r="N20" s="147"/>
      <c r="O20" s="388" t="str">
        <f>IF(CRS!W14="","",CRS!W14)</f>
        <v>PASSED</v>
      </c>
      <c r="P20" s="38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16-5826-141</v>
      </c>
      <c r="C21" s="139" t="str">
        <f>IF(NAMES!B8="","",NAMES!B8)</f>
        <v xml:space="preserve">CABEL, ALBERT ANSON I.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85</v>
      </c>
      <c r="J21" s="145"/>
      <c r="K21" s="144">
        <f>IF(CRS!O15="","",CRS!O15)</f>
        <v>82</v>
      </c>
      <c r="L21" s="146"/>
      <c r="M21" s="144">
        <f>IF(CRS!V15="","",CRS!V15)</f>
        <v>85</v>
      </c>
      <c r="N21" s="147"/>
      <c r="O21" s="388" t="str">
        <f>IF(CRS!W15="","",CRS!W15)</f>
        <v>PASSED</v>
      </c>
      <c r="P21" s="38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13-1309-368</v>
      </c>
      <c r="C22" s="139" t="str">
        <f>IF(NAMES!B9="","",NAMES!B9)</f>
        <v xml:space="preserve">CALPAP, DEBORAH B.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>
        <f>IF(CRS!I16="","",CRS!I16)</f>
        <v>83</v>
      </c>
      <c r="J22" s="145"/>
      <c r="K22" s="144">
        <f>IF(CRS!O16="","",CRS!O16)</f>
        <v>86</v>
      </c>
      <c r="L22" s="146"/>
      <c r="M22" s="144">
        <f>IF(CRS!V16="","",CRS!V16)</f>
        <v>88</v>
      </c>
      <c r="N22" s="147"/>
      <c r="O22" s="388" t="str">
        <f>IF(CRS!W16="","",CRS!W16)</f>
        <v>PASSED</v>
      </c>
      <c r="P22" s="38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16-5245-764</v>
      </c>
      <c r="C23" s="139" t="str">
        <f>IF(NAMES!B10="","",NAMES!B10)</f>
        <v xml:space="preserve">CALPO, GERARDO JR. M.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84</v>
      </c>
      <c r="J23" s="145"/>
      <c r="K23" s="144">
        <f>IF(CRS!O17="","",CRS!O17)</f>
        <v>80</v>
      </c>
      <c r="L23" s="146"/>
      <c r="M23" s="144">
        <f>IF(CRS!V17="","",CRS!V17)</f>
        <v>83</v>
      </c>
      <c r="N23" s="147"/>
      <c r="O23" s="388" t="str">
        <f>IF(CRS!W17="","",CRS!W17)</f>
        <v>PASSED</v>
      </c>
      <c r="P23" s="38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14-5241-256</v>
      </c>
      <c r="C24" s="139" t="str">
        <f>IF(NAMES!B11="","",NAMES!B11)</f>
        <v xml:space="preserve">CHUA, MARVIN M.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TRACK-2</v>
      </c>
      <c r="H24" s="133"/>
      <c r="I24" s="144">
        <f>IF(CRS!I18="","",CRS!I18)</f>
        <v>75</v>
      </c>
      <c r="J24" s="145"/>
      <c r="K24" s="144" t="str">
        <f>IF(CRS!O18="","",CRS!O18)</f>
        <v/>
      </c>
      <c r="L24" s="146"/>
      <c r="M24" s="144" t="str">
        <f>IF(CRS!V18="","",CRS!V18)</f>
        <v>UD</v>
      </c>
      <c r="N24" s="147"/>
      <c r="O24" s="388" t="str">
        <f>IF(CRS!W18="","",CRS!W18)</f>
        <v>UD</v>
      </c>
      <c r="P24" s="38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16-3875-283</v>
      </c>
      <c r="C25" s="139" t="str">
        <f>IF(NAMES!B12="","",NAMES!B12)</f>
        <v xml:space="preserve">CORTEZ, WENDELL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>UD</v>
      </c>
      <c r="N25" s="147"/>
      <c r="O25" s="388" t="str">
        <f>IF(CRS!W19="","",CRS!W19)</f>
        <v>UD</v>
      </c>
      <c r="P25" s="38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17-4085-241</v>
      </c>
      <c r="C26" s="139" t="str">
        <f>IF(NAMES!B13="","",NAMES!B13)</f>
        <v xml:space="preserve">DAVID, VINCENT T.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80</v>
      </c>
      <c r="J26" s="145"/>
      <c r="K26" s="144">
        <f>IF(CRS!O20="","",CRS!O20)</f>
        <v>75</v>
      </c>
      <c r="L26" s="146"/>
      <c r="M26" s="144">
        <f>IF(CRS!V20="","",CRS!V20)</f>
        <v>83</v>
      </c>
      <c r="N26" s="147"/>
      <c r="O26" s="388" t="str">
        <f>IF(CRS!W20="","",CRS!W20)</f>
        <v>PASSED</v>
      </c>
      <c r="P26" s="38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16-4132-608</v>
      </c>
      <c r="C27" s="139" t="str">
        <f>IF(NAMES!B14="","",NAMES!B14)</f>
        <v xml:space="preserve">DE GUZMAN, CRYSTAL FAITH L.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82</v>
      </c>
      <c r="J27" s="145"/>
      <c r="K27" s="144">
        <f>IF(CRS!O21="","",CRS!O21)</f>
        <v>86</v>
      </c>
      <c r="L27" s="146"/>
      <c r="M27" s="144">
        <f>IF(CRS!V21="","",CRS!V21)</f>
        <v>88</v>
      </c>
      <c r="N27" s="147"/>
      <c r="O27" s="388" t="str">
        <f>IF(CRS!W21="","",CRS!W21)</f>
        <v>PASSED</v>
      </c>
      <c r="P27" s="38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16-4628-687</v>
      </c>
      <c r="C28" s="139" t="str">
        <f>IF(NAMES!B15="","",NAMES!B15)</f>
        <v xml:space="preserve">DE GUZMAN, RHOMAR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83</v>
      </c>
      <c r="J28" s="145"/>
      <c r="K28" s="144">
        <f>IF(CRS!O22="","",CRS!O22)</f>
        <v>84</v>
      </c>
      <c r="L28" s="146"/>
      <c r="M28" s="144">
        <f>IF(CRS!V22="","",CRS!V22)</f>
        <v>87</v>
      </c>
      <c r="N28" s="147"/>
      <c r="O28" s="388" t="str">
        <f>IF(CRS!W22="","",CRS!W22)</f>
        <v>PASSED</v>
      </c>
      <c r="P28" s="38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16-4794-874</v>
      </c>
      <c r="C29" s="139" t="str">
        <f>IF(NAMES!B16="","",NAMES!B16)</f>
        <v xml:space="preserve">DELA CRUZ, AARON KEITH N.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73</v>
      </c>
      <c r="J29" s="145"/>
      <c r="K29" s="144">
        <f>IF(CRS!O23="","",CRS!O23)</f>
        <v>73</v>
      </c>
      <c r="L29" s="146"/>
      <c r="M29" s="144">
        <f>IF(CRS!V23="","",CRS!V23)</f>
        <v>77</v>
      </c>
      <c r="N29" s="147"/>
      <c r="O29" s="388" t="str">
        <f>IF(CRS!W23="","",CRS!W23)</f>
        <v>PASSED</v>
      </c>
      <c r="P29" s="38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16-4816-591</v>
      </c>
      <c r="C30" s="139" t="str">
        <f>IF(NAMES!B17="","",NAMES!B17)</f>
        <v xml:space="preserve">DUEÑAS, ZAIRA MAE A. </v>
      </c>
      <c r="D30" s="140"/>
      <c r="E30" s="141" t="str">
        <f>IF(NAMES!C17="","",NAMES!C17)</f>
        <v>F</v>
      </c>
      <c r="F30" s="142"/>
      <c r="G30" s="143" t="str">
        <f>IF(NAMES!D17="","",NAMES!D17)</f>
        <v>BSIT-WEB TRACK-2</v>
      </c>
      <c r="H30" s="133"/>
      <c r="I30" s="144">
        <f>IF(CRS!I24="","",CRS!I24)</f>
        <v>87</v>
      </c>
      <c r="J30" s="145"/>
      <c r="K30" s="144">
        <f>IF(CRS!O24="","",CRS!O24)</f>
        <v>76</v>
      </c>
      <c r="L30" s="146"/>
      <c r="M30" s="144">
        <f>IF(CRS!V24="","",CRS!V24)</f>
        <v>76</v>
      </c>
      <c r="N30" s="147"/>
      <c r="O30" s="388" t="str">
        <f>IF(CRS!W24="","",CRS!W24)</f>
        <v>PASSED</v>
      </c>
      <c r="P30" s="38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16-5552-869</v>
      </c>
      <c r="C31" s="139" t="str">
        <f>IF(NAMES!B18="","",NAMES!B18)</f>
        <v xml:space="preserve">EBUEN, MARK ADRIAN B.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88</v>
      </c>
      <c r="J31" s="145"/>
      <c r="K31" s="144">
        <f>IF(CRS!O25="","",CRS!O25)</f>
        <v>86</v>
      </c>
      <c r="L31" s="146"/>
      <c r="M31" s="144">
        <f>IF(CRS!V25="","",CRS!V25)</f>
        <v>86</v>
      </c>
      <c r="N31" s="147"/>
      <c r="O31" s="388" t="str">
        <f>IF(CRS!W25="","",CRS!W25)</f>
        <v>PASSED</v>
      </c>
      <c r="P31" s="38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17-4118-909</v>
      </c>
      <c r="C32" s="139" t="str">
        <f>IF(NAMES!B19="","",NAMES!B19)</f>
        <v xml:space="preserve">EROT, OLLINGER SYAN M.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77</v>
      </c>
      <c r="J32" s="145"/>
      <c r="K32" s="144">
        <f>IF(CRS!O26="","",CRS!O26)</f>
        <v>81</v>
      </c>
      <c r="L32" s="146"/>
      <c r="M32" s="144">
        <f>IF(CRS!V26="","",CRS!V26)</f>
        <v>83</v>
      </c>
      <c r="N32" s="147"/>
      <c r="O32" s="388" t="str">
        <f>IF(CRS!W26="","",CRS!W26)</f>
        <v>PASSED</v>
      </c>
      <c r="P32" s="38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17-4204-793</v>
      </c>
      <c r="C33" s="139" t="str">
        <f>IF(NAMES!B20="","",NAMES!B20)</f>
        <v xml:space="preserve">FERNANDEZ, ELIAS III D.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82</v>
      </c>
      <c r="J33" s="145"/>
      <c r="K33" s="144">
        <f>IF(CRS!O27="","",CRS!O27)</f>
        <v>76</v>
      </c>
      <c r="L33" s="146"/>
      <c r="M33" s="144">
        <f>IF(CRS!V27="","",CRS!V27)</f>
        <v>77</v>
      </c>
      <c r="N33" s="147"/>
      <c r="O33" s="388" t="str">
        <f>IF(CRS!W27="","",CRS!W27)</f>
        <v>PASSED</v>
      </c>
      <c r="P33" s="38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17-5300-164</v>
      </c>
      <c r="C34" s="139" t="str">
        <f>IF(NAMES!B21="","",NAMES!B21)</f>
        <v xml:space="preserve">GANCEÑA, LEAN BRADLY M. </v>
      </c>
      <c r="D34" s="140"/>
      <c r="E34" s="141" t="str">
        <f>IF(NAMES!C21="","",NAMES!C21)</f>
        <v>M</v>
      </c>
      <c r="F34" s="142"/>
      <c r="G34" s="143" t="str">
        <f>IF(NAMES!D21="","",NAMES!D21)</f>
        <v>BSIT-ERP TRACK-1</v>
      </c>
      <c r="H34" s="133"/>
      <c r="I34" s="144">
        <f>IF(CRS!I28="","",CRS!I28)</f>
        <v>87</v>
      </c>
      <c r="J34" s="145"/>
      <c r="K34" s="144">
        <f>IF(CRS!O28="","",CRS!O28)</f>
        <v>85</v>
      </c>
      <c r="L34" s="146"/>
      <c r="M34" s="144">
        <f>IF(CRS!V28="","",CRS!V28)</f>
        <v>87</v>
      </c>
      <c r="N34" s="147"/>
      <c r="O34" s="388" t="str">
        <f>IF(CRS!W28="","",CRS!W28)</f>
        <v>PASSED</v>
      </c>
      <c r="P34" s="38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16-5145-532</v>
      </c>
      <c r="C35" s="139" t="str">
        <f>IF(NAMES!B22="","",NAMES!B22)</f>
        <v xml:space="preserve">GOMEZ, JOHN PAUL D.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83</v>
      </c>
      <c r="J35" s="145"/>
      <c r="K35" s="144">
        <f>IF(CRS!O29="","",CRS!O29)</f>
        <v>81</v>
      </c>
      <c r="L35" s="146"/>
      <c r="M35" s="144">
        <f>IF(CRS!V29="","",CRS!V29)</f>
        <v>78</v>
      </c>
      <c r="N35" s="147"/>
      <c r="O35" s="388" t="str">
        <f>IF(CRS!W29="","",CRS!W29)</f>
        <v>PASSED</v>
      </c>
      <c r="P35" s="38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15-2175-915</v>
      </c>
      <c r="C36" s="139" t="str">
        <f>IF(NAMES!B23="","",NAMES!B23)</f>
        <v xml:space="preserve">GUDIO, FERNANDO J.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TRACK-3</v>
      </c>
      <c r="H36" s="133"/>
      <c r="I36" s="144">
        <f>IF(CRS!I30="","",CRS!I30)</f>
        <v>83</v>
      </c>
      <c r="J36" s="145"/>
      <c r="K36" s="144">
        <f>IF(CRS!O30="","",CRS!O30)</f>
        <v>76</v>
      </c>
      <c r="L36" s="146"/>
      <c r="M36" s="144">
        <f>IF(CRS!V30="","",CRS!V30)</f>
        <v>77</v>
      </c>
      <c r="N36" s="147"/>
      <c r="O36" s="388" t="str">
        <f>IF(CRS!W30="","",CRS!W30)</f>
        <v>PASSED</v>
      </c>
      <c r="P36" s="38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16-4378-965</v>
      </c>
      <c r="C37" s="139" t="str">
        <f>IF(NAMES!B24="","",NAMES!B24)</f>
        <v xml:space="preserve">GUI, JIA CHENG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76</v>
      </c>
      <c r="J37" s="145"/>
      <c r="K37" s="144">
        <f>IF(CRS!O31="","",CRS!O31)</f>
        <v>74</v>
      </c>
      <c r="L37" s="146"/>
      <c r="M37" s="144" t="str">
        <f>IF(CRS!V31="","",CRS!V31)</f>
        <v>OD</v>
      </c>
      <c r="N37" s="147"/>
      <c r="O37" s="388" t="str">
        <f>IF(CRS!W31="","",CRS!W31)</f>
        <v>OD</v>
      </c>
      <c r="P37" s="38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15-1192-177</v>
      </c>
      <c r="C38" s="139" t="str">
        <f>IF(NAMES!B25="","",NAMES!B25)</f>
        <v xml:space="preserve">IMATONG, JAYSON M.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83</v>
      </c>
      <c r="J38" s="145"/>
      <c r="K38" s="144">
        <f>IF(CRS!O32="","",CRS!O32)</f>
        <v>78</v>
      </c>
      <c r="L38" s="146"/>
      <c r="M38" s="144">
        <f>IF(CRS!V32="","",CRS!V32)</f>
        <v>81</v>
      </c>
      <c r="N38" s="147"/>
      <c r="O38" s="388" t="str">
        <f>IF(CRS!W32="","",CRS!W32)</f>
        <v>PASSED</v>
      </c>
      <c r="P38" s="38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16-3632-373</v>
      </c>
      <c r="C39" s="139" t="str">
        <f>IF(NAMES!B26="","",NAMES!B26)</f>
        <v xml:space="preserve">LAZARO, KEANU C.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74</v>
      </c>
      <c r="J39" s="145"/>
      <c r="K39" s="144">
        <f>IF(CRS!O33="","",CRS!O33)</f>
        <v>73</v>
      </c>
      <c r="L39" s="146"/>
      <c r="M39" s="144" t="str">
        <f>IF(CRS!V33="","",CRS!V33)</f>
        <v>UD</v>
      </c>
      <c r="N39" s="147"/>
      <c r="O39" s="388" t="str">
        <f>IF(CRS!W33="","",CRS!W33)</f>
        <v>UD</v>
      </c>
      <c r="P39" s="38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17-4924-288</v>
      </c>
      <c r="C40" s="139" t="str">
        <f>IF(NAMES!B27="","",NAMES!B27)</f>
        <v xml:space="preserve">MARRERO, DEAN SCOTT C.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83</v>
      </c>
      <c r="J40" s="145"/>
      <c r="K40" s="144">
        <f>IF(CRS!O34="","",CRS!O34)</f>
        <v>84</v>
      </c>
      <c r="L40" s="146"/>
      <c r="M40" s="144">
        <f>IF(CRS!V34="","",CRS!V34)</f>
        <v>86</v>
      </c>
      <c r="N40" s="147"/>
      <c r="O40" s="388" t="str">
        <f>IF(CRS!W34="","",CRS!W34)</f>
        <v>PASSED</v>
      </c>
      <c r="P40" s="38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16-4406-267</v>
      </c>
      <c r="C41" s="139" t="str">
        <f>IF(NAMES!B28="","",NAMES!B28)</f>
        <v xml:space="preserve">MUSTAFA, OSAMA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>UD</v>
      </c>
      <c r="N41" s="147"/>
      <c r="O41" s="388" t="str">
        <f>IF(CRS!W35="","",CRS!W35)</f>
        <v>UD</v>
      </c>
      <c r="P41" s="38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15-0576-761</v>
      </c>
      <c r="C42" s="139" t="str">
        <f>IF(NAMES!B29="","",NAMES!B29)</f>
        <v xml:space="preserve">OCTAVO, SEYMORE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83</v>
      </c>
      <c r="J42" s="145"/>
      <c r="K42" s="144">
        <f>IF(CRS!O36="","",CRS!O36)</f>
        <v>80</v>
      </c>
      <c r="L42" s="146"/>
      <c r="M42" s="144">
        <f>IF(CRS!V36="","",CRS!V36)</f>
        <v>83</v>
      </c>
      <c r="N42" s="147"/>
      <c r="O42" s="388" t="str">
        <f>IF(CRS!W36="","",CRS!W36)</f>
        <v>PASSED</v>
      </c>
      <c r="P42" s="38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16-4677-437</v>
      </c>
      <c r="C43" s="139" t="str">
        <f>IF(NAMES!B30="","",NAMES!B30)</f>
        <v xml:space="preserve">PASCUA, LIZA MAE P. </v>
      </c>
      <c r="D43" s="140"/>
      <c r="E43" s="141" t="str">
        <f>IF(NAMES!C30="","",NAMES!C30)</f>
        <v>F</v>
      </c>
      <c r="F43" s="142"/>
      <c r="G43" s="143" t="str">
        <f>IF(NAMES!D30="","",NAMES!D30)</f>
        <v>BSIT-NET SEC TRACK-3</v>
      </c>
      <c r="H43" s="133"/>
      <c r="I43" s="144">
        <f>IF(CRS!I37="","",CRS!I37)</f>
        <v>79</v>
      </c>
      <c r="J43" s="145"/>
      <c r="K43" s="144">
        <f>IF(CRS!O37="","",CRS!O37)</f>
        <v>84</v>
      </c>
      <c r="L43" s="146"/>
      <c r="M43" s="144">
        <f>IF(CRS!V37="","",CRS!V37)</f>
        <v>86</v>
      </c>
      <c r="N43" s="147"/>
      <c r="O43" s="388" t="str">
        <f>IF(CRS!W37="","",CRS!W37)</f>
        <v>PASSED</v>
      </c>
      <c r="P43" s="38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16-5090-597</v>
      </c>
      <c r="C44" s="139" t="str">
        <f>IF(NAMES!B31="","",NAMES!B31)</f>
        <v xml:space="preserve">RAPADA, JULIE ANN G.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>
        <f>IF(CRS!I38="","",CRS!I38)</f>
        <v>87</v>
      </c>
      <c r="J44" s="145"/>
      <c r="K44" s="144">
        <f>IF(CRS!O38="","",CRS!O38)</f>
        <v>88</v>
      </c>
      <c r="L44" s="146"/>
      <c r="M44" s="144">
        <f>IF(CRS!V38="","",CRS!V38)</f>
        <v>89</v>
      </c>
      <c r="N44" s="147"/>
      <c r="O44" s="388" t="str">
        <f>IF(CRS!W38="","",CRS!W38)</f>
        <v>PASSED</v>
      </c>
      <c r="P44" s="38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16-5938-933</v>
      </c>
      <c r="C45" s="139" t="str">
        <f>IF(NAMES!B32="","",NAMES!B32)</f>
        <v xml:space="preserve">RODAS, MARK FRANCIS D.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TRACK-1</v>
      </c>
      <c r="H45" s="133"/>
      <c r="I45" s="144">
        <f>IF(CRS!I39="","",CRS!I39)</f>
        <v>83</v>
      </c>
      <c r="J45" s="145"/>
      <c r="K45" s="144">
        <f>IF(CRS!O39="","",CRS!O39)</f>
        <v>87</v>
      </c>
      <c r="L45" s="146"/>
      <c r="M45" s="144">
        <f>IF(CRS!V39="","",CRS!V39)</f>
        <v>88</v>
      </c>
      <c r="N45" s="147"/>
      <c r="O45" s="388" t="str">
        <f>IF(CRS!W39="","",CRS!W39)</f>
        <v>PASSED</v>
      </c>
      <c r="P45" s="38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16-5156-297</v>
      </c>
      <c r="C46" s="139" t="str">
        <f>IF(NAMES!B33="","",NAMES!B33)</f>
        <v xml:space="preserve">SALVADOR, SAMANTHA ANGELA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TRACK-2</v>
      </c>
      <c r="H46" s="133"/>
      <c r="I46" s="144">
        <f>IF(CRS!I40="","",CRS!I40)</f>
        <v>91</v>
      </c>
      <c r="J46" s="145"/>
      <c r="K46" s="144">
        <f>IF(CRS!O40="","",CRS!O40)</f>
        <v>94</v>
      </c>
      <c r="L46" s="146"/>
      <c r="M46" s="144">
        <f>IF(CRS!V40="","",CRS!V40)</f>
        <v>92</v>
      </c>
      <c r="N46" s="147"/>
      <c r="O46" s="388" t="str">
        <f>IF(CRS!W40="","",CRS!W40)</f>
        <v>PASSED</v>
      </c>
      <c r="P46" s="38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NETWORK MANAGEMENT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2D</v>
      </c>
      <c r="C72" s="396" t="str">
        <f>C11</f>
        <v>IT 5</v>
      </c>
      <c r="D72" s="397"/>
      <c r="E72" s="397"/>
      <c r="F72" s="163"/>
      <c r="G72" s="398" t="str">
        <f>G11</f>
        <v>TTH 11:45AM-1:10PM   MWF 11:45AM-1:10PM</v>
      </c>
      <c r="H72" s="399"/>
      <c r="I72" s="399"/>
      <c r="J72" s="399"/>
      <c r="K72" s="399"/>
      <c r="L72" s="399"/>
      <c r="M72" s="399"/>
      <c r="N72" s="164"/>
      <c r="O72" s="400" t="str">
        <f>O11</f>
        <v>3rd Trimester</v>
      </c>
      <c r="P72" s="397"/>
    </row>
    <row r="73" spans="1:34" s="127" customFormat="1" ht="15" customHeight="1" x14ac:dyDescent="0.4">
      <c r="A73" s="126" t="s">
        <v>14</v>
      </c>
      <c r="C73" s="390" t="s">
        <v>15</v>
      </c>
      <c r="D73" s="378"/>
      <c r="E73" s="378"/>
      <c r="F73" s="163"/>
      <c r="G73" s="391" t="s">
        <v>141</v>
      </c>
      <c r="H73" s="378"/>
      <c r="I73" s="378"/>
      <c r="J73" s="378"/>
      <c r="K73" s="378"/>
      <c r="L73" s="378"/>
      <c r="M73" s="378"/>
      <c r="N73" s="106"/>
      <c r="O73" s="392" t="str">
        <f>O12</f>
        <v>SY 2017-2018</v>
      </c>
      <c r="P73" s="39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94" t="s">
        <v>133</v>
      </c>
      <c r="P75" s="395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16-5549-895</v>
      </c>
      <c r="C76" s="139" t="str">
        <f>IF(NAMES!B34="","",NAMES!B34)</f>
        <v>SANSANO, CHRISTIAN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TRACK-3</v>
      </c>
      <c r="H76" s="133"/>
      <c r="I76" s="144">
        <f>IF(CRS!I50="","",CRS!I50)</f>
        <v>82</v>
      </c>
      <c r="J76" s="145"/>
      <c r="K76" s="144">
        <f>IF(CRS!O50="","",CRS!O50)</f>
        <v>78</v>
      </c>
      <c r="L76" s="146"/>
      <c r="M76" s="144" t="str">
        <f>IF(CRS!V50="","",CRS!V50)</f>
        <v>INC</v>
      </c>
      <c r="N76" s="147"/>
      <c r="O76" s="388" t="str">
        <f>IF(CRS!W50="","",CRS!W50)</f>
        <v>NFE</v>
      </c>
      <c r="P76" s="38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14-3991-375</v>
      </c>
      <c r="C77" s="139" t="str">
        <f>IF(NAMES!B35="","",NAMES!B35)</f>
        <v xml:space="preserve">SANTOS, JETHRO NATHANIEL D.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TRACK-3</v>
      </c>
      <c r="H77" s="133"/>
      <c r="I77" s="144">
        <f>IF(CRS!I51="","",CRS!I51)</f>
        <v>86</v>
      </c>
      <c r="J77" s="145"/>
      <c r="K77" s="144">
        <f>IF(CRS!O51="","",CRS!O51)</f>
        <v>81</v>
      </c>
      <c r="L77" s="146"/>
      <c r="M77" s="144">
        <f>IF(CRS!V51="","",CRS!V51)</f>
        <v>85</v>
      </c>
      <c r="N77" s="147"/>
      <c r="O77" s="388" t="str">
        <f>IF(CRS!W51="","",CRS!W51)</f>
        <v>PASSED</v>
      </c>
      <c r="P77" s="38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>16-4087-928</v>
      </c>
      <c r="C78" s="139" t="str">
        <f>IF(NAMES!B36="","",NAMES!B36)</f>
        <v xml:space="preserve">SATURNINO, DENISE KATE M.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84</v>
      </c>
      <c r="J78" s="145"/>
      <c r="K78" s="144">
        <f>IF(CRS!O52="","",CRS!O52)</f>
        <v>82</v>
      </c>
      <c r="L78" s="146"/>
      <c r="M78" s="144">
        <f>IF(CRS!V52="","",CRS!V52)</f>
        <v>85</v>
      </c>
      <c r="N78" s="147"/>
      <c r="O78" s="388" t="str">
        <f>IF(CRS!W52="","",CRS!W52)</f>
        <v>PASSED</v>
      </c>
      <c r="P78" s="38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15-3720-196</v>
      </c>
      <c r="C79" s="139" t="str">
        <f>IF(NAMES!B37="","",NAMES!B37)</f>
        <v xml:space="preserve">TAN, MARK GLENN JONAH F.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87</v>
      </c>
      <c r="J79" s="145"/>
      <c r="K79" s="144">
        <f>IF(CRS!O53="","",CRS!O53)</f>
        <v>84</v>
      </c>
      <c r="L79" s="146"/>
      <c r="M79" s="144">
        <f>IF(CRS!V53="","",CRS!V53)</f>
        <v>87</v>
      </c>
      <c r="N79" s="147"/>
      <c r="O79" s="388" t="str">
        <f>IF(CRS!W53="","",CRS!W53)</f>
        <v>PASSED</v>
      </c>
      <c r="P79" s="38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15-4247-395</v>
      </c>
      <c r="C80" s="139" t="str">
        <f>IF(NAMES!B38="","",NAMES!B38)</f>
        <v xml:space="preserve">TANGALIN, NEIL C.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89</v>
      </c>
      <c r="J80" s="145"/>
      <c r="K80" s="144">
        <f>IF(CRS!O54="","",CRS!O54)</f>
        <v>85</v>
      </c>
      <c r="L80" s="146"/>
      <c r="M80" s="144">
        <f>IF(CRS!V54="","",CRS!V54)</f>
        <v>85</v>
      </c>
      <c r="N80" s="147"/>
      <c r="O80" s="388" t="str">
        <f>IF(CRS!W54="","",CRS!W54)</f>
        <v>PASSED</v>
      </c>
      <c r="P80" s="38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15-4698-202</v>
      </c>
      <c r="C81" s="139" t="str">
        <f>IF(NAMES!B39="","",NAMES!B39)</f>
        <v xml:space="preserve">TERENG, KARL ANDREI B.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>
        <f>IF(CRS!I55="","",CRS!I55)</f>
        <v>85</v>
      </c>
      <c r="J81" s="145"/>
      <c r="K81" s="144">
        <f>IF(CRS!O55="","",CRS!O55)</f>
        <v>77</v>
      </c>
      <c r="L81" s="146"/>
      <c r="M81" s="144">
        <f>IF(CRS!V55="","",CRS!V55)</f>
        <v>82</v>
      </c>
      <c r="N81" s="147"/>
      <c r="O81" s="388" t="str">
        <f>IF(CRS!W55="","",CRS!W55)</f>
        <v>PASSED</v>
      </c>
      <c r="P81" s="38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16-5740-232</v>
      </c>
      <c r="C82" s="139" t="str">
        <f>IF(NAMES!B40="","",NAMES!B40)</f>
        <v xml:space="preserve">TUYAN, NEIL MARK E. </v>
      </c>
      <c r="D82" s="140"/>
      <c r="E82" s="141" t="str">
        <f>IF(NAMES!C40="","",NAMES!C40)</f>
        <v>M</v>
      </c>
      <c r="F82" s="142"/>
      <c r="G82" s="143" t="str">
        <f>IF(NAMES!D40="","",NAMES!D40)</f>
        <v>BSIT-NET SEC TRACK-2</v>
      </c>
      <c r="H82" s="133"/>
      <c r="I82" s="144">
        <f>IF(CRS!I56="","",CRS!I56)</f>
        <v>82</v>
      </c>
      <c r="J82" s="145"/>
      <c r="K82" s="144">
        <f>IF(CRS!O56="","",CRS!O56)</f>
        <v>85</v>
      </c>
      <c r="L82" s="146"/>
      <c r="M82" s="144">
        <f>IF(CRS!V56="","",CRS!V56)</f>
        <v>88</v>
      </c>
      <c r="N82" s="147"/>
      <c r="O82" s="388" t="str">
        <f>IF(CRS!W56="","",CRS!W56)</f>
        <v>PASSED</v>
      </c>
      <c r="P82" s="38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16-3917-226</v>
      </c>
      <c r="C83" s="139" t="str">
        <f>IF(NAMES!B41="","",NAMES!B41)</f>
        <v xml:space="preserve">UMANDAM, JOSEPH D.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TRACK-2</v>
      </c>
      <c r="H83" s="133"/>
      <c r="I83" s="144">
        <f>IF(CRS!I57="","",CRS!I57)</f>
        <v>89</v>
      </c>
      <c r="J83" s="145"/>
      <c r="K83" s="144">
        <f>IF(CRS!O57="","",CRS!O57)</f>
        <v>87</v>
      </c>
      <c r="L83" s="146"/>
      <c r="M83" s="144">
        <f>IF(CRS!V57="","",CRS!V57)</f>
        <v>86</v>
      </c>
      <c r="N83" s="147"/>
      <c r="O83" s="388" t="str">
        <f>IF(CRS!W57="","",CRS!W57)</f>
        <v>PASSED</v>
      </c>
      <c r="P83" s="38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>16-4814-911</v>
      </c>
      <c r="C84" s="139" t="str">
        <f>IF(NAMES!B42="","",NAMES!B42)</f>
        <v xml:space="preserve">UZOMA, EDWIN C. </v>
      </c>
      <c r="D84" s="140"/>
      <c r="E84" s="141" t="str">
        <f>IF(NAMES!C42="","",NAMES!C42)</f>
        <v>M</v>
      </c>
      <c r="F84" s="142"/>
      <c r="G84" s="143" t="str">
        <f>IF(NAMES!D42="","",NAMES!D42)</f>
        <v>BSIT-NET SEC TRACK-1</v>
      </c>
      <c r="H84" s="133"/>
      <c r="I84" s="144">
        <f>IF(CRS!I58="","",CRS!I58)</f>
        <v>77</v>
      </c>
      <c r="J84" s="145"/>
      <c r="K84" s="144">
        <f>IF(CRS!O58="","",CRS!O58)</f>
        <v>77</v>
      </c>
      <c r="L84" s="146"/>
      <c r="M84" s="144">
        <f>IF(CRS!V58="","",CRS!V58)</f>
        <v>81</v>
      </c>
      <c r="N84" s="147"/>
      <c r="O84" s="388" t="str">
        <f>IF(CRS!W58="","",CRS!W58)</f>
        <v>PASSED</v>
      </c>
      <c r="P84" s="38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>16-4968-103</v>
      </c>
      <c r="C85" s="139" t="str">
        <f>IF(NAMES!B43="","",NAMES!B43)</f>
        <v xml:space="preserve">YOUSOUF, HASSANE S. </v>
      </c>
      <c r="D85" s="140"/>
      <c r="E85" s="141" t="str">
        <f>IF(NAMES!C43="","",NAMES!C43)</f>
        <v>M</v>
      </c>
      <c r="F85" s="142"/>
      <c r="G85" s="143" t="str">
        <f>IF(NAMES!D43="","",NAMES!D43)</f>
        <v>BSIT-NET SEC TRACK-2</v>
      </c>
      <c r="H85" s="133"/>
      <c r="I85" s="144">
        <f>IF(CRS!I59="","",CRS!I59)</f>
        <v>85</v>
      </c>
      <c r="J85" s="145"/>
      <c r="K85" s="144">
        <f>IF(CRS!O59="","",CRS!O59)</f>
        <v>84</v>
      </c>
      <c r="L85" s="146"/>
      <c r="M85" s="144">
        <f>IF(CRS!V59="","",CRS!V59)</f>
        <v>83</v>
      </c>
      <c r="N85" s="147"/>
      <c r="O85" s="388" t="str">
        <f>IF(CRS!W59="","",CRS!W59)</f>
        <v>PASSED</v>
      </c>
      <c r="P85" s="38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8" t="str">
        <f>IF(CRS!W60="","",CRS!W60)</f>
        <v/>
      </c>
      <c r="P86" s="38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8" t="str">
        <f>IF(CRS!W61="","",CRS!W61)</f>
        <v/>
      </c>
      <c r="P87" s="38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8" t="str">
        <f>IF(CRS!W62="","",CRS!W62)</f>
        <v/>
      </c>
      <c r="P88" s="38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8" t="str">
        <f>IF(CRS!W63="","",CRS!W63)</f>
        <v/>
      </c>
      <c r="P89" s="38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8" t="str">
        <f>IF(CRS!W64="","",CRS!W64)</f>
        <v/>
      </c>
      <c r="P90" s="38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8" t="str">
        <f>IF(CRS!W65="","",CRS!W65)</f>
        <v/>
      </c>
      <c r="P91" s="38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8" t="str">
        <f>IF(CRS!W66="","",CRS!W66)</f>
        <v/>
      </c>
      <c r="P92" s="38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8" t="str">
        <f>IF(CRS!W67="","",CRS!W67)</f>
        <v/>
      </c>
      <c r="P93" s="38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8" t="str">
        <f>IF(CRS!W68="","",CRS!W68)</f>
        <v/>
      </c>
      <c r="P94" s="38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8" t="str">
        <f>IF(CRS!W69="","",CRS!W69)</f>
        <v/>
      </c>
      <c r="P95" s="38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8" t="str">
        <f>IF(CRS!W70="","",CRS!W70)</f>
        <v/>
      </c>
      <c r="P96" s="38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8" t="str">
        <f>IF(CRS!W71="","",CRS!W71)</f>
        <v/>
      </c>
      <c r="P97" s="38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8" t="str">
        <f>IF(CRS!W72="","",CRS!W72)</f>
        <v/>
      </c>
      <c r="P98" s="38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8" t="str">
        <f>IF(CRS!W73="","",CRS!W73)</f>
        <v/>
      </c>
      <c r="P99" s="38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8" t="str">
        <f>IF(CRS!W74="","",CRS!W74)</f>
        <v/>
      </c>
      <c r="P100" s="38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8" t="str">
        <f>IF(CRS!W75="","",CRS!W75)</f>
        <v/>
      </c>
      <c r="P101" s="38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8" t="str">
        <f>IF(CRS!W76="","",CRS!W76)</f>
        <v/>
      </c>
      <c r="P102" s="38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8" t="str">
        <f>IF(CRS!W77="","",CRS!W77)</f>
        <v/>
      </c>
      <c r="P103" s="38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8" t="str">
        <f>IF(CRS!W78="","",CRS!W78)</f>
        <v/>
      </c>
      <c r="P104" s="38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8" t="str">
        <f>IF(CRS!W79="","",CRS!W79)</f>
        <v/>
      </c>
      <c r="P105" s="38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8" t="str">
        <f>IF(CRS!W80="","",CRS!W80)</f>
        <v/>
      </c>
      <c r="P106" s="38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8" t="s">
        <v>28</v>
      </c>
      <c r="P107" s="38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NETWORK MANAGEMENT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2018-08-03T03:33:05Z</dcterms:modified>
</cp:coreProperties>
</file>