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"/>
    </mc:Choice>
  </mc:AlternateContent>
  <xr:revisionPtr revIDLastSave="0" documentId="13_ncr:1_{F0CDA25F-5BA6-40F4-9E2E-CB3B82097D7F}" xr6:coauthVersionLast="40" xr6:coauthVersionMax="40" xr10:uidLastSave="{00000000-0000-0000-0000-000000000000}"/>
  <bookViews>
    <workbookView xWindow="0" yWindow="0" windowWidth="20520" windowHeight="9435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O12" i="3"/>
  <c r="AA12" i="3"/>
  <c r="AD12" i="3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V77" i="4" s="1"/>
  <c r="W77" i="4" s="1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V61" i="4" s="1"/>
  <c r="W61" i="4" s="1"/>
  <c r="S61" i="4"/>
  <c r="R61" i="4"/>
  <c r="T60" i="4"/>
  <c r="U60" i="4"/>
  <c r="V60" i="4" s="1"/>
  <c r="W60" i="4" s="1"/>
  <c r="S60" i="4"/>
  <c r="T59" i="4"/>
  <c r="U59" i="4" s="1"/>
  <c r="V59" i="4" s="1"/>
  <c r="W59" i="4" s="1"/>
  <c r="S59" i="4"/>
  <c r="R59" i="4"/>
  <c r="T58" i="4"/>
  <c r="U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S50" i="4"/>
  <c r="T40" i="4"/>
  <c r="U40" i="4" s="1"/>
  <c r="V40" i="4" s="1"/>
  <c r="W40" i="4" s="1"/>
  <c r="T39" i="4"/>
  <c r="T38" i="4"/>
  <c r="U38" i="4"/>
  <c r="V38" i="4" s="1"/>
  <c r="W38" i="4" s="1"/>
  <c r="S38" i="4"/>
  <c r="T37" i="4"/>
  <c r="T36" i="4"/>
  <c r="T35" i="4"/>
  <c r="U35" i="4" s="1"/>
  <c r="V35" i="4" s="1"/>
  <c r="W35" i="4" s="1"/>
  <c r="S35" i="4"/>
  <c r="R35" i="4"/>
  <c r="T34" i="4"/>
  <c r="T33" i="4"/>
  <c r="U33" i="4" s="1"/>
  <c r="V33" i="4" s="1"/>
  <c r="W33" i="4" s="1"/>
  <c r="T32" i="4"/>
  <c r="S32" i="4"/>
  <c r="T31" i="4"/>
  <c r="T30" i="4"/>
  <c r="U30" i="4" s="1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U17" i="4" s="1"/>
  <c r="V17" i="4" s="1"/>
  <c r="W17" i="4" s="1"/>
  <c r="T16" i="4"/>
  <c r="T15" i="4"/>
  <c r="T14" i="4"/>
  <c r="S14" i="4"/>
  <c r="T13" i="4"/>
  <c r="U13" i="4" s="1"/>
  <c r="V13" i="4" s="1"/>
  <c r="W13" i="4" s="1"/>
  <c r="S13" i="4"/>
  <c r="R13" i="4"/>
  <c r="T12" i="4"/>
  <c r="U12" i="4" s="1"/>
  <c r="S12" i="4"/>
  <c r="T11" i="4"/>
  <c r="U11" i="4" s="1"/>
  <c r="V11" i="4" s="1"/>
  <c r="W11" i="4" s="1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P78" i="6" s="1"/>
  <c r="L78" i="4" s="1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P75" i="6" s="1"/>
  <c r="L75" i="4" s="1"/>
  <c r="AD74" i="6"/>
  <c r="N74" i="4" s="1"/>
  <c r="AA74" i="6"/>
  <c r="O74" i="6"/>
  <c r="P74" i="6" s="1"/>
  <c r="L74" i="4" s="1"/>
  <c r="AD73" i="6"/>
  <c r="N73" i="4" s="1"/>
  <c r="AA73" i="6"/>
  <c r="O73" i="6"/>
  <c r="AD72" i="6"/>
  <c r="N72" i="4" s="1"/>
  <c r="AA72" i="6"/>
  <c r="O72" i="6"/>
  <c r="P72" i="6" s="1"/>
  <c r="L72" i="4" s="1"/>
  <c r="AD71" i="6"/>
  <c r="N71" i="4" s="1"/>
  <c r="AA71" i="6"/>
  <c r="O71" i="6"/>
  <c r="P71" i="6" s="1"/>
  <c r="L71" i="4" s="1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P68" i="6" s="1"/>
  <c r="L68" i="4" s="1"/>
  <c r="AD67" i="6"/>
  <c r="N67" i="4" s="1"/>
  <c r="AA67" i="6"/>
  <c r="O67" i="6"/>
  <c r="P67" i="6" s="1"/>
  <c r="L67" i="4" s="1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P64" i="6" s="1"/>
  <c r="L64" i="4" s="1"/>
  <c r="AD63" i="6"/>
  <c r="N63" i="4" s="1"/>
  <c r="AA63" i="6"/>
  <c r="O63" i="6"/>
  <c r="P63" i="6" s="1"/>
  <c r="L63" i="4" s="1"/>
  <c r="AD62" i="6"/>
  <c r="N62" i="4" s="1"/>
  <c r="AA62" i="6"/>
  <c r="O62" i="6"/>
  <c r="AD61" i="6"/>
  <c r="N61" i="4" s="1"/>
  <c r="AA61" i="6"/>
  <c r="O61" i="6"/>
  <c r="P61" i="6" s="1"/>
  <c r="L61" i="4" s="1"/>
  <c r="AD60" i="6"/>
  <c r="N60" i="4" s="1"/>
  <c r="AA60" i="6"/>
  <c r="O60" i="6"/>
  <c r="P60" i="6" s="1"/>
  <c r="L60" i="4" s="1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AB19" i="6" s="1"/>
  <c r="M19" i="4" s="1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B78" i="3" s="1"/>
  <c r="G78" i="4" s="1"/>
  <c r="AA77" i="3"/>
  <c r="AA76" i="3"/>
  <c r="AB76" i="3" s="1"/>
  <c r="G76" i="4" s="1"/>
  <c r="AA75" i="3"/>
  <c r="AB75" i="3" s="1"/>
  <c r="G75" i="4" s="1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B62" i="3" s="1"/>
  <c r="G62" i="4" s="1"/>
  <c r="AA61" i="3"/>
  <c r="AA60" i="3"/>
  <c r="AB60" i="3" s="1"/>
  <c r="G60" i="4" s="1"/>
  <c r="AA59" i="3"/>
  <c r="AA58" i="3"/>
  <c r="AA57" i="3"/>
  <c r="AB57" i="3" s="1"/>
  <c r="G57" i="4" s="1"/>
  <c r="AA56" i="3"/>
  <c r="AA55" i="3"/>
  <c r="AB55" i="3" s="1"/>
  <c r="G55" i="4" s="1"/>
  <c r="AA54" i="3"/>
  <c r="AA53" i="3"/>
  <c r="AA52" i="3"/>
  <c r="AA51" i="3"/>
  <c r="AB51" i="3" s="1"/>
  <c r="G51" i="4" s="1"/>
  <c r="AA40" i="3"/>
  <c r="AA39" i="3"/>
  <c r="AA38" i="3"/>
  <c r="AA37" i="3"/>
  <c r="AB37" i="3" s="1"/>
  <c r="G37" i="4" s="1"/>
  <c r="AA36" i="3"/>
  <c r="AA35" i="3"/>
  <c r="AA34" i="3"/>
  <c r="AB34" i="3" s="1"/>
  <c r="G34" i="4" s="1"/>
  <c r="AA33" i="3"/>
  <c r="AA32" i="3"/>
  <c r="AA31" i="3"/>
  <c r="AA30" i="3"/>
  <c r="AA29" i="3"/>
  <c r="AB29" i="3" s="1"/>
  <c r="G29" i="4" s="1"/>
  <c r="AA28" i="3"/>
  <c r="AA27" i="3"/>
  <c r="AA26" i="3"/>
  <c r="AB26" i="3" s="1"/>
  <c r="G26" i="4" s="1"/>
  <c r="AA25" i="3"/>
  <c r="AB25" i="3" s="1"/>
  <c r="G25" i="4" s="1"/>
  <c r="AA24" i="3"/>
  <c r="AA23" i="3"/>
  <c r="AA22" i="3"/>
  <c r="AA21" i="3"/>
  <c r="AA20" i="3"/>
  <c r="AB20" i="3" s="1"/>
  <c r="G20" i="4" s="1"/>
  <c r="AA19" i="3"/>
  <c r="AB19" i="3" s="1"/>
  <c r="G19" i="4" s="1"/>
  <c r="AA18" i="3"/>
  <c r="AA17" i="3"/>
  <c r="AB17" i="3" s="1"/>
  <c r="G17" i="4" s="1"/>
  <c r="AA16" i="3"/>
  <c r="AA15" i="3"/>
  <c r="AA14" i="3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P65" i="3" s="1"/>
  <c r="F65" i="4" s="1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O51" i="3"/>
  <c r="P51" i="3" s="1"/>
  <c r="F51" i="4" s="1"/>
  <c r="O40" i="3"/>
  <c r="P40" i="3" s="1"/>
  <c r="F40" i="4" s="1"/>
  <c r="O39" i="3"/>
  <c r="O38" i="3"/>
  <c r="O37" i="3"/>
  <c r="P37" i="3" s="1"/>
  <c r="F37" i="4" s="1"/>
  <c r="O36" i="3"/>
  <c r="P36" i="3" s="1"/>
  <c r="F36" i="4" s="1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O25" i="3"/>
  <c r="P25" i="3" s="1"/>
  <c r="F25" i="4" s="1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O15" i="3"/>
  <c r="P15" i="3" s="1"/>
  <c r="F15" i="4" s="1"/>
  <c r="O10" i="3"/>
  <c r="AD9" i="3"/>
  <c r="H9" i="4" s="1"/>
  <c r="AA9" i="3"/>
  <c r="O6" i="3"/>
  <c r="P50" i="3" s="1"/>
  <c r="F50" i="4" s="1"/>
  <c r="AA6" i="3"/>
  <c r="AB24" i="3" s="1"/>
  <c r="G24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F43" i="4"/>
  <c r="A7" i="8"/>
  <c r="G43" i="4"/>
  <c r="A42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V9" i="4" s="1"/>
  <c r="W9" i="4" s="1"/>
  <c r="R11" i="4"/>
  <c r="R15" i="4"/>
  <c r="U15" i="4"/>
  <c r="V15" i="4" s="1"/>
  <c r="W15" i="4" s="1"/>
  <c r="R17" i="4"/>
  <c r="R19" i="4"/>
  <c r="U19" i="4"/>
  <c r="V19" i="4" s="1"/>
  <c r="W19" i="4" s="1"/>
  <c r="R21" i="4"/>
  <c r="U21" i="4"/>
  <c r="R31" i="4"/>
  <c r="U31" i="4"/>
  <c r="V31" i="4" s="1"/>
  <c r="W31" i="4" s="1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3" i="6"/>
  <c r="M13" i="4" s="1"/>
  <c r="AB21" i="6"/>
  <c r="M21" i="4" s="1"/>
  <c r="AB26" i="6"/>
  <c r="M26" i="4" s="1"/>
  <c r="AB34" i="6"/>
  <c r="M34" i="4" s="1"/>
  <c r="AB38" i="6"/>
  <c r="M38" i="4" s="1"/>
  <c r="P51" i="6"/>
  <c r="L51" i="4" s="1"/>
  <c r="P55" i="6"/>
  <c r="L55" i="4" s="1"/>
  <c r="P58" i="6"/>
  <c r="L58" i="4" s="1"/>
  <c r="P59" i="6"/>
  <c r="L59" i="4" s="1"/>
  <c r="P62" i="6"/>
  <c r="L62" i="4" s="1"/>
  <c r="P65" i="6"/>
  <c r="L65" i="4" s="1"/>
  <c r="P66" i="6"/>
  <c r="L66" i="4" s="1"/>
  <c r="P69" i="6"/>
  <c r="L69" i="4" s="1"/>
  <c r="P70" i="6"/>
  <c r="L70" i="4" s="1"/>
  <c r="P73" i="6"/>
  <c r="L73" i="4" s="1"/>
  <c r="P76" i="6"/>
  <c r="L76" i="4" s="1"/>
  <c r="P77" i="6"/>
  <c r="L77" i="4" s="1"/>
  <c r="P79" i="6"/>
  <c r="L79" i="4" s="1"/>
  <c r="P80" i="6"/>
  <c r="L80" i="4" s="1"/>
  <c r="P16" i="6"/>
  <c r="L16" i="4" s="1"/>
  <c r="P20" i="6"/>
  <c r="L20" i="4" s="1"/>
  <c r="P24" i="6"/>
  <c r="L24" i="4" s="1"/>
  <c r="P27" i="6"/>
  <c r="L27" i="4" s="1"/>
  <c r="P28" i="6"/>
  <c r="L28" i="4" s="1"/>
  <c r="P32" i="6"/>
  <c r="L32" i="4" s="1"/>
  <c r="P36" i="6"/>
  <c r="L36" i="4" s="1"/>
  <c r="P40" i="6"/>
  <c r="L40" i="4" s="1"/>
  <c r="AB21" i="3"/>
  <c r="G21" i="4" s="1"/>
  <c r="AB33" i="3"/>
  <c r="G33" i="4" s="1"/>
  <c r="AB58" i="3"/>
  <c r="G58" i="4" s="1"/>
  <c r="AB66" i="3"/>
  <c r="G66" i="4" s="1"/>
  <c r="AB70" i="3"/>
  <c r="G70" i="4" s="1"/>
  <c r="AB74" i="3"/>
  <c r="G74" i="4" s="1"/>
  <c r="AB9" i="3"/>
  <c r="G9" i="4" s="1"/>
  <c r="AB18" i="3"/>
  <c r="G18" i="4" s="1"/>
  <c r="AB36" i="3"/>
  <c r="G36" i="4" s="1"/>
  <c r="AB59" i="3"/>
  <c r="G59" i="4" s="1"/>
  <c r="AB61" i="3"/>
  <c r="G61" i="4" s="1"/>
  <c r="AB65" i="3"/>
  <c r="G65" i="4" s="1"/>
  <c r="AB67" i="3"/>
  <c r="G67" i="4" s="1"/>
  <c r="AB69" i="3"/>
  <c r="G69" i="4" s="1"/>
  <c r="AB73" i="3"/>
  <c r="G73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J2" i="4"/>
  <c r="J43" i="4" s="1"/>
  <c r="P16" i="3"/>
  <c r="F16" i="4" s="1"/>
  <c r="P18" i="3"/>
  <c r="F18" i="4" s="1"/>
  <c r="P28" i="3"/>
  <c r="F28" i="4" s="1"/>
  <c r="P32" i="3"/>
  <c r="F32" i="4" s="1"/>
  <c r="P57" i="3"/>
  <c r="F57" i="4" s="1"/>
  <c r="P59" i="3"/>
  <c r="F59" i="4" s="1"/>
  <c r="P61" i="3"/>
  <c r="F61" i="4" s="1"/>
  <c r="P69" i="3"/>
  <c r="F69" i="4" s="1"/>
  <c r="P73" i="3"/>
  <c r="F73" i="4" s="1"/>
  <c r="P77" i="3"/>
  <c r="F77" i="4" s="1"/>
  <c r="P17" i="3"/>
  <c r="F17" i="4" s="1"/>
  <c r="P21" i="3"/>
  <c r="F21" i="4" s="1"/>
  <c r="P23" i="3"/>
  <c r="F23" i="4" s="1"/>
  <c r="P29" i="3"/>
  <c r="F29" i="4" s="1"/>
  <c r="P31" i="3"/>
  <c r="F31" i="4" s="1"/>
  <c r="P39" i="3"/>
  <c r="F39" i="4" s="1"/>
  <c r="P52" i="3"/>
  <c r="F52" i="4" s="1"/>
  <c r="P60" i="3"/>
  <c r="F60" i="4" s="1"/>
  <c r="P64" i="3"/>
  <c r="F64" i="4" s="1"/>
  <c r="P68" i="3"/>
  <c r="F68" i="4" s="1"/>
  <c r="P72" i="3"/>
  <c r="F72" i="4" s="1"/>
  <c r="P76" i="3"/>
  <c r="F76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 s="1"/>
  <c r="W16" i="4" s="1"/>
  <c r="U20" i="4"/>
  <c r="V20" i="4" s="1"/>
  <c r="W20" i="4" s="1"/>
  <c r="U34" i="4"/>
  <c r="V34" i="4" s="1"/>
  <c r="W34" i="4" s="1"/>
  <c r="U26" i="4"/>
  <c r="V26" i="4"/>
  <c r="W26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8" i="4"/>
  <c r="W68" i="4" s="1"/>
  <c r="V58" i="4"/>
  <c r="W58" i="4" s="1"/>
  <c r="V50" i="4"/>
  <c r="W50" i="4" s="1"/>
  <c r="V21" i="4"/>
  <c r="W21" i="4" s="1"/>
  <c r="V80" i="4"/>
  <c r="W80" i="4" s="1"/>
  <c r="V72" i="4"/>
  <c r="W72" i="4" s="1"/>
  <c r="V64" i="4"/>
  <c r="W64" i="4" s="1"/>
  <c r="V52" i="4"/>
  <c r="W52" i="4" s="1"/>
  <c r="V69" i="4"/>
  <c r="W69" i="4" s="1"/>
  <c r="V53" i="4"/>
  <c r="W53" i="4" s="1"/>
  <c r="V12" i="4"/>
  <c r="W12" i="4" s="1"/>
  <c r="V30" i="4"/>
  <c r="W30" i="4" s="1"/>
  <c r="V76" i="4"/>
  <c r="W76" i="4" s="1"/>
  <c r="V27" i="4"/>
  <c r="W27" i="4" s="1"/>
  <c r="V39" i="4"/>
  <c r="W39" i="4" s="1"/>
  <c r="AB16" i="6" l="1"/>
  <c r="M16" i="4" s="1"/>
  <c r="AB32" i="6"/>
  <c r="M32" i="4" s="1"/>
  <c r="AB40" i="6"/>
  <c r="M40" i="4" s="1"/>
  <c r="AB33" i="6"/>
  <c r="M33" i="4" s="1"/>
  <c r="AB25" i="6"/>
  <c r="M25" i="4" s="1"/>
  <c r="AB18" i="6"/>
  <c r="M18" i="4" s="1"/>
  <c r="AB9" i="6"/>
  <c r="M9" i="4" s="1"/>
  <c r="AB11" i="6"/>
  <c r="M11" i="4" s="1"/>
  <c r="AB23" i="6"/>
  <c r="M23" i="4" s="1"/>
  <c r="AB27" i="6"/>
  <c r="M27" i="4" s="1"/>
  <c r="AB31" i="6"/>
  <c r="M31" i="4" s="1"/>
  <c r="AB35" i="6"/>
  <c r="M35" i="4" s="1"/>
  <c r="O35" i="4" s="1"/>
  <c r="AE35" i="6" s="1"/>
  <c r="AB39" i="6"/>
  <c r="M39" i="4" s="1"/>
  <c r="AB12" i="6"/>
  <c r="M12" i="4" s="1"/>
  <c r="AB28" i="6"/>
  <c r="M28" i="4" s="1"/>
  <c r="AB50" i="6"/>
  <c r="M50" i="4" s="1"/>
  <c r="AB30" i="6"/>
  <c r="M30" i="4" s="1"/>
  <c r="AB24" i="6"/>
  <c r="M24" i="4" s="1"/>
  <c r="AB17" i="6"/>
  <c r="M17" i="4" s="1"/>
  <c r="AB56" i="6"/>
  <c r="M56" i="4" s="1"/>
  <c r="O56" i="4" s="1"/>
  <c r="P56" i="4" s="1"/>
  <c r="AB52" i="6"/>
  <c r="M52" i="4" s="1"/>
  <c r="AB10" i="6"/>
  <c r="M10" i="4" s="1"/>
  <c r="AB36" i="6"/>
  <c r="M36" i="4" s="1"/>
  <c r="AB37" i="6"/>
  <c r="M37" i="4" s="1"/>
  <c r="AB29" i="6"/>
  <c r="M29" i="4" s="1"/>
  <c r="AB22" i="6"/>
  <c r="M22" i="4" s="1"/>
  <c r="AB14" i="6"/>
  <c r="M14" i="4" s="1"/>
  <c r="AB55" i="6"/>
  <c r="M55" i="4" s="1"/>
  <c r="O55" i="4" s="1"/>
  <c r="P55" i="4" s="1"/>
  <c r="AB51" i="6"/>
  <c r="M51" i="4" s="1"/>
  <c r="P52" i="6"/>
  <c r="L52" i="4" s="1"/>
  <c r="P56" i="6"/>
  <c r="L56" i="4" s="1"/>
  <c r="P54" i="6"/>
  <c r="L54" i="4" s="1"/>
  <c r="A45" i="4"/>
  <c r="A4" i="3"/>
  <c r="A45" i="3" s="1"/>
  <c r="P10" i="6"/>
  <c r="L10" i="4" s="1"/>
  <c r="O10" i="4" s="1"/>
  <c r="P10" i="4" s="1"/>
  <c r="Q10" i="4" s="1"/>
  <c r="P14" i="6"/>
  <c r="L14" i="4" s="1"/>
  <c r="O14" i="4" s="1"/>
  <c r="P14" i="4" s="1"/>
  <c r="AF14" i="6" s="1"/>
  <c r="P18" i="6"/>
  <c r="L18" i="4" s="1"/>
  <c r="O18" i="4" s="1"/>
  <c r="AE18" i="6" s="1"/>
  <c r="P22" i="6"/>
  <c r="L22" i="4" s="1"/>
  <c r="O22" i="4" s="1"/>
  <c r="P26" i="6"/>
  <c r="L26" i="4" s="1"/>
  <c r="O26" i="4" s="1"/>
  <c r="AE26" i="6" s="1"/>
  <c r="P30" i="6"/>
  <c r="L30" i="4" s="1"/>
  <c r="O30" i="4" s="1"/>
  <c r="AE30" i="6" s="1"/>
  <c r="P13" i="6"/>
  <c r="L13" i="4" s="1"/>
  <c r="O13" i="4" s="1"/>
  <c r="AE13" i="6" s="1"/>
  <c r="P17" i="6"/>
  <c r="L17" i="4" s="1"/>
  <c r="O17" i="4" s="1"/>
  <c r="P21" i="6"/>
  <c r="L21" i="4" s="1"/>
  <c r="O21" i="4" s="1"/>
  <c r="P25" i="6"/>
  <c r="L25" i="4" s="1"/>
  <c r="O25" i="4" s="1"/>
  <c r="P33" i="6"/>
  <c r="L33" i="4" s="1"/>
  <c r="P37" i="6"/>
  <c r="L37" i="4" s="1"/>
  <c r="AB14" i="3"/>
  <c r="G14" i="4" s="1"/>
  <c r="AB22" i="3"/>
  <c r="G22" i="4" s="1"/>
  <c r="AB30" i="3"/>
  <c r="G30" i="4" s="1"/>
  <c r="AB38" i="3"/>
  <c r="G38" i="4" s="1"/>
  <c r="AB56" i="3"/>
  <c r="G56" i="4" s="1"/>
  <c r="P14" i="3"/>
  <c r="F14" i="4" s="1"/>
  <c r="P12" i="3"/>
  <c r="F12" i="4" s="1"/>
  <c r="W43" i="4"/>
  <c r="A4" i="6"/>
  <c r="A45" i="6" s="1"/>
  <c r="A1" i="3"/>
  <c r="A42" i="3" s="1"/>
  <c r="O47" i="3"/>
  <c r="P10" i="3"/>
  <c r="F10" i="4" s="1"/>
  <c r="P22" i="3"/>
  <c r="F22" i="4" s="1"/>
  <c r="P26" i="3"/>
  <c r="F26" i="4" s="1"/>
  <c r="P30" i="3"/>
  <c r="F30" i="4" s="1"/>
  <c r="I30" i="4" s="1"/>
  <c r="P38" i="3"/>
  <c r="F38" i="4" s="1"/>
  <c r="I38" i="4" s="1"/>
  <c r="AE38" i="3" s="1"/>
  <c r="P56" i="3"/>
  <c r="F56" i="4" s="1"/>
  <c r="AB15" i="3"/>
  <c r="G15" i="4" s="1"/>
  <c r="AB23" i="3"/>
  <c r="G23" i="4" s="1"/>
  <c r="I23" i="4" s="1"/>
  <c r="J23" i="4" s="1"/>
  <c r="AB27" i="3"/>
  <c r="G27" i="4" s="1"/>
  <c r="I27" i="4" s="1"/>
  <c r="J27" i="4" s="1"/>
  <c r="AB31" i="3"/>
  <c r="G31" i="4" s="1"/>
  <c r="AB35" i="3"/>
  <c r="G35" i="4" s="1"/>
  <c r="AB39" i="3"/>
  <c r="G39" i="4" s="1"/>
  <c r="AB53" i="3"/>
  <c r="G53" i="4" s="1"/>
  <c r="I53" i="4" s="1"/>
  <c r="AE53" i="3" s="1"/>
  <c r="P13" i="3"/>
  <c r="F13" i="4" s="1"/>
  <c r="H11" i="4"/>
  <c r="AB52" i="3"/>
  <c r="G52" i="4" s="1"/>
  <c r="P19" i="3"/>
  <c r="F19" i="4" s="1"/>
  <c r="I19" i="4" s="1"/>
  <c r="P27" i="3"/>
  <c r="F27" i="4" s="1"/>
  <c r="P35" i="3"/>
  <c r="F35" i="4" s="1"/>
  <c r="P53" i="3"/>
  <c r="F53" i="4" s="1"/>
  <c r="AB10" i="3"/>
  <c r="G10" i="4" s="1"/>
  <c r="AB16" i="3"/>
  <c r="G16" i="4" s="1"/>
  <c r="AB28" i="3"/>
  <c r="G28" i="4" s="1"/>
  <c r="AB32" i="3"/>
  <c r="G32" i="4" s="1"/>
  <c r="I32" i="4" s="1"/>
  <c r="AE32" i="3" s="1"/>
  <c r="AB40" i="3"/>
  <c r="G40" i="4" s="1"/>
  <c r="I40" i="4" s="1"/>
  <c r="AE40" i="3" s="1"/>
  <c r="AB54" i="3"/>
  <c r="G54" i="4" s="1"/>
  <c r="H12" i="4"/>
  <c r="AB11" i="3"/>
  <c r="G11" i="4" s="1"/>
  <c r="I11" i="4" s="1"/>
  <c r="J11" i="4" s="1"/>
  <c r="D4" i="6"/>
  <c r="D45" i="6" s="1"/>
  <c r="D4" i="3"/>
  <c r="D45" i="3" s="1"/>
  <c r="A5" i="3"/>
  <c r="A46" i="3" s="1"/>
  <c r="A46" i="4"/>
  <c r="AB50" i="3"/>
  <c r="G50" i="4" s="1"/>
  <c r="I50" i="4" s="1"/>
  <c r="J50" i="4" s="1"/>
  <c r="A3" i="6"/>
  <c r="A44" i="6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59" i="4"/>
  <c r="P59" i="4" s="1"/>
  <c r="Q59" i="4" s="1"/>
  <c r="O38" i="4"/>
  <c r="AE38" i="6" s="1"/>
  <c r="O27" i="4"/>
  <c r="AE27" i="6" s="1"/>
  <c r="O19" i="4"/>
  <c r="AE19" i="6" s="1"/>
  <c r="O71" i="4"/>
  <c r="P71" i="4" s="1"/>
  <c r="Q71" i="4" s="1"/>
  <c r="AG71" i="6" s="1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2" i="4"/>
  <c r="O29" i="4"/>
  <c r="AE29" i="6" s="1"/>
  <c r="O24" i="4"/>
  <c r="O16" i="4"/>
  <c r="P16" i="4" s="1"/>
  <c r="AF16" i="6" s="1"/>
  <c r="O73" i="4"/>
  <c r="P73" i="4" s="1"/>
  <c r="O65" i="4"/>
  <c r="O57" i="4"/>
  <c r="O39" i="4"/>
  <c r="AE39" i="6" s="1"/>
  <c r="O34" i="4"/>
  <c r="AE34" i="6" s="1"/>
  <c r="O31" i="4"/>
  <c r="P31" i="4" s="1"/>
  <c r="O23" i="4"/>
  <c r="P23" i="4" s="1"/>
  <c r="Q23" i="4" s="1"/>
  <c r="X23" i="4" s="1"/>
  <c r="Y23" i="4" s="1"/>
  <c r="O29" i="8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AE71" i="6"/>
  <c r="I16" i="4"/>
  <c r="J16" i="4" s="1"/>
  <c r="AF16" i="3" s="1"/>
  <c r="I65" i="4"/>
  <c r="J65" i="4" s="1"/>
  <c r="I24" i="4"/>
  <c r="AE24" i="3" s="1"/>
  <c r="I22" i="4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15" i="4"/>
  <c r="AE15" i="3" s="1"/>
  <c r="I75" i="4"/>
  <c r="I59" i="4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18" i="4"/>
  <c r="J76" i="4"/>
  <c r="AE57" i="3"/>
  <c r="K57" i="4"/>
  <c r="D14" i="6"/>
  <c r="D12" i="6"/>
  <c r="D10" i="6"/>
  <c r="C14" i="6"/>
  <c r="C10" i="6"/>
  <c r="O11" i="4" l="1"/>
  <c r="AE11" i="6" s="1"/>
  <c r="O37" i="4"/>
  <c r="AE37" i="6" s="1"/>
  <c r="O52" i="4"/>
  <c r="AE52" i="6" s="1"/>
  <c r="O33" i="4"/>
  <c r="AE69" i="6"/>
  <c r="P80" i="4"/>
  <c r="Q80" i="4" s="1"/>
  <c r="AG80" i="6" s="1"/>
  <c r="AE55" i="6"/>
  <c r="P67" i="4"/>
  <c r="Q67" i="4" s="1"/>
  <c r="X67" i="4" s="1"/>
  <c r="P36" i="4"/>
  <c r="Q36" i="4" s="1"/>
  <c r="X36" i="4" s="1"/>
  <c r="P19" i="4"/>
  <c r="Q19" i="4" s="1"/>
  <c r="AE14" i="6"/>
  <c r="AE59" i="6"/>
  <c r="AE72" i="6"/>
  <c r="P60" i="4"/>
  <c r="Q60" i="4" s="1"/>
  <c r="X60" i="4" s="1"/>
  <c r="Y60" i="4" s="1"/>
  <c r="O86" i="8" s="1"/>
  <c r="AE16" i="6"/>
  <c r="I12" i="4"/>
  <c r="P68" i="4"/>
  <c r="Q68" i="4" s="1"/>
  <c r="AE63" i="6"/>
  <c r="P66" i="4"/>
  <c r="Q66" i="4" s="1"/>
  <c r="X66" i="4" s="1"/>
  <c r="M92" i="8" s="1"/>
  <c r="P76" i="4"/>
  <c r="AF76" i="6" s="1"/>
  <c r="J20" i="4"/>
  <c r="AF20" i="3" s="1"/>
  <c r="AE16" i="3"/>
  <c r="AE21" i="3"/>
  <c r="AE39" i="3"/>
  <c r="AE27" i="3"/>
  <c r="AE23" i="3"/>
  <c r="J56" i="4"/>
  <c r="AF56" i="3" s="1"/>
  <c r="AE58" i="3"/>
  <c r="I27" i="8"/>
  <c r="K21" i="4"/>
  <c r="J32" i="4"/>
  <c r="K32" i="4" s="1"/>
  <c r="AE11" i="3"/>
  <c r="J55" i="4"/>
  <c r="K55" i="4" s="1"/>
  <c r="AE60" i="3"/>
  <c r="I22" i="8"/>
  <c r="AE54" i="3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AF24" i="3" s="1"/>
  <c r="J72" i="4"/>
  <c r="I98" i="8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X10" i="4"/>
  <c r="Y10" i="4" s="1"/>
  <c r="O16" i="8" s="1"/>
  <c r="Q56" i="4"/>
  <c r="AF56" i="6"/>
  <c r="P79" i="4"/>
  <c r="Q79" i="4" s="1"/>
  <c r="P15" i="4"/>
  <c r="Q15" i="4" s="1"/>
  <c r="Y15" i="4" s="1"/>
  <c r="O21" i="8" s="1"/>
  <c r="P52" i="4"/>
  <c r="AF52" i="6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K26" i="8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AF23" i="6"/>
  <c r="M29" i="8"/>
  <c r="AG10" i="6"/>
  <c r="AG72" i="6"/>
  <c r="AF20" i="6"/>
  <c r="AG23" i="6"/>
  <c r="K29" i="8"/>
  <c r="AF59" i="6"/>
  <c r="M98" i="8"/>
  <c r="AG67" i="6"/>
  <c r="Q55" i="4"/>
  <c r="AF55" i="6"/>
  <c r="Q28" i="4"/>
  <c r="AF28" i="6"/>
  <c r="P50" i="4"/>
  <c r="AF50" i="6" s="1"/>
  <c r="Q14" i="4"/>
  <c r="Q78" i="4"/>
  <c r="AF78" i="6"/>
  <c r="Q73" i="4"/>
  <c r="AF73" i="6"/>
  <c r="J14" i="4"/>
  <c r="I20" i="8" s="1"/>
  <c r="J63" i="4"/>
  <c r="AF63" i="3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72" i="4"/>
  <c r="AF72" i="3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AG29" i="6" l="1"/>
  <c r="X80" i="4"/>
  <c r="Y80" i="4" s="1"/>
  <c r="O106" i="8" s="1"/>
  <c r="AF80" i="6"/>
  <c r="M86" i="8"/>
  <c r="Q76" i="4"/>
  <c r="AG76" i="6" s="1"/>
  <c r="Q52" i="4"/>
  <c r="AG52" i="6" s="1"/>
  <c r="AF19" i="6"/>
  <c r="AG36" i="6"/>
  <c r="AF68" i="6"/>
  <c r="AF75" i="6"/>
  <c r="AF36" i="6"/>
  <c r="AF67" i="6"/>
  <c r="AG60" i="6"/>
  <c r="K92" i="8"/>
  <c r="AF66" i="6"/>
  <c r="AG66" i="6"/>
  <c r="AF32" i="3"/>
  <c r="I103" i="8"/>
  <c r="X18" i="4"/>
  <c r="K24" i="8" s="1"/>
  <c r="K86" i="8"/>
  <c r="Y66" i="4"/>
  <c r="O92" i="8" s="1"/>
  <c r="AF60" i="6"/>
  <c r="K20" i="4"/>
  <c r="I26" i="8"/>
  <c r="K56" i="4"/>
  <c r="M26" i="8"/>
  <c r="I82" i="8"/>
  <c r="B41" i="9" s="1"/>
  <c r="I79" i="8"/>
  <c r="K36" i="4"/>
  <c r="K12" i="4"/>
  <c r="I32" i="8"/>
  <c r="K14" i="4"/>
  <c r="I30" i="8"/>
  <c r="AF14" i="3"/>
  <c r="Y34" i="4"/>
  <c r="O40" i="8" s="1"/>
  <c r="AF55" i="3"/>
  <c r="I81" i="8"/>
  <c r="I19" i="8"/>
  <c r="I38" i="8"/>
  <c r="I46" i="8"/>
  <c r="K35" i="8"/>
  <c r="I21" i="8"/>
  <c r="AF38" i="3"/>
  <c r="I37" i="8"/>
  <c r="AF18" i="6"/>
  <c r="K38" i="4"/>
  <c r="AF34" i="6"/>
  <c r="K63" i="4"/>
  <c r="AF70" i="6"/>
  <c r="AF79" i="6"/>
  <c r="K24" i="4"/>
  <c r="K52" i="4"/>
  <c r="AF40" i="3"/>
  <c r="M97" i="8"/>
  <c r="K97" i="8"/>
  <c r="X30" i="4"/>
  <c r="K36" i="8" s="1"/>
  <c r="AF30" i="6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Y20" i="4"/>
  <c r="O26" i="8" s="1"/>
  <c r="K22" i="8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X55" i="4"/>
  <c r="Y67" i="4"/>
  <c r="O93" i="8" s="1"/>
  <c r="M93" i="8"/>
  <c r="K93" i="8"/>
  <c r="X75" i="4"/>
  <c r="AG75" i="6"/>
  <c r="X52" i="4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X76" i="4" l="1"/>
  <c r="K37" i="8"/>
  <c r="M24" i="8"/>
  <c r="Y18" i="4"/>
  <c r="O24" i="8" s="1"/>
  <c r="M37" i="8"/>
  <c r="M40" i="8"/>
  <c r="K40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16" i="4"/>
  <c r="O22" i="8" s="1"/>
  <c r="M22" i="8"/>
  <c r="M36" i="8"/>
  <c r="Y30" i="4"/>
  <c r="O36" i="8" s="1"/>
  <c r="AG12" i="6"/>
  <c r="X12" i="4"/>
  <c r="AG13" i="6"/>
  <c r="X13" i="4"/>
  <c r="Y14" i="4"/>
  <c r="O20" i="8" s="1"/>
  <c r="M20" i="8"/>
  <c r="K20" i="8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AG38" i="6"/>
  <c r="AG57" i="6"/>
  <c r="X57" i="4"/>
  <c r="AG24" i="6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102" i="8"/>
  <c r="Y76" i="4"/>
  <c r="O102" i="8" s="1"/>
  <c r="B41" i="10"/>
  <c r="B40" i="10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9" i="10" l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<sst xmlns="http://schemas.openxmlformats.org/spreadsheetml/2006/main" count="689" uniqueCount="261">
  <si>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</si>
  <si>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</si>
  <si>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</si>
  <si>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</si>
  <si>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</si>
  <si>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</si>
  <si>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</si>
  <si>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</si>
  <si>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</si>
  <si>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</si>
  <si>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</si>
  <si>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</si>
  <si>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</si>
  <si>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</si>
  <si>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</si>
  <si>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</si>
  <si>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</si>
  <si>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</si>
  <si>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</si>
  <si>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</si>
  <si>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</si>
  <si>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</si>
  <si>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</si>
  <si>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</si>
  <si>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</si>
  <si>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</si>
  <si>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</si>
  <si>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</si>
  <si>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</si>
  <si>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</si>
  <si>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</si>
  <si>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</si>
  <si>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</si>
  <si>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</si>
  <si>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</si>
  <si>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</si>
  <si>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</si>
  <si>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</si>
  <si>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</si>
  <si>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</si>
  <si>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</si>
  <si>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</si>
  <si>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</si>
  <si>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</si>
  <si>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</si>
  <si>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</si>
  <si>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</si>
  <si>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</si>
  <si>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</si>
  <si>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</si>
  <si>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</si>
  <si>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</si>
  <si>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</si>
  <si>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</si>
  <si>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</si>
  <si>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</si>
  <si>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</si>
  <si>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</si>
  <si>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</si>
  <si>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</si>
  <si>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</si>
  <si>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</si>
  <si>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</si>
  <si>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</si>
  <si>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</si>
  <si>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</si>
  <si>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</si>
  <si>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</si>
  <si>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</si>
  <si>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</si>
  <si>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</si>
  <si>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</si>
  <si>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</si>
  <si>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</si>
  <si>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</si>
  <si>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</si>
  <si>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</si>
  <si>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</si>
  <si>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</si>
  <si>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</si>
  <si>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</si>
  <si>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</si>
  <si>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</si>
  <si>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</si>
  <si>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</si>
  <si>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</si>
  <si>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</si>
  <si>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</si>
  <si>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</si>
  <si>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</si>
  <si>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</si>
  <si>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</si>
  <si>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</si>
  <si>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</si>
  <si>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</si>
  <si>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</si>
  <si>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</si>
  <si>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</si>
  <si>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</si>
  <si>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</si>
  <si>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</si>
  <si>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</si>
  <si>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</si>
  <si>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</si>
  <si>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</si>
  <si>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</si>
  <si>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</si>
  <si>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</si>
  <si>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</si>
  <si>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</si>
  <si>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</si>
  <si>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</si>
  <si>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</si>
  <si>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</si>
  <si>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</si>
  <si>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</si>
  <si>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</si>
  <si>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</si>
  <si>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</si>
  <si>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</si>
  <si>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</si>
  <si>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</si>
  <si>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</si>
  <si>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</si>
  <si>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</si>
  <si>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</si>
  <si>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</si>
  <si>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</si>
  <si>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</si>
  <si>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</si>
  <si>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</si>
  <si>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</si>
  <si>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</si>
  <si>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</si>
  <si>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</si>
  <si>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</si>
  <si>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</si>
  <si>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</si>
  <si>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</si>
  <si>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</si>
  <si>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</si>
  <si>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</si>
  <si>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</si>
  <si>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</si>
  <si>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</si>
  <si>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</si>
  <si>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</si>
  <si>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</si>
  <si>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</si>
  <si>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</si>
  <si>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</si>
  <si>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</si>
  <si>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</si>
  <si>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</si>
  <si>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</si>
  <si>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14-1575-616</t>
  </si>
  <si>
    <t xml:space="preserve">ABALOS, JOMEL D. </t>
  </si>
  <si>
    <t>BSCRIM-2</t>
  </si>
  <si>
    <t>14-3832-883</t>
  </si>
  <si>
    <t xml:space="preserve">AGCON, CLARENCE GREGG B. </t>
  </si>
  <si>
    <t>BSCRIM-1</t>
  </si>
  <si>
    <t>16-5556-412</t>
  </si>
  <si>
    <t xml:space="preserve">ALDANA, LAY PAUL L. </t>
  </si>
  <si>
    <t>16-5555-778</t>
  </si>
  <si>
    <t xml:space="preserve">BALLA, WILSON R. </t>
  </si>
  <si>
    <t>17-5143-594</t>
  </si>
  <si>
    <t xml:space="preserve">BANASAN, JIM DAYRIEL L. </t>
  </si>
  <si>
    <t>13-1020-142</t>
  </si>
  <si>
    <t xml:space="preserve">BARBACENA, DENNIS JR. A. </t>
  </si>
  <si>
    <t>15-0233-984</t>
  </si>
  <si>
    <t xml:space="preserve">BAYNINAN, ROBIN KLEIN C. </t>
  </si>
  <si>
    <t>BSCRIM-3</t>
  </si>
  <si>
    <t>13-2029-667</t>
  </si>
  <si>
    <t xml:space="preserve">BELINO, JEZRIEL T. </t>
  </si>
  <si>
    <t>15-2089-784</t>
  </si>
  <si>
    <t xml:space="preserve">BELINO, RODEX G. </t>
  </si>
  <si>
    <t>16-4770-718</t>
  </si>
  <si>
    <t xml:space="preserve">BOLISLIS, JIMMY JR. B. </t>
  </si>
  <si>
    <t>16-4182-131</t>
  </si>
  <si>
    <t xml:space="preserve">CRUZ, HONEYLYETH </t>
  </si>
  <si>
    <t>14-5423-491</t>
  </si>
  <si>
    <t xml:space="preserve">DAGUIO, HAROLD LEAN N. </t>
  </si>
  <si>
    <t>15-0187-931</t>
  </si>
  <si>
    <t xml:space="preserve">ERCILLA, ERICK JAYSON R. </t>
  </si>
  <si>
    <t>16-5658-195</t>
  </si>
  <si>
    <t xml:space="preserve">ESTEBAN, BRENDEL REME G. </t>
  </si>
  <si>
    <t>15-1057-978</t>
  </si>
  <si>
    <t xml:space="preserve">ESTOE, RICO A. </t>
  </si>
  <si>
    <t>15-1174-879</t>
  </si>
  <si>
    <t xml:space="preserve">ETECAN, VINCENT C. </t>
  </si>
  <si>
    <t>15-2591-799</t>
  </si>
  <si>
    <t xml:space="preserve">GACITA, ARVIN GLENN T. </t>
  </si>
  <si>
    <t>17-5620-903</t>
  </si>
  <si>
    <t xml:space="preserve">JULATON, YZA JOY O. </t>
  </si>
  <si>
    <t>16-5675-713</t>
  </si>
  <si>
    <t xml:space="preserve">KAFILAS, CATHERINE N. </t>
  </si>
  <si>
    <t>15-1381-290</t>
  </si>
  <si>
    <t xml:space="preserve">KIMMAYONG, PABLO JR. L. </t>
  </si>
  <si>
    <t>15-2032-827</t>
  </si>
  <si>
    <t xml:space="preserve">LABBOT, RAFAEL C. </t>
  </si>
  <si>
    <t>17-4589-551</t>
  </si>
  <si>
    <t xml:space="preserve">LAWA, ZACARIAS A. </t>
  </si>
  <si>
    <t>17-4645-873</t>
  </si>
  <si>
    <t xml:space="preserve">MABONOT, EMAR P. </t>
  </si>
  <si>
    <t>16-5570-206</t>
  </si>
  <si>
    <t xml:space="preserve">MADAYAG, STEFAN AIRAM G. </t>
  </si>
  <si>
    <t>15-0696-330</t>
  </si>
  <si>
    <t xml:space="preserve">MALASI, JOB RUSSEL M. </t>
  </si>
  <si>
    <t>13-3972-521</t>
  </si>
  <si>
    <t xml:space="preserve">MAMARIL, JOHN MATHEW B. </t>
  </si>
  <si>
    <t>16-3890-430</t>
  </si>
  <si>
    <t xml:space="preserve">MANGGES, CESAR JOHN V. </t>
  </si>
  <si>
    <t>15-2689-861</t>
  </si>
  <si>
    <t xml:space="preserve">MIGUEL, JIM G. </t>
  </si>
  <si>
    <t>16-5578-147</t>
  </si>
  <si>
    <t xml:space="preserve">NARCIZA, CHARLES, JR. A. </t>
  </si>
  <si>
    <t>14-0177-486</t>
  </si>
  <si>
    <t xml:space="preserve">OSENIO, JING-JING A. </t>
  </si>
  <si>
    <t>17-5516-486</t>
  </si>
  <si>
    <t xml:space="preserve">PAG-A, ADMYR JOHN L. </t>
  </si>
  <si>
    <t>14-4715-132</t>
  </si>
  <si>
    <t xml:space="preserve">PELLIS, MARSHELLE K. </t>
  </si>
  <si>
    <t>17-5837-967</t>
  </si>
  <si>
    <t xml:space="preserve">PERALTA, JOHN D. </t>
  </si>
  <si>
    <t>15-0182-272</t>
  </si>
  <si>
    <t xml:space="preserve">QUINIT, CARLO JOHN C. </t>
  </si>
  <si>
    <t>15-1048-529</t>
  </si>
  <si>
    <t xml:space="preserve">SALVE, DENVER F. </t>
  </si>
  <si>
    <t>17-4106-350</t>
  </si>
  <si>
    <t xml:space="preserve">TINDAAN, ELIZER S. </t>
  </si>
  <si>
    <t>14-1302-817</t>
  </si>
  <si>
    <t xml:space="preserve">UMAYAM, GERALD A. </t>
  </si>
  <si>
    <t>16-4947-745</t>
  </si>
  <si>
    <t xml:space="preserve">VERZOSA, ELMER L. </t>
  </si>
  <si>
    <t>17-5369-333</t>
  </si>
  <si>
    <t xml:space="preserve">YANGOS, ELTON B. </t>
  </si>
  <si>
    <t>COMP 1</t>
  </si>
  <si>
    <t>COMPUTER APPLICATIONS</t>
  </si>
  <si>
    <t>CCJE-INTL</t>
  </si>
  <si>
    <t>2018 - 2019</t>
  </si>
  <si>
    <t>WSAT 1:30PM-3:30PM</t>
  </si>
  <si>
    <t>M305</t>
  </si>
  <si>
    <t>-</t>
  </si>
  <si>
    <t>LAB01</t>
  </si>
  <si>
    <t>QUIZ01</t>
  </si>
  <si>
    <t>QUIZ02</t>
  </si>
  <si>
    <t>QUIZ03</t>
  </si>
  <si>
    <t>QUIZ04</t>
  </si>
  <si>
    <t>QUIZ05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</si>
  <si>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</si>
  <si>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</si>
  <si>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</si>
  <si>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</si>
  <si>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</si>
  <si>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</si>
  <si>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</si>
  <si>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</si>
  <si>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UD</t>
  </si>
  <si>
    <t>INC</t>
  </si>
  <si>
    <t>NOV 29 - DEC 3, 2018</t>
  </si>
  <si>
    <t>OCT 15 - 20,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</si>
</sst>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color rgb="FF0000FF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2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" fillId="0" borderId="87" xfId="0" applyFont="1" applyBorder="1" applyAlignment="1" applyProtection="1">
      <alignment horizontal="center" vertical="center"/>
      <protection locked="0"/>
    </xf>
    <xf numFmtId="0" fontId="80" fillId="0" borderId="91" xfId="0" applyFont="1" applyBorder="1" applyAlignment="1" applyProtection="1">
      <alignment horizontal="center"/>
      <protection locked="0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88" xfId="0" applyNumberFormat="1" applyFont="1" applyBorder="1" applyAlignment="1" applyProtection="1">
      <alignment horizontal="center" vertical="center" textRotation="90"/>
      <protection locked="0"/>
    </xf>
    <xf numFmtId="14" fontId="8" fillId="0" borderId="89" xfId="0" applyNumberFormat="1" applyFont="1" applyBorder="1" applyAlignment="1" applyProtection="1">
      <alignment horizontal="center" vertical="center" textRotation="90"/>
      <protection locked="0"/>
    </xf>
    <xf numFmtId="14" fontId="8" fillId="0" borderId="90" xfId="0" applyNumberFormat="1" applyFont="1" applyBorder="1" applyAlignment="1" applyProtection="1">
      <alignment horizontal="center" vertical="center" textRotation="90"/>
      <protection locked="0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22" sqref="D22:E22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P2" s="196" t="s">
        <v>18</v>
      </c>
      <c r="Q2" s="196"/>
      <c r="R2" s="196"/>
    </row>
    <row r="3" spans="2:18" ht="13.35" customHeight="1" x14ac:dyDescent="0.4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34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6"/>
      <c r="P5" s="26">
        <v>7</v>
      </c>
      <c r="Q5" s="26">
        <v>18.9999</v>
      </c>
      <c r="R5" s="165">
        <v>71</v>
      </c>
    </row>
    <row r="6" spans="2:18" ht="13.35" customHeight="1" x14ac:dyDescent="0.45">
      <c r="B6" s="234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34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6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37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9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40" t="s">
        <v>8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2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225"/>
      <c r="D11" s="201"/>
      <c r="E11" s="201"/>
      <c r="F11" s="201"/>
      <c r="G11" s="201"/>
      <c r="H11" s="201"/>
      <c r="I11" s="201"/>
      <c r="J11" s="201"/>
      <c r="K11" s="201"/>
      <c r="L11" s="201"/>
      <c r="M11" s="22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20" t="s">
        <v>238</v>
      </c>
      <c r="E12" s="247"/>
      <c r="F12" s="1"/>
      <c r="G12" s="243" t="s">
        <v>236</v>
      </c>
      <c r="H12" s="246"/>
      <c r="I12" s="2"/>
      <c r="J12" s="243" t="s">
        <v>237</v>
      </c>
      <c r="K12" s="244"/>
      <c r="L12" s="245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200" t="s">
        <v>9</v>
      </c>
      <c r="E13" s="206"/>
      <c r="F13" s="1"/>
      <c r="G13" s="200" t="s">
        <v>10</v>
      </c>
      <c r="H13" s="200"/>
      <c r="I13" s="2"/>
      <c r="J13" s="200" t="s">
        <v>11</v>
      </c>
      <c r="K13" s="201"/>
      <c r="L13" s="201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43" t="s">
        <v>22</v>
      </c>
      <c r="E14" s="246"/>
      <c r="F14" s="4"/>
      <c r="G14" s="243" t="s">
        <v>240</v>
      </c>
      <c r="H14" s="246"/>
      <c r="I14" s="5"/>
      <c r="J14" s="167" t="s">
        <v>241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200" t="s">
        <v>12</v>
      </c>
      <c r="E15" s="224"/>
      <c r="F15" s="4"/>
      <c r="G15" s="200" t="s">
        <v>13</v>
      </c>
      <c r="H15" s="224"/>
      <c r="I15" s="5"/>
      <c r="J15" s="3" t="s">
        <v>14</v>
      </c>
      <c r="K15" s="251"/>
      <c r="L15" s="201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20" t="s">
        <v>239</v>
      </c>
      <c r="E16" s="221"/>
      <c r="F16" s="4"/>
      <c r="G16" s="168">
        <v>1</v>
      </c>
      <c r="H16" s="207"/>
      <c r="I16" s="207"/>
      <c r="J16" s="202" t="s">
        <v>154</v>
      </c>
      <c r="K16" s="203"/>
      <c r="L16" s="204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200" t="s">
        <v>15</v>
      </c>
      <c r="E17" s="219"/>
      <c r="F17" s="4"/>
      <c r="G17" s="3" t="s">
        <v>16</v>
      </c>
      <c r="H17" s="14"/>
      <c r="I17" s="5"/>
      <c r="J17" s="200" t="s">
        <v>17</v>
      </c>
      <c r="K17" s="201"/>
      <c r="L17" s="201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2"/>
      <c r="E18" s="222"/>
      <c r="F18" s="14"/>
      <c r="G18" s="223"/>
      <c r="H18" s="223"/>
      <c r="I18" s="223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10" t="s">
        <v>1</v>
      </c>
      <c r="E19" s="211"/>
      <c r="F19" s="7"/>
      <c r="G19" s="217" t="s">
        <v>2</v>
      </c>
      <c r="H19" s="218"/>
      <c r="I19" s="21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227" t="s">
        <v>260</v>
      </c>
      <c r="E20" s="228"/>
      <c r="F20" s="8"/>
      <c r="G20" s="248" t="s">
        <v>3</v>
      </c>
      <c r="H20" s="249"/>
      <c r="I20" s="250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200" t="s">
        <v>138</v>
      </c>
      <c r="E21" s="206"/>
      <c r="F21" s="9"/>
      <c r="G21" s="248" t="s">
        <v>142</v>
      </c>
      <c r="H21" s="249"/>
      <c r="I21" s="250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08" t="s">
        <v>259</v>
      </c>
      <c r="E22" s="209"/>
      <c r="F22" s="8"/>
      <c r="G22" s="229" t="s">
        <v>123</v>
      </c>
      <c r="H22" s="230"/>
      <c r="I22" s="230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200" t="s">
        <v>139</v>
      </c>
      <c r="E23" s="206"/>
      <c r="F23" s="9"/>
      <c r="G23" s="205"/>
      <c r="H23" s="205"/>
      <c r="I23" s="205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200"/>
      <c r="E24" s="201"/>
      <c r="F24" s="9"/>
      <c r="G24" s="217" t="s">
        <v>4</v>
      </c>
      <c r="H24" s="218"/>
      <c r="I24" s="21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200"/>
      <c r="E25" s="201"/>
      <c r="F25" s="8"/>
      <c r="G25" s="212" t="s">
        <v>6</v>
      </c>
      <c r="H25" s="213"/>
      <c r="I25" s="21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200"/>
      <c r="E26" s="201"/>
      <c r="F26" s="8"/>
      <c r="G26" s="214" t="s">
        <v>7</v>
      </c>
      <c r="H26" s="215"/>
      <c r="I26" s="21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198" t="s">
        <v>153</v>
      </c>
      <c r="D27" s="199"/>
      <c r="E27" s="199"/>
      <c r="F27" s="20"/>
      <c r="G27" s="197"/>
      <c r="H27" s="197"/>
      <c r="I27" s="197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40" sqref="C2:C40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155</v>
      </c>
      <c r="C2" s="171" t="s">
        <v>156</v>
      </c>
      <c r="D2" s="169" t="s">
        <v>104</v>
      </c>
      <c r="E2" s="171" t="s">
        <v>157</v>
      </c>
    </row>
    <row r="3" spans="1:5" ht="12.75" customHeight="1" x14ac:dyDescent="0.45">
      <c r="A3" s="41" t="s">
        <v>26</v>
      </c>
      <c r="B3" s="170" t="s">
        <v>158</v>
      </c>
      <c r="C3" s="171" t="s">
        <v>159</v>
      </c>
      <c r="D3" s="169" t="s">
        <v>104</v>
      </c>
      <c r="E3" s="171" t="s">
        <v>160</v>
      </c>
    </row>
    <row r="4" spans="1:5" ht="12.75" customHeight="1" x14ac:dyDescent="0.45">
      <c r="A4" s="41" t="s">
        <v>27</v>
      </c>
      <c r="B4" s="170" t="s">
        <v>161</v>
      </c>
      <c r="C4" s="171" t="s">
        <v>162</v>
      </c>
      <c r="D4" s="169" t="s">
        <v>104</v>
      </c>
      <c r="E4" s="171" t="s">
        <v>157</v>
      </c>
    </row>
    <row r="5" spans="1:5" ht="12.75" customHeight="1" x14ac:dyDescent="0.45">
      <c r="A5" s="41" t="s">
        <v>28</v>
      </c>
      <c r="B5" s="170" t="s">
        <v>163</v>
      </c>
      <c r="C5" s="171" t="s">
        <v>164</v>
      </c>
      <c r="D5" s="169" t="s">
        <v>104</v>
      </c>
      <c r="E5" s="171" t="s">
        <v>157</v>
      </c>
    </row>
    <row r="6" spans="1:5" ht="12.75" customHeight="1" x14ac:dyDescent="0.45">
      <c r="A6" s="41" t="s">
        <v>29</v>
      </c>
      <c r="B6" s="170" t="s">
        <v>165</v>
      </c>
      <c r="C6" s="171" t="s">
        <v>166</v>
      </c>
      <c r="D6" s="169" t="s">
        <v>104</v>
      </c>
      <c r="E6" s="171" t="s">
        <v>160</v>
      </c>
    </row>
    <row r="7" spans="1:5" ht="12.75" customHeight="1" x14ac:dyDescent="0.45">
      <c r="A7" s="41" t="s">
        <v>30</v>
      </c>
      <c r="B7" s="170" t="s">
        <v>167</v>
      </c>
      <c r="C7" s="171" t="s">
        <v>168</v>
      </c>
      <c r="D7" s="169" t="s">
        <v>104</v>
      </c>
      <c r="E7" s="171" t="s">
        <v>157</v>
      </c>
    </row>
    <row r="8" spans="1:5" ht="12.75" customHeight="1" x14ac:dyDescent="0.45">
      <c r="A8" s="41" t="s">
        <v>31</v>
      </c>
      <c r="B8" s="38" t="s">
        <v>169</v>
      </c>
      <c r="C8" s="42" t="s">
        <v>170</v>
      </c>
      <c r="D8" s="39" t="s">
        <v>104</v>
      </c>
      <c r="E8" s="42" t="s">
        <v>171</v>
      </c>
    </row>
    <row r="9" spans="1:5" ht="12.75" customHeight="1" x14ac:dyDescent="0.45">
      <c r="A9" s="41" t="s">
        <v>32</v>
      </c>
      <c r="B9" s="38" t="s">
        <v>172</v>
      </c>
      <c r="C9" s="42" t="s">
        <v>173</v>
      </c>
      <c r="D9" s="39" t="s">
        <v>104</v>
      </c>
      <c r="E9" s="42" t="s">
        <v>157</v>
      </c>
    </row>
    <row r="10" spans="1:5" ht="12.75" customHeight="1" x14ac:dyDescent="0.45">
      <c r="A10" s="41" t="s">
        <v>33</v>
      </c>
      <c r="B10" s="38" t="s">
        <v>174</v>
      </c>
      <c r="C10" s="42" t="s">
        <v>175</v>
      </c>
      <c r="D10" s="39" t="s">
        <v>104</v>
      </c>
      <c r="E10" s="42" t="s">
        <v>157</v>
      </c>
    </row>
    <row r="11" spans="1:5" ht="12.75" customHeight="1" x14ac:dyDescent="0.45">
      <c r="A11" s="41" t="s">
        <v>34</v>
      </c>
      <c r="B11" s="40" t="s">
        <v>176</v>
      </c>
      <c r="C11" s="42" t="s">
        <v>177</v>
      </c>
      <c r="D11" s="39" t="s">
        <v>104</v>
      </c>
      <c r="E11" s="42" t="s">
        <v>157</v>
      </c>
    </row>
    <row r="12" spans="1:5" ht="12.75" customHeight="1" x14ac:dyDescent="0.45">
      <c r="A12" s="41" t="s">
        <v>35</v>
      </c>
      <c r="B12" s="38" t="s">
        <v>178</v>
      </c>
      <c r="C12" s="42" t="s">
        <v>179</v>
      </c>
      <c r="D12" s="39" t="s">
        <v>96</v>
      </c>
      <c r="E12" s="42" t="s">
        <v>157</v>
      </c>
    </row>
    <row r="13" spans="1:5" ht="12.75" customHeight="1" x14ac:dyDescent="0.45">
      <c r="A13" s="41" t="s">
        <v>36</v>
      </c>
      <c r="B13" s="38" t="s">
        <v>180</v>
      </c>
      <c r="C13" s="42" t="s">
        <v>181</v>
      </c>
      <c r="D13" s="39" t="s">
        <v>104</v>
      </c>
      <c r="E13" s="42" t="s">
        <v>157</v>
      </c>
    </row>
    <row r="14" spans="1:5" ht="12.75" customHeight="1" x14ac:dyDescent="0.45">
      <c r="A14" s="41" t="s">
        <v>37</v>
      </c>
      <c r="B14" s="38" t="s">
        <v>182</v>
      </c>
      <c r="C14" s="42" t="s">
        <v>183</v>
      </c>
      <c r="D14" s="39" t="s">
        <v>104</v>
      </c>
      <c r="E14" s="42" t="s">
        <v>171</v>
      </c>
    </row>
    <row r="15" spans="1:5" ht="12.75" customHeight="1" x14ac:dyDescent="0.45">
      <c r="A15" s="41" t="s">
        <v>38</v>
      </c>
      <c r="B15" s="38" t="s">
        <v>184</v>
      </c>
      <c r="C15" s="42" t="s">
        <v>185</v>
      </c>
      <c r="D15" s="39" t="s">
        <v>104</v>
      </c>
      <c r="E15" s="42" t="s">
        <v>157</v>
      </c>
    </row>
    <row r="16" spans="1:5" ht="12.75" customHeight="1" x14ac:dyDescent="0.45">
      <c r="A16" s="41" t="s">
        <v>39</v>
      </c>
      <c r="B16" s="38" t="s">
        <v>186</v>
      </c>
      <c r="C16" s="42" t="s">
        <v>187</v>
      </c>
      <c r="D16" s="39" t="s">
        <v>104</v>
      </c>
      <c r="E16" s="42" t="s">
        <v>157</v>
      </c>
    </row>
    <row r="17" spans="1:5" ht="12.75" customHeight="1" x14ac:dyDescent="0.45">
      <c r="A17" s="41" t="s">
        <v>40</v>
      </c>
      <c r="B17" s="38" t="s">
        <v>188</v>
      </c>
      <c r="C17" s="42" t="s">
        <v>189</v>
      </c>
      <c r="D17" s="39" t="s">
        <v>104</v>
      </c>
      <c r="E17" s="42" t="s">
        <v>157</v>
      </c>
    </row>
    <row r="18" spans="1:5" ht="12.75" customHeight="1" x14ac:dyDescent="0.45">
      <c r="A18" s="41" t="s">
        <v>41</v>
      </c>
      <c r="B18" s="38" t="s">
        <v>190</v>
      </c>
      <c r="C18" s="42" t="s">
        <v>191</v>
      </c>
      <c r="D18" s="39" t="s">
        <v>104</v>
      </c>
      <c r="E18" s="42" t="s">
        <v>157</v>
      </c>
    </row>
    <row r="19" spans="1:5" ht="12.75" customHeight="1" x14ac:dyDescent="0.45">
      <c r="A19" s="41" t="s">
        <v>42</v>
      </c>
      <c r="B19" s="38" t="s">
        <v>192</v>
      </c>
      <c r="C19" s="42" t="s">
        <v>193</v>
      </c>
      <c r="D19" s="39" t="s">
        <v>96</v>
      </c>
      <c r="E19" s="42" t="s">
        <v>160</v>
      </c>
    </row>
    <row r="20" spans="1:5" ht="12.75" customHeight="1" x14ac:dyDescent="0.45">
      <c r="A20" s="41" t="s">
        <v>43</v>
      </c>
      <c r="B20" s="38" t="s">
        <v>194</v>
      </c>
      <c r="C20" s="42" t="s">
        <v>195</v>
      </c>
      <c r="D20" s="39" t="s">
        <v>96</v>
      </c>
      <c r="E20" s="42" t="s">
        <v>157</v>
      </c>
    </row>
    <row r="21" spans="1:5" ht="12.75" customHeight="1" x14ac:dyDescent="0.45">
      <c r="A21" s="41" t="s">
        <v>44</v>
      </c>
      <c r="B21" s="38" t="s">
        <v>196</v>
      </c>
      <c r="C21" s="42" t="s">
        <v>197</v>
      </c>
      <c r="D21" s="39" t="s">
        <v>104</v>
      </c>
      <c r="E21" s="42" t="s">
        <v>157</v>
      </c>
    </row>
    <row r="22" spans="1:5" ht="12.75" customHeight="1" x14ac:dyDescent="0.45">
      <c r="A22" s="41" t="s">
        <v>45</v>
      </c>
      <c r="B22" s="38" t="s">
        <v>198</v>
      </c>
      <c r="C22" s="42" t="s">
        <v>199</v>
      </c>
      <c r="D22" s="39" t="s">
        <v>104</v>
      </c>
      <c r="E22" s="42" t="s">
        <v>157</v>
      </c>
    </row>
    <row r="23" spans="1:5" ht="12.75" customHeight="1" x14ac:dyDescent="0.45">
      <c r="A23" s="41" t="s">
        <v>46</v>
      </c>
      <c r="B23" s="38" t="s">
        <v>200</v>
      </c>
      <c r="C23" s="42" t="s">
        <v>201</v>
      </c>
      <c r="D23" s="39" t="s">
        <v>104</v>
      </c>
      <c r="E23" s="42" t="s">
        <v>160</v>
      </c>
    </row>
    <row r="24" spans="1:5" ht="12.75" customHeight="1" x14ac:dyDescent="0.45">
      <c r="A24" s="41" t="s">
        <v>47</v>
      </c>
      <c r="B24" s="38" t="s">
        <v>202</v>
      </c>
      <c r="C24" s="42" t="s">
        <v>203</v>
      </c>
      <c r="D24" s="39" t="s">
        <v>104</v>
      </c>
      <c r="E24" s="42" t="s">
        <v>157</v>
      </c>
    </row>
    <row r="25" spans="1:5" ht="12.75" customHeight="1" x14ac:dyDescent="0.45">
      <c r="A25" s="41" t="s">
        <v>48</v>
      </c>
      <c r="B25" s="38" t="s">
        <v>204</v>
      </c>
      <c r="C25" s="42" t="s">
        <v>205</v>
      </c>
      <c r="D25" s="39" t="s">
        <v>104</v>
      </c>
      <c r="E25" s="42" t="s">
        <v>157</v>
      </c>
    </row>
    <row r="26" spans="1:5" ht="12.75" customHeight="1" x14ac:dyDescent="0.45">
      <c r="A26" s="41" t="s">
        <v>49</v>
      </c>
      <c r="B26" s="38" t="s">
        <v>206</v>
      </c>
      <c r="C26" s="42" t="s">
        <v>207</v>
      </c>
      <c r="D26" s="39" t="s">
        <v>104</v>
      </c>
      <c r="E26" s="42" t="s">
        <v>157</v>
      </c>
    </row>
    <row r="27" spans="1:5" ht="12.75" customHeight="1" x14ac:dyDescent="0.45">
      <c r="A27" s="41" t="s">
        <v>50</v>
      </c>
      <c r="B27" s="38" t="s">
        <v>208</v>
      </c>
      <c r="C27" s="42" t="s">
        <v>209</v>
      </c>
      <c r="D27" s="39" t="s">
        <v>104</v>
      </c>
      <c r="E27" s="42" t="s">
        <v>157</v>
      </c>
    </row>
    <row r="28" spans="1:5" ht="12.75" customHeight="1" x14ac:dyDescent="0.45">
      <c r="A28" s="41" t="s">
        <v>51</v>
      </c>
      <c r="B28" s="38" t="s">
        <v>210</v>
      </c>
      <c r="C28" s="42" t="s">
        <v>211</v>
      </c>
      <c r="D28" s="39" t="s">
        <v>104</v>
      </c>
      <c r="E28" s="42" t="s">
        <v>157</v>
      </c>
    </row>
    <row r="29" spans="1:5" ht="12.75" customHeight="1" x14ac:dyDescent="0.45">
      <c r="A29" s="41" t="s">
        <v>52</v>
      </c>
      <c r="B29" s="38" t="s">
        <v>212</v>
      </c>
      <c r="C29" s="42" t="s">
        <v>213</v>
      </c>
      <c r="D29" s="39" t="s">
        <v>104</v>
      </c>
      <c r="E29" s="42" t="s">
        <v>160</v>
      </c>
    </row>
    <row r="30" spans="1:5" ht="12.75" customHeight="1" x14ac:dyDescent="0.45">
      <c r="A30" s="41" t="s">
        <v>53</v>
      </c>
      <c r="B30" s="38" t="s">
        <v>214</v>
      </c>
      <c r="C30" s="42" t="s">
        <v>215</v>
      </c>
      <c r="D30" s="39" t="s">
        <v>104</v>
      </c>
      <c r="E30" s="42" t="s">
        <v>157</v>
      </c>
    </row>
    <row r="31" spans="1:5" ht="12.75" customHeight="1" x14ac:dyDescent="0.45">
      <c r="A31" s="41" t="s">
        <v>54</v>
      </c>
      <c r="B31" s="38" t="s">
        <v>216</v>
      </c>
      <c r="C31" s="42" t="s">
        <v>217</v>
      </c>
      <c r="D31" s="39" t="s">
        <v>96</v>
      </c>
      <c r="E31" s="42" t="s">
        <v>171</v>
      </c>
    </row>
    <row r="32" spans="1:5" ht="12.75" customHeight="1" x14ac:dyDescent="0.45">
      <c r="A32" s="41" t="s">
        <v>55</v>
      </c>
      <c r="B32" s="38" t="s">
        <v>218</v>
      </c>
      <c r="C32" s="42" t="s">
        <v>219</v>
      </c>
      <c r="D32" s="39" t="s">
        <v>104</v>
      </c>
      <c r="E32" s="42" t="s">
        <v>160</v>
      </c>
    </row>
    <row r="33" spans="1:5" ht="12.75" customHeight="1" x14ac:dyDescent="0.45">
      <c r="A33" s="41" t="s">
        <v>56</v>
      </c>
      <c r="B33" s="38" t="s">
        <v>220</v>
      </c>
      <c r="C33" s="42" t="s">
        <v>221</v>
      </c>
      <c r="D33" s="39" t="s">
        <v>96</v>
      </c>
      <c r="E33" s="42" t="s">
        <v>157</v>
      </c>
    </row>
    <row r="34" spans="1:5" ht="12.75" customHeight="1" x14ac:dyDescent="0.45">
      <c r="A34" s="41" t="s">
        <v>57</v>
      </c>
      <c r="B34" s="170" t="s">
        <v>222</v>
      </c>
      <c r="C34" s="171" t="s">
        <v>223</v>
      </c>
      <c r="D34" s="169" t="s">
        <v>104</v>
      </c>
      <c r="E34" s="171" t="s">
        <v>160</v>
      </c>
    </row>
    <row r="35" spans="1:5" ht="12.75" customHeight="1" x14ac:dyDescent="0.45">
      <c r="A35" s="41" t="s">
        <v>58</v>
      </c>
      <c r="B35" s="38" t="s">
        <v>224</v>
      </c>
      <c r="C35" s="42" t="s">
        <v>225</v>
      </c>
      <c r="D35" s="39" t="s">
        <v>104</v>
      </c>
      <c r="E35" s="42" t="s">
        <v>157</v>
      </c>
    </row>
    <row r="36" spans="1:5" ht="12.75" customHeight="1" x14ac:dyDescent="0.45">
      <c r="A36" s="41" t="s">
        <v>59</v>
      </c>
      <c r="B36" s="38" t="s">
        <v>226</v>
      </c>
      <c r="C36" s="42" t="s">
        <v>227</v>
      </c>
      <c r="D36" s="39" t="s">
        <v>104</v>
      </c>
      <c r="E36" s="42" t="s">
        <v>157</v>
      </c>
    </row>
    <row r="37" spans="1:5" ht="12.75" customHeight="1" x14ac:dyDescent="0.45">
      <c r="A37" s="41" t="s">
        <v>60</v>
      </c>
      <c r="B37" s="38" t="s">
        <v>228</v>
      </c>
      <c r="C37" s="42" t="s">
        <v>229</v>
      </c>
      <c r="D37" s="39" t="s">
        <v>104</v>
      </c>
      <c r="E37" s="42" t="s">
        <v>160</v>
      </c>
    </row>
    <row r="38" spans="1:5" ht="12.75" customHeight="1" x14ac:dyDescent="0.45">
      <c r="A38" s="41" t="s">
        <v>61</v>
      </c>
      <c r="B38" s="38" t="s">
        <v>230</v>
      </c>
      <c r="C38" s="42" t="s">
        <v>231</v>
      </c>
      <c r="D38" s="39" t="s">
        <v>104</v>
      </c>
      <c r="E38" s="42" t="s">
        <v>157</v>
      </c>
    </row>
    <row r="39" spans="1:5" ht="12.75" customHeight="1" x14ac:dyDescent="0.45">
      <c r="A39" s="41" t="s">
        <v>62</v>
      </c>
      <c r="B39" s="38" t="s">
        <v>232</v>
      </c>
      <c r="C39" s="42" t="s">
        <v>233</v>
      </c>
      <c r="D39" s="39" t="s">
        <v>104</v>
      </c>
      <c r="E39" s="42" t="s">
        <v>157</v>
      </c>
    </row>
    <row r="40" spans="1:5" ht="12.75" customHeight="1" x14ac:dyDescent="0.45">
      <c r="A40" s="41" t="s">
        <v>63</v>
      </c>
      <c r="B40" s="38" t="s">
        <v>234</v>
      </c>
      <c r="C40" s="42" t="s">
        <v>235</v>
      </c>
      <c r="D40" s="39" t="s">
        <v>104</v>
      </c>
      <c r="E40" s="42" t="s">
        <v>160</v>
      </c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view="pageLayout" topLeftCell="A19" zoomScale="90" zoomScaleNormal="100" zoomScalePageLayoutView="90" workbookViewId="0">
      <selection activeCell="X17" sqref="X17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277" t="str">
        <f>CONCATENATE('INITIAL INPUT'!D12,"  ",'INITIAL INPUT'!G12)</f>
        <v>CCJE-INTL  COMP 1</v>
      </c>
      <c r="B1" s="278"/>
      <c r="C1" s="279"/>
      <c r="D1" s="279"/>
      <c r="E1" s="280"/>
      <c r="F1" s="285" t="s">
        <v>119</v>
      </c>
      <c r="G1" s="286"/>
      <c r="H1" s="286"/>
      <c r="I1" s="286"/>
      <c r="J1" s="287"/>
      <c r="K1" s="172"/>
      <c r="L1" s="288" t="s">
        <v>132</v>
      </c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90"/>
      <c r="Y1" s="63"/>
    </row>
    <row r="2" spans="1:26" s="65" customFormat="1" ht="15" customHeight="1" x14ac:dyDescent="0.45">
      <c r="A2" s="281"/>
      <c r="B2" s="282"/>
      <c r="C2" s="283"/>
      <c r="D2" s="283"/>
      <c r="E2" s="284"/>
      <c r="F2" s="300" t="str">
        <f>IF('INITIAL INPUT'!G20="","",'INITIAL INPUT'!G20)</f>
        <v>Class Standing</v>
      </c>
      <c r="G2" s="314" t="str">
        <f>IF('INITIAL INPUT'!G21="","",'INITIAL INPUT'!G21)</f>
        <v>Laboratory</v>
      </c>
      <c r="H2" s="296" t="s">
        <v>88</v>
      </c>
      <c r="I2" s="267" t="s">
        <v>89</v>
      </c>
      <c r="J2" s="307" t="str">
        <f>IF('INITIAL INPUT'!J23="","GRADE (%)","INVALID GRADE")</f>
        <v>GRADE (%)</v>
      </c>
      <c r="K2" s="173"/>
      <c r="L2" s="300" t="str">
        <f>F2</f>
        <v>Class Standing</v>
      </c>
      <c r="M2" s="314" t="str">
        <f>G2</f>
        <v>Laboratory</v>
      </c>
      <c r="N2" s="296" t="str">
        <f>H2</f>
        <v>EXAM</v>
      </c>
      <c r="O2" s="297" t="s">
        <v>120</v>
      </c>
      <c r="P2" s="267" t="s">
        <v>89</v>
      </c>
      <c r="Q2" s="307" t="str">
        <f>IF('INITIAL INPUT'!K23="","GRADE (%)","INVALID GRADE")</f>
        <v>GRADE (%)</v>
      </c>
      <c r="R2" s="300" t="str">
        <f>F2</f>
        <v>Class Standing</v>
      </c>
      <c r="S2" s="314" t="str">
        <f>G2</f>
        <v>Laboratory</v>
      </c>
      <c r="T2" s="333" t="s">
        <v>88</v>
      </c>
      <c r="U2" s="303" t="s">
        <v>120</v>
      </c>
      <c r="V2" s="306" t="s">
        <v>89</v>
      </c>
      <c r="W2" s="307" t="str">
        <f>IF('INITIAL INPUT'!L23="","GRADE (%)","INVALID GRADE")</f>
        <v>GRADE (%)</v>
      </c>
      <c r="X2" s="334" t="str">
        <f>IF(W2="INVALID GRADE","INVALID FINAL GRADE","FINAL GRADE (%)")</f>
        <v>FINAL GRADE (%)</v>
      </c>
      <c r="Y2" s="327" t="s">
        <v>121</v>
      </c>
    </row>
    <row r="3" spans="1:26" s="65" customFormat="1" ht="12.75" customHeight="1" x14ac:dyDescent="0.45">
      <c r="A3" s="255" t="str">
        <f>'INITIAL INPUT'!J12</f>
        <v>COMPUTER APPLICATIONS</v>
      </c>
      <c r="B3" s="256"/>
      <c r="C3" s="257"/>
      <c r="D3" s="257"/>
      <c r="E3" s="258"/>
      <c r="F3" s="301"/>
      <c r="G3" s="311"/>
      <c r="H3" s="265"/>
      <c r="I3" s="315"/>
      <c r="J3" s="316"/>
      <c r="K3" s="174"/>
      <c r="L3" s="301"/>
      <c r="M3" s="311"/>
      <c r="N3" s="265"/>
      <c r="O3" s="297"/>
      <c r="P3" s="315"/>
      <c r="Q3" s="316"/>
      <c r="R3" s="318"/>
      <c r="S3" s="304"/>
      <c r="T3" s="304"/>
      <c r="U3" s="304"/>
      <c r="V3" s="304"/>
      <c r="W3" s="308"/>
      <c r="X3" s="335"/>
      <c r="Y3" s="328"/>
    </row>
    <row r="4" spans="1:26" s="65" customFormat="1" ht="12.75" customHeight="1" x14ac:dyDescent="0.45">
      <c r="A4" s="259" t="str">
        <f>CONCATENATE('INITIAL INPUT'!D14,"  ",'INITIAL INPUT'!G14)</f>
        <v xml:space="preserve">   WSAT 1:30PM-3:30PM</v>
      </c>
      <c r="B4" s="260"/>
      <c r="C4" s="261"/>
      <c r="D4" s="262"/>
      <c r="E4" s="94" t="str">
        <f>'INITIAL INPUT'!J14</f>
        <v>M305</v>
      </c>
      <c r="F4" s="301"/>
      <c r="G4" s="311"/>
      <c r="H4" s="265"/>
      <c r="I4" s="315"/>
      <c r="J4" s="316"/>
      <c r="K4" s="174"/>
      <c r="L4" s="301"/>
      <c r="M4" s="311"/>
      <c r="N4" s="265"/>
      <c r="O4" s="297"/>
      <c r="P4" s="315"/>
      <c r="Q4" s="316"/>
      <c r="R4" s="318"/>
      <c r="S4" s="304"/>
      <c r="T4" s="332"/>
      <c r="U4" s="304"/>
      <c r="V4" s="304"/>
      <c r="W4" s="308"/>
      <c r="X4" s="335"/>
      <c r="Y4" s="328"/>
    </row>
    <row r="5" spans="1:26" s="65" customFormat="1" ht="12.6" customHeight="1" x14ac:dyDescent="0.45">
      <c r="A5" s="259" t="str">
        <f>CONCATENATE('INITIAL INPUT'!G16," Trimester ","SY ",'INITIAL INPUT'!D16)</f>
        <v>1 Trimester SY 2018 - 2019</v>
      </c>
      <c r="B5" s="260"/>
      <c r="C5" s="261"/>
      <c r="D5" s="262"/>
      <c r="E5" s="263"/>
      <c r="F5" s="301"/>
      <c r="G5" s="311"/>
      <c r="H5" s="310" t="str">
        <f>'INITIAL INPUT'!D20</f>
        <v>OCT 15 - 20, 2018</v>
      </c>
      <c r="I5" s="315"/>
      <c r="J5" s="316"/>
      <c r="K5" s="174"/>
      <c r="L5" s="301"/>
      <c r="M5" s="311"/>
      <c r="N5" s="310" t="str">
        <f>'INITIAL INPUT'!D22</f>
        <v>NOV 29 - DEC 3, 2018</v>
      </c>
      <c r="O5" s="297"/>
      <c r="P5" s="315"/>
      <c r="Q5" s="316"/>
      <c r="R5" s="318"/>
      <c r="S5" s="304"/>
      <c r="T5" s="310">
        <f>'INITIAL INPUT'!D24</f>
        <v>0</v>
      </c>
      <c r="U5" s="304"/>
      <c r="V5" s="304"/>
      <c r="W5" s="308"/>
      <c r="X5" s="335"/>
      <c r="Y5" s="328"/>
    </row>
    <row r="6" spans="1:26" s="65" customFormat="1" ht="12.75" customHeight="1" x14ac:dyDescent="0.45">
      <c r="A6" s="273" t="str">
        <f>CONCATENATE("Inst/Prof:", 'INITIAL INPUT'!J16)</f>
        <v>Inst/Prof:Leonard Prim Francis G. Reyes</v>
      </c>
      <c r="B6" s="274"/>
      <c r="C6" s="275"/>
      <c r="D6" s="275"/>
      <c r="E6" s="313"/>
      <c r="F6" s="301"/>
      <c r="G6" s="311"/>
      <c r="H6" s="311"/>
      <c r="I6" s="315"/>
      <c r="J6" s="316"/>
      <c r="K6" s="174"/>
      <c r="L6" s="301"/>
      <c r="M6" s="311"/>
      <c r="N6" s="311"/>
      <c r="O6" s="297"/>
      <c r="P6" s="315"/>
      <c r="Q6" s="316"/>
      <c r="R6" s="318"/>
      <c r="S6" s="304"/>
      <c r="T6" s="304"/>
      <c r="U6" s="304"/>
      <c r="V6" s="304"/>
      <c r="W6" s="308"/>
      <c r="X6" s="335"/>
      <c r="Y6" s="328"/>
    </row>
    <row r="7" spans="1:26" ht="13.15" customHeight="1" x14ac:dyDescent="0.35">
      <c r="A7" s="252" t="s">
        <v>114</v>
      </c>
      <c r="B7" s="253"/>
      <c r="C7" s="253"/>
      <c r="D7" s="253"/>
      <c r="E7" s="254"/>
      <c r="F7" s="302"/>
      <c r="G7" s="312"/>
      <c r="H7" s="312"/>
      <c r="I7" s="315"/>
      <c r="J7" s="316"/>
      <c r="K7" s="174"/>
      <c r="L7" s="302"/>
      <c r="M7" s="312"/>
      <c r="N7" s="312"/>
      <c r="O7" s="298"/>
      <c r="P7" s="315"/>
      <c r="Q7" s="316"/>
      <c r="R7" s="319"/>
      <c r="S7" s="332"/>
      <c r="T7" s="332"/>
      <c r="U7" s="304"/>
      <c r="V7" s="304"/>
      <c r="W7" s="308"/>
      <c r="X7" s="335"/>
      <c r="Y7" s="328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9"/>
      <c r="J8" s="317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9"/>
      <c r="P8" s="269"/>
      <c r="Q8" s="317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5"/>
      <c r="V8" s="305"/>
      <c r="W8" s="309"/>
      <c r="X8" s="336"/>
      <c r="Y8" s="329"/>
    </row>
    <row r="9" spans="1:26" s="80" customFormat="1" ht="12" customHeight="1" x14ac:dyDescent="0.35">
      <c r="A9" s="69" t="s">
        <v>25</v>
      </c>
      <c r="B9" s="69" t="str">
        <f>IF(NAMES!B2="","",NAMES!B2)</f>
        <v>14-1575-616</v>
      </c>
      <c r="C9" s="70" t="str">
        <f>IF(NAMES!C2="","",NAMES!C2)</f>
        <v xml:space="preserve">ABALOS, JOMEL D. </v>
      </c>
      <c r="D9" s="95" t="str">
        <f>IF(NAMES!D2="","",NAMES!D2)</f>
        <v>M</v>
      </c>
      <c r="E9" s="72" t="str">
        <f>IF(NAMES!E2="","",NAMES!E2)</f>
        <v>BSCRIM-2</v>
      </c>
      <c r="F9" s="73">
        <f>IF(MIDTERM!P9="","",$F$8*MIDTERM!P9)</f>
        <v>28.005405405405408</v>
      </c>
      <c r="G9" s="74">
        <f>IF(MIDTERM!AB9="","",$G$8*MIDTERM!AB9)</f>
        <v>22.880000000000003</v>
      </c>
      <c r="H9" s="74">
        <f>IF(MIDTERM!AD9="","",$H$8*MIDTERM!AD9)</f>
        <v>19.38</v>
      </c>
      <c r="I9" s="75">
        <f t="shared" ref="I9:I40" si="0">IF(SUM(F9:H9)=0,"",SUM(F9:H9))</f>
        <v>70.265405405405403</v>
      </c>
      <c r="J9" s="76">
        <f>IF(I9="","",VLOOKUP(I9,'INITIAL INPUT'!$P$4:$R$34,3))</f>
        <v>85</v>
      </c>
      <c r="K9" s="76" t="str">
        <f>IF(J9="","",IF(J9="OD","OD",IF(J9="UD","UD",IF(J9="INC","NFE",IF(J9&gt;74,"PASSED","FAILED")))))</f>
        <v>PASSED</v>
      </c>
      <c r="L9" s="74">
        <f>IF(FINAL!P9="","",$L$8*FINAL!P9)</f>
        <v>20.130000000000003</v>
      </c>
      <c r="M9" s="74">
        <f>IF(FINAL!AB9="","",$M$8*FINAL!AB9)</f>
        <v>14.422222222222222</v>
      </c>
      <c r="N9" s="74">
        <f>IF(FINAL!AD9="","",$N$8*FINAL!AD9)</f>
        <v>17.56666666666667</v>
      </c>
      <c r="O9" s="77">
        <f>IF(SUM(L9:N9)=0,"",SUM(L9:N9))</f>
        <v>52.118888888888897</v>
      </c>
      <c r="P9" s="78">
        <f>IF(O9="","",('INITIAL INPUT'!$J$26*CRS!I9+'INITIAL INPUT'!$K$26*CRS!O9))</f>
        <v>61.192147147147153</v>
      </c>
      <c r="Q9" s="76">
        <f>IF(P9="","",VLOOKUP(P9,'INITIAL INPUT'!$P$4:$R$34,3))</f>
        <v>81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81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14-3832-883</v>
      </c>
      <c r="C10" s="70" t="str">
        <f>IF(NAMES!C3="","",NAMES!C3)</f>
        <v xml:space="preserve">AGCON, CLARENCE GREGG B. </v>
      </c>
      <c r="D10" s="95" t="str">
        <f>IF(NAMES!D3="","",NAMES!D3)</f>
        <v>M</v>
      </c>
      <c r="E10" s="72" t="str">
        <f>IF(NAMES!E3="","",NAMES!E3)</f>
        <v>BSCRIM-1</v>
      </c>
      <c r="F10" s="73">
        <f>IF(MIDTERM!P10="","",$F$8*MIDTERM!P10)</f>
        <v>3.5675675675675675</v>
      </c>
      <c r="G10" s="74">
        <f>IF(MIDTERM!AB10="","",$G$8*MIDTERM!AB10)</f>
        <v>26.07</v>
      </c>
      <c r="H10" s="74">
        <f>IF(MIDTERM!AD10="","",$H$8*MIDTERM!AD10)</f>
        <v>26.180000000000003</v>
      </c>
      <c r="I10" s="75">
        <f t="shared" si="0"/>
        <v>55.817567567567572</v>
      </c>
      <c r="J10" s="76">
        <f>IF(I10="","",VLOOKUP(I10,'INITIAL INPUT'!$P$4:$R$34,3))</f>
        <v>78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14.520000000000001</v>
      </c>
      <c r="M10" s="74">
        <f>IF(FINAL!AB10="","",$M$8*FINAL!AB10)</f>
        <v>24.322222222222226</v>
      </c>
      <c r="N10" s="74">
        <f>IF(FINAL!AD10="","",$N$8*FINAL!AD10)</f>
        <v>20.400000000000002</v>
      </c>
      <c r="O10" s="77">
        <f t="shared" ref="O10:O40" si="2">IF(SUM(L10:N10)=0,"",SUM(L10:N10))</f>
        <v>59.242222222222225</v>
      </c>
      <c r="P10" s="78">
        <f>IF(O10="","",('INITIAL INPUT'!$J$26*CRS!I10+'INITIAL INPUT'!$K$26*CRS!O10))</f>
        <v>57.529894894894895</v>
      </c>
      <c r="Q10" s="76">
        <f>IF(P10="","",VLOOKUP(P10,'INITIAL INPUT'!$P$4:$R$34,3))</f>
        <v>79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79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 x14ac:dyDescent="0.35">
      <c r="A11" s="81" t="s">
        <v>27</v>
      </c>
      <c r="B11" s="69" t="str">
        <f>IF(NAMES!B4="","",NAMES!B4)</f>
        <v>16-5556-412</v>
      </c>
      <c r="C11" s="70" t="str">
        <f>IF(NAMES!C4="","",NAMES!C4)</f>
        <v xml:space="preserve">ALDANA, LAY PAUL L. </v>
      </c>
      <c r="D11" s="95" t="str">
        <f>IF(NAMES!D4="","",NAMES!D4)</f>
        <v>M</v>
      </c>
      <c r="E11" s="72" t="str">
        <f>IF(NAMES!E4="","",NAMES!E4)</f>
        <v>BSCRIM-2</v>
      </c>
      <c r="F11" s="73">
        <f>IF(MIDTERM!P11="","",$F$8*MIDTERM!P11)</f>
        <v>19.97837837837838</v>
      </c>
      <c r="G11" s="74">
        <f>IF(MIDTERM!AB11="","",$G$8*MIDTERM!AB11)</f>
        <v>25.85</v>
      </c>
      <c r="H11" s="74">
        <f>IF(MIDTERM!AD11="","",$H$8*MIDTERM!AD11)</f>
        <v>26.180000000000003</v>
      </c>
      <c r="I11" s="75">
        <f t="shared" si="0"/>
        <v>72.008378378378382</v>
      </c>
      <c r="J11" s="76">
        <f>IF(I11="","",VLOOKUP(I11,'INITIAL INPUT'!$P$4:$R$34,3))</f>
        <v>86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11.55</v>
      </c>
      <c r="M11" s="74">
        <f>IF(FINAL!AB11="","",$M$8*FINAL!AB11)</f>
        <v>30.922222222222221</v>
      </c>
      <c r="N11" s="74">
        <f>IF(FINAL!AD11="","",$N$8*FINAL!AD11)</f>
        <v>18.133333333333336</v>
      </c>
      <c r="O11" s="77">
        <f t="shared" si="2"/>
        <v>60.605555555555554</v>
      </c>
      <c r="P11" s="78">
        <f>IF(O11="","",('INITIAL INPUT'!$J$26*CRS!I11+'INITIAL INPUT'!$K$26*CRS!O11))</f>
        <v>66.306966966966968</v>
      </c>
      <c r="Q11" s="76">
        <f>IF(P11="","",VLOOKUP(P11,'INITIAL INPUT'!$P$4:$R$34,3))</f>
        <v>83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83</v>
      </c>
      <c r="Y11" s="166" t="str">
        <f t="shared" si="4"/>
        <v>PASSED</v>
      </c>
      <c r="Z11" s="82"/>
    </row>
    <row r="12" spans="1:26" x14ac:dyDescent="0.35">
      <c r="A12" s="81" t="s">
        <v>28</v>
      </c>
      <c r="B12" s="69" t="str">
        <f>IF(NAMES!B5="","",NAMES!B5)</f>
        <v>16-5555-778</v>
      </c>
      <c r="C12" s="70" t="str">
        <f>IF(NAMES!C5="","",NAMES!C5)</f>
        <v xml:space="preserve">BALLA, WILSON R. </v>
      </c>
      <c r="D12" s="95" t="str">
        <f>IF(NAMES!D5="","",NAMES!D5)</f>
        <v>M</v>
      </c>
      <c r="E12" s="72" t="str">
        <f>IF(NAMES!E5="","",NAMES!E5)</f>
        <v>BSCRIM-2</v>
      </c>
      <c r="F12" s="73">
        <f>IF(MIDTERM!P12="","",$F$8*MIDTERM!P12)</f>
        <v>27.648648648648653</v>
      </c>
      <c r="G12" s="74">
        <f>IF(MIDTERM!AB12="","",$G$8*MIDTERM!AB12)</f>
        <v>24.09</v>
      </c>
      <c r="H12" s="74">
        <f>IF(MIDTERM!AD12="","",$H$8*MIDTERM!AD12)</f>
        <v>9.1800000000000015</v>
      </c>
      <c r="I12" s="75">
        <f t="shared" si="0"/>
        <v>60.918648648648649</v>
      </c>
      <c r="J12" s="76">
        <f>IF(I12="","",VLOOKUP(I12,'INITIAL INPUT'!$P$4:$R$34,3))</f>
        <v>80</v>
      </c>
      <c r="K12" s="76" t="str">
        <f t="shared" si="5"/>
        <v>PASSED</v>
      </c>
      <c r="L12" s="74">
        <f>IF(FINAL!P12="","",$L$8*FINAL!P12)</f>
        <v>25.740000000000002</v>
      </c>
      <c r="M12" s="74">
        <f>IF(FINAL!AB12="","",$M$8*FINAL!AB12)</f>
        <v>25.055555555555557</v>
      </c>
      <c r="N12" s="74">
        <f>IF(FINAL!AD12="","",$N$8*FINAL!AD12)</f>
        <v>17.56666666666667</v>
      </c>
      <c r="O12" s="77">
        <f t="shared" si="2"/>
        <v>68.362222222222229</v>
      </c>
      <c r="P12" s="78">
        <f>IF(O12="","",('INITIAL INPUT'!$J$26*CRS!I12+'INITIAL INPUT'!$K$26*CRS!O12))</f>
        <v>64.640435435435435</v>
      </c>
      <c r="Q12" s="76">
        <f>IF(P12="","",VLOOKUP(P12,'INITIAL INPUT'!$P$4:$R$34,3))</f>
        <v>82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82</v>
      </c>
      <c r="Y12" s="166" t="str">
        <f t="shared" si="4"/>
        <v>PASSED</v>
      </c>
      <c r="Z12" s="82"/>
    </row>
    <row r="13" spans="1:26" x14ac:dyDescent="0.35">
      <c r="A13" s="81" t="s">
        <v>29</v>
      </c>
      <c r="B13" s="69" t="str">
        <f>IF(NAMES!B6="","",NAMES!B6)</f>
        <v>17-5143-594</v>
      </c>
      <c r="C13" s="70" t="str">
        <f>IF(NAMES!C6="","",NAMES!C6)</f>
        <v xml:space="preserve">BANASAN, JIM DAYRIEL L. </v>
      </c>
      <c r="D13" s="95" t="str">
        <f>IF(NAMES!D6="","",NAMES!D6)</f>
        <v>M</v>
      </c>
      <c r="E13" s="72" t="str">
        <f>IF(NAMES!E6="","",NAMES!E6)</f>
        <v>BSCRIM-1</v>
      </c>
      <c r="F13" s="73">
        <f>IF(MIDTERM!P13="","",$F$8*MIDTERM!P13)</f>
        <v>16.589189189189188</v>
      </c>
      <c r="G13" s="74">
        <f>IF(MIDTERM!AB13="","",$G$8*MIDTERM!AB13)</f>
        <v>23.650000000000002</v>
      </c>
      <c r="H13" s="74">
        <f>IF(MIDTERM!AD13="","",$H$8*MIDTERM!AD13)</f>
        <v>15.3</v>
      </c>
      <c r="I13" s="75">
        <f t="shared" si="0"/>
        <v>55.539189189189187</v>
      </c>
      <c r="J13" s="76">
        <f>IF(I13="","",VLOOKUP(I13,'INITIAL INPUT'!$P$4:$R$34,3))</f>
        <v>78</v>
      </c>
      <c r="K13" s="76" t="str">
        <f t="shared" si="5"/>
        <v>PASSED</v>
      </c>
      <c r="L13" s="74">
        <f>IF(FINAL!P13="","",$L$8*FINAL!P13)</f>
        <v>24.75</v>
      </c>
      <c r="M13" s="74">
        <f>IF(FINAL!AB13="","",$M$8*FINAL!AB13)</f>
        <v>24.077777777777779</v>
      </c>
      <c r="N13" s="74">
        <f>IF(FINAL!AD13="","",$N$8*FINAL!AD13)</f>
        <v>18.700000000000003</v>
      </c>
      <c r="O13" s="77">
        <f t="shared" si="2"/>
        <v>67.527777777777786</v>
      </c>
      <c r="P13" s="78">
        <f>IF(O13="","",('INITIAL INPUT'!$J$26*CRS!I13+'INITIAL INPUT'!$K$26*CRS!O13))</f>
        <v>61.533483483483487</v>
      </c>
      <c r="Q13" s="76">
        <f>IF(P13="","",VLOOKUP(P13,'INITIAL INPUT'!$P$4:$R$34,3))</f>
        <v>81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81</v>
      </c>
      <c r="Y13" s="166" t="str">
        <f t="shared" si="4"/>
        <v>PASSED</v>
      </c>
      <c r="Z13" s="82"/>
    </row>
    <row r="14" spans="1:26" x14ac:dyDescent="0.35">
      <c r="A14" s="81" t="s">
        <v>30</v>
      </c>
      <c r="B14" s="69" t="str">
        <f>IF(NAMES!B7="","",NAMES!B7)</f>
        <v>13-1020-142</v>
      </c>
      <c r="C14" s="70" t="str">
        <f>IF(NAMES!C7="","",NAMES!C7)</f>
        <v xml:space="preserve">BARBACENA, DENNIS JR. A. </v>
      </c>
      <c r="D14" s="95" t="str">
        <f>IF(NAMES!D7="","",NAMES!D7)</f>
        <v>M</v>
      </c>
      <c r="E14" s="72" t="str">
        <f>IF(NAMES!E7="","",NAMES!E7)</f>
        <v>BSCRIM-2</v>
      </c>
      <c r="F14" s="73">
        <f>IF(MIDTERM!P14="","",$F$8*MIDTERM!P14)</f>
        <v>21.405405405405407</v>
      </c>
      <c r="G14" s="74">
        <f>IF(MIDTERM!AB14="","",$G$8*MIDTERM!AB14)</f>
        <v>23.540000000000003</v>
      </c>
      <c r="H14" s="74">
        <f>IF(MIDTERM!AD14="","",$H$8*MIDTERM!AD14)</f>
        <v>20.060000000000002</v>
      </c>
      <c r="I14" s="75">
        <f t="shared" si="0"/>
        <v>65.005405405405412</v>
      </c>
      <c r="J14" s="76">
        <f>IF(I14="","",VLOOKUP(I14,'INITIAL INPUT'!$P$4:$R$34,3))</f>
        <v>83</v>
      </c>
      <c r="K14" s="76" t="str">
        <f t="shared" si="5"/>
        <v>PASSED</v>
      </c>
      <c r="L14" s="74">
        <f>IF(FINAL!P14="","",$L$8*FINAL!P14)</f>
        <v>28.05</v>
      </c>
      <c r="M14" s="74">
        <f>IF(FINAL!AB14="","",$M$8*FINAL!AB14)</f>
        <v>25.911111111111111</v>
      </c>
      <c r="N14" s="74">
        <f>IF(FINAL!AD14="","",$N$8*FINAL!AD14)</f>
        <v>17.56666666666667</v>
      </c>
      <c r="O14" s="77">
        <f t="shared" si="2"/>
        <v>71.527777777777771</v>
      </c>
      <c r="P14" s="78">
        <f>IF(O14="","",('INITIAL INPUT'!$J$26*CRS!I14+'INITIAL INPUT'!$K$26*CRS!O14))</f>
        <v>68.266591591591592</v>
      </c>
      <c r="Q14" s="76">
        <f>IF(P14="","",VLOOKUP(P14,'INITIAL INPUT'!$P$4:$R$34,3))</f>
        <v>84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84</v>
      </c>
      <c r="Y14" s="166" t="str">
        <f t="shared" si="4"/>
        <v>PASSED</v>
      </c>
      <c r="Z14" s="82"/>
    </row>
    <row r="15" spans="1:26" x14ac:dyDescent="0.35">
      <c r="A15" s="81" t="s">
        <v>31</v>
      </c>
      <c r="B15" s="69" t="str">
        <f>IF(NAMES!B8="","",NAMES!B8)</f>
        <v>15-0233-984</v>
      </c>
      <c r="C15" s="70" t="str">
        <f>IF(NAMES!C8="","",NAMES!C8)</f>
        <v xml:space="preserve">BAYNINAN, ROBIN KLEIN C. </v>
      </c>
      <c r="D15" s="95" t="str">
        <f>IF(NAMES!D8="","",NAMES!D8)</f>
        <v>M</v>
      </c>
      <c r="E15" s="72" t="str">
        <f>IF(NAMES!E8="","",NAMES!E8)</f>
        <v>BSCRIM-3</v>
      </c>
      <c r="F15" s="73">
        <f>IF(MIDTERM!P15="","",$F$8*MIDTERM!P15)</f>
        <v>9.8108108108108105</v>
      </c>
      <c r="G15" s="74">
        <f>IF(MIDTERM!AB15="","",$G$8*MIDTERM!AB15)</f>
        <v>12.650000000000002</v>
      </c>
      <c r="H15" s="74">
        <f>IF(MIDTERM!AD15="","",$H$8*MIDTERM!AD15)</f>
        <v>25.840000000000003</v>
      </c>
      <c r="I15" s="75">
        <f t="shared" si="0"/>
        <v>48.300810810810816</v>
      </c>
      <c r="J15" s="76">
        <f>IF(I15="","",VLOOKUP(I15,'INITIAL INPUT'!$P$4:$R$34,3))</f>
        <v>74</v>
      </c>
      <c r="K15" s="76" t="str">
        <f t="shared" si="5"/>
        <v>FAILED</v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257</v>
      </c>
      <c r="Y15" s="166" t="str">
        <f t="shared" si="4"/>
        <v>UD</v>
      </c>
      <c r="Z15" s="82"/>
    </row>
    <row r="16" spans="1:26" x14ac:dyDescent="0.35">
      <c r="A16" s="81" t="s">
        <v>32</v>
      </c>
      <c r="B16" s="69" t="str">
        <f>IF(NAMES!B9="","",NAMES!B9)</f>
        <v>13-2029-667</v>
      </c>
      <c r="C16" s="70" t="str">
        <f>IF(NAMES!C9="","",NAMES!C9)</f>
        <v xml:space="preserve">BELINO, JEZRIEL T. </v>
      </c>
      <c r="D16" s="95" t="str">
        <f>IF(NAMES!D9="","",NAMES!D9)</f>
        <v>M</v>
      </c>
      <c r="E16" s="72" t="str">
        <f>IF(NAMES!E9="","",NAMES!E9)</f>
        <v>BSCRIM-2</v>
      </c>
      <c r="F16" s="73">
        <f>IF(MIDTERM!P16="","",$F$8*MIDTERM!P16)</f>
        <v>14.27027027027027</v>
      </c>
      <c r="G16" s="74">
        <f>IF(MIDTERM!AB16="","",$G$8*MIDTERM!AB16)</f>
        <v>17.490000000000002</v>
      </c>
      <c r="H16" s="74">
        <f>IF(MIDTERM!AD16="","",$H$8*MIDTERM!AD16)</f>
        <v>18.02</v>
      </c>
      <c r="I16" s="75">
        <f t="shared" si="0"/>
        <v>49.780270270270272</v>
      </c>
      <c r="J16" s="76">
        <f>IF(I16="","",VLOOKUP(I16,'INITIAL INPUT'!$P$4:$R$34,3))</f>
        <v>74</v>
      </c>
      <c r="K16" s="76" t="str">
        <f t="shared" si="5"/>
        <v>FAILED</v>
      </c>
      <c r="L16" s="74">
        <f>IF(FINAL!P16="","",$L$8*FINAL!P16)</f>
        <v>13.200000000000001</v>
      </c>
      <c r="M16" s="74">
        <f>IF(FINAL!AB16="","",$M$8*FINAL!AB16)</f>
        <v>11.244444444444445</v>
      </c>
      <c r="N16" s="74" t="str">
        <f>IF(FINAL!AD16="","",$N$8*FINAL!AD16)</f>
        <v/>
      </c>
      <c r="O16" s="77">
        <f t="shared" si="2"/>
        <v>24.444444444444446</v>
      </c>
      <c r="P16" s="78">
        <f>IF(O16="","",('INITIAL INPUT'!$J$26*CRS!I16+'INITIAL INPUT'!$K$26*CRS!O16))</f>
        <v>37.112357357357361</v>
      </c>
      <c r="Q16" s="76">
        <f>IF(P16="","",VLOOKUP(P16,'INITIAL INPUT'!$P$4:$R$34,3))</f>
        <v>73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258</v>
      </c>
      <c r="Y16" s="166" t="str">
        <f t="shared" si="4"/>
        <v>NFE</v>
      </c>
      <c r="Z16" s="82"/>
    </row>
    <row r="17" spans="1:27" x14ac:dyDescent="0.35">
      <c r="A17" s="81" t="s">
        <v>33</v>
      </c>
      <c r="B17" s="69" t="str">
        <f>IF(NAMES!B10="","",NAMES!B10)</f>
        <v>15-2089-784</v>
      </c>
      <c r="C17" s="70" t="str">
        <f>IF(NAMES!C10="","",NAMES!C10)</f>
        <v xml:space="preserve">BELINO, RODEX G. </v>
      </c>
      <c r="D17" s="95" t="str">
        <f>IF(NAMES!D10="","",NAMES!D10)</f>
        <v>M</v>
      </c>
      <c r="E17" s="72" t="str">
        <f>IF(NAMES!E10="","",NAMES!E10)</f>
        <v>BSCRIM-2</v>
      </c>
      <c r="F17" s="73">
        <f>IF(MIDTERM!P17="","",$F$8*MIDTERM!P17)</f>
        <v>10.702702702702704</v>
      </c>
      <c r="G17" s="74">
        <f>IF(MIDTERM!AB17="","",$G$8*MIDTERM!AB17)</f>
        <v>22.77</v>
      </c>
      <c r="H17" s="74">
        <f>IF(MIDTERM!AD17="","",$H$8*MIDTERM!AD17)</f>
        <v>24.14</v>
      </c>
      <c r="I17" s="75">
        <f t="shared" si="0"/>
        <v>57.612702702702705</v>
      </c>
      <c r="J17" s="76">
        <f>IF(I17="","",VLOOKUP(I17,'INITIAL INPUT'!$P$4:$R$34,3))</f>
        <v>79</v>
      </c>
      <c r="K17" s="76" t="str">
        <f t="shared" si="5"/>
        <v>PASSED</v>
      </c>
      <c r="L17" s="74">
        <f>IF(FINAL!P17="","",$L$8*FINAL!P17)</f>
        <v>13.530000000000001</v>
      </c>
      <c r="M17" s="74">
        <f>IF(FINAL!AB17="","",$M$8*FINAL!AB17)</f>
        <v>19.066666666666666</v>
      </c>
      <c r="N17" s="74">
        <f>IF(FINAL!AD17="","",$N$8*FINAL!AD17)</f>
        <v>24.933333333333334</v>
      </c>
      <c r="O17" s="77">
        <f t="shared" si="2"/>
        <v>57.53</v>
      </c>
      <c r="P17" s="78">
        <f>IF(O17="","",('INITIAL INPUT'!$J$26*CRS!I17+'INITIAL INPUT'!$K$26*CRS!O17))</f>
        <v>57.571351351351353</v>
      </c>
      <c r="Q17" s="76">
        <f>IF(P17="","",VLOOKUP(P17,'INITIAL INPUT'!$P$4:$R$34,3))</f>
        <v>79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3" si="7">Q17</f>
        <v>79</v>
      </c>
      <c r="Y17" s="166" t="str">
        <f t="shared" si="4"/>
        <v>PASSED</v>
      </c>
      <c r="Z17" s="82"/>
    </row>
    <row r="18" spans="1:27" x14ac:dyDescent="0.35">
      <c r="A18" s="81" t="s">
        <v>34</v>
      </c>
      <c r="B18" s="69" t="str">
        <f>IF(NAMES!B11="","",NAMES!B11)</f>
        <v>16-4770-718</v>
      </c>
      <c r="C18" s="70" t="str">
        <f>IF(NAMES!C11="","",NAMES!C11)</f>
        <v xml:space="preserve">BOLISLIS, JIMMY JR. B. </v>
      </c>
      <c r="D18" s="95" t="str">
        <f>IF(NAMES!D11="","",NAMES!D11)</f>
        <v>M</v>
      </c>
      <c r="E18" s="72" t="str">
        <f>IF(NAMES!E11="","",NAMES!E11)</f>
        <v>BSCRIM-2</v>
      </c>
      <c r="F18" s="73">
        <f>IF(MIDTERM!P18="","",$F$8*MIDTERM!P18)</f>
        <v>16.054054054054056</v>
      </c>
      <c r="G18" s="74">
        <f>IF(MIDTERM!AB18="","",$G$8*MIDTERM!AB18)</f>
        <v>20.680000000000003</v>
      </c>
      <c r="H18" s="74">
        <f>IF(MIDTERM!AD18="","",$H$8*MIDTERM!AD18)</f>
        <v>16.32</v>
      </c>
      <c r="I18" s="75">
        <f t="shared" si="0"/>
        <v>53.054054054054056</v>
      </c>
      <c r="J18" s="76">
        <f>IF(I18="","",VLOOKUP(I18,'INITIAL INPUT'!$P$4:$R$34,3))</f>
        <v>77</v>
      </c>
      <c r="K18" s="76" t="str">
        <f t="shared" si="5"/>
        <v>PASSED</v>
      </c>
      <c r="L18" s="74">
        <f>IF(FINAL!P18="","",$L$8*FINAL!P18)</f>
        <v>19.139999999999997</v>
      </c>
      <c r="M18" s="74">
        <f>IF(FINAL!AB18="","",$M$8*FINAL!AB18)</f>
        <v>19.8</v>
      </c>
      <c r="N18" s="74">
        <f>IF(FINAL!AD18="","",$N$8*FINAL!AD18)</f>
        <v>16.433333333333334</v>
      </c>
      <c r="O18" s="77">
        <f t="shared" si="2"/>
        <v>55.373333333333335</v>
      </c>
      <c r="P18" s="78">
        <f>IF(O18="","",('INITIAL INPUT'!$J$26*CRS!I18+'INITIAL INPUT'!$K$26*CRS!O18))</f>
        <v>54.213693693693699</v>
      </c>
      <c r="Q18" s="76">
        <f>IF(P18="","",VLOOKUP(P18,'INITIAL INPUT'!$P$4:$R$34,3))</f>
        <v>77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77</v>
      </c>
      <c r="Y18" s="166" t="str">
        <f t="shared" si="4"/>
        <v>PASSED</v>
      </c>
      <c r="Z18" s="82"/>
    </row>
    <row r="19" spans="1:27" x14ac:dyDescent="0.35">
      <c r="A19" s="81" t="s">
        <v>35</v>
      </c>
      <c r="B19" s="69" t="str">
        <f>IF(NAMES!B12="","",NAMES!B12)</f>
        <v>16-4182-131</v>
      </c>
      <c r="C19" s="70" t="str">
        <f>IF(NAMES!C12="","",NAMES!C12)</f>
        <v xml:space="preserve">CRUZ, HONEYLYETH </v>
      </c>
      <c r="D19" s="95" t="str">
        <f>IF(NAMES!D12="","",NAMES!D12)</f>
        <v>F</v>
      </c>
      <c r="E19" s="72" t="str">
        <f>IF(NAMES!E12="","",NAMES!E12)</f>
        <v>BSCRIM-2</v>
      </c>
      <c r="F19" s="73">
        <f>IF(MIDTERM!P19="","",$F$8*MIDTERM!P19)</f>
        <v>3.5675675675675675</v>
      </c>
      <c r="G19" s="74" t="str">
        <f>IF(MIDTERM!AB19="","",$G$8*MIDTERM!AB19)</f>
        <v/>
      </c>
      <c r="H19" s="74" t="str">
        <f>IF(MIDTERM!AD19="","",$H$8*MIDTERM!AD19)</f>
        <v/>
      </c>
      <c r="I19" s="75">
        <f t="shared" si="0"/>
        <v>3.5675675675675675</v>
      </c>
      <c r="J19" s="76">
        <f>IF(I19="","",VLOOKUP(I19,'INITIAL INPUT'!$P$4:$R$34,3))</f>
        <v>70</v>
      </c>
      <c r="K19" s="76" t="str">
        <f t="shared" si="5"/>
        <v>FAILED</v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">
        <v>257</v>
      </c>
      <c r="Y19" s="166" t="str">
        <f t="shared" si="4"/>
        <v>UD</v>
      </c>
      <c r="Z19" s="82"/>
    </row>
    <row r="20" spans="1:27" x14ac:dyDescent="0.35">
      <c r="A20" s="81" t="s">
        <v>36</v>
      </c>
      <c r="B20" s="69" t="str">
        <f>IF(NAMES!B13="","",NAMES!B13)</f>
        <v>14-5423-491</v>
      </c>
      <c r="C20" s="70" t="str">
        <f>IF(NAMES!C13="","",NAMES!C13)</f>
        <v xml:space="preserve">DAGUIO, HAROLD LEAN N. </v>
      </c>
      <c r="D20" s="95" t="str">
        <f>IF(NAMES!D13="","",NAMES!D13)</f>
        <v>M</v>
      </c>
      <c r="E20" s="72" t="str">
        <f>IF(NAMES!E13="","",NAMES!E13)</f>
        <v>BSCRIM-2</v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5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">
        <v>257</v>
      </c>
      <c r="Y20" s="166" t="str">
        <f t="shared" si="4"/>
        <v>UD</v>
      </c>
      <c r="Z20" s="82"/>
    </row>
    <row r="21" spans="1:27" x14ac:dyDescent="0.35">
      <c r="A21" s="81" t="s">
        <v>37</v>
      </c>
      <c r="B21" s="69" t="str">
        <f>IF(NAMES!B14="","",NAMES!B14)</f>
        <v>15-0187-931</v>
      </c>
      <c r="C21" s="70" t="str">
        <f>IF(NAMES!C14="","",NAMES!C14)</f>
        <v xml:space="preserve">ERCILLA, ERICK JAYSON R. </v>
      </c>
      <c r="D21" s="95" t="str">
        <f>IF(NAMES!D14="","",NAMES!D14)</f>
        <v>M</v>
      </c>
      <c r="E21" s="72" t="str">
        <f>IF(NAMES!E14="","",NAMES!E14)</f>
        <v>BSCRIM-3</v>
      </c>
      <c r="F21" s="73">
        <f>IF(MIDTERM!P21="","",$F$8*MIDTERM!P21)</f>
        <v>22.832432432432434</v>
      </c>
      <c r="G21" s="74">
        <f>IF(MIDTERM!AB21="","",$G$8*MIDTERM!AB21)</f>
        <v>24.75</v>
      </c>
      <c r="H21" s="74">
        <f>IF(MIDTERM!AD21="","",$H$8*MIDTERM!AD21)</f>
        <v>28.560000000000002</v>
      </c>
      <c r="I21" s="75">
        <f t="shared" si="0"/>
        <v>76.142432432432429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15.180000000000001</v>
      </c>
      <c r="M21" s="74">
        <f>IF(FINAL!AB21="","",$M$8*FINAL!AB21)</f>
        <v>4.8888888888888884</v>
      </c>
      <c r="N21" s="74">
        <f>IF(FINAL!AD21="","",$N$8*FINAL!AD21)</f>
        <v>22.666666666666664</v>
      </c>
      <c r="O21" s="77">
        <f t="shared" si="2"/>
        <v>42.73555555555555</v>
      </c>
      <c r="P21" s="78">
        <f>IF(O21="","",('INITIAL INPUT'!$J$26*CRS!I21+'INITIAL INPUT'!$K$26*CRS!O21))</f>
        <v>59.438993993993989</v>
      </c>
      <c r="Q21" s="76">
        <f>IF(P21="","",VLOOKUP(P21,'INITIAL INPUT'!$P$4:$R$34,3))</f>
        <v>80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7"/>
        <v>80</v>
      </c>
      <c r="Y21" s="166" t="str">
        <f t="shared" si="4"/>
        <v>PASSED</v>
      </c>
      <c r="Z21" s="82"/>
    </row>
    <row r="22" spans="1:27" x14ac:dyDescent="0.35">
      <c r="A22" s="81" t="s">
        <v>38</v>
      </c>
      <c r="B22" s="69" t="str">
        <f>IF(NAMES!B15="","",NAMES!B15)</f>
        <v>16-5658-195</v>
      </c>
      <c r="C22" s="70" t="str">
        <f>IF(NAMES!C15="","",NAMES!C15)</f>
        <v xml:space="preserve">ESTEBAN, BRENDEL REME G. </v>
      </c>
      <c r="D22" s="95" t="str">
        <f>IF(NAMES!D15="","",NAMES!D15)</f>
        <v>M</v>
      </c>
      <c r="E22" s="72" t="str">
        <f>IF(NAMES!E15="","",NAMES!E15)</f>
        <v>BSCRIM-2</v>
      </c>
      <c r="F22" s="73">
        <f>IF(MIDTERM!P22="","",$F$8*MIDTERM!P22)</f>
        <v>27.291891891891897</v>
      </c>
      <c r="G22" s="74">
        <f>IF(MIDTERM!AB22="","",$G$8*MIDTERM!AB22)</f>
        <v>29.48</v>
      </c>
      <c r="H22" s="74">
        <f>IF(MIDTERM!AD22="","",$H$8*MIDTERM!AD22)</f>
        <v>17</v>
      </c>
      <c r="I22" s="75">
        <f t="shared" si="0"/>
        <v>73.771891891891897</v>
      </c>
      <c r="J22" s="76">
        <f>IF(I22="","",VLOOKUP(I22,'INITIAL INPUT'!$P$4:$R$34,3))</f>
        <v>87</v>
      </c>
      <c r="K22" s="76" t="str">
        <f t="shared" si="5"/>
        <v>PASSED</v>
      </c>
      <c r="L22" s="74">
        <f>IF(FINAL!P22="","",$L$8*FINAL!P22)</f>
        <v>18.480000000000004</v>
      </c>
      <c r="M22" s="74">
        <f>IF(FINAL!AB22="","",$M$8*FINAL!AB22)</f>
        <v>29.455555555555559</v>
      </c>
      <c r="N22" s="74">
        <f>IF(FINAL!AD22="","",$N$8*FINAL!AD22)</f>
        <v>15.866666666666667</v>
      </c>
      <c r="O22" s="77">
        <f t="shared" si="2"/>
        <v>63.802222222222234</v>
      </c>
      <c r="P22" s="78">
        <f>IF(O22="","",('INITIAL INPUT'!$J$26*CRS!I22+'INITIAL INPUT'!$K$26*CRS!O22))</f>
        <v>68.787057057057069</v>
      </c>
      <c r="Q22" s="76">
        <f>IF(P22="","",VLOOKUP(P22,'INITIAL INPUT'!$P$4:$R$34,3))</f>
        <v>84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7"/>
        <v>84</v>
      </c>
      <c r="Y22" s="166" t="str">
        <f t="shared" si="4"/>
        <v>PASSED</v>
      </c>
      <c r="Z22" s="82"/>
    </row>
    <row r="23" spans="1:27" x14ac:dyDescent="0.35">
      <c r="A23" s="81" t="s">
        <v>39</v>
      </c>
      <c r="B23" s="69" t="str">
        <f>IF(NAMES!B16="","",NAMES!B16)</f>
        <v>15-1057-978</v>
      </c>
      <c r="C23" s="70" t="str">
        <f>IF(NAMES!C16="","",NAMES!C16)</f>
        <v xml:space="preserve">ESTOE, RICO A. </v>
      </c>
      <c r="D23" s="95" t="str">
        <f>IF(NAMES!D16="","",NAMES!D16)</f>
        <v>M</v>
      </c>
      <c r="E23" s="72" t="str">
        <f>IF(NAMES!E16="","",NAMES!E16)</f>
        <v>BSCRIM-2</v>
      </c>
      <c r="F23" s="73">
        <f>IF(MIDTERM!P23="","",$F$8*MIDTERM!P23)</f>
        <v>23.189189189189193</v>
      </c>
      <c r="G23" s="74">
        <f>IF(MIDTERM!AB23="","",$G$8*MIDTERM!AB23)</f>
        <v>25.080000000000002</v>
      </c>
      <c r="H23" s="74">
        <f>IF(MIDTERM!AD23="","",$H$8*MIDTERM!AD23)</f>
        <v>20.740000000000002</v>
      </c>
      <c r="I23" s="75">
        <f t="shared" si="0"/>
        <v>69.009189189189186</v>
      </c>
      <c r="J23" s="76">
        <f>IF(I23="","",VLOOKUP(I23,'INITIAL INPUT'!$P$4:$R$34,3))</f>
        <v>85</v>
      </c>
      <c r="K23" s="76" t="str">
        <f t="shared" si="5"/>
        <v>PASSED</v>
      </c>
      <c r="L23" s="74">
        <f>IF(FINAL!P23="","",$L$8*FINAL!P23)</f>
        <v>26.07</v>
      </c>
      <c r="M23" s="74">
        <f>IF(FINAL!AB23="","",$M$8*FINAL!AB23)</f>
        <v>19.066666666666666</v>
      </c>
      <c r="N23" s="74">
        <f>IF(FINAL!AD23="","",$N$8*FINAL!AD23)</f>
        <v>14.16666666666667</v>
      </c>
      <c r="O23" s="77">
        <f t="shared" si="2"/>
        <v>59.303333333333342</v>
      </c>
      <c r="P23" s="78">
        <f>IF(O23="","",('INITIAL INPUT'!$J$26*CRS!I23+'INITIAL INPUT'!$K$26*CRS!O23))</f>
        <v>64.156261261261264</v>
      </c>
      <c r="Q23" s="76">
        <f>IF(P23="","",VLOOKUP(P23,'INITIAL INPUT'!$P$4:$R$34,3))</f>
        <v>82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7"/>
        <v>82</v>
      </c>
      <c r="Y23" s="166" t="str">
        <f t="shared" si="4"/>
        <v>PASSED</v>
      </c>
      <c r="Z23" s="82"/>
    </row>
    <row r="24" spans="1:27" x14ac:dyDescent="0.35">
      <c r="A24" s="81" t="s">
        <v>40</v>
      </c>
      <c r="B24" s="69" t="str">
        <f>IF(NAMES!B17="","",NAMES!B17)</f>
        <v>15-1174-879</v>
      </c>
      <c r="C24" s="70" t="str">
        <f>IF(NAMES!C17="","",NAMES!C17)</f>
        <v xml:space="preserve">ETECAN, VINCENT C. </v>
      </c>
      <c r="D24" s="95" t="str">
        <f>IF(NAMES!D17="","",NAMES!D17)</f>
        <v>M</v>
      </c>
      <c r="E24" s="72" t="str">
        <f>IF(NAMES!E17="","",NAMES!E17)</f>
        <v>BSCRIM-2</v>
      </c>
      <c r="F24" s="73">
        <f>IF(MIDTERM!P24="","",$F$8*MIDTERM!P24)</f>
        <v>8.0270270270270281</v>
      </c>
      <c r="G24" s="74">
        <f>IF(MIDTERM!AB24="","",$G$8*MIDTERM!AB24)</f>
        <v>23.210000000000004</v>
      </c>
      <c r="H24" s="74">
        <f>IF(MIDTERM!AD24="","",$H$8*MIDTERM!AD24)</f>
        <v>20.740000000000002</v>
      </c>
      <c r="I24" s="75">
        <f t="shared" si="0"/>
        <v>51.977027027027034</v>
      </c>
      <c r="J24" s="76">
        <f>IF(I24="","",VLOOKUP(I24,'INITIAL INPUT'!$P$4:$R$34,3))</f>
        <v>76</v>
      </c>
      <c r="K24" s="76" t="str">
        <f t="shared" si="5"/>
        <v>PASSED</v>
      </c>
      <c r="L24" s="74">
        <f>IF(FINAL!P24="","",$L$8*FINAL!P24)</f>
        <v>14.850000000000001</v>
      </c>
      <c r="M24" s="74">
        <f>IF(FINAL!AB24="","",$M$8*FINAL!AB24)</f>
        <v>11.733333333333334</v>
      </c>
      <c r="N24" s="74">
        <f>IF(FINAL!AD24="","",$N$8*FINAL!AD24)</f>
        <v>20.400000000000002</v>
      </c>
      <c r="O24" s="77">
        <f t="shared" si="2"/>
        <v>46.983333333333334</v>
      </c>
      <c r="P24" s="78">
        <f>IF(O24="","",('INITIAL INPUT'!$J$26*CRS!I24+'INITIAL INPUT'!$K$26*CRS!O24))</f>
        <v>49.480180180180184</v>
      </c>
      <c r="Q24" s="76">
        <f>IF(P24="","",VLOOKUP(P24,'INITIAL INPUT'!$P$4:$R$34,3))</f>
        <v>74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75</v>
      </c>
      <c r="Y24" s="166" t="str">
        <f t="shared" si="4"/>
        <v>PASSED</v>
      </c>
      <c r="Z24" s="82"/>
    </row>
    <row r="25" spans="1:27" x14ac:dyDescent="0.35">
      <c r="A25" s="81" t="s">
        <v>41</v>
      </c>
      <c r="B25" s="69" t="str">
        <f>IF(NAMES!B18="","",NAMES!B18)</f>
        <v>15-2591-799</v>
      </c>
      <c r="C25" s="70" t="str">
        <f>IF(NAMES!C18="","",NAMES!C18)</f>
        <v xml:space="preserve">GACITA, ARVIN GLENN T. </v>
      </c>
      <c r="D25" s="95" t="str">
        <f>IF(NAMES!D18="","",NAMES!D18)</f>
        <v>M</v>
      </c>
      <c r="E25" s="72" t="str">
        <f>IF(NAMES!E18="","",NAMES!E18)</f>
        <v>BSCRIM-2</v>
      </c>
      <c r="F25" s="73">
        <f>IF(MIDTERM!P25="","",$F$8*MIDTERM!P25)</f>
        <v>15.697297297297299</v>
      </c>
      <c r="G25" s="74">
        <f>IF(MIDTERM!AB25="","",$G$8*MIDTERM!AB25)</f>
        <v>29.48</v>
      </c>
      <c r="H25" s="74">
        <f>IF(MIDTERM!AD25="","",$H$8*MIDTERM!AD25)</f>
        <v>27.540000000000003</v>
      </c>
      <c r="I25" s="75">
        <f t="shared" si="0"/>
        <v>72.717297297297307</v>
      </c>
      <c r="J25" s="76">
        <f>IF(I25="","",VLOOKUP(I25,'INITIAL INPUT'!$P$4:$R$34,3))</f>
        <v>86</v>
      </c>
      <c r="K25" s="76" t="str">
        <f t="shared" si="5"/>
        <v>PASSED</v>
      </c>
      <c r="L25" s="74">
        <f>IF(FINAL!P25="","",$L$8*FINAL!P25)</f>
        <v>13.200000000000001</v>
      </c>
      <c r="M25" s="74">
        <f>IF(FINAL!AB25="","",$M$8*FINAL!AB25)</f>
        <v>22.977777777777781</v>
      </c>
      <c r="N25" s="74">
        <f>IF(FINAL!AD25="","",$N$8*FINAL!AD25)</f>
        <v>23.233333333333334</v>
      </c>
      <c r="O25" s="77">
        <f t="shared" si="2"/>
        <v>59.411111111111119</v>
      </c>
      <c r="P25" s="78">
        <f>IF(O25="","",('INITIAL INPUT'!$J$26*CRS!I25+'INITIAL INPUT'!$K$26*CRS!O25))</f>
        <v>66.064204204204216</v>
      </c>
      <c r="Q25" s="76">
        <f>IF(P25="","",VLOOKUP(P25,'INITIAL INPUT'!$P$4:$R$34,3))</f>
        <v>83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83</v>
      </c>
      <c r="Y25" s="166" t="str">
        <f t="shared" si="4"/>
        <v>PASSED</v>
      </c>
      <c r="Z25" s="82"/>
    </row>
    <row r="26" spans="1:27" x14ac:dyDescent="0.35">
      <c r="A26" s="81" t="s">
        <v>42</v>
      </c>
      <c r="B26" s="69" t="str">
        <f>IF(NAMES!B19="","",NAMES!B19)</f>
        <v>17-5620-903</v>
      </c>
      <c r="C26" s="70" t="str">
        <f>IF(NAMES!C19="","",NAMES!C19)</f>
        <v xml:space="preserve">JULATON, YZA JOY O. </v>
      </c>
      <c r="D26" s="95" t="str">
        <f>IF(NAMES!D19="","",NAMES!D19)</f>
        <v>F</v>
      </c>
      <c r="E26" s="72" t="str">
        <f>IF(NAMES!E19="","",NAMES!E19)</f>
        <v>BSCRIM-1</v>
      </c>
      <c r="F26" s="73">
        <f>IF(MIDTERM!P26="","",$F$8*MIDTERM!P26)</f>
        <v>16.232432432432436</v>
      </c>
      <c r="G26" s="74">
        <f>IF(MIDTERM!AB26="","",$G$8*MIDTERM!AB26)</f>
        <v>24.86</v>
      </c>
      <c r="H26" s="74">
        <f>IF(MIDTERM!AD26="","",$H$8*MIDTERM!AD26)</f>
        <v>23.12</v>
      </c>
      <c r="I26" s="75">
        <f t="shared" si="0"/>
        <v>64.212432432432436</v>
      </c>
      <c r="J26" s="76">
        <f>IF(I26="","",VLOOKUP(I26,'INITIAL INPUT'!$P$4:$R$34,3))</f>
        <v>82</v>
      </c>
      <c r="K26" s="76" t="str">
        <f t="shared" si="5"/>
        <v>PASSED</v>
      </c>
      <c r="L26" s="74">
        <f>IF(FINAL!P26="","",$L$8*FINAL!P26)</f>
        <v>12.870000000000001</v>
      </c>
      <c r="M26" s="74">
        <f>IF(FINAL!AB26="","",$M$8*FINAL!AB26)</f>
        <v>18.944444444444443</v>
      </c>
      <c r="N26" s="74">
        <f>IF(FINAL!AD26="","",$N$8*FINAL!AD26)</f>
        <v>18.133333333333336</v>
      </c>
      <c r="O26" s="77">
        <f t="shared" si="2"/>
        <v>49.94777777777778</v>
      </c>
      <c r="P26" s="78">
        <f>IF(O26="","",('INITIAL INPUT'!$J$26*CRS!I26+'INITIAL INPUT'!$K$26*CRS!O26))</f>
        <v>57.080105105105105</v>
      </c>
      <c r="Q26" s="76">
        <f>IF(P26="","",VLOOKUP(P26,'INITIAL INPUT'!$P$4:$R$34,3))</f>
        <v>79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79</v>
      </c>
      <c r="Y26" s="166" t="str">
        <f t="shared" si="4"/>
        <v>PASSED</v>
      </c>
      <c r="Z26" s="330"/>
      <c r="AA26" s="320" t="s">
        <v>117</v>
      </c>
    </row>
    <row r="27" spans="1:27" x14ac:dyDescent="0.35">
      <c r="A27" s="81" t="s">
        <v>43</v>
      </c>
      <c r="B27" s="69" t="str">
        <f>IF(NAMES!B20="","",NAMES!B20)</f>
        <v>16-5675-713</v>
      </c>
      <c r="C27" s="70" t="str">
        <f>IF(NAMES!C20="","",NAMES!C20)</f>
        <v xml:space="preserve">KAFILAS, CATHERINE N. </v>
      </c>
      <c r="D27" s="95" t="str">
        <f>IF(NAMES!D20="","",NAMES!D20)</f>
        <v>F</v>
      </c>
      <c r="E27" s="72" t="str">
        <f>IF(NAMES!E20="","",NAMES!E20)</f>
        <v>BSCRIM-2</v>
      </c>
      <c r="F27" s="73">
        <f>IF(MIDTERM!P27="","",$F$8*MIDTERM!P27)</f>
        <v>22.118918918918922</v>
      </c>
      <c r="G27" s="74">
        <f>IF(MIDTERM!AB27="","",$G$8*MIDTERM!AB27)</f>
        <v>27.720000000000002</v>
      </c>
      <c r="H27" s="74">
        <f>IF(MIDTERM!AD27="","",$H$8*MIDTERM!AD27)</f>
        <v>18.360000000000003</v>
      </c>
      <c r="I27" s="75">
        <f t="shared" si="0"/>
        <v>68.19891891891892</v>
      </c>
      <c r="J27" s="76">
        <f>IF(I27="","",VLOOKUP(I27,'INITIAL INPUT'!$P$4:$R$34,3))</f>
        <v>84</v>
      </c>
      <c r="K27" s="76" t="str">
        <f t="shared" si="5"/>
        <v>PASSED</v>
      </c>
      <c r="L27" s="74">
        <f>IF(FINAL!P27="","",$L$8*FINAL!P27)</f>
        <v>6.2700000000000005</v>
      </c>
      <c r="M27" s="74">
        <f>IF(FINAL!AB27="","",$M$8*FINAL!AB27)</f>
        <v>18.211111111111112</v>
      </c>
      <c r="N27" s="74">
        <f>IF(FINAL!AD27="","",$N$8*FINAL!AD27)</f>
        <v>20.966666666666669</v>
      </c>
      <c r="O27" s="77">
        <f t="shared" si="2"/>
        <v>45.44777777777778</v>
      </c>
      <c r="P27" s="78">
        <f>IF(O27="","",('INITIAL INPUT'!$J$26*CRS!I27+'INITIAL INPUT'!$K$26*CRS!O27))</f>
        <v>56.823348348348347</v>
      </c>
      <c r="Q27" s="76">
        <f>IF(P27="","",VLOOKUP(P27,'INITIAL INPUT'!$P$4:$R$34,3))</f>
        <v>78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78</v>
      </c>
      <c r="Y27" s="166" t="str">
        <f t="shared" si="4"/>
        <v>PASSED</v>
      </c>
      <c r="Z27" s="331"/>
      <c r="AA27" s="321"/>
    </row>
    <row r="28" spans="1:27" x14ac:dyDescent="0.35">
      <c r="A28" s="81" t="s">
        <v>44</v>
      </c>
      <c r="B28" s="69" t="str">
        <f>IF(NAMES!B21="","",NAMES!B21)</f>
        <v>15-1381-290</v>
      </c>
      <c r="C28" s="70" t="str">
        <f>IF(NAMES!C21="","",NAMES!C21)</f>
        <v xml:space="preserve">KIMMAYONG, PABLO JR. L. </v>
      </c>
      <c r="D28" s="95" t="str">
        <f>IF(NAMES!D21="","",NAMES!D21)</f>
        <v>M</v>
      </c>
      <c r="E28" s="72" t="str">
        <f>IF(NAMES!E21="","",NAMES!E21)</f>
        <v>BSCRIM-2</v>
      </c>
      <c r="F28" s="73">
        <f>IF(MIDTERM!P28="","",$F$8*MIDTERM!P28)</f>
        <v>29.254054054054059</v>
      </c>
      <c r="G28" s="74">
        <f>IF(MIDTERM!AB28="","",$G$8*MIDTERM!AB28)</f>
        <v>23.870000000000005</v>
      </c>
      <c r="H28" s="74">
        <f>IF(MIDTERM!AD28="","",$H$8*MIDTERM!AD28)</f>
        <v>26.860000000000003</v>
      </c>
      <c r="I28" s="75">
        <f t="shared" si="0"/>
        <v>79.98405405405407</v>
      </c>
      <c r="J28" s="76">
        <f>IF(I28="","",VLOOKUP(I28,'INITIAL INPUT'!$P$4:$R$34,3))</f>
        <v>90</v>
      </c>
      <c r="K28" s="76" t="str">
        <f t="shared" si="5"/>
        <v>PASSED</v>
      </c>
      <c r="L28" s="74">
        <f>IF(FINAL!P28="","",$L$8*FINAL!P28)</f>
        <v>15.84</v>
      </c>
      <c r="M28" s="74">
        <f>IF(FINAL!AB28="","",$M$8*FINAL!AB28)</f>
        <v>18.211111111111112</v>
      </c>
      <c r="N28" s="74">
        <f>IF(FINAL!AD28="","",$N$8*FINAL!AD28)</f>
        <v>20.400000000000002</v>
      </c>
      <c r="O28" s="77">
        <f t="shared" si="2"/>
        <v>54.451111111111118</v>
      </c>
      <c r="P28" s="78">
        <f>IF(O28="","",('INITIAL INPUT'!$J$26*CRS!I28+'INITIAL INPUT'!$K$26*CRS!O28))</f>
        <v>67.217582582582594</v>
      </c>
      <c r="Q28" s="76">
        <f>IF(P28="","",VLOOKUP(P28,'INITIAL INPUT'!$P$4:$R$34,3))</f>
        <v>84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84</v>
      </c>
      <c r="Y28" s="166" t="str">
        <f t="shared" si="4"/>
        <v>PASSED</v>
      </c>
      <c r="Z28" s="331"/>
      <c r="AA28" s="321"/>
    </row>
    <row r="29" spans="1:27" ht="12.75" customHeight="1" x14ac:dyDescent="0.35">
      <c r="A29" s="81" t="s">
        <v>45</v>
      </c>
      <c r="B29" s="69" t="str">
        <f>IF(NAMES!B22="","",NAMES!B22)</f>
        <v>15-2032-827</v>
      </c>
      <c r="C29" s="70" t="str">
        <f>IF(NAMES!C22="","",NAMES!C22)</f>
        <v xml:space="preserve">LABBOT, RAFAEL C. </v>
      </c>
      <c r="D29" s="95" t="str">
        <f>IF(NAMES!D22="","",NAMES!D22)</f>
        <v>M</v>
      </c>
      <c r="E29" s="72" t="str">
        <f>IF(NAMES!E22="","",NAMES!E22)</f>
        <v>BSCRIM-2</v>
      </c>
      <c r="F29" s="73">
        <f>IF(MIDTERM!P29="","",$F$8*MIDTERM!P29)</f>
        <v>15.340540540540543</v>
      </c>
      <c r="G29" s="74">
        <f>IF(MIDTERM!AB29="","",$G$8*MIDTERM!AB29)</f>
        <v>16.060000000000002</v>
      </c>
      <c r="H29" s="74">
        <f>IF(MIDTERM!AD29="","",$H$8*MIDTERM!AD29)</f>
        <v>13.260000000000002</v>
      </c>
      <c r="I29" s="75">
        <f t="shared" si="0"/>
        <v>44.660540540540552</v>
      </c>
      <c r="J29" s="76">
        <f>IF(I29="","",VLOOKUP(I29,'INITIAL INPUT'!$P$4:$R$34,3))</f>
        <v>74</v>
      </c>
      <c r="K29" s="76" t="str">
        <f t="shared" si="5"/>
        <v>FAILED</v>
      </c>
      <c r="L29" s="74" t="str">
        <f>IF(FINAL!P29="","",$L$8*FINAL!P29)</f>
        <v/>
      </c>
      <c r="M29" s="74">
        <f>IF(FINAL!AB29="","",$M$8*FINAL!AB29)</f>
        <v>4.7666666666666666</v>
      </c>
      <c r="N29" s="74">
        <f>IF(FINAL!AD29="","",$N$8*FINAL!AD29)</f>
        <v>14.733333333333336</v>
      </c>
      <c r="O29" s="77">
        <f t="shared" si="2"/>
        <v>19.500000000000004</v>
      </c>
      <c r="P29" s="78">
        <f>IF(O29="","",('INITIAL INPUT'!$J$26*CRS!I29+'INITIAL INPUT'!$K$26*CRS!O29))</f>
        <v>32.080270270270276</v>
      </c>
      <c r="Q29" s="76">
        <f>IF(P29="","",VLOOKUP(P29,'INITIAL INPUT'!$P$4:$R$34,3))</f>
        <v>73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73</v>
      </c>
      <c r="Y29" s="166" t="str">
        <f t="shared" si="4"/>
        <v>FAILED</v>
      </c>
      <c r="Z29" s="331"/>
      <c r="AA29" s="321"/>
    </row>
    <row r="30" spans="1:27" x14ac:dyDescent="0.35">
      <c r="A30" s="81" t="s">
        <v>46</v>
      </c>
      <c r="B30" s="69" t="str">
        <f>IF(NAMES!B23="","",NAMES!B23)</f>
        <v>17-4589-551</v>
      </c>
      <c r="C30" s="70" t="str">
        <f>IF(NAMES!C23="","",NAMES!C23)</f>
        <v xml:space="preserve">LAWA, ZACARIAS A. </v>
      </c>
      <c r="D30" s="95" t="str">
        <f>IF(NAMES!D23="","",NAMES!D23)</f>
        <v>M</v>
      </c>
      <c r="E30" s="72" t="str">
        <f>IF(NAMES!E23="","",NAMES!E23)</f>
        <v>BSCRIM-1</v>
      </c>
      <c r="F30" s="73">
        <f>IF(MIDTERM!P30="","",$F$8*MIDTERM!P30)</f>
        <v>29.432432432432435</v>
      </c>
      <c r="G30" s="74">
        <f>IF(MIDTERM!AB30="","",$G$8*MIDTERM!AB30)</f>
        <v>25.41</v>
      </c>
      <c r="H30" s="74">
        <f>IF(MIDTERM!AD30="","",$H$8*MIDTERM!AD30)</f>
        <v>16.32</v>
      </c>
      <c r="I30" s="75">
        <f t="shared" si="0"/>
        <v>71.162432432432439</v>
      </c>
      <c r="J30" s="76">
        <f>IF(I30="","",VLOOKUP(I30,'INITIAL INPUT'!$P$4:$R$34,3))</f>
        <v>86</v>
      </c>
      <c r="K30" s="76" t="str">
        <f t="shared" si="5"/>
        <v>PASSED</v>
      </c>
      <c r="L30" s="74">
        <f>IF(FINAL!P30="","",$L$8*FINAL!P30)</f>
        <v>17.16</v>
      </c>
      <c r="M30" s="74">
        <f>IF(FINAL!AB30="","",$M$8*FINAL!AB30)</f>
        <v>28.111111111111114</v>
      </c>
      <c r="N30" s="74">
        <f>IF(FINAL!AD30="","",$N$8*FINAL!AD30)</f>
        <v>15.866666666666667</v>
      </c>
      <c r="O30" s="77">
        <f t="shared" si="2"/>
        <v>61.137777777777778</v>
      </c>
      <c r="P30" s="78">
        <f>IF(O30="","",('INITIAL INPUT'!$J$26*CRS!I30+'INITIAL INPUT'!$K$26*CRS!O30))</f>
        <v>66.150105105105112</v>
      </c>
      <c r="Q30" s="76">
        <f>IF(P30="","",VLOOKUP(P30,'INITIAL INPUT'!$P$4:$R$34,3))</f>
        <v>83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83</v>
      </c>
      <c r="Y30" s="166" t="str">
        <f t="shared" si="4"/>
        <v>PASSED</v>
      </c>
      <c r="Z30" s="331"/>
      <c r="AA30" s="321"/>
    </row>
    <row r="31" spans="1:27" x14ac:dyDescent="0.35">
      <c r="A31" s="81" t="s">
        <v>47</v>
      </c>
      <c r="B31" s="69" t="str">
        <f>IF(NAMES!B24="","",NAMES!B24)</f>
        <v>17-4645-873</v>
      </c>
      <c r="C31" s="70" t="str">
        <f>IF(NAMES!C24="","",NAMES!C24)</f>
        <v xml:space="preserve">MABONOT, EMAR P. </v>
      </c>
      <c r="D31" s="95" t="str">
        <f>IF(NAMES!D24="","",NAMES!D24)</f>
        <v>M</v>
      </c>
      <c r="E31" s="72" t="str">
        <f>IF(NAMES!E24="","",NAMES!E24)</f>
        <v>BSCRIM-2</v>
      </c>
      <c r="F31" s="73">
        <f>IF(MIDTERM!P31="","",$F$8*MIDTERM!P31)</f>
        <v>11.237837837837839</v>
      </c>
      <c r="G31" s="74">
        <f>IF(MIDTERM!AB31="","",$G$8*MIDTERM!AB31)</f>
        <v>25.19</v>
      </c>
      <c r="H31" s="74">
        <f>IF(MIDTERM!AD31="","",$H$8*MIDTERM!AD31)</f>
        <v>21.42</v>
      </c>
      <c r="I31" s="75">
        <f t="shared" si="0"/>
        <v>57.847837837837844</v>
      </c>
      <c r="J31" s="76">
        <f>IF(I31="","",VLOOKUP(I31,'INITIAL INPUT'!$P$4:$R$34,3))</f>
        <v>79</v>
      </c>
      <c r="K31" s="76" t="str">
        <f t="shared" si="5"/>
        <v>PASSED</v>
      </c>
      <c r="L31" s="74">
        <f>IF(FINAL!P31="","",$L$8*FINAL!P31)</f>
        <v>13.530000000000001</v>
      </c>
      <c r="M31" s="74">
        <f>IF(FINAL!AB31="","",$M$8*FINAL!AB31)</f>
        <v>26.155555555555559</v>
      </c>
      <c r="N31" s="74">
        <f>IF(FINAL!AD31="","",$N$8*FINAL!AD31)</f>
        <v>17.56666666666667</v>
      </c>
      <c r="O31" s="77">
        <f t="shared" si="2"/>
        <v>57.25222222222223</v>
      </c>
      <c r="P31" s="78">
        <f>IF(O31="","",('INITIAL INPUT'!$J$26*CRS!I31+'INITIAL INPUT'!$K$26*CRS!O31))</f>
        <v>57.550030030030037</v>
      </c>
      <c r="Q31" s="76">
        <f>IF(P31="","",VLOOKUP(P31,'INITIAL INPUT'!$P$4:$R$34,3))</f>
        <v>79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79</v>
      </c>
      <c r="Y31" s="166" t="str">
        <f t="shared" si="4"/>
        <v>PASSED</v>
      </c>
      <c r="Z31" s="331"/>
      <c r="AA31" s="321"/>
    </row>
    <row r="32" spans="1:27" x14ac:dyDescent="0.35">
      <c r="A32" s="81" t="s">
        <v>48</v>
      </c>
      <c r="B32" s="69" t="str">
        <f>IF(NAMES!B25="","",NAMES!B25)</f>
        <v>16-5570-206</v>
      </c>
      <c r="C32" s="70" t="str">
        <f>IF(NAMES!C25="","",NAMES!C25)</f>
        <v xml:space="preserve">MADAYAG, STEFAN AIRAM G. </v>
      </c>
      <c r="D32" s="95" t="str">
        <f>IF(NAMES!D25="","",NAMES!D25)</f>
        <v>M</v>
      </c>
      <c r="E32" s="72" t="str">
        <f>IF(NAMES!E25="","",NAMES!E25)</f>
        <v>BSCRIM-2</v>
      </c>
      <c r="F32" s="73">
        <f>IF(MIDTERM!P32="","",$F$8*MIDTERM!P32)</f>
        <v>27.827027027027029</v>
      </c>
      <c r="G32" s="74">
        <f>IF(MIDTERM!AB32="","",$G$8*MIDTERM!AB32)</f>
        <v>29.700000000000003</v>
      </c>
      <c r="H32" s="74">
        <f>IF(MIDTERM!AD32="","",$H$8*MIDTERM!AD32)</f>
        <v>24.14</v>
      </c>
      <c r="I32" s="75">
        <f t="shared" si="0"/>
        <v>81.667027027027032</v>
      </c>
      <c r="J32" s="76">
        <f>IF(I32="","",VLOOKUP(I32,'INITIAL INPUT'!$P$4:$R$34,3))</f>
        <v>91</v>
      </c>
      <c r="K32" s="76" t="str">
        <f t="shared" si="5"/>
        <v>PASSED</v>
      </c>
      <c r="L32" s="74">
        <f>IF(FINAL!P32="","",$L$8*FINAL!P32)</f>
        <v>26.73</v>
      </c>
      <c r="M32" s="74">
        <f>IF(FINAL!AB32="","",$M$8*FINAL!AB32)</f>
        <v>26.400000000000002</v>
      </c>
      <c r="N32" s="74">
        <f>IF(FINAL!AD32="","",$N$8*FINAL!AD32)</f>
        <v>20.400000000000002</v>
      </c>
      <c r="O32" s="77">
        <f t="shared" si="2"/>
        <v>73.53</v>
      </c>
      <c r="P32" s="78">
        <f>IF(O32="","",('INITIAL INPUT'!$J$26*CRS!I32+'INITIAL INPUT'!$K$26*CRS!O32))</f>
        <v>77.598513513513524</v>
      </c>
      <c r="Q32" s="76">
        <f>IF(P32="","",VLOOKUP(P32,'INITIAL INPUT'!$P$4:$R$34,3))</f>
        <v>89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89</v>
      </c>
      <c r="Y32" s="166" t="str">
        <f t="shared" si="4"/>
        <v>PASSED</v>
      </c>
      <c r="Z32" s="331"/>
      <c r="AA32" s="321"/>
    </row>
    <row r="33" spans="1:27" x14ac:dyDescent="0.35">
      <c r="A33" s="81" t="s">
        <v>49</v>
      </c>
      <c r="B33" s="69" t="str">
        <f>IF(NAMES!B26="","",NAMES!B26)</f>
        <v>15-0696-330</v>
      </c>
      <c r="C33" s="70" t="str">
        <f>IF(NAMES!C26="","",NAMES!C26)</f>
        <v xml:space="preserve">MALASI, JOB RUSSEL M. </v>
      </c>
      <c r="D33" s="95" t="str">
        <f>IF(NAMES!D26="","",NAMES!D26)</f>
        <v>M</v>
      </c>
      <c r="E33" s="72" t="str">
        <f>IF(NAMES!E26="","",NAMES!E26)</f>
        <v>BSCRIM-2</v>
      </c>
      <c r="F33" s="73">
        <f>IF(MIDTERM!P33="","",$F$8*MIDTERM!P33)</f>
        <v>18.908108108108109</v>
      </c>
      <c r="G33" s="74">
        <f>IF(MIDTERM!AB33="","",$G$8*MIDTERM!AB33)</f>
        <v>28.71</v>
      </c>
      <c r="H33" s="74">
        <f>IF(MIDTERM!AD33="","",$H$8*MIDTERM!AD33)</f>
        <v>23.46</v>
      </c>
      <c r="I33" s="75">
        <f t="shared" si="0"/>
        <v>71.078108108108111</v>
      </c>
      <c r="J33" s="76">
        <f>IF(I33="","",VLOOKUP(I33,'INITIAL INPUT'!$P$4:$R$34,3))</f>
        <v>86</v>
      </c>
      <c r="K33" s="76" t="str">
        <f t="shared" si="5"/>
        <v>PASSED</v>
      </c>
      <c r="L33" s="74">
        <f>IF(FINAL!P33="","",$L$8*FINAL!P33)</f>
        <v>13.200000000000001</v>
      </c>
      <c r="M33" s="74">
        <f>IF(FINAL!AB33="","",$M$8*FINAL!AB33)</f>
        <v>19.922222222222224</v>
      </c>
      <c r="N33" s="74">
        <f>IF(FINAL!AD33="","",$N$8*FINAL!AD33)</f>
        <v>19.266666666666666</v>
      </c>
      <c r="O33" s="77">
        <f t="shared" si="2"/>
        <v>52.388888888888893</v>
      </c>
      <c r="P33" s="78">
        <f>IF(O33="","",('INITIAL INPUT'!$J$26*CRS!I33+'INITIAL INPUT'!$K$26*CRS!O33))</f>
        <v>61.733498498498506</v>
      </c>
      <c r="Q33" s="76">
        <f>IF(P33="","",VLOOKUP(P33,'INITIAL INPUT'!$P$4:$R$34,3))</f>
        <v>81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81</v>
      </c>
      <c r="Y33" s="166" t="str">
        <f t="shared" si="4"/>
        <v>PASSED</v>
      </c>
      <c r="Z33" s="331"/>
      <c r="AA33" s="321"/>
    </row>
    <row r="34" spans="1:27" x14ac:dyDescent="0.35">
      <c r="A34" s="81" t="s">
        <v>50</v>
      </c>
      <c r="B34" s="69" t="str">
        <f>IF(NAMES!B27="","",NAMES!B27)</f>
        <v>13-3972-521</v>
      </c>
      <c r="C34" s="70" t="str">
        <f>IF(NAMES!C27="","",NAMES!C27)</f>
        <v xml:space="preserve">MAMARIL, JOHN MATHEW B. </v>
      </c>
      <c r="D34" s="95" t="str">
        <f>IF(NAMES!D27="","",NAMES!D27)</f>
        <v>M</v>
      </c>
      <c r="E34" s="72" t="str">
        <f>IF(NAMES!E27="","",NAMES!E27)</f>
        <v>BSCRIM-2</v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">
        <v>257</v>
      </c>
      <c r="Y34" s="166" t="str">
        <f t="shared" si="4"/>
        <v>UD</v>
      </c>
      <c r="Z34" s="331"/>
      <c r="AA34" s="321"/>
    </row>
    <row r="35" spans="1:27" x14ac:dyDescent="0.35">
      <c r="A35" s="81" t="s">
        <v>51</v>
      </c>
      <c r="B35" s="69" t="str">
        <f>IF(NAMES!B28="","",NAMES!B28)</f>
        <v>16-3890-430</v>
      </c>
      <c r="C35" s="70" t="str">
        <f>IF(NAMES!C28="","",NAMES!C28)</f>
        <v xml:space="preserve">MANGGES, CESAR JOHN V. </v>
      </c>
      <c r="D35" s="95" t="str">
        <f>IF(NAMES!D28="","",NAMES!D28)</f>
        <v>M</v>
      </c>
      <c r="E35" s="72" t="str">
        <f>IF(NAMES!E28="","",NAMES!E28)</f>
        <v>BSCRIM-2</v>
      </c>
      <c r="F35" s="73">
        <f>IF(MIDTERM!P35="","",$F$8*MIDTERM!P35)</f>
        <v>18.016216216216215</v>
      </c>
      <c r="G35" s="74">
        <f>IF(MIDTERM!AB35="","",$G$8*MIDTERM!AB35)</f>
        <v>23.980000000000004</v>
      </c>
      <c r="H35" s="74">
        <f>IF(MIDTERM!AD35="","",$H$8*MIDTERM!AD35)</f>
        <v>26.180000000000003</v>
      </c>
      <c r="I35" s="75">
        <f t="shared" si="0"/>
        <v>68.176216216216218</v>
      </c>
      <c r="J35" s="76">
        <f>IF(I35="","",VLOOKUP(I35,'INITIAL INPUT'!$P$4:$R$34,3))</f>
        <v>84</v>
      </c>
      <c r="K35" s="76" t="str">
        <f t="shared" si="5"/>
        <v>PASSED</v>
      </c>
      <c r="L35" s="74">
        <f>IF(FINAL!P35="","",$L$8*FINAL!P35)</f>
        <v>20.46</v>
      </c>
      <c r="M35" s="74">
        <f>IF(FINAL!AB35="","",$M$8*FINAL!AB35)</f>
        <v>20.044444444444444</v>
      </c>
      <c r="N35" s="74">
        <f>IF(FINAL!AD35="","",$N$8*FINAL!AD35)</f>
        <v>19.266666666666666</v>
      </c>
      <c r="O35" s="77">
        <f t="shared" si="2"/>
        <v>59.771111111111111</v>
      </c>
      <c r="P35" s="78">
        <f>IF(O35="","",('INITIAL INPUT'!$J$26*CRS!I35+'INITIAL INPUT'!$K$26*CRS!O35))</f>
        <v>63.973663663663665</v>
      </c>
      <c r="Q35" s="76">
        <f>IF(P35="","",VLOOKUP(P35,'INITIAL INPUT'!$P$4:$R$34,3))</f>
        <v>82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82</v>
      </c>
      <c r="Y35" s="166" t="str">
        <f t="shared" si="4"/>
        <v>PASSED</v>
      </c>
      <c r="Z35" s="331"/>
      <c r="AA35" s="321"/>
    </row>
    <row r="36" spans="1:27" x14ac:dyDescent="0.35">
      <c r="A36" s="81" t="s">
        <v>52</v>
      </c>
      <c r="B36" s="69" t="str">
        <f>IF(NAMES!B29="","",NAMES!B29)</f>
        <v>15-2689-861</v>
      </c>
      <c r="C36" s="70" t="str">
        <f>IF(NAMES!C29="","",NAMES!C29)</f>
        <v xml:space="preserve">MIGUEL, JIM G. </v>
      </c>
      <c r="D36" s="95" t="str">
        <f>IF(NAMES!D29="","",NAMES!D29)</f>
        <v>M</v>
      </c>
      <c r="E36" s="72" t="str">
        <f>IF(NAMES!E29="","",NAMES!E29)</f>
        <v>BSCRIM-1</v>
      </c>
      <c r="F36" s="73">
        <f>IF(MIDTERM!P36="","",$F$8*MIDTERM!P36)</f>
        <v>18.37297297297297</v>
      </c>
      <c r="G36" s="74">
        <f>IF(MIDTERM!AB36="","",$G$8*MIDTERM!AB36)</f>
        <v>22.55</v>
      </c>
      <c r="H36" s="74">
        <f>IF(MIDTERM!AD36="","",$H$8*MIDTERM!AD36)</f>
        <v>20.740000000000002</v>
      </c>
      <c r="I36" s="75">
        <f t="shared" si="0"/>
        <v>61.662972972972973</v>
      </c>
      <c r="J36" s="76">
        <f>IF(I36="","",VLOOKUP(I36,'INITIAL INPUT'!$P$4:$R$34,3))</f>
        <v>81</v>
      </c>
      <c r="K36" s="76" t="str">
        <f t="shared" si="5"/>
        <v>PASSED</v>
      </c>
      <c r="L36" s="74">
        <f>IF(FINAL!P36="","",$L$8*FINAL!P36)</f>
        <v>13.860000000000001</v>
      </c>
      <c r="M36" s="74">
        <f>IF(FINAL!AB36="","",$M$8*FINAL!AB36)</f>
        <v>15.522222222222224</v>
      </c>
      <c r="N36" s="74">
        <f>IF(FINAL!AD36="","",$N$8*FINAL!AD36)</f>
        <v>20.400000000000002</v>
      </c>
      <c r="O36" s="77">
        <f t="shared" si="2"/>
        <v>49.782222222222231</v>
      </c>
      <c r="P36" s="78">
        <f>IF(O36="","",('INITIAL INPUT'!$J$26*CRS!I36+'INITIAL INPUT'!$K$26*CRS!O36))</f>
        <v>55.722597597597598</v>
      </c>
      <c r="Q36" s="76">
        <f>IF(P36="","",VLOOKUP(P36,'INITIAL INPUT'!$P$4:$R$34,3))</f>
        <v>78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78</v>
      </c>
      <c r="Y36" s="166" t="str">
        <f t="shared" si="4"/>
        <v>PASSED</v>
      </c>
      <c r="Z36" s="331"/>
      <c r="AA36" s="321"/>
    </row>
    <row r="37" spans="1:27" x14ac:dyDescent="0.35">
      <c r="A37" s="81" t="s">
        <v>53</v>
      </c>
      <c r="B37" s="69" t="str">
        <f>IF(NAMES!B30="","",NAMES!B30)</f>
        <v>16-5578-147</v>
      </c>
      <c r="C37" s="70" t="str">
        <f>IF(NAMES!C30="","",NAMES!C30)</f>
        <v xml:space="preserve">NARCIZA, CHARLES, JR. A. </v>
      </c>
      <c r="D37" s="95" t="str">
        <f>IF(NAMES!D30="","",NAMES!D30)</f>
        <v>M</v>
      </c>
      <c r="E37" s="72" t="str">
        <f>IF(NAMES!E30="","",NAMES!E30)</f>
        <v>BSCRIM-2</v>
      </c>
      <c r="F37" s="73">
        <f>IF(MIDTERM!P37="","",$F$8*MIDTERM!P37)</f>
        <v>25.508108108108107</v>
      </c>
      <c r="G37" s="74">
        <f>IF(MIDTERM!AB37="","",$G$8*MIDTERM!AB37)</f>
        <v>25.959999999999997</v>
      </c>
      <c r="H37" s="74">
        <f>IF(MIDTERM!AD37="","",$H$8*MIDTERM!AD37)</f>
        <v>25.16</v>
      </c>
      <c r="I37" s="75">
        <f t="shared" si="0"/>
        <v>76.628108108108108</v>
      </c>
      <c r="J37" s="76">
        <f>IF(I37="","",VLOOKUP(I37,'INITIAL INPUT'!$P$4:$R$34,3))</f>
        <v>88</v>
      </c>
      <c r="K37" s="76" t="str">
        <f t="shared" si="5"/>
        <v>PASSED</v>
      </c>
      <c r="L37" s="74">
        <f>IF(FINAL!P37="","",$L$8*FINAL!P37)</f>
        <v>21.12</v>
      </c>
      <c r="M37" s="74">
        <f>IF(FINAL!AB37="","",$M$8*FINAL!AB37)</f>
        <v>30.18888888888889</v>
      </c>
      <c r="N37" s="74">
        <f>IF(FINAL!AD37="","",$N$8*FINAL!AD37)</f>
        <v>19.266666666666666</v>
      </c>
      <c r="O37" s="77">
        <f t="shared" si="2"/>
        <v>70.575555555555553</v>
      </c>
      <c r="P37" s="78">
        <f>IF(O37="","",('INITIAL INPUT'!$J$26*CRS!I37+'INITIAL INPUT'!$K$26*CRS!O37))</f>
        <v>73.601831831831831</v>
      </c>
      <c r="Q37" s="76">
        <f>IF(P37="","",VLOOKUP(P37,'INITIAL INPUT'!$P$4:$R$34,3))</f>
        <v>87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87</v>
      </c>
      <c r="Y37" s="166" t="str">
        <f t="shared" si="4"/>
        <v>PASSED</v>
      </c>
      <c r="Z37" s="331"/>
      <c r="AA37" s="321"/>
    </row>
    <row r="38" spans="1:27" x14ac:dyDescent="0.35">
      <c r="A38" s="81" t="s">
        <v>54</v>
      </c>
      <c r="B38" s="69" t="str">
        <f>IF(NAMES!B31="","",NAMES!B31)</f>
        <v>14-0177-486</v>
      </c>
      <c r="C38" s="70" t="str">
        <f>IF(NAMES!C31="","",NAMES!C31)</f>
        <v xml:space="preserve">OSENIO, JING-JING A. </v>
      </c>
      <c r="D38" s="95" t="str">
        <f>IF(NAMES!D31="","",NAMES!D31)</f>
        <v>F</v>
      </c>
      <c r="E38" s="72" t="str">
        <f>IF(NAMES!E31="","",NAMES!E31)</f>
        <v>BSCRIM-3</v>
      </c>
      <c r="F38" s="73">
        <f>IF(MIDTERM!P38="","",$F$8*MIDTERM!P38)</f>
        <v>16.767567567567568</v>
      </c>
      <c r="G38" s="74">
        <f>IF(MIDTERM!AB38="","",$G$8*MIDTERM!AB38)</f>
        <v>19.139999999999997</v>
      </c>
      <c r="H38" s="74" t="str">
        <f>IF(MIDTERM!AD38="","",$H$8*MIDTERM!AD38)</f>
        <v/>
      </c>
      <c r="I38" s="75">
        <f t="shared" si="0"/>
        <v>35.907567567567568</v>
      </c>
      <c r="J38" s="76">
        <f>IF(I38="","",VLOOKUP(I38,'INITIAL INPUT'!$P$4:$R$34,3))</f>
        <v>73</v>
      </c>
      <c r="K38" s="76" t="str">
        <f t="shared" si="5"/>
        <v>FAILED</v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257</v>
      </c>
      <c r="Y38" s="166" t="str">
        <f t="shared" si="4"/>
        <v>UD</v>
      </c>
      <c r="Z38" s="331"/>
      <c r="AA38" s="321"/>
    </row>
    <row r="39" spans="1:27" x14ac:dyDescent="0.35">
      <c r="A39" s="81" t="s">
        <v>55</v>
      </c>
      <c r="B39" s="69" t="str">
        <f>IF(NAMES!B32="","",NAMES!B32)</f>
        <v>17-5516-486</v>
      </c>
      <c r="C39" s="70" t="str">
        <f>IF(NAMES!C32="","",NAMES!C32)</f>
        <v xml:space="preserve">PAG-A, ADMYR JOHN L. </v>
      </c>
      <c r="D39" s="95" t="str">
        <f>IF(NAMES!D32="","",NAMES!D32)</f>
        <v>M</v>
      </c>
      <c r="E39" s="72" t="str">
        <f>IF(NAMES!E32="","",NAMES!E32)</f>
        <v>BSCRIM-1</v>
      </c>
      <c r="F39" s="73">
        <f>IF(MIDTERM!P39="","",$F$8*MIDTERM!P39)</f>
        <v>20.691891891891895</v>
      </c>
      <c r="G39" s="74">
        <f>IF(MIDTERM!AB39="","",$G$8*MIDTERM!AB39)</f>
        <v>29.48</v>
      </c>
      <c r="H39" s="74">
        <f>IF(MIDTERM!AD39="","",$H$8*MIDTERM!AD39)</f>
        <v>22.44</v>
      </c>
      <c r="I39" s="75">
        <f t="shared" si="0"/>
        <v>72.611891891891901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14.850000000000001</v>
      </c>
      <c r="M39" s="74">
        <f>IF(FINAL!AB39="","",$M$8*FINAL!AB39)</f>
        <v>22.244444444444444</v>
      </c>
      <c r="N39" s="74">
        <f>IF(FINAL!AD39="","",$N$8*FINAL!AD39)</f>
        <v>21.533333333333335</v>
      </c>
      <c r="O39" s="77">
        <f t="shared" si="2"/>
        <v>58.62777777777778</v>
      </c>
      <c r="P39" s="78">
        <f>IF(O39="","",('INITIAL INPUT'!$J$26*CRS!I39+'INITIAL INPUT'!$K$26*CRS!O39))</f>
        <v>65.619834834834847</v>
      </c>
      <c r="Q39" s="76">
        <f>IF(P39="","",VLOOKUP(P39,'INITIAL INPUT'!$P$4:$R$34,3))</f>
        <v>83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83</v>
      </c>
      <c r="Y39" s="166" t="str">
        <f t="shared" si="4"/>
        <v>PASSED</v>
      </c>
      <c r="Z39" s="331"/>
      <c r="AA39" s="321"/>
    </row>
    <row r="40" spans="1:27" x14ac:dyDescent="0.35">
      <c r="A40" s="81" t="s">
        <v>56</v>
      </c>
      <c r="B40" s="69" t="str">
        <f>IF(NAMES!B33="","",NAMES!B33)</f>
        <v>14-4715-132</v>
      </c>
      <c r="C40" s="70" t="str">
        <f>IF(NAMES!C33="","",NAMES!C33)</f>
        <v xml:space="preserve">PELLIS, MARSHELLE K. </v>
      </c>
      <c r="D40" s="95" t="str">
        <f>IF(NAMES!D33="","",NAMES!D33)</f>
        <v>F</v>
      </c>
      <c r="E40" s="72" t="str">
        <f>IF(NAMES!E33="","",NAMES!E33)</f>
        <v>BSCRIM-2</v>
      </c>
      <c r="F40" s="73">
        <f>IF(MIDTERM!P40="","",$F$8*MIDTERM!P40)</f>
        <v>27.113513513513514</v>
      </c>
      <c r="G40" s="74">
        <f>IF(MIDTERM!AB40="","",$G$8*MIDTERM!AB40)</f>
        <v>26.400000000000002</v>
      </c>
      <c r="H40" s="74">
        <f>IF(MIDTERM!AD40="","",$H$8*MIDTERM!AD40)</f>
        <v>24.14</v>
      </c>
      <c r="I40" s="75">
        <f t="shared" si="0"/>
        <v>77.653513513513516</v>
      </c>
      <c r="J40" s="76">
        <f>IF(I40="","",VLOOKUP(I40,'INITIAL INPUT'!$P$4:$R$34,3))</f>
        <v>89</v>
      </c>
      <c r="K40" s="76" t="str">
        <f t="shared" si="5"/>
        <v>PASSED</v>
      </c>
      <c r="L40" s="74">
        <f>IF(FINAL!P40="","",$L$8*FINAL!P40)</f>
        <v>10.89</v>
      </c>
      <c r="M40" s="74">
        <f>IF(FINAL!AB40="","",$M$8*FINAL!AB40)</f>
        <v>17.722222222222225</v>
      </c>
      <c r="N40" s="74">
        <f>IF(FINAL!AD40="","",$N$8*FINAL!AD40)</f>
        <v>19.833333333333336</v>
      </c>
      <c r="O40" s="77">
        <f t="shared" si="2"/>
        <v>48.445555555555558</v>
      </c>
      <c r="P40" s="78">
        <f>IF(O40="","",('INITIAL INPUT'!$J$26*CRS!I40+'INITIAL INPUT'!$K$26*CRS!O40))</f>
        <v>63.049534534534537</v>
      </c>
      <c r="Q40" s="76">
        <f>IF(P40="","",VLOOKUP(P40,'INITIAL INPUT'!$P$4:$R$34,3))</f>
        <v>82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82</v>
      </c>
      <c r="Y40" s="166" t="str">
        <f t="shared" si="4"/>
        <v>PASSED</v>
      </c>
      <c r="Z40" s="331"/>
      <c r="AA40" s="321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277" t="str">
        <f>A1</f>
        <v>CCJE-INTL  COMP 1</v>
      </c>
      <c r="B42" s="278"/>
      <c r="C42" s="279"/>
      <c r="D42" s="279"/>
      <c r="E42" s="280"/>
      <c r="F42" s="285" t="str">
        <f>F1</f>
        <v>MIDTERM</v>
      </c>
      <c r="G42" s="286"/>
      <c r="H42" s="286"/>
      <c r="I42" s="286"/>
      <c r="J42" s="287"/>
      <c r="K42" s="172"/>
      <c r="L42" s="288" t="str">
        <f>L1</f>
        <v>FINAL</v>
      </c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90"/>
      <c r="Y42" s="63"/>
      <c r="Z42" s="82"/>
    </row>
    <row r="43" spans="1:27" s="65" customFormat="1" ht="15" customHeight="1" x14ac:dyDescent="0.45">
      <c r="A43" s="281"/>
      <c r="B43" s="282"/>
      <c r="C43" s="283"/>
      <c r="D43" s="283"/>
      <c r="E43" s="284"/>
      <c r="F43" s="291" t="str">
        <f>F2</f>
        <v>Class Standing</v>
      </c>
      <c r="G43" s="294" t="str">
        <f>G2</f>
        <v>Laboratory</v>
      </c>
      <c r="H43" s="296" t="str">
        <f>H2</f>
        <v>EXAM</v>
      </c>
      <c r="I43" s="267" t="str">
        <f>I2</f>
        <v>SCORE</v>
      </c>
      <c r="J43" s="270" t="str">
        <f>J2</f>
        <v>GRADE (%)</v>
      </c>
      <c r="K43" s="185"/>
      <c r="L43" s="291" t="str">
        <f>L2</f>
        <v>Class Standing</v>
      </c>
      <c r="M43" s="294" t="str">
        <f>M2</f>
        <v>Laboratory</v>
      </c>
      <c r="N43" s="296" t="s">
        <v>88</v>
      </c>
      <c r="O43" s="297" t="str">
        <f>O2</f>
        <v>RAW SCORE</v>
      </c>
      <c r="P43" s="267" t="str">
        <f>P2</f>
        <v>SCORE</v>
      </c>
      <c r="Q43" s="270" t="str">
        <f>Q2</f>
        <v>GRADE (%)</v>
      </c>
      <c r="R43" s="291" t="str">
        <f>IF(PART1=0,"",PART1)</f>
        <v>Class Standing</v>
      </c>
      <c r="S43" s="294" t="str">
        <f>IF(PART2=0,"",PART2)</f>
        <v>Laboratory</v>
      </c>
      <c r="T43" s="296" t="s">
        <v>88</v>
      </c>
      <c r="U43" s="297" t="str">
        <f>U2</f>
        <v>RAW SCORE</v>
      </c>
      <c r="V43" s="267" t="str">
        <f>V2</f>
        <v>SCORE</v>
      </c>
      <c r="W43" s="322" t="str">
        <f>W2</f>
        <v>GRADE (%)</v>
      </c>
      <c r="X43" s="325" t="str">
        <f>X2</f>
        <v>FINAL GRADE (%)</v>
      </c>
      <c r="Y43" s="327" t="str">
        <f>Y2</f>
        <v>REMARKS</v>
      </c>
    </row>
    <row r="44" spans="1:27" s="65" customFormat="1" ht="15" customHeight="1" x14ac:dyDescent="0.35">
      <c r="A44" s="255" t="str">
        <f>A3</f>
        <v>COMPUTER APPLICATIONS</v>
      </c>
      <c r="B44" s="256"/>
      <c r="C44" s="257"/>
      <c r="D44" s="257"/>
      <c r="E44" s="258"/>
      <c r="F44" s="292"/>
      <c r="G44" s="295"/>
      <c r="H44" s="265"/>
      <c r="I44" s="268"/>
      <c r="J44" s="271"/>
      <c r="K44" s="186"/>
      <c r="L44" s="292"/>
      <c r="M44" s="295"/>
      <c r="N44" s="265"/>
      <c r="O44" s="297"/>
      <c r="P44" s="268"/>
      <c r="Q44" s="271"/>
      <c r="R44" s="292"/>
      <c r="S44" s="295"/>
      <c r="T44" s="265"/>
      <c r="U44" s="297"/>
      <c r="V44" s="268"/>
      <c r="W44" s="323"/>
      <c r="X44" s="325"/>
      <c r="Y44" s="328"/>
    </row>
    <row r="45" spans="1:27" s="65" customFormat="1" ht="12.75" customHeight="1" x14ac:dyDescent="0.35">
      <c r="A45" s="259" t="str">
        <f>A4</f>
        <v xml:space="preserve">   WSAT 1:30PM-3:30PM</v>
      </c>
      <c r="B45" s="260"/>
      <c r="C45" s="261"/>
      <c r="D45" s="262"/>
      <c r="E45" s="66" t="str">
        <f>E4</f>
        <v>M305</v>
      </c>
      <c r="F45" s="292"/>
      <c r="G45" s="295"/>
      <c r="H45" s="265"/>
      <c r="I45" s="268"/>
      <c r="J45" s="271"/>
      <c r="K45" s="186"/>
      <c r="L45" s="292"/>
      <c r="M45" s="295"/>
      <c r="N45" s="265"/>
      <c r="O45" s="297"/>
      <c r="P45" s="268"/>
      <c r="Q45" s="271"/>
      <c r="R45" s="292"/>
      <c r="S45" s="295"/>
      <c r="T45" s="265"/>
      <c r="U45" s="297"/>
      <c r="V45" s="268"/>
      <c r="W45" s="323"/>
      <c r="X45" s="325"/>
      <c r="Y45" s="328"/>
    </row>
    <row r="46" spans="1:27" s="65" customFormat="1" ht="12.6" customHeight="1" x14ac:dyDescent="0.35">
      <c r="A46" s="259" t="str">
        <f>A5</f>
        <v>1 Trimester SY 2018 - 2019</v>
      </c>
      <c r="B46" s="260"/>
      <c r="C46" s="261"/>
      <c r="D46" s="262"/>
      <c r="E46" s="263"/>
      <c r="F46" s="292"/>
      <c r="G46" s="295"/>
      <c r="H46" s="264" t="str">
        <f>H5</f>
        <v>OCT 15 - 20, 2018</v>
      </c>
      <c r="I46" s="268"/>
      <c r="J46" s="271"/>
      <c r="K46" s="186"/>
      <c r="L46" s="292"/>
      <c r="M46" s="295"/>
      <c r="N46" s="264" t="str">
        <f>N5</f>
        <v>NOV 29 - DEC 3, 2018</v>
      </c>
      <c r="O46" s="297"/>
      <c r="P46" s="268"/>
      <c r="Q46" s="271"/>
      <c r="R46" s="292"/>
      <c r="S46" s="295"/>
      <c r="T46" s="264">
        <f>T5</f>
        <v>0</v>
      </c>
      <c r="U46" s="297"/>
      <c r="V46" s="268"/>
      <c r="W46" s="323"/>
      <c r="X46" s="325"/>
      <c r="Y46" s="328"/>
    </row>
    <row r="47" spans="1:27" s="65" customFormat="1" ht="12.75" customHeight="1" x14ac:dyDescent="0.35">
      <c r="A47" s="273" t="str">
        <f>A6</f>
        <v>Inst/Prof:Leonard Prim Francis G. Reyes</v>
      </c>
      <c r="B47" s="274"/>
      <c r="C47" s="275"/>
      <c r="D47" s="265"/>
      <c r="E47" s="276"/>
      <c r="F47" s="292"/>
      <c r="G47" s="295"/>
      <c r="H47" s="265"/>
      <c r="I47" s="268"/>
      <c r="J47" s="271"/>
      <c r="K47" s="186"/>
      <c r="L47" s="292"/>
      <c r="M47" s="295"/>
      <c r="N47" s="265"/>
      <c r="O47" s="297"/>
      <c r="P47" s="268"/>
      <c r="Q47" s="271"/>
      <c r="R47" s="292"/>
      <c r="S47" s="295"/>
      <c r="T47" s="265"/>
      <c r="U47" s="297"/>
      <c r="V47" s="268"/>
      <c r="W47" s="323"/>
      <c r="X47" s="325"/>
      <c r="Y47" s="328"/>
    </row>
    <row r="48" spans="1:27" ht="13.15" customHeight="1" x14ac:dyDescent="0.35">
      <c r="A48" s="252" t="str">
        <f>A7</f>
        <v>CLASS LIST</v>
      </c>
      <c r="B48" s="253"/>
      <c r="C48" s="253"/>
      <c r="D48" s="253"/>
      <c r="E48" s="254"/>
      <c r="F48" s="292"/>
      <c r="G48" s="295"/>
      <c r="H48" s="265"/>
      <c r="I48" s="268"/>
      <c r="J48" s="271"/>
      <c r="K48" s="186"/>
      <c r="L48" s="292"/>
      <c r="M48" s="295"/>
      <c r="N48" s="265"/>
      <c r="O48" s="298"/>
      <c r="P48" s="268"/>
      <c r="Q48" s="271"/>
      <c r="R48" s="292"/>
      <c r="S48" s="295"/>
      <c r="T48" s="265"/>
      <c r="U48" s="298"/>
      <c r="V48" s="268"/>
      <c r="W48" s="323"/>
      <c r="X48" s="325"/>
      <c r="Y48" s="328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3"/>
      <c r="G49" s="266"/>
      <c r="H49" s="266"/>
      <c r="I49" s="269"/>
      <c r="J49" s="272"/>
      <c r="K49" s="187"/>
      <c r="L49" s="293"/>
      <c r="M49" s="266"/>
      <c r="N49" s="266"/>
      <c r="O49" s="299"/>
      <c r="P49" s="269"/>
      <c r="Q49" s="272"/>
      <c r="R49" s="293"/>
      <c r="S49" s="266"/>
      <c r="T49" s="266"/>
      <c r="U49" s="299"/>
      <c r="V49" s="269"/>
      <c r="W49" s="324"/>
      <c r="X49" s="326"/>
      <c r="Y49" s="329"/>
      <c r="Z49" s="82"/>
    </row>
    <row r="50" spans="1:26" x14ac:dyDescent="0.35">
      <c r="A50" s="69" t="s">
        <v>57</v>
      </c>
      <c r="B50" s="69" t="str">
        <f>IF(NAMES!B34="","",NAMES!B34)</f>
        <v>17-5837-967</v>
      </c>
      <c r="C50" s="70" t="str">
        <f>IF(NAMES!C34="","",NAMES!C34)</f>
        <v xml:space="preserve">PERALTA, JOHN D. </v>
      </c>
      <c r="D50" s="71" t="str">
        <f>IF(NAMES!D34="","",NAMES!D34)</f>
        <v>M</v>
      </c>
      <c r="E50" s="72" t="str">
        <f>IF(NAMES!E34="","",NAMES!E34)</f>
        <v>BSCRIM-1</v>
      </c>
      <c r="F50" s="73">
        <f>IF(MIDTERM!P50="","",$F$8*MIDTERM!P50)</f>
        <v>27.291891891891897</v>
      </c>
      <c r="G50" s="74">
        <f>IF(MIDTERM!AB50="","",$G$8*MIDTERM!AB50)</f>
        <v>30.14</v>
      </c>
      <c r="H50" s="74">
        <f>IF(MIDTERM!AD50="","",$H$8*MIDTERM!AD50)</f>
        <v>27.540000000000003</v>
      </c>
      <c r="I50" s="75">
        <f t="shared" ref="I50:I80" si="9">IF(SUM(F50:H50)=0,"",SUM(F50:H50))</f>
        <v>84.9718918918919</v>
      </c>
      <c r="J50" s="76">
        <f>IF(I50="","",VLOOKUP(I50,'INITIAL INPUT'!$P$4:$R$34,3))</f>
        <v>92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27.39</v>
      </c>
      <c r="M50" s="74">
        <f>IF(FINAL!AB50="","",$M$8*FINAL!AB50)</f>
        <v>26.277777777777779</v>
      </c>
      <c r="N50" s="74">
        <f>IF(FINAL!AD50="","",$N$8*FINAL!AD50)</f>
        <v>17.56666666666667</v>
      </c>
      <c r="O50" s="77">
        <f t="shared" ref="O50:O80" si="10">IF(SUM(L50:N50)=0,"",SUM(L50:N50))</f>
        <v>71.234444444444449</v>
      </c>
      <c r="P50" s="78">
        <f>IF(O50="","",('INITIAL INPUT'!$J$26*CRS!I50+'INITIAL INPUT'!$K$26*CRS!O50))</f>
        <v>78.103168168168168</v>
      </c>
      <c r="Q50" s="76">
        <f>IF(P50="","",VLOOKUP(P50,'INITIAL INPUT'!$P$4:$R$34,3))</f>
        <v>89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89</v>
      </c>
      <c r="Y50" s="166" t="str">
        <f>IF(X50="","",IF(X50="OD","OD",IF(X50="UD","UD",IF(X50="INC","NFE",IF(X50&gt;74,"PASSED","FAILED")))))</f>
        <v>PASSED</v>
      </c>
      <c r="Z50" s="82"/>
    </row>
    <row r="51" spans="1:26" x14ac:dyDescent="0.35">
      <c r="A51" s="81" t="s">
        <v>58</v>
      </c>
      <c r="B51" s="69" t="str">
        <f>IF(NAMES!B35="","",NAMES!B35)</f>
        <v>15-0182-272</v>
      </c>
      <c r="C51" s="70" t="str">
        <f>IF(NAMES!C35="","",NAMES!C35)</f>
        <v xml:space="preserve">QUINIT, CARLO JOHN C. </v>
      </c>
      <c r="D51" s="71" t="str">
        <f>IF(NAMES!D35="","",NAMES!D35)</f>
        <v>M</v>
      </c>
      <c r="E51" s="72" t="str">
        <f>IF(NAMES!E35="","",NAMES!E35)</f>
        <v>BSCRIM-2</v>
      </c>
      <c r="F51" s="73">
        <f>IF(MIDTERM!P51="","",$F$8*MIDTERM!P51)</f>
        <v>24.25945945945946</v>
      </c>
      <c r="G51" s="74">
        <f>IF(MIDTERM!AB51="","",$G$8*MIDTERM!AB51)</f>
        <v>30.58</v>
      </c>
      <c r="H51" s="74">
        <f>IF(MIDTERM!AD51="","",$H$8*MIDTERM!AD51)</f>
        <v>29.580000000000002</v>
      </c>
      <c r="I51" s="75">
        <f t="shared" si="9"/>
        <v>84.419459459459461</v>
      </c>
      <c r="J51" s="76">
        <f>IF(I51="","",VLOOKUP(I51,'INITIAL INPUT'!$P$4:$R$34,3))</f>
        <v>92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21.12</v>
      </c>
      <c r="M51" s="74">
        <f>IF(FINAL!AB51="","",$M$8*FINAL!AB51)</f>
        <v>22.855555555555554</v>
      </c>
      <c r="N51" s="74">
        <f>IF(FINAL!AD51="","",$N$8*FINAL!AD51)</f>
        <v>24.933333333333334</v>
      </c>
      <c r="O51" s="77">
        <f t="shared" si="10"/>
        <v>68.908888888888896</v>
      </c>
      <c r="P51" s="78">
        <f>IF(O51="","",('INITIAL INPUT'!$J$26*CRS!I51+'INITIAL INPUT'!$K$26*CRS!O51))</f>
        <v>76.664174174174178</v>
      </c>
      <c r="Q51" s="76">
        <f>IF(P51="","",VLOOKUP(P51,'INITIAL INPUT'!$P$4:$R$34,3))</f>
        <v>88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88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 x14ac:dyDescent="0.35">
      <c r="A52" s="81" t="s">
        <v>59</v>
      </c>
      <c r="B52" s="69" t="str">
        <f>IF(NAMES!B36="","",NAMES!B36)</f>
        <v>15-1048-529</v>
      </c>
      <c r="C52" s="70" t="str">
        <f>IF(NAMES!C36="","",NAMES!C36)</f>
        <v xml:space="preserve">SALVE, DENVER F. </v>
      </c>
      <c r="D52" s="71" t="str">
        <f>IF(NAMES!D36="","",NAMES!D36)</f>
        <v>M</v>
      </c>
      <c r="E52" s="72" t="str">
        <f>IF(NAMES!E36="","",NAMES!E36)</f>
        <v>BSCRIM-2</v>
      </c>
      <c r="F52" s="73">
        <f>IF(MIDTERM!P52="","",$F$8*MIDTERM!P52)</f>
        <v>28.54054054054054</v>
      </c>
      <c r="G52" s="74">
        <f>IF(MIDTERM!AB52="","",$G$8*MIDTERM!AB52)</f>
        <v>25.85</v>
      </c>
      <c r="H52" s="74">
        <f>IF(MIDTERM!AD52="","",$H$8*MIDTERM!AD52)</f>
        <v>25.16</v>
      </c>
      <c r="I52" s="75">
        <f t="shared" si="9"/>
        <v>79.550540540540538</v>
      </c>
      <c r="J52" s="76">
        <f>IF(I52="","",VLOOKUP(I52,'INITIAL INPUT'!$P$4:$R$34,3))</f>
        <v>90</v>
      </c>
      <c r="K52" s="76" t="str">
        <f t="shared" si="13"/>
        <v>PASSED</v>
      </c>
      <c r="L52" s="74">
        <f>IF(FINAL!P52="","",$L$8*FINAL!P52)</f>
        <v>13.200000000000001</v>
      </c>
      <c r="M52" s="74">
        <f>IF(FINAL!AB52="","",$M$8*FINAL!AB52)</f>
        <v>5.9888888888888898</v>
      </c>
      <c r="N52" s="74">
        <f>IF(FINAL!AD52="","",$N$8*FINAL!AD52)</f>
        <v>21.533333333333335</v>
      </c>
      <c r="O52" s="77">
        <f t="shared" si="10"/>
        <v>40.722222222222229</v>
      </c>
      <c r="P52" s="78">
        <f>IF(O52="","",('INITIAL INPUT'!$J$26*CRS!I52+'INITIAL INPUT'!$K$26*CRS!O52))</f>
        <v>60.136381381381383</v>
      </c>
      <c r="Q52" s="76">
        <f>IF(P52="","",VLOOKUP(P52,'INITIAL INPUT'!$P$4:$R$34,3))</f>
        <v>80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80</v>
      </c>
      <c r="Y52" s="166" t="str">
        <f t="shared" si="14"/>
        <v>PASSED</v>
      </c>
      <c r="Z52" s="82"/>
    </row>
    <row r="53" spans="1:26" x14ac:dyDescent="0.35">
      <c r="A53" s="81" t="s">
        <v>60</v>
      </c>
      <c r="B53" s="69" t="str">
        <f>IF(NAMES!B37="","",NAMES!B37)</f>
        <v>17-4106-350</v>
      </c>
      <c r="C53" s="70" t="str">
        <f>IF(NAMES!C37="","",NAMES!C37)</f>
        <v xml:space="preserve">TINDAAN, ELIZER S. </v>
      </c>
      <c r="D53" s="71" t="str">
        <f>IF(NAMES!D37="","",NAMES!D37)</f>
        <v>M</v>
      </c>
      <c r="E53" s="72" t="str">
        <f>IF(NAMES!E37="","",NAMES!E37)</f>
        <v>BSCRIM-1</v>
      </c>
      <c r="F53" s="73">
        <f>IF(MIDTERM!P53="","",$F$8*MIDTERM!P53)</f>
        <v>3.5675675675675675</v>
      </c>
      <c r="G53" s="74">
        <f>IF(MIDTERM!AB53="","",$G$8*MIDTERM!AB53)</f>
        <v>17.05</v>
      </c>
      <c r="H53" s="74">
        <f>IF(MIDTERM!AD53="","",$H$8*MIDTERM!AD53)</f>
        <v>26.180000000000003</v>
      </c>
      <c r="I53" s="75">
        <f t="shared" si="9"/>
        <v>46.797567567567569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4.620000000000001</v>
      </c>
      <c r="M53" s="74" t="str">
        <f>IF(FINAL!AB53="","",$M$8*FINAL!AB53)</f>
        <v/>
      </c>
      <c r="N53" s="74">
        <f>IF(FINAL!AD53="","",$N$8*FINAL!AD53)</f>
        <v>24.933333333333334</v>
      </c>
      <c r="O53" s="77">
        <f t="shared" si="10"/>
        <v>29.553333333333335</v>
      </c>
      <c r="P53" s="78">
        <f>IF(O53="","",('INITIAL INPUT'!$J$26*CRS!I53+'INITIAL INPUT'!$K$26*CRS!O53))</f>
        <v>38.175450450450455</v>
      </c>
      <c r="Q53" s="76">
        <f>IF(P53="","",VLOOKUP(P53,'INITIAL INPUT'!$P$4:$R$34,3))</f>
        <v>73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73</v>
      </c>
      <c r="Y53" s="166" t="str">
        <f t="shared" si="14"/>
        <v>FAILED</v>
      </c>
      <c r="Z53" s="82"/>
    </row>
    <row r="54" spans="1:26" x14ac:dyDescent="0.35">
      <c r="A54" s="81" t="s">
        <v>61</v>
      </c>
      <c r="B54" s="69" t="str">
        <f>IF(NAMES!B38="","",NAMES!B38)</f>
        <v>14-1302-817</v>
      </c>
      <c r="C54" s="70" t="str">
        <f>IF(NAMES!C38="","",NAMES!C38)</f>
        <v xml:space="preserve">UMAYAM, GERALD A. </v>
      </c>
      <c r="D54" s="71" t="str">
        <f>IF(NAMES!D38="","",NAMES!D38)</f>
        <v>M</v>
      </c>
      <c r="E54" s="72" t="str">
        <f>IF(NAMES!E38="","",NAMES!E38)</f>
        <v>BSCRIM-2</v>
      </c>
      <c r="F54" s="73">
        <f>IF(MIDTERM!P54="","",$F$8*MIDTERM!P54)</f>
        <v>24.61621621621622</v>
      </c>
      <c r="G54" s="74">
        <f>IF(MIDTERM!AB54="","",$G$8*MIDTERM!AB54)</f>
        <v>27.610000000000003</v>
      </c>
      <c r="H54" s="74">
        <f>IF(MIDTERM!AD54="","",$H$8*MIDTERM!AD54)</f>
        <v>16.66</v>
      </c>
      <c r="I54" s="75">
        <f t="shared" si="9"/>
        <v>68.886216216216226</v>
      </c>
      <c r="J54" s="76">
        <f>IF(I54="","",VLOOKUP(I54,'INITIAL INPUT'!$P$4:$R$34,3))</f>
        <v>84</v>
      </c>
      <c r="K54" s="76" t="str">
        <f t="shared" si="13"/>
        <v>PASSED</v>
      </c>
      <c r="L54" s="74">
        <f>IF(FINAL!P54="","",$L$8*FINAL!P54)</f>
        <v>10.23</v>
      </c>
      <c r="M54" s="74">
        <f>IF(FINAL!AB54="","",$M$8*FINAL!AB54)</f>
        <v>24.68888888888889</v>
      </c>
      <c r="N54" s="74">
        <f>IF(FINAL!AD54="","",$N$8*FINAL!AD54)</f>
        <v>13.600000000000001</v>
      </c>
      <c r="O54" s="77">
        <f t="shared" si="10"/>
        <v>48.518888888888888</v>
      </c>
      <c r="P54" s="78">
        <f>IF(O54="","",('INITIAL INPUT'!$J$26*CRS!I54+'INITIAL INPUT'!$K$26*CRS!O54))</f>
        <v>58.702552552552561</v>
      </c>
      <c r="Q54" s="76">
        <f>IF(P54="","",VLOOKUP(P54,'INITIAL INPUT'!$P$4:$R$34,3))</f>
        <v>79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79</v>
      </c>
      <c r="Y54" s="166" t="str">
        <f t="shared" si="14"/>
        <v>PASSED</v>
      </c>
      <c r="Z54" s="82"/>
    </row>
    <row r="55" spans="1:26" x14ac:dyDescent="0.35">
      <c r="A55" s="81" t="s">
        <v>62</v>
      </c>
      <c r="B55" s="69" t="str">
        <f>IF(NAMES!B39="","",NAMES!B39)</f>
        <v>16-4947-745</v>
      </c>
      <c r="C55" s="70" t="str">
        <f>IF(NAMES!C39="","",NAMES!C39)</f>
        <v xml:space="preserve">VERZOSA, ELMER L. </v>
      </c>
      <c r="D55" s="71" t="str">
        <f>IF(NAMES!D39="","",NAMES!D39)</f>
        <v>M</v>
      </c>
      <c r="E55" s="72" t="str">
        <f>IF(NAMES!E39="","",NAMES!E39)</f>
        <v>BSCRIM-2</v>
      </c>
      <c r="F55" s="73">
        <f>IF(MIDTERM!P55="","",$F$8*MIDTERM!P55)</f>
        <v>28.005405405405408</v>
      </c>
      <c r="G55" s="74">
        <f>IF(MIDTERM!AB55="","",$G$8*MIDTERM!AB55)</f>
        <v>26.18</v>
      </c>
      <c r="H55" s="74">
        <f>IF(MIDTERM!AD55="","",$H$8*MIDTERM!AD55)</f>
        <v>20.060000000000002</v>
      </c>
      <c r="I55" s="75">
        <f t="shared" si="9"/>
        <v>74.245405405405407</v>
      </c>
      <c r="J55" s="76">
        <f>IF(I55="","",VLOOKUP(I55,'INITIAL INPUT'!$P$4:$R$34,3))</f>
        <v>87</v>
      </c>
      <c r="K55" s="76" t="str">
        <f t="shared" si="13"/>
        <v>PASSED</v>
      </c>
      <c r="L55" s="74">
        <f>IF(FINAL!P55="","",$L$8*FINAL!P55)</f>
        <v>19.470000000000002</v>
      </c>
      <c r="M55" s="74">
        <f>IF(FINAL!AB55="","",$M$8*FINAL!AB55)</f>
        <v>18.211111111111112</v>
      </c>
      <c r="N55" s="74">
        <f>IF(FINAL!AD55="","",$N$8*FINAL!AD55)</f>
        <v>18.133333333333336</v>
      </c>
      <c r="O55" s="77">
        <f t="shared" si="10"/>
        <v>55.814444444444447</v>
      </c>
      <c r="P55" s="78">
        <f>IF(O55="","",('INITIAL INPUT'!$J$26*CRS!I55+'INITIAL INPUT'!$K$26*CRS!O55))</f>
        <v>65.029924924924927</v>
      </c>
      <c r="Q55" s="76">
        <f>IF(P55="","",VLOOKUP(P55,'INITIAL INPUT'!$P$4:$R$34,3))</f>
        <v>83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83</v>
      </c>
      <c r="Y55" s="166" t="str">
        <f t="shared" si="14"/>
        <v>PASSED</v>
      </c>
      <c r="Z55" s="82"/>
    </row>
    <row r="56" spans="1:26" x14ac:dyDescent="0.35">
      <c r="A56" s="81" t="s">
        <v>63</v>
      </c>
      <c r="B56" s="69" t="str">
        <f>IF(NAMES!B40="","",NAMES!B40)</f>
        <v>17-5369-333</v>
      </c>
      <c r="C56" s="70" t="str">
        <f>IF(NAMES!C40="","",NAMES!C40)</f>
        <v xml:space="preserve">YANGOS, ELTON B. </v>
      </c>
      <c r="D56" s="71" t="str">
        <f>IF(NAMES!D40="","",NAMES!D40)</f>
        <v>M</v>
      </c>
      <c r="E56" s="72" t="str">
        <f>IF(NAMES!E40="","",NAMES!E40)</f>
        <v>BSCRIM-1</v>
      </c>
      <c r="F56" s="73">
        <f>IF(MIDTERM!P56="","",$F$8*MIDTERM!P56)</f>
        <v>29.789189189189191</v>
      </c>
      <c r="G56" s="74">
        <f>IF(MIDTERM!AB56="","",$G$8*MIDTERM!AB56)</f>
        <v>24.2</v>
      </c>
      <c r="H56" s="74">
        <f>IF(MIDTERM!AD56="","",$H$8*MIDTERM!AD56)</f>
        <v>25.500000000000004</v>
      </c>
      <c r="I56" s="75">
        <f t="shared" si="9"/>
        <v>79.48918918918919</v>
      </c>
      <c r="J56" s="76">
        <f>IF(I56="","",VLOOKUP(I56,'INITIAL INPUT'!$P$4:$R$34,3))</f>
        <v>90</v>
      </c>
      <c r="K56" s="76" t="str">
        <f t="shared" si="13"/>
        <v>PASSED</v>
      </c>
      <c r="L56" s="74">
        <f>IF(FINAL!P56="","",$L$8*FINAL!P56)</f>
        <v>24.09</v>
      </c>
      <c r="M56" s="74">
        <f>IF(FINAL!AB56="","",$M$8*FINAL!AB56)</f>
        <v>22.611111111111111</v>
      </c>
      <c r="N56" s="74">
        <f>IF(FINAL!AD56="","",$N$8*FINAL!AD56)</f>
        <v>27.766666666666669</v>
      </c>
      <c r="O56" s="77">
        <f t="shared" si="10"/>
        <v>74.467777777777783</v>
      </c>
      <c r="P56" s="78">
        <f>IF(O56="","",('INITIAL INPUT'!$J$26*CRS!I56+'INITIAL INPUT'!$K$26*CRS!O56))</f>
        <v>76.978483483483487</v>
      </c>
      <c r="Q56" s="76">
        <f>IF(P56="","",VLOOKUP(P56,'INITIAL INPUT'!$P$4:$R$34,3))</f>
        <v>88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88</v>
      </c>
      <c r="Y56" s="166" t="str">
        <f t="shared" si="14"/>
        <v>PASSED</v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30"/>
      <c r="AA66" s="320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31"/>
      <c r="AA67" s="321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31"/>
      <c r="AA68" s="321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31"/>
      <c r="AA69" s="321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31"/>
      <c r="AA70" s="321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31"/>
      <c r="AA71" s="321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31"/>
      <c r="AA72" s="321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31"/>
      <c r="AA73" s="321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31"/>
      <c r="AA74" s="321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31"/>
      <c r="AA75" s="321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31"/>
      <c r="AA76" s="321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31"/>
      <c r="AA77" s="321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31"/>
      <c r="AA78" s="321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31"/>
      <c r="AA79" s="321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31"/>
      <c r="AA80" s="321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61" zoomScaleNormal="100" workbookViewId="0">
      <selection activeCell="Q16" sqref="Q16:W16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393" t="str">
        <f>CRS!A1</f>
        <v>CCJE-INTL  COMP 1</v>
      </c>
      <c r="B1" s="394"/>
      <c r="C1" s="394"/>
      <c r="D1" s="394"/>
      <c r="E1" s="348" t="s">
        <v>122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1"/>
      <c r="AG1" s="54"/>
      <c r="AH1" s="46"/>
      <c r="AI1" s="46"/>
      <c r="AJ1" s="46"/>
      <c r="AK1" s="46"/>
    </row>
    <row r="2" spans="1:37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06" t="s">
        <v>89</v>
      </c>
      <c r="AF2" s="408" t="s">
        <v>90</v>
      </c>
      <c r="AG2" s="53"/>
      <c r="AH2" s="53"/>
      <c r="AI2" s="53"/>
      <c r="AJ2" s="53"/>
      <c r="AK2" s="53"/>
    </row>
    <row r="3" spans="1:37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06"/>
      <c r="AF3" s="408"/>
      <c r="AG3" s="53"/>
      <c r="AH3" s="53"/>
      <c r="AI3" s="53"/>
      <c r="AJ3" s="53"/>
      <c r="AK3" s="53"/>
    </row>
    <row r="4" spans="1:37" ht="12.75" customHeight="1" x14ac:dyDescent="0.45">
      <c r="A4" s="375" t="str">
        <f>CRS!A4</f>
        <v xml:space="preserve"> 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06"/>
      <c r="AF4" s="408"/>
      <c r="AG4" s="53"/>
      <c r="AH4" s="53"/>
      <c r="AI4" s="53"/>
      <c r="AJ4" s="53"/>
      <c r="AK4" s="53"/>
    </row>
    <row r="5" spans="1:37" ht="12.6" customHeight="1" x14ac:dyDescent="0.45">
      <c r="A5" s="375" t="str">
        <f>CRS!A5</f>
        <v>1 Trimester SY 2018 - 2019</v>
      </c>
      <c r="B5" s="376"/>
      <c r="C5" s="377"/>
      <c r="D5" s="377"/>
      <c r="E5" s="99">
        <v>30</v>
      </c>
      <c r="F5" s="99">
        <v>10</v>
      </c>
      <c r="G5" s="99">
        <v>50</v>
      </c>
      <c r="H5" s="99">
        <v>20</v>
      </c>
      <c r="I5" s="99">
        <v>50</v>
      </c>
      <c r="J5" s="99">
        <v>25</v>
      </c>
      <c r="K5" s="99"/>
      <c r="L5" s="99"/>
      <c r="M5" s="99"/>
      <c r="N5" s="99"/>
      <c r="O5" s="360"/>
      <c r="P5" s="369"/>
      <c r="Q5" s="194">
        <v>20</v>
      </c>
      <c r="R5" s="194">
        <v>20</v>
      </c>
      <c r="S5" s="194">
        <v>20</v>
      </c>
      <c r="T5" s="194">
        <v>20</v>
      </c>
      <c r="U5" s="194">
        <v>20</v>
      </c>
      <c r="V5" s="194">
        <v>100</v>
      </c>
      <c r="W5" s="194">
        <v>100</v>
      </c>
      <c r="X5" s="99"/>
      <c r="Y5" s="99"/>
      <c r="Z5" s="99"/>
      <c r="AA5" s="360"/>
      <c r="AB5" s="369"/>
      <c r="AC5" s="101">
        <v>100</v>
      </c>
      <c r="AD5" s="345"/>
      <c r="AE5" s="406"/>
      <c r="AF5" s="408"/>
      <c r="AG5" s="53"/>
      <c r="AH5" s="53"/>
      <c r="AI5" s="53"/>
      <c r="AJ5" s="53"/>
      <c r="AK5" s="53"/>
    </row>
    <row r="6" spans="1:37" ht="12.75" customHeight="1" x14ac:dyDescent="0.45">
      <c r="A6" s="363" t="str">
        <f>CRS!A6</f>
        <v>Inst/Prof:Leonard Prim Francis G. Reyes</v>
      </c>
      <c r="B6" s="364"/>
      <c r="C6" s="355"/>
      <c r="D6" s="355"/>
      <c r="E6" s="356">
        <v>43351</v>
      </c>
      <c r="F6" s="356">
        <v>43355</v>
      </c>
      <c r="G6" s="356">
        <v>43362</v>
      </c>
      <c r="H6" s="356">
        <v>43365</v>
      </c>
      <c r="I6" s="356">
        <v>43369</v>
      </c>
      <c r="J6" s="356">
        <v>43363</v>
      </c>
      <c r="K6" s="365"/>
      <c r="L6" s="365"/>
      <c r="M6" s="365"/>
      <c r="N6" s="365"/>
      <c r="O6" s="390">
        <f>IF(SUM(E5:N5)=0,"",SUM(E5:N5))</f>
        <v>185</v>
      </c>
      <c r="P6" s="369"/>
      <c r="Q6" s="356">
        <v>43351</v>
      </c>
      <c r="R6" s="356">
        <v>43355</v>
      </c>
      <c r="S6" s="356">
        <v>43362</v>
      </c>
      <c r="T6" s="356">
        <v>43365</v>
      </c>
      <c r="U6" s="356">
        <v>43369</v>
      </c>
      <c r="V6" s="356">
        <v>43363</v>
      </c>
      <c r="W6" s="356">
        <v>43363</v>
      </c>
      <c r="X6" s="365"/>
      <c r="Y6" s="365"/>
      <c r="Z6" s="365"/>
      <c r="AA6" s="387">
        <f>IF(SUM(Q5:Z5)=0,"",SUM(Q5:Z5))</f>
        <v>300</v>
      </c>
      <c r="AB6" s="369"/>
      <c r="AC6" s="410" t="str">
        <f>'INITIAL INPUT'!D20</f>
        <v>OCT 15 - 20, 2018</v>
      </c>
      <c r="AD6" s="346"/>
      <c r="AE6" s="406"/>
      <c r="AF6" s="408"/>
      <c r="AG6" s="53"/>
      <c r="AH6" s="53"/>
      <c r="AI6" s="53"/>
      <c r="AJ6" s="53"/>
      <c r="AK6" s="53"/>
    </row>
    <row r="7" spans="1:37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57"/>
      <c r="F7" s="357"/>
      <c r="G7" s="357"/>
      <c r="H7" s="357"/>
      <c r="I7" s="357"/>
      <c r="J7" s="357"/>
      <c r="K7" s="366"/>
      <c r="L7" s="366"/>
      <c r="M7" s="366"/>
      <c r="N7" s="366"/>
      <c r="O7" s="391"/>
      <c r="P7" s="369"/>
      <c r="Q7" s="357"/>
      <c r="R7" s="357"/>
      <c r="S7" s="357"/>
      <c r="T7" s="357"/>
      <c r="U7" s="357"/>
      <c r="V7" s="357"/>
      <c r="W7" s="357"/>
      <c r="X7" s="397"/>
      <c r="Y7" s="397"/>
      <c r="Z7" s="397"/>
      <c r="AA7" s="388"/>
      <c r="AB7" s="369"/>
      <c r="AC7" s="411"/>
      <c r="AD7" s="346"/>
      <c r="AE7" s="406"/>
      <c r="AF7" s="408"/>
      <c r="AG7" s="46"/>
      <c r="AH7" s="46"/>
      <c r="AI7" s="46"/>
      <c r="AJ7" s="46"/>
      <c r="AK7" s="46"/>
    </row>
    <row r="8" spans="1:37" ht="14.1" customHeight="1" x14ac:dyDescent="0.45">
      <c r="A8" s="379"/>
      <c r="B8" s="380"/>
      <c r="C8" s="386"/>
      <c r="D8" s="372"/>
      <c r="E8" s="358"/>
      <c r="F8" s="358"/>
      <c r="G8" s="358"/>
      <c r="H8" s="358"/>
      <c r="I8" s="358"/>
      <c r="J8" s="358"/>
      <c r="K8" s="367"/>
      <c r="L8" s="367"/>
      <c r="M8" s="367"/>
      <c r="N8" s="367"/>
      <c r="O8" s="392"/>
      <c r="P8" s="370"/>
      <c r="Q8" s="358"/>
      <c r="R8" s="358"/>
      <c r="S8" s="358"/>
      <c r="T8" s="358"/>
      <c r="U8" s="358"/>
      <c r="V8" s="358"/>
      <c r="W8" s="358"/>
      <c r="X8" s="398"/>
      <c r="Y8" s="398"/>
      <c r="Z8" s="398"/>
      <c r="AA8" s="389"/>
      <c r="AB8" s="370"/>
      <c r="AC8" s="412"/>
      <c r="AD8" s="347"/>
      <c r="AE8" s="407"/>
      <c r="AF8" s="409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 xml:space="preserve">ABALOS, JOMEL D. </v>
      </c>
      <c r="C9" s="56" t="str">
        <f>CRS!D9</f>
        <v>M</v>
      </c>
      <c r="D9" s="61" t="str">
        <f>CRS!E9</f>
        <v>BSCRIM-2</v>
      </c>
      <c r="E9" s="100">
        <v>23</v>
      </c>
      <c r="F9" s="100">
        <v>0</v>
      </c>
      <c r="G9" s="100">
        <v>45</v>
      </c>
      <c r="H9" s="100">
        <v>20</v>
      </c>
      <c r="I9" s="100">
        <v>45</v>
      </c>
      <c r="J9" s="100">
        <v>24</v>
      </c>
      <c r="K9" s="100"/>
      <c r="L9" s="100"/>
      <c r="M9" s="100"/>
      <c r="N9" s="100"/>
      <c r="O9" s="51">
        <f>IF(SUM(E9:N9)=0,"",SUM(E9:N9))</f>
        <v>157</v>
      </c>
      <c r="P9" s="58">
        <f>IF(O9="","",O9/$O$6*100)</f>
        <v>84.86486486486487</v>
      </c>
      <c r="Q9" s="195">
        <v>19</v>
      </c>
      <c r="R9" s="195">
        <v>15</v>
      </c>
      <c r="S9" s="195">
        <v>15</v>
      </c>
      <c r="T9" s="195">
        <v>14</v>
      </c>
      <c r="U9" s="195">
        <v>20</v>
      </c>
      <c r="V9" s="195">
        <v>68</v>
      </c>
      <c r="W9" s="195">
        <v>57</v>
      </c>
      <c r="X9" s="195"/>
      <c r="Y9" s="100"/>
      <c r="Z9" s="100"/>
      <c r="AA9" s="51">
        <f>IF(SUM(Q9:Z9)=0,"",SUM(Q9:Z9))</f>
        <v>208</v>
      </c>
      <c r="AB9" s="58">
        <f>IF(AA9="","",AA9/$AA$6*100)</f>
        <v>69.333333333333343</v>
      </c>
      <c r="AC9" s="102">
        <v>57</v>
      </c>
      <c r="AD9" s="58">
        <f>IF(AC9="","",AC9/$AC$5*100)</f>
        <v>56.999999999999993</v>
      </c>
      <c r="AE9" s="57">
        <f>CRS!I9</f>
        <v>70.265405405405403</v>
      </c>
      <c r="AF9" s="55">
        <f>CRS!J9</f>
        <v>85</v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AGCON, CLARENCE GREGG B. </v>
      </c>
      <c r="C10" s="56" t="str">
        <f>CRS!D10</f>
        <v>M</v>
      </c>
      <c r="D10" s="61" t="str">
        <f>CRS!E10</f>
        <v>BSCRIM-1</v>
      </c>
      <c r="E10" s="100">
        <v>0</v>
      </c>
      <c r="F10" s="100">
        <v>0</v>
      </c>
      <c r="G10" s="100" t="s">
        <v>22</v>
      </c>
      <c r="H10" s="100">
        <v>20</v>
      </c>
      <c r="I10" s="100">
        <v>0</v>
      </c>
      <c r="J10" s="100">
        <v>0</v>
      </c>
      <c r="K10" s="100"/>
      <c r="L10" s="100"/>
      <c r="M10" s="100"/>
      <c r="N10" s="100"/>
      <c r="O10" s="51">
        <f t="shared" ref="O10:O40" si="0">IF(SUM(E10:N10)=0,"",SUM(E10:N10))</f>
        <v>20</v>
      </c>
      <c r="P10" s="58">
        <f t="shared" ref="P10:P40" si="1">IF(O10="","",O10/$O$6*100)</f>
        <v>10.810810810810811</v>
      </c>
      <c r="Q10" s="195">
        <v>20</v>
      </c>
      <c r="R10" s="195">
        <v>18</v>
      </c>
      <c r="S10" s="195">
        <v>13</v>
      </c>
      <c r="T10" s="195">
        <v>20</v>
      </c>
      <c r="U10" s="195">
        <v>19</v>
      </c>
      <c r="V10" s="195">
        <v>80</v>
      </c>
      <c r="W10" s="195">
        <v>67</v>
      </c>
      <c r="X10" s="100"/>
      <c r="Y10" s="100"/>
      <c r="Z10" s="100"/>
      <c r="AA10" s="51">
        <f t="shared" ref="AA10:AA40" si="2">IF(SUM(Q10:Z10)=0,"",SUM(Q10:Z10))</f>
        <v>237</v>
      </c>
      <c r="AB10" s="58">
        <f t="shared" ref="AB10:AB40" si="3">IF(AA10="","",AA10/$AA$6*100)</f>
        <v>79</v>
      </c>
      <c r="AC10" s="102">
        <v>77</v>
      </c>
      <c r="AD10" s="58">
        <f t="shared" ref="AD10:AD40" si="4">IF(AC10="","",AC10/$AC$5*100)</f>
        <v>77</v>
      </c>
      <c r="AE10" s="57">
        <f>CRS!I10</f>
        <v>55.817567567567572</v>
      </c>
      <c r="AF10" s="55">
        <f>CRS!J10</f>
        <v>78</v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 xml:space="preserve">ALDANA, LAY PAUL L. </v>
      </c>
      <c r="C11" s="56" t="str">
        <f>CRS!D11</f>
        <v>M</v>
      </c>
      <c r="D11" s="61" t="str">
        <f>CRS!E11</f>
        <v>BSCRIM-2</v>
      </c>
      <c r="E11" s="100">
        <v>23</v>
      </c>
      <c r="F11" s="100">
        <v>0</v>
      </c>
      <c r="G11" s="100">
        <v>45</v>
      </c>
      <c r="H11" s="100">
        <v>20</v>
      </c>
      <c r="I11" s="100">
        <v>0</v>
      </c>
      <c r="J11" s="100">
        <v>24</v>
      </c>
      <c r="K11" s="100"/>
      <c r="L11" s="100"/>
      <c r="M11" s="100"/>
      <c r="N11" s="100"/>
      <c r="O11" s="51">
        <f t="shared" si="0"/>
        <v>112</v>
      </c>
      <c r="P11" s="58">
        <f t="shared" si="1"/>
        <v>60.540540540540547</v>
      </c>
      <c r="Q11" s="195">
        <v>20</v>
      </c>
      <c r="R11" s="195">
        <v>15</v>
      </c>
      <c r="S11" s="195">
        <v>14</v>
      </c>
      <c r="T11" s="195">
        <v>15</v>
      </c>
      <c r="U11" s="195">
        <v>20</v>
      </c>
      <c r="V11" s="195">
        <v>82</v>
      </c>
      <c r="W11" s="195">
        <v>69</v>
      </c>
      <c r="X11" s="100"/>
      <c r="Y11" s="100"/>
      <c r="Z11" s="100"/>
      <c r="AA11" s="51">
        <f t="shared" si="2"/>
        <v>235</v>
      </c>
      <c r="AB11" s="58">
        <f t="shared" si="3"/>
        <v>78.333333333333329</v>
      </c>
      <c r="AC11" s="102">
        <v>77</v>
      </c>
      <c r="AD11" s="58">
        <f t="shared" si="4"/>
        <v>77</v>
      </c>
      <c r="AE11" s="57">
        <f>CRS!I11</f>
        <v>72.008378378378382</v>
      </c>
      <c r="AF11" s="55">
        <f>CRS!J11</f>
        <v>86</v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 xml:space="preserve">BALLA, WILSON R. </v>
      </c>
      <c r="C12" s="56" t="str">
        <f>CRS!D12</f>
        <v>M</v>
      </c>
      <c r="D12" s="61" t="str">
        <f>CRS!E12</f>
        <v>BSCRIM-2</v>
      </c>
      <c r="E12" s="100">
        <v>14</v>
      </c>
      <c r="F12" s="100">
        <v>8</v>
      </c>
      <c r="G12" s="100">
        <v>45</v>
      </c>
      <c r="H12" s="100">
        <v>20</v>
      </c>
      <c r="I12" s="100">
        <v>45</v>
      </c>
      <c r="J12" s="100">
        <v>23</v>
      </c>
      <c r="K12" s="100"/>
      <c r="L12" s="100"/>
      <c r="M12" s="100"/>
      <c r="N12" s="100"/>
      <c r="O12" s="51">
        <f t="shared" si="0"/>
        <v>155</v>
      </c>
      <c r="P12" s="58">
        <f t="shared" si="1"/>
        <v>83.78378378378379</v>
      </c>
      <c r="Q12" s="195">
        <v>18</v>
      </c>
      <c r="R12" s="195">
        <v>15</v>
      </c>
      <c r="S12" s="195">
        <v>16</v>
      </c>
      <c r="T12" s="195">
        <v>15</v>
      </c>
      <c r="U12" s="195">
        <v>15</v>
      </c>
      <c r="V12" s="195">
        <v>76</v>
      </c>
      <c r="W12" s="195">
        <v>64</v>
      </c>
      <c r="X12" s="100"/>
      <c r="Y12" s="100"/>
      <c r="Z12" s="100"/>
      <c r="AA12" s="51">
        <f t="shared" si="2"/>
        <v>219</v>
      </c>
      <c r="AB12" s="58">
        <f t="shared" si="3"/>
        <v>73</v>
      </c>
      <c r="AC12" s="102">
        <v>27</v>
      </c>
      <c r="AD12" s="58">
        <f t="shared" si="4"/>
        <v>27</v>
      </c>
      <c r="AE12" s="57">
        <f>CRS!I12</f>
        <v>60.918648648648649</v>
      </c>
      <c r="AF12" s="55">
        <f>CRS!J12</f>
        <v>80</v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 xml:space="preserve">BANASAN, JIM DAYRIEL L. </v>
      </c>
      <c r="C13" s="56" t="str">
        <f>CRS!D13</f>
        <v>M</v>
      </c>
      <c r="D13" s="61" t="str">
        <f>CRS!E13</f>
        <v>BSCRIM-1</v>
      </c>
      <c r="E13" s="100">
        <v>17</v>
      </c>
      <c r="F13" s="100">
        <v>8</v>
      </c>
      <c r="G13" s="100">
        <v>45</v>
      </c>
      <c r="H13" s="100">
        <v>0</v>
      </c>
      <c r="I13" s="100">
        <v>0</v>
      </c>
      <c r="J13" s="100">
        <v>23</v>
      </c>
      <c r="K13" s="100"/>
      <c r="L13" s="100"/>
      <c r="M13" s="100"/>
      <c r="N13" s="100"/>
      <c r="O13" s="51">
        <f t="shared" si="0"/>
        <v>93</v>
      </c>
      <c r="P13" s="58">
        <f t="shared" si="1"/>
        <v>50.270270270270267</v>
      </c>
      <c r="Q13" s="195">
        <v>18</v>
      </c>
      <c r="R13" s="195">
        <v>15</v>
      </c>
      <c r="S13" s="195">
        <v>13</v>
      </c>
      <c r="T13" s="195">
        <v>10</v>
      </c>
      <c r="U13" s="195">
        <v>10</v>
      </c>
      <c r="V13" s="195">
        <v>81</v>
      </c>
      <c r="W13" s="195">
        <v>68</v>
      </c>
      <c r="X13" s="100"/>
      <c r="Y13" s="100"/>
      <c r="Z13" s="100"/>
      <c r="AA13" s="51">
        <f t="shared" si="2"/>
        <v>215</v>
      </c>
      <c r="AB13" s="58">
        <f t="shared" si="3"/>
        <v>71.666666666666671</v>
      </c>
      <c r="AC13" s="102">
        <v>45</v>
      </c>
      <c r="AD13" s="58">
        <f t="shared" si="4"/>
        <v>45</v>
      </c>
      <c r="AE13" s="57">
        <f>CRS!I13</f>
        <v>55.539189189189187</v>
      </c>
      <c r="AF13" s="55">
        <f>CRS!J13</f>
        <v>78</v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 xml:space="preserve">BARBACENA, DENNIS JR. A. </v>
      </c>
      <c r="C14" s="56" t="str">
        <f>CRS!D14</f>
        <v>M</v>
      </c>
      <c r="D14" s="61" t="str">
        <f>CRS!E14</f>
        <v>BSCRIM-2</v>
      </c>
      <c r="E14" s="100">
        <v>0</v>
      </c>
      <c r="F14" s="100">
        <v>10</v>
      </c>
      <c r="G14" s="100">
        <v>45</v>
      </c>
      <c r="H14" s="100">
        <v>20</v>
      </c>
      <c r="I14" s="100">
        <v>45</v>
      </c>
      <c r="J14" s="100">
        <v>0</v>
      </c>
      <c r="K14" s="100"/>
      <c r="L14" s="100"/>
      <c r="M14" s="100"/>
      <c r="N14" s="100"/>
      <c r="O14" s="51">
        <f t="shared" si="0"/>
        <v>120</v>
      </c>
      <c r="P14" s="58">
        <f t="shared" si="1"/>
        <v>64.86486486486487</v>
      </c>
      <c r="Q14" s="195">
        <v>20</v>
      </c>
      <c r="R14" s="195">
        <v>17</v>
      </c>
      <c r="S14" s="195">
        <v>17</v>
      </c>
      <c r="T14" s="195">
        <v>10</v>
      </c>
      <c r="U14" s="195">
        <v>18</v>
      </c>
      <c r="V14" s="195">
        <v>72</v>
      </c>
      <c r="W14" s="195">
        <v>60</v>
      </c>
      <c r="X14" s="100"/>
      <c r="Y14" s="100"/>
      <c r="Z14" s="100"/>
      <c r="AA14" s="51">
        <f t="shared" si="2"/>
        <v>214</v>
      </c>
      <c r="AB14" s="58">
        <f t="shared" si="3"/>
        <v>71.333333333333343</v>
      </c>
      <c r="AC14" s="102">
        <v>59</v>
      </c>
      <c r="AD14" s="58">
        <f t="shared" si="4"/>
        <v>59</v>
      </c>
      <c r="AE14" s="57">
        <f>CRS!I14</f>
        <v>65.005405405405412</v>
      </c>
      <c r="AF14" s="55">
        <f>CRS!J14</f>
        <v>83</v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 xml:space="preserve">BAYNINAN, ROBIN KLEIN C. </v>
      </c>
      <c r="C15" s="56" t="str">
        <f>CRS!D15</f>
        <v>M</v>
      </c>
      <c r="D15" s="61" t="str">
        <f>CRS!E15</f>
        <v>BSCRIM-3</v>
      </c>
      <c r="E15" s="100">
        <v>0</v>
      </c>
      <c r="F15" s="100">
        <v>10</v>
      </c>
      <c r="G15" s="100">
        <v>45</v>
      </c>
      <c r="H15" s="100">
        <v>0</v>
      </c>
      <c r="I15" s="100">
        <v>0</v>
      </c>
      <c r="J15" s="100">
        <v>0</v>
      </c>
      <c r="K15" s="100"/>
      <c r="L15" s="100"/>
      <c r="M15" s="100"/>
      <c r="N15" s="100"/>
      <c r="O15" s="51">
        <f t="shared" si="0"/>
        <v>55</v>
      </c>
      <c r="P15" s="58">
        <f t="shared" si="1"/>
        <v>29.72972972972973</v>
      </c>
      <c r="Q15" s="195">
        <v>19</v>
      </c>
      <c r="R15" s="195">
        <v>19</v>
      </c>
      <c r="S15" s="195">
        <v>17</v>
      </c>
      <c r="T15" s="195">
        <v>5</v>
      </c>
      <c r="U15" s="195">
        <v>0</v>
      </c>
      <c r="V15" s="195">
        <v>30</v>
      </c>
      <c r="W15" s="195">
        <v>25</v>
      </c>
      <c r="X15" s="100"/>
      <c r="Y15" s="100"/>
      <c r="Z15" s="100"/>
      <c r="AA15" s="51">
        <f t="shared" si="2"/>
        <v>115</v>
      </c>
      <c r="AB15" s="58">
        <f t="shared" si="3"/>
        <v>38.333333333333336</v>
      </c>
      <c r="AC15" s="102">
        <v>76</v>
      </c>
      <c r="AD15" s="58">
        <f t="shared" si="4"/>
        <v>76</v>
      </c>
      <c r="AE15" s="57">
        <f>CRS!I15</f>
        <v>48.300810810810816</v>
      </c>
      <c r="AF15" s="55">
        <f>CRS!J15</f>
        <v>74</v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 xml:space="preserve">BELINO, JEZRIEL T. </v>
      </c>
      <c r="C16" s="56" t="str">
        <f>CRS!D16</f>
        <v>M</v>
      </c>
      <c r="D16" s="61" t="str">
        <f>CRS!E16</f>
        <v>BSCRIM-2</v>
      </c>
      <c r="E16" s="100">
        <v>0</v>
      </c>
      <c r="F16" s="100">
        <v>10</v>
      </c>
      <c r="G16" s="100">
        <v>45</v>
      </c>
      <c r="H16" s="100">
        <v>0</v>
      </c>
      <c r="I16" s="100">
        <v>0</v>
      </c>
      <c r="J16" s="100">
        <v>25</v>
      </c>
      <c r="K16" s="100"/>
      <c r="L16" s="100"/>
      <c r="M16" s="100"/>
      <c r="N16" s="100"/>
      <c r="O16" s="51">
        <f t="shared" si="0"/>
        <v>80</v>
      </c>
      <c r="P16" s="58">
        <f t="shared" si="1"/>
        <v>43.243243243243242</v>
      </c>
      <c r="Q16" s="195">
        <v>19</v>
      </c>
      <c r="R16" s="195">
        <v>18</v>
      </c>
      <c r="S16" s="195">
        <v>17</v>
      </c>
      <c r="T16" s="195">
        <v>10</v>
      </c>
      <c r="U16" s="195">
        <v>20</v>
      </c>
      <c r="V16" s="195">
        <v>41</v>
      </c>
      <c r="W16" s="195">
        <v>34</v>
      </c>
      <c r="X16" s="100"/>
      <c r="Y16" s="100"/>
      <c r="Z16" s="100"/>
      <c r="AA16" s="51">
        <f t="shared" si="2"/>
        <v>159</v>
      </c>
      <c r="AB16" s="58">
        <f t="shared" si="3"/>
        <v>53</v>
      </c>
      <c r="AC16" s="102">
        <v>53</v>
      </c>
      <c r="AD16" s="58">
        <f t="shared" si="4"/>
        <v>53</v>
      </c>
      <c r="AE16" s="57">
        <f>CRS!I16</f>
        <v>49.780270270270272</v>
      </c>
      <c r="AF16" s="55">
        <f>CRS!J16</f>
        <v>74</v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 xml:space="preserve">BELINO, RODEX G. </v>
      </c>
      <c r="C17" s="56" t="str">
        <f>CRS!D17</f>
        <v>M</v>
      </c>
      <c r="D17" s="61" t="str">
        <f>CRS!E17</f>
        <v>BSCRIM-2</v>
      </c>
      <c r="E17" s="100">
        <v>0</v>
      </c>
      <c r="F17" s="100">
        <v>0</v>
      </c>
      <c r="G17" s="100" t="s">
        <v>22</v>
      </c>
      <c r="H17" s="100">
        <v>20</v>
      </c>
      <c r="I17" s="100">
        <v>40</v>
      </c>
      <c r="J17" s="100">
        <v>0</v>
      </c>
      <c r="K17" s="100"/>
      <c r="L17" s="100"/>
      <c r="M17" s="100"/>
      <c r="N17" s="100"/>
      <c r="O17" s="51">
        <f t="shared" si="0"/>
        <v>60</v>
      </c>
      <c r="P17" s="58">
        <f t="shared" si="1"/>
        <v>32.432432432432435</v>
      </c>
      <c r="Q17" s="195">
        <v>19</v>
      </c>
      <c r="R17" s="195">
        <v>18</v>
      </c>
      <c r="S17" s="195">
        <v>14</v>
      </c>
      <c r="T17" s="195">
        <v>15</v>
      </c>
      <c r="U17" s="195">
        <v>18</v>
      </c>
      <c r="V17" s="195">
        <v>67</v>
      </c>
      <c r="W17" s="195">
        <v>56</v>
      </c>
      <c r="X17" s="100"/>
      <c r="Y17" s="100"/>
      <c r="Z17" s="100"/>
      <c r="AA17" s="51">
        <f t="shared" si="2"/>
        <v>207</v>
      </c>
      <c r="AB17" s="58">
        <f t="shared" si="3"/>
        <v>69</v>
      </c>
      <c r="AC17" s="102">
        <v>71</v>
      </c>
      <c r="AD17" s="58">
        <f t="shared" si="4"/>
        <v>71</v>
      </c>
      <c r="AE17" s="57">
        <f>CRS!I17</f>
        <v>57.612702702702705</v>
      </c>
      <c r="AF17" s="55">
        <f>CRS!J17</f>
        <v>79</v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 xml:space="preserve">BOLISLIS, JIMMY JR. B. </v>
      </c>
      <c r="C18" s="56" t="str">
        <f>CRS!D18</f>
        <v>M</v>
      </c>
      <c r="D18" s="61" t="str">
        <f>CRS!E18</f>
        <v>BSCRIM-2</v>
      </c>
      <c r="E18" s="100">
        <v>17</v>
      </c>
      <c r="F18" s="100">
        <v>8</v>
      </c>
      <c r="G18" s="100" t="s">
        <v>22</v>
      </c>
      <c r="H18" s="100">
        <v>0</v>
      </c>
      <c r="I18" s="100">
        <v>40</v>
      </c>
      <c r="J18" s="100">
        <v>25</v>
      </c>
      <c r="K18" s="100"/>
      <c r="L18" s="100"/>
      <c r="M18" s="100"/>
      <c r="N18" s="100"/>
      <c r="O18" s="51">
        <f t="shared" si="0"/>
        <v>90</v>
      </c>
      <c r="P18" s="58">
        <f t="shared" si="1"/>
        <v>48.648648648648653</v>
      </c>
      <c r="Q18" s="195">
        <v>20</v>
      </c>
      <c r="R18" s="195">
        <v>19</v>
      </c>
      <c r="S18" s="195">
        <v>15</v>
      </c>
      <c r="T18" s="195">
        <v>15</v>
      </c>
      <c r="U18" s="195">
        <v>20</v>
      </c>
      <c r="V18" s="195">
        <v>54</v>
      </c>
      <c r="W18" s="195">
        <v>45</v>
      </c>
      <c r="X18" s="100"/>
      <c r="Y18" s="100"/>
      <c r="Z18" s="100"/>
      <c r="AA18" s="51">
        <f t="shared" si="2"/>
        <v>188</v>
      </c>
      <c r="AB18" s="58">
        <f t="shared" si="3"/>
        <v>62.666666666666671</v>
      </c>
      <c r="AC18" s="102">
        <v>48</v>
      </c>
      <c r="AD18" s="58">
        <f t="shared" si="4"/>
        <v>48</v>
      </c>
      <c r="AE18" s="57">
        <f>CRS!I18</f>
        <v>53.054054054054056</v>
      </c>
      <c r="AF18" s="55">
        <f>CRS!J18</f>
        <v>77</v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 xml:space="preserve">CRUZ, HONEYLYETH </v>
      </c>
      <c r="C19" s="56" t="str">
        <f>CRS!D19</f>
        <v>F</v>
      </c>
      <c r="D19" s="61" t="str">
        <f>CRS!E19</f>
        <v>BSCRIM-2</v>
      </c>
      <c r="E19" s="100">
        <v>0</v>
      </c>
      <c r="F19" s="100">
        <v>0</v>
      </c>
      <c r="G19" s="100" t="s">
        <v>22</v>
      </c>
      <c r="H19" s="100">
        <v>20</v>
      </c>
      <c r="I19" s="100">
        <v>0</v>
      </c>
      <c r="J19" s="100">
        <v>0</v>
      </c>
      <c r="K19" s="100"/>
      <c r="L19" s="100"/>
      <c r="M19" s="100"/>
      <c r="N19" s="100"/>
      <c r="O19" s="51">
        <f t="shared" si="0"/>
        <v>20</v>
      </c>
      <c r="P19" s="58">
        <f t="shared" si="1"/>
        <v>10.810810810810811</v>
      </c>
      <c r="Q19" s="195">
        <v>0</v>
      </c>
      <c r="R19" s="195">
        <v>0</v>
      </c>
      <c r="S19" s="195">
        <v>0</v>
      </c>
      <c r="T19" s="195">
        <v>0</v>
      </c>
      <c r="U19" s="195">
        <v>0</v>
      </c>
      <c r="V19" s="195">
        <v>0</v>
      </c>
      <c r="W19" s="195">
        <v>0</v>
      </c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>
        <f>CRS!I19</f>
        <v>3.5675675675675675</v>
      </c>
      <c r="AF19" s="55">
        <f>CRS!J19</f>
        <v>70</v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 xml:space="preserve">DAGUIO, HAROLD LEAN N. </v>
      </c>
      <c r="C20" s="56" t="str">
        <f>CRS!D20</f>
        <v>M</v>
      </c>
      <c r="D20" s="61" t="str">
        <f>CRS!E20</f>
        <v>BSCRIM-2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95"/>
      <c r="R20" s="195"/>
      <c r="S20" s="195"/>
      <c r="T20" s="195"/>
      <c r="U20" s="195"/>
      <c r="V20" s="195"/>
      <c r="W20" s="195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 xml:space="preserve">ERCILLA, ERICK JAYSON R. </v>
      </c>
      <c r="C21" s="56" t="str">
        <f>CRS!D21</f>
        <v>M</v>
      </c>
      <c r="D21" s="61" t="str">
        <f>CRS!E21</f>
        <v>BSCRIM-3</v>
      </c>
      <c r="E21" s="100">
        <v>0</v>
      </c>
      <c r="F21" s="100">
        <v>0</v>
      </c>
      <c r="G21" s="100">
        <v>40</v>
      </c>
      <c r="H21" s="100">
        <v>20</v>
      </c>
      <c r="I21" s="100">
        <v>45</v>
      </c>
      <c r="J21" s="100">
        <v>23</v>
      </c>
      <c r="K21" s="100"/>
      <c r="L21" s="100"/>
      <c r="M21" s="100"/>
      <c r="N21" s="100"/>
      <c r="O21" s="51">
        <f t="shared" si="0"/>
        <v>128</v>
      </c>
      <c r="P21" s="58">
        <f t="shared" si="1"/>
        <v>69.189189189189193</v>
      </c>
      <c r="Q21" s="195">
        <v>19</v>
      </c>
      <c r="R21" s="195">
        <v>16</v>
      </c>
      <c r="S21" s="195">
        <v>16</v>
      </c>
      <c r="T21" s="195">
        <v>5</v>
      </c>
      <c r="U21" s="195">
        <v>20</v>
      </c>
      <c r="V21" s="195">
        <v>81</v>
      </c>
      <c r="W21" s="195">
        <v>68</v>
      </c>
      <c r="X21" s="100"/>
      <c r="Y21" s="100"/>
      <c r="Z21" s="100"/>
      <c r="AA21" s="51">
        <f t="shared" si="2"/>
        <v>225</v>
      </c>
      <c r="AB21" s="58">
        <f t="shared" si="3"/>
        <v>75</v>
      </c>
      <c r="AC21" s="102">
        <v>84</v>
      </c>
      <c r="AD21" s="58">
        <f t="shared" si="4"/>
        <v>84</v>
      </c>
      <c r="AE21" s="57">
        <f>CRS!I21</f>
        <v>76.142432432432429</v>
      </c>
      <c r="AF21" s="55">
        <f>CRS!J21</f>
        <v>88</v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 xml:space="preserve">ESTEBAN, BRENDEL REME G. </v>
      </c>
      <c r="C22" s="56" t="str">
        <f>CRS!D22</f>
        <v>M</v>
      </c>
      <c r="D22" s="61" t="str">
        <f>CRS!E22</f>
        <v>BSCRIM-2</v>
      </c>
      <c r="E22" s="100">
        <v>21</v>
      </c>
      <c r="F22" s="100">
        <v>10</v>
      </c>
      <c r="G22" s="100">
        <v>40</v>
      </c>
      <c r="H22" s="100">
        <v>20</v>
      </c>
      <c r="I22" s="100">
        <v>38</v>
      </c>
      <c r="J22" s="100">
        <v>24</v>
      </c>
      <c r="K22" s="100"/>
      <c r="L22" s="100"/>
      <c r="M22" s="100"/>
      <c r="N22" s="100"/>
      <c r="O22" s="51">
        <f t="shared" si="0"/>
        <v>153</v>
      </c>
      <c r="P22" s="58">
        <f t="shared" si="1"/>
        <v>82.702702702702709</v>
      </c>
      <c r="Q22" s="195">
        <v>20</v>
      </c>
      <c r="R22" s="195">
        <v>17</v>
      </c>
      <c r="S22" s="195">
        <v>14</v>
      </c>
      <c r="T22" s="195">
        <v>15</v>
      </c>
      <c r="U22" s="195">
        <v>20</v>
      </c>
      <c r="V22" s="195">
        <v>99</v>
      </c>
      <c r="W22" s="195">
        <v>83</v>
      </c>
      <c r="X22" s="100"/>
      <c r="Y22" s="100"/>
      <c r="Z22" s="100"/>
      <c r="AA22" s="51">
        <f t="shared" si="2"/>
        <v>268</v>
      </c>
      <c r="AB22" s="58">
        <f t="shared" si="3"/>
        <v>89.333333333333329</v>
      </c>
      <c r="AC22" s="102">
        <v>50</v>
      </c>
      <c r="AD22" s="58">
        <f t="shared" si="4"/>
        <v>50</v>
      </c>
      <c r="AE22" s="57">
        <f>CRS!I22</f>
        <v>73.771891891891897</v>
      </c>
      <c r="AF22" s="55">
        <f>CRS!J22</f>
        <v>87</v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 xml:space="preserve">ESTOE, RICO A. </v>
      </c>
      <c r="C23" s="56" t="str">
        <f>CRS!D23</f>
        <v>M</v>
      </c>
      <c r="D23" s="61" t="str">
        <f>CRS!E23</f>
        <v>BSCRIM-2</v>
      </c>
      <c r="E23" s="100">
        <v>17</v>
      </c>
      <c r="F23" s="100">
        <v>8</v>
      </c>
      <c r="G23" s="100">
        <v>45</v>
      </c>
      <c r="H23" s="100">
        <v>20</v>
      </c>
      <c r="I23" s="100">
        <v>40</v>
      </c>
      <c r="J23" s="100">
        <v>0</v>
      </c>
      <c r="K23" s="100"/>
      <c r="L23" s="100"/>
      <c r="M23" s="100"/>
      <c r="N23" s="100"/>
      <c r="O23" s="51">
        <f t="shared" si="0"/>
        <v>130</v>
      </c>
      <c r="P23" s="58">
        <f t="shared" si="1"/>
        <v>70.270270270270274</v>
      </c>
      <c r="Q23" s="195">
        <v>20</v>
      </c>
      <c r="R23" s="195">
        <v>18</v>
      </c>
      <c r="S23" s="195">
        <v>16</v>
      </c>
      <c r="T23" s="195">
        <v>18</v>
      </c>
      <c r="U23" s="195">
        <v>20</v>
      </c>
      <c r="V23" s="195">
        <v>74</v>
      </c>
      <c r="W23" s="195">
        <v>62</v>
      </c>
      <c r="X23" s="100"/>
      <c r="Y23" s="100"/>
      <c r="Z23" s="100"/>
      <c r="AA23" s="51">
        <f t="shared" si="2"/>
        <v>228</v>
      </c>
      <c r="AB23" s="58">
        <f t="shared" si="3"/>
        <v>76</v>
      </c>
      <c r="AC23" s="102">
        <v>61</v>
      </c>
      <c r="AD23" s="58">
        <f t="shared" si="4"/>
        <v>61</v>
      </c>
      <c r="AE23" s="57">
        <f>CRS!I23</f>
        <v>69.009189189189186</v>
      </c>
      <c r="AF23" s="55">
        <f>CRS!J23</f>
        <v>85</v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 xml:space="preserve">ETECAN, VINCENT C. </v>
      </c>
      <c r="C24" s="56" t="str">
        <f>CRS!D24</f>
        <v>M</v>
      </c>
      <c r="D24" s="61" t="str">
        <f>CRS!E24</f>
        <v>BSCRIM-2</v>
      </c>
      <c r="E24" s="100">
        <v>0</v>
      </c>
      <c r="F24" s="100">
        <v>0</v>
      </c>
      <c r="G24" s="100">
        <v>45</v>
      </c>
      <c r="H24" s="100">
        <v>0</v>
      </c>
      <c r="I24" s="100">
        <v>0</v>
      </c>
      <c r="J24" s="100">
        <v>0</v>
      </c>
      <c r="K24" s="100"/>
      <c r="L24" s="100"/>
      <c r="M24" s="100"/>
      <c r="N24" s="100"/>
      <c r="O24" s="51">
        <f t="shared" si="0"/>
        <v>45</v>
      </c>
      <c r="P24" s="58">
        <f t="shared" si="1"/>
        <v>24.324324324324326</v>
      </c>
      <c r="Q24" s="195">
        <v>19</v>
      </c>
      <c r="R24" s="195">
        <v>18</v>
      </c>
      <c r="S24" s="195">
        <v>17</v>
      </c>
      <c r="T24" s="195">
        <v>18</v>
      </c>
      <c r="U24" s="195">
        <v>20</v>
      </c>
      <c r="V24" s="195">
        <v>65</v>
      </c>
      <c r="W24" s="195">
        <v>54</v>
      </c>
      <c r="X24" s="100"/>
      <c r="Y24" s="100"/>
      <c r="Z24" s="100"/>
      <c r="AA24" s="51">
        <f t="shared" si="2"/>
        <v>211</v>
      </c>
      <c r="AB24" s="58">
        <f t="shared" si="3"/>
        <v>70.333333333333343</v>
      </c>
      <c r="AC24" s="102">
        <v>61</v>
      </c>
      <c r="AD24" s="58">
        <f t="shared" si="4"/>
        <v>61</v>
      </c>
      <c r="AE24" s="57">
        <f>CRS!I24</f>
        <v>51.977027027027034</v>
      </c>
      <c r="AF24" s="55">
        <f>CRS!J24</f>
        <v>76</v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 xml:space="preserve">GACITA, ARVIN GLENN T. </v>
      </c>
      <c r="C25" s="56" t="str">
        <f>CRS!D25</f>
        <v>M</v>
      </c>
      <c r="D25" s="61" t="str">
        <f>CRS!E25</f>
        <v>BSCRIM-2</v>
      </c>
      <c r="E25" s="100">
        <v>0</v>
      </c>
      <c r="F25" s="100">
        <v>0</v>
      </c>
      <c r="G25" s="100">
        <v>45</v>
      </c>
      <c r="H25" s="100">
        <v>20</v>
      </c>
      <c r="I25" s="100">
        <v>0</v>
      </c>
      <c r="J25" s="100">
        <v>23</v>
      </c>
      <c r="K25" s="100"/>
      <c r="L25" s="100"/>
      <c r="M25" s="100"/>
      <c r="N25" s="100"/>
      <c r="O25" s="51">
        <f t="shared" si="0"/>
        <v>88</v>
      </c>
      <c r="P25" s="58">
        <f t="shared" si="1"/>
        <v>47.567567567567572</v>
      </c>
      <c r="Q25" s="195">
        <v>19</v>
      </c>
      <c r="R25" s="195">
        <v>19</v>
      </c>
      <c r="S25" s="195">
        <v>15</v>
      </c>
      <c r="T25" s="195">
        <v>15</v>
      </c>
      <c r="U25" s="195">
        <v>20</v>
      </c>
      <c r="V25" s="195">
        <v>98</v>
      </c>
      <c r="W25" s="195">
        <v>82</v>
      </c>
      <c r="X25" s="100"/>
      <c r="Y25" s="100"/>
      <c r="Z25" s="100"/>
      <c r="AA25" s="51">
        <f t="shared" si="2"/>
        <v>268</v>
      </c>
      <c r="AB25" s="58">
        <f t="shared" si="3"/>
        <v>89.333333333333329</v>
      </c>
      <c r="AC25" s="102">
        <v>81</v>
      </c>
      <c r="AD25" s="58">
        <f t="shared" si="4"/>
        <v>81</v>
      </c>
      <c r="AE25" s="57">
        <f>CRS!I25</f>
        <v>72.717297297297307</v>
      </c>
      <c r="AF25" s="55">
        <f>CRS!J25</f>
        <v>86</v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 xml:space="preserve">JULATON, YZA JOY O. </v>
      </c>
      <c r="C26" s="56" t="str">
        <f>CRS!D26</f>
        <v>F</v>
      </c>
      <c r="D26" s="61" t="str">
        <f>CRS!E26</f>
        <v>BSCRIM-1</v>
      </c>
      <c r="E26" s="100">
        <v>21</v>
      </c>
      <c r="F26" s="100">
        <v>10</v>
      </c>
      <c r="G26" s="100">
        <v>40</v>
      </c>
      <c r="H26" s="100">
        <v>20</v>
      </c>
      <c r="I26" s="100">
        <v>0</v>
      </c>
      <c r="J26" s="100">
        <v>0</v>
      </c>
      <c r="K26" s="100"/>
      <c r="L26" s="100"/>
      <c r="M26" s="100"/>
      <c r="N26" s="100"/>
      <c r="O26" s="51">
        <f t="shared" si="0"/>
        <v>91</v>
      </c>
      <c r="P26" s="58">
        <f t="shared" si="1"/>
        <v>49.189189189189193</v>
      </c>
      <c r="Q26" s="195">
        <v>20</v>
      </c>
      <c r="R26" s="195">
        <v>19</v>
      </c>
      <c r="S26" s="195">
        <v>18</v>
      </c>
      <c r="T26" s="195">
        <v>15</v>
      </c>
      <c r="U26" s="195">
        <v>20</v>
      </c>
      <c r="V26" s="195">
        <v>73</v>
      </c>
      <c r="W26" s="195">
        <v>61</v>
      </c>
      <c r="X26" s="100"/>
      <c r="Y26" s="100"/>
      <c r="Z26" s="100"/>
      <c r="AA26" s="51">
        <f t="shared" si="2"/>
        <v>226</v>
      </c>
      <c r="AB26" s="58">
        <f t="shared" si="3"/>
        <v>75.333333333333329</v>
      </c>
      <c r="AC26" s="102">
        <v>68</v>
      </c>
      <c r="AD26" s="58">
        <f t="shared" si="4"/>
        <v>68</v>
      </c>
      <c r="AE26" s="57">
        <f>CRS!I26</f>
        <v>64.212432432432436</v>
      </c>
      <c r="AF26" s="55">
        <f>CRS!J26</f>
        <v>82</v>
      </c>
      <c r="AG26" s="339"/>
      <c r="AH26" s="337" t="s">
        <v>117</v>
      </c>
    </row>
    <row r="27" spans="1:34" ht="12.75" customHeight="1" x14ac:dyDescent="0.45">
      <c r="A27" s="47" t="s">
        <v>43</v>
      </c>
      <c r="B27" s="50" t="str">
        <f>CRS!C27</f>
        <v xml:space="preserve">KAFILAS, CATHERINE N. </v>
      </c>
      <c r="C27" s="56" t="str">
        <f>CRS!D27</f>
        <v>F</v>
      </c>
      <c r="D27" s="61" t="str">
        <f>CRS!E27</f>
        <v>BSCRIM-2</v>
      </c>
      <c r="E27" s="100">
        <v>0</v>
      </c>
      <c r="F27" s="100">
        <v>10</v>
      </c>
      <c r="G27" s="100">
        <v>40</v>
      </c>
      <c r="H27" s="100">
        <v>0</v>
      </c>
      <c r="I27" s="100">
        <v>50</v>
      </c>
      <c r="J27" s="100">
        <v>24</v>
      </c>
      <c r="K27" s="100"/>
      <c r="L27" s="100"/>
      <c r="M27" s="100"/>
      <c r="N27" s="100"/>
      <c r="O27" s="51">
        <f t="shared" si="0"/>
        <v>124</v>
      </c>
      <c r="P27" s="58">
        <f t="shared" si="1"/>
        <v>67.027027027027032</v>
      </c>
      <c r="Q27" s="195">
        <v>19</v>
      </c>
      <c r="R27" s="195">
        <v>20</v>
      </c>
      <c r="S27" s="195">
        <v>15</v>
      </c>
      <c r="T27" s="195">
        <v>20</v>
      </c>
      <c r="U27" s="195">
        <v>20</v>
      </c>
      <c r="V27" s="195">
        <v>86</v>
      </c>
      <c r="W27" s="195">
        <v>72</v>
      </c>
      <c r="X27" s="100"/>
      <c r="Y27" s="100"/>
      <c r="Z27" s="100"/>
      <c r="AA27" s="51">
        <f t="shared" si="2"/>
        <v>252</v>
      </c>
      <c r="AB27" s="58">
        <f t="shared" si="3"/>
        <v>84</v>
      </c>
      <c r="AC27" s="102">
        <v>54</v>
      </c>
      <c r="AD27" s="58">
        <f t="shared" si="4"/>
        <v>54</v>
      </c>
      <c r="AE27" s="57">
        <f>CRS!I27</f>
        <v>68.19891891891892</v>
      </c>
      <c r="AF27" s="55">
        <f>CRS!J27</f>
        <v>84</v>
      </c>
      <c r="AG27" s="340"/>
      <c r="AH27" s="338"/>
    </row>
    <row r="28" spans="1:34" ht="12.75" customHeight="1" x14ac:dyDescent="0.45">
      <c r="A28" s="47" t="s">
        <v>44</v>
      </c>
      <c r="B28" s="50" t="str">
        <f>CRS!C28</f>
        <v xml:space="preserve">KIMMAYONG, PABLO JR. L. </v>
      </c>
      <c r="C28" s="56" t="str">
        <f>CRS!D28</f>
        <v>M</v>
      </c>
      <c r="D28" s="61" t="str">
        <f>CRS!E28</f>
        <v>BSCRIM-2</v>
      </c>
      <c r="E28" s="100">
        <v>17</v>
      </c>
      <c r="F28" s="100">
        <v>8</v>
      </c>
      <c r="G28" s="100">
        <v>45</v>
      </c>
      <c r="H28" s="100">
        <v>20</v>
      </c>
      <c r="I28" s="100">
        <v>50</v>
      </c>
      <c r="J28" s="100">
        <v>24</v>
      </c>
      <c r="K28" s="100"/>
      <c r="L28" s="100"/>
      <c r="M28" s="100"/>
      <c r="N28" s="100"/>
      <c r="O28" s="51">
        <f t="shared" si="0"/>
        <v>164</v>
      </c>
      <c r="P28" s="58">
        <f t="shared" si="1"/>
        <v>88.64864864864866</v>
      </c>
      <c r="Q28" s="195">
        <v>19</v>
      </c>
      <c r="R28" s="195">
        <v>18</v>
      </c>
      <c r="S28" s="195">
        <v>0</v>
      </c>
      <c r="T28" s="195">
        <v>20</v>
      </c>
      <c r="U28" s="195">
        <v>20</v>
      </c>
      <c r="V28" s="195">
        <v>76</v>
      </c>
      <c r="W28" s="195">
        <v>64</v>
      </c>
      <c r="X28" s="100"/>
      <c r="Y28" s="100"/>
      <c r="Z28" s="100"/>
      <c r="AA28" s="51">
        <f t="shared" si="2"/>
        <v>217</v>
      </c>
      <c r="AB28" s="58">
        <f t="shared" si="3"/>
        <v>72.333333333333343</v>
      </c>
      <c r="AC28" s="102">
        <v>79</v>
      </c>
      <c r="AD28" s="58">
        <f t="shared" si="4"/>
        <v>79</v>
      </c>
      <c r="AE28" s="57">
        <f>CRS!I28</f>
        <v>79.98405405405407</v>
      </c>
      <c r="AF28" s="55">
        <f>CRS!J28</f>
        <v>90</v>
      </c>
      <c r="AG28" s="340"/>
      <c r="AH28" s="338"/>
    </row>
    <row r="29" spans="1:34" ht="12.75" customHeight="1" x14ac:dyDescent="0.45">
      <c r="A29" s="47" t="s">
        <v>45</v>
      </c>
      <c r="B29" s="50" t="str">
        <f>CRS!C29</f>
        <v xml:space="preserve">LABBOT, RAFAEL C. </v>
      </c>
      <c r="C29" s="56" t="str">
        <f>CRS!D29</f>
        <v>M</v>
      </c>
      <c r="D29" s="61" t="str">
        <f>CRS!E29</f>
        <v>BSCRIM-2</v>
      </c>
      <c r="E29" s="100">
        <v>21</v>
      </c>
      <c r="F29" s="100">
        <v>0</v>
      </c>
      <c r="G29" s="100">
        <v>45</v>
      </c>
      <c r="H29" s="100">
        <v>20</v>
      </c>
      <c r="I29" s="100">
        <v>0</v>
      </c>
      <c r="J29" s="100">
        <v>0</v>
      </c>
      <c r="K29" s="100"/>
      <c r="L29" s="100"/>
      <c r="M29" s="100"/>
      <c r="N29" s="100"/>
      <c r="O29" s="51">
        <f t="shared" si="0"/>
        <v>86</v>
      </c>
      <c r="P29" s="58">
        <f t="shared" si="1"/>
        <v>46.486486486486491</v>
      </c>
      <c r="Q29" s="195">
        <v>19</v>
      </c>
      <c r="R29" s="195">
        <v>16</v>
      </c>
      <c r="S29" s="195">
        <v>15</v>
      </c>
      <c r="T29" s="195">
        <v>10</v>
      </c>
      <c r="U29" s="195">
        <v>18</v>
      </c>
      <c r="V29" s="195">
        <v>37</v>
      </c>
      <c r="W29" s="195">
        <v>31</v>
      </c>
      <c r="X29" s="100"/>
      <c r="Y29" s="100"/>
      <c r="Z29" s="100"/>
      <c r="AA29" s="51">
        <f t="shared" si="2"/>
        <v>146</v>
      </c>
      <c r="AB29" s="58">
        <f t="shared" si="3"/>
        <v>48.666666666666671</v>
      </c>
      <c r="AC29" s="102">
        <v>39</v>
      </c>
      <c r="AD29" s="58">
        <f t="shared" si="4"/>
        <v>39</v>
      </c>
      <c r="AE29" s="57">
        <f>CRS!I29</f>
        <v>44.660540540540552</v>
      </c>
      <c r="AF29" s="55">
        <f>CRS!J29</f>
        <v>74</v>
      </c>
      <c r="AG29" s="340"/>
      <c r="AH29" s="338"/>
    </row>
    <row r="30" spans="1:34" ht="12.75" customHeight="1" x14ac:dyDescent="0.45">
      <c r="A30" s="47" t="s">
        <v>46</v>
      </c>
      <c r="B30" s="50" t="str">
        <f>CRS!C30</f>
        <v xml:space="preserve">LAWA, ZACARIAS A. </v>
      </c>
      <c r="C30" s="56" t="str">
        <f>CRS!D30</f>
        <v>M</v>
      </c>
      <c r="D30" s="61" t="str">
        <f>CRS!E30</f>
        <v>BSCRIM-1</v>
      </c>
      <c r="E30" s="100">
        <v>21</v>
      </c>
      <c r="F30" s="100">
        <v>10</v>
      </c>
      <c r="G30" s="100">
        <v>45</v>
      </c>
      <c r="H30" s="100">
        <v>20</v>
      </c>
      <c r="I30" s="100">
        <v>45</v>
      </c>
      <c r="J30" s="100">
        <v>24</v>
      </c>
      <c r="K30" s="100"/>
      <c r="L30" s="100"/>
      <c r="M30" s="100"/>
      <c r="N30" s="100"/>
      <c r="O30" s="51">
        <f t="shared" si="0"/>
        <v>165</v>
      </c>
      <c r="P30" s="58">
        <f t="shared" si="1"/>
        <v>89.189189189189193</v>
      </c>
      <c r="Q30" s="195">
        <v>19</v>
      </c>
      <c r="R30" s="195">
        <v>17</v>
      </c>
      <c r="S30" s="195">
        <v>14</v>
      </c>
      <c r="T30" s="195">
        <v>12</v>
      </c>
      <c r="U30" s="195">
        <v>20</v>
      </c>
      <c r="V30" s="195">
        <v>81</v>
      </c>
      <c r="W30" s="195">
        <v>68</v>
      </c>
      <c r="X30" s="100"/>
      <c r="Y30" s="100"/>
      <c r="Z30" s="100"/>
      <c r="AA30" s="51">
        <f t="shared" si="2"/>
        <v>231</v>
      </c>
      <c r="AB30" s="58">
        <f t="shared" si="3"/>
        <v>77</v>
      </c>
      <c r="AC30" s="102">
        <v>48</v>
      </c>
      <c r="AD30" s="58">
        <f t="shared" si="4"/>
        <v>48</v>
      </c>
      <c r="AE30" s="57">
        <f>CRS!I30</f>
        <v>71.162432432432439</v>
      </c>
      <c r="AF30" s="55">
        <f>CRS!J30</f>
        <v>86</v>
      </c>
      <c r="AG30" s="340"/>
      <c r="AH30" s="338"/>
    </row>
    <row r="31" spans="1:34" ht="12.75" customHeight="1" x14ac:dyDescent="0.45">
      <c r="A31" s="47" t="s">
        <v>47</v>
      </c>
      <c r="B31" s="50" t="str">
        <f>CRS!C31</f>
        <v xml:space="preserve">MABONOT, EMAR P. </v>
      </c>
      <c r="C31" s="56" t="str">
        <f>CRS!D31</f>
        <v>M</v>
      </c>
      <c r="D31" s="61" t="str">
        <f>CRS!E31</f>
        <v>BSCRIM-2</v>
      </c>
      <c r="E31" s="100">
        <v>18</v>
      </c>
      <c r="F31" s="100">
        <v>0</v>
      </c>
      <c r="G31" s="100">
        <v>45</v>
      </c>
      <c r="H31" s="100">
        <v>0</v>
      </c>
      <c r="I31" s="100">
        <v>0</v>
      </c>
      <c r="J31" s="100">
        <v>0</v>
      </c>
      <c r="K31" s="100"/>
      <c r="L31" s="100"/>
      <c r="M31" s="100"/>
      <c r="N31" s="100"/>
      <c r="O31" s="51">
        <f t="shared" si="0"/>
        <v>63</v>
      </c>
      <c r="P31" s="58">
        <f t="shared" si="1"/>
        <v>34.054054054054056</v>
      </c>
      <c r="Q31" s="195">
        <v>19</v>
      </c>
      <c r="R31" s="195">
        <v>16</v>
      </c>
      <c r="S31" s="195">
        <v>15</v>
      </c>
      <c r="T31" s="195">
        <v>12</v>
      </c>
      <c r="U31" s="195">
        <v>20</v>
      </c>
      <c r="V31" s="195">
        <v>80</v>
      </c>
      <c r="W31" s="195">
        <v>67</v>
      </c>
      <c r="X31" s="100"/>
      <c r="Y31" s="100"/>
      <c r="Z31" s="100"/>
      <c r="AA31" s="51">
        <f t="shared" si="2"/>
        <v>229</v>
      </c>
      <c r="AB31" s="58">
        <f t="shared" si="3"/>
        <v>76.333333333333329</v>
      </c>
      <c r="AC31" s="102">
        <v>63</v>
      </c>
      <c r="AD31" s="58">
        <f t="shared" si="4"/>
        <v>63</v>
      </c>
      <c r="AE31" s="57">
        <f>CRS!I31</f>
        <v>57.847837837837844</v>
      </c>
      <c r="AF31" s="55">
        <f>CRS!J31</f>
        <v>79</v>
      </c>
      <c r="AG31" s="340"/>
      <c r="AH31" s="338"/>
    </row>
    <row r="32" spans="1:34" ht="12.75" customHeight="1" x14ac:dyDescent="0.45">
      <c r="A32" s="47" t="s">
        <v>48</v>
      </c>
      <c r="B32" s="50" t="str">
        <f>CRS!C32</f>
        <v xml:space="preserve">MADAYAG, STEFAN AIRAM G. </v>
      </c>
      <c r="C32" s="56" t="str">
        <f>CRS!D32</f>
        <v>M</v>
      </c>
      <c r="D32" s="61" t="str">
        <f>CRS!E32</f>
        <v>BSCRIM-2</v>
      </c>
      <c r="E32" s="100">
        <v>23</v>
      </c>
      <c r="F32" s="100">
        <v>10</v>
      </c>
      <c r="G32" s="100">
        <v>40</v>
      </c>
      <c r="H32" s="100">
        <v>20</v>
      </c>
      <c r="I32" s="100">
        <v>38</v>
      </c>
      <c r="J32" s="100">
        <v>25</v>
      </c>
      <c r="K32" s="100"/>
      <c r="L32" s="100"/>
      <c r="M32" s="100"/>
      <c r="N32" s="100"/>
      <c r="O32" s="51">
        <f t="shared" si="0"/>
        <v>156</v>
      </c>
      <c r="P32" s="58">
        <f t="shared" si="1"/>
        <v>84.324324324324323</v>
      </c>
      <c r="Q32" s="195">
        <v>20</v>
      </c>
      <c r="R32" s="195">
        <v>19</v>
      </c>
      <c r="S32" s="195">
        <v>14</v>
      </c>
      <c r="T32" s="195">
        <v>18</v>
      </c>
      <c r="U32" s="195">
        <v>15</v>
      </c>
      <c r="V32" s="195">
        <v>100</v>
      </c>
      <c r="W32" s="195">
        <v>84</v>
      </c>
      <c r="X32" s="100"/>
      <c r="Y32" s="100"/>
      <c r="Z32" s="100"/>
      <c r="AA32" s="51">
        <f t="shared" si="2"/>
        <v>270</v>
      </c>
      <c r="AB32" s="58">
        <f t="shared" si="3"/>
        <v>90</v>
      </c>
      <c r="AC32" s="102">
        <v>71</v>
      </c>
      <c r="AD32" s="58">
        <f t="shared" si="4"/>
        <v>71</v>
      </c>
      <c r="AE32" s="57">
        <f>CRS!I32</f>
        <v>81.667027027027032</v>
      </c>
      <c r="AF32" s="55">
        <f>CRS!J32</f>
        <v>91</v>
      </c>
      <c r="AG32" s="340"/>
      <c r="AH32" s="338"/>
    </row>
    <row r="33" spans="1:37" ht="12.75" customHeight="1" x14ac:dyDescent="0.45">
      <c r="A33" s="47" t="s">
        <v>49</v>
      </c>
      <c r="B33" s="50" t="str">
        <f>CRS!C33</f>
        <v xml:space="preserve">MALASI, JOB RUSSEL M. </v>
      </c>
      <c r="C33" s="56" t="str">
        <f>CRS!D33</f>
        <v>M</v>
      </c>
      <c r="D33" s="61" t="str">
        <f>CRS!E33</f>
        <v>BSCRIM-2</v>
      </c>
      <c r="E33" s="100">
        <v>22</v>
      </c>
      <c r="F33" s="100">
        <v>0</v>
      </c>
      <c r="G33" s="100">
        <v>40</v>
      </c>
      <c r="H33" s="100">
        <v>20</v>
      </c>
      <c r="I33" s="100">
        <v>0</v>
      </c>
      <c r="J33" s="100">
        <v>24</v>
      </c>
      <c r="K33" s="100"/>
      <c r="L33" s="100"/>
      <c r="M33" s="100"/>
      <c r="N33" s="100"/>
      <c r="O33" s="51">
        <f t="shared" si="0"/>
        <v>106</v>
      </c>
      <c r="P33" s="58">
        <f t="shared" si="1"/>
        <v>57.297297297297298</v>
      </c>
      <c r="Q33" s="195">
        <v>18</v>
      </c>
      <c r="R33" s="195">
        <v>17</v>
      </c>
      <c r="S33" s="195">
        <v>15</v>
      </c>
      <c r="T33" s="195">
        <v>15</v>
      </c>
      <c r="U33" s="195">
        <v>18</v>
      </c>
      <c r="V33" s="195">
        <v>97</v>
      </c>
      <c r="W33" s="195">
        <v>81</v>
      </c>
      <c r="X33" s="100"/>
      <c r="Y33" s="100"/>
      <c r="Z33" s="100"/>
      <c r="AA33" s="51">
        <f t="shared" si="2"/>
        <v>261</v>
      </c>
      <c r="AB33" s="58">
        <f t="shared" si="3"/>
        <v>87</v>
      </c>
      <c r="AC33" s="102">
        <v>69</v>
      </c>
      <c r="AD33" s="58">
        <f t="shared" si="4"/>
        <v>69</v>
      </c>
      <c r="AE33" s="57">
        <f>CRS!I33</f>
        <v>71.078108108108111</v>
      </c>
      <c r="AF33" s="55">
        <f>CRS!J33</f>
        <v>86</v>
      </c>
      <c r="AG33" s="340"/>
      <c r="AH33" s="338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 xml:space="preserve">MAMARIL, JOHN MATHEW B. </v>
      </c>
      <c r="C34" s="56" t="str">
        <f>CRS!D34</f>
        <v>M</v>
      </c>
      <c r="D34" s="61" t="str">
        <f>CRS!E34</f>
        <v>BSCRIM-2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95"/>
      <c r="R34" s="195"/>
      <c r="S34" s="195"/>
      <c r="T34" s="195"/>
      <c r="U34" s="195"/>
      <c r="V34" s="195"/>
      <c r="W34" s="195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40"/>
      <c r="AH34" s="338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 xml:space="preserve">MANGGES, CESAR JOHN V. </v>
      </c>
      <c r="C35" s="56" t="str">
        <f>CRS!D35</f>
        <v>M</v>
      </c>
      <c r="D35" s="61" t="str">
        <f>CRS!E35</f>
        <v>BSCRIM-2</v>
      </c>
      <c r="E35" s="100">
        <v>21</v>
      </c>
      <c r="F35" s="100">
        <v>10</v>
      </c>
      <c r="G35" s="100" t="s">
        <v>22</v>
      </c>
      <c r="H35" s="100">
        <v>20</v>
      </c>
      <c r="I35" s="100">
        <v>50</v>
      </c>
      <c r="J35" s="100">
        <v>0</v>
      </c>
      <c r="K35" s="100"/>
      <c r="L35" s="100"/>
      <c r="M35" s="100"/>
      <c r="N35" s="100"/>
      <c r="O35" s="51">
        <f t="shared" si="0"/>
        <v>101</v>
      </c>
      <c r="P35" s="58">
        <f t="shared" si="1"/>
        <v>54.594594594594589</v>
      </c>
      <c r="Q35" s="195">
        <v>17</v>
      </c>
      <c r="R35" s="195">
        <v>18</v>
      </c>
      <c r="S35" s="195">
        <v>16</v>
      </c>
      <c r="T35" s="195">
        <v>0</v>
      </c>
      <c r="U35" s="195">
        <v>20</v>
      </c>
      <c r="V35" s="195">
        <v>80</v>
      </c>
      <c r="W35" s="195">
        <v>67</v>
      </c>
      <c r="X35" s="100"/>
      <c r="Y35" s="100"/>
      <c r="Z35" s="100"/>
      <c r="AA35" s="51">
        <f t="shared" si="2"/>
        <v>218</v>
      </c>
      <c r="AB35" s="58">
        <f t="shared" si="3"/>
        <v>72.666666666666671</v>
      </c>
      <c r="AC35" s="102">
        <v>77</v>
      </c>
      <c r="AD35" s="58">
        <f t="shared" si="4"/>
        <v>77</v>
      </c>
      <c r="AE35" s="57">
        <f>CRS!I35</f>
        <v>68.176216216216218</v>
      </c>
      <c r="AF35" s="55">
        <f>CRS!J35</f>
        <v>84</v>
      </c>
      <c r="AG35" s="340"/>
      <c r="AH35" s="338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 xml:space="preserve">MIGUEL, JIM G. </v>
      </c>
      <c r="C36" s="56" t="str">
        <f>CRS!D36</f>
        <v>M</v>
      </c>
      <c r="D36" s="61" t="str">
        <f>CRS!E36</f>
        <v>BSCRIM-1</v>
      </c>
      <c r="E36" s="100">
        <v>0</v>
      </c>
      <c r="F36" s="100">
        <v>0</v>
      </c>
      <c r="G36" s="100">
        <v>40</v>
      </c>
      <c r="H36" s="100">
        <v>0</v>
      </c>
      <c r="I36" s="100">
        <v>38</v>
      </c>
      <c r="J36" s="100">
        <v>25</v>
      </c>
      <c r="K36" s="100"/>
      <c r="L36" s="100"/>
      <c r="M36" s="100"/>
      <c r="N36" s="100"/>
      <c r="O36" s="51">
        <f t="shared" si="0"/>
        <v>103</v>
      </c>
      <c r="P36" s="58">
        <f t="shared" si="1"/>
        <v>55.67567567567567</v>
      </c>
      <c r="Q36" s="195">
        <v>18</v>
      </c>
      <c r="R36" s="195">
        <v>17</v>
      </c>
      <c r="S36" s="195">
        <v>14</v>
      </c>
      <c r="T36" s="195">
        <v>14</v>
      </c>
      <c r="U36" s="195">
        <v>12</v>
      </c>
      <c r="V36" s="195">
        <v>71</v>
      </c>
      <c r="W36" s="195">
        <v>59</v>
      </c>
      <c r="X36" s="100"/>
      <c r="Y36" s="100"/>
      <c r="Z36" s="100"/>
      <c r="AA36" s="51">
        <f t="shared" si="2"/>
        <v>205</v>
      </c>
      <c r="AB36" s="58">
        <f t="shared" si="3"/>
        <v>68.333333333333329</v>
      </c>
      <c r="AC36" s="102">
        <v>61</v>
      </c>
      <c r="AD36" s="58">
        <f t="shared" si="4"/>
        <v>61</v>
      </c>
      <c r="AE36" s="57">
        <f>CRS!I36</f>
        <v>61.662972972972973</v>
      </c>
      <c r="AF36" s="55">
        <f>CRS!J36</f>
        <v>81</v>
      </c>
      <c r="AG36" s="340"/>
      <c r="AH36" s="338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 xml:space="preserve">NARCIZA, CHARLES, JR. A. </v>
      </c>
      <c r="C37" s="56" t="str">
        <f>CRS!D37</f>
        <v>M</v>
      </c>
      <c r="D37" s="61" t="str">
        <f>CRS!E37</f>
        <v>BSCRIM-2</v>
      </c>
      <c r="E37" s="100">
        <v>23</v>
      </c>
      <c r="F37" s="100">
        <v>10</v>
      </c>
      <c r="G37" s="100">
        <v>40</v>
      </c>
      <c r="H37" s="100">
        <v>20</v>
      </c>
      <c r="I37" s="100">
        <v>50</v>
      </c>
      <c r="J37" s="100">
        <v>0</v>
      </c>
      <c r="K37" s="100"/>
      <c r="L37" s="100"/>
      <c r="M37" s="100"/>
      <c r="N37" s="100"/>
      <c r="O37" s="51">
        <f t="shared" si="0"/>
        <v>143</v>
      </c>
      <c r="P37" s="58">
        <f t="shared" si="1"/>
        <v>77.297297297297291</v>
      </c>
      <c r="Q37" s="195">
        <v>19</v>
      </c>
      <c r="R37" s="195">
        <v>18</v>
      </c>
      <c r="S37" s="195">
        <v>16</v>
      </c>
      <c r="T37" s="195">
        <v>20</v>
      </c>
      <c r="U37" s="195">
        <v>20</v>
      </c>
      <c r="V37" s="195">
        <v>78</v>
      </c>
      <c r="W37" s="195">
        <v>65</v>
      </c>
      <c r="X37" s="100"/>
      <c r="Y37" s="100"/>
      <c r="Z37" s="100"/>
      <c r="AA37" s="51">
        <f t="shared" si="2"/>
        <v>236</v>
      </c>
      <c r="AB37" s="58">
        <f t="shared" si="3"/>
        <v>78.666666666666657</v>
      </c>
      <c r="AC37" s="102">
        <v>74</v>
      </c>
      <c r="AD37" s="58">
        <f t="shared" si="4"/>
        <v>74</v>
      </c>
      <c r="AE37" s="57">
        <f>CRS!I37</f>
        <v>76.628108108108108</v>
      </c>
      <c r="AF37" s="55">
        <f>CRS!J37</f>
        <v>88</v>
      </c>
      <c r="AG37" s="340"/>
      <c r="AH37" s="338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 xml:space="preserve">OSENIO, JING-JING A. </v>
      </c>
      <c r="C38" s="56" t="str">
        <f>CRS!D38</f>
        <v>F</v>
      </c>
      <c r="D38" s="61" t="str">
        <f>CRS!E38</f>
        <v>BSCRIM-3</v>
      </c>
      <c r="E38" s="100"/>
      <c r="F38" s="100"/>
      <c r="G38" s="100"/>
      <c r="H38" s="100">
        <v>20</v>
      </c>
      <c r="I38" s="100">
        <v>50</v>
      </c>
      <c r="J38" s="100">
        <v>24</v>
      </c>
      <c r="K38" s="100"/>
      <c r="L38" s="100"/>
      <c r="M38" s="100"/>
      <c r="N38" s="100"/>
      <c r="O38" s="51">
        <f t="shared" si="0"/>
        <v>94</v>
      </c>
      <c r="P38" s="58">
        <f t="shared" si="1"/>
        <v>50.810810810810814</v>
      </c>
      <c r="Q38" s="195">
        <v>20</v>
      </c>
      <c r="R38" s="195">
        <v>19</v>
      </c>
      <c r="S38" s="195">
        <v>16</v>
      </c>
      <c r="T38" s="195">
        <v>0</v>
      </c>
      <c r="U38" s="195">
        <v>0</v>
      </c>
      <c r="V38" s="195">
        <v>65</v>
      </c>
      <c r="W38" s="195">
        <v>54</v>
      </c>
      <c r="X38" s="100"/>
      <c r="Y38" s="100"/>
      <c r="Z38" s="100"/>
      <c r="AA38" s="51">
        <f t="shared" si="2"/>
        <v>174</v>
      </c>
      <c r="AB38" s="58">
        <f t="shared" si="3"/>
        <v>57.999999999999993</v>
      </c>
      <c r="AC38" s="102"/>
      <c r="AD38" s="58" t="str">
        <f t="shared" si="4"/>
        <v/>
      </c>
      <c r="AE38" s="57">
        <f>CRS!I38</f>
        <v>35.907567567567568</v>
      </c>
      <c r="AF38" s="55">
        <f>CRS!J38</f>
        <v>73</v>
      </c>
      <c r="AG38" s="340"/>
      <c r="AH38" s="338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 xml:space="preserve">PAG-A, ADMYR JOHN L. </v>
      </c>
      <c r="C39" s="56" t="str">
        <f>CRS!D39</f>
        <v>M</v>
      </c>
      <c r="D39" s="61" t="str">
        <f>CRS!E39</f>
        <v>BSCRIM-1</v>
      </c>
      <c r="E39" s="100">
        <v>21</v>
      </c>
      <c r="F39" s="100">
        <v>10</v>
      </c>
      <c r="G39" s="100">
        <v>40</v>
      </c>
      <c r="H39" s="100">
        <v>0</v>
      </c>
      <c r="I39" s="100">
        <v>45</v>
      </c>
      <c r="J39" s="100">
        <v>0</v>
      </c>
      <c r="K39" s="100"/>
      <c r="L39" s="100"/>
      <c r="M39" s="100"/>
      <c r="N39" s="100"/>
      <c r="O39" s="51">
        <f t="shared" si="0"/>
        <v>116</v>
      </c>
      <c r="P39" s="58">
        <f t="shared" si="1"/>
        <v>62.702702702702709</v>
      </c>
      <c r="Q39" s="195">
        <v>20</v>
      </c>
      <c r="R39" s="195">
        <v>19</v>
      </c>
      <c r="S39" s="195">
        <v>19</v>
      </c>
      <c r="T39" s="195">
        <v>15</v>
      </c>
      <c r="U39" s="195">
        <v>20</v>
      </c>
      <c r="V39" s="195">
        <v>95</v>
      </c>
      <c r="W39" s="195">
        <v>80</v>
      </c>
      <c r="X39" s="100"/>
      <c r="Y39" s="100"/>
      <c r="Z39" s="100"/>
      <c r="AA39" s="51">
        <f t="shared" si="2"/>
        <v>268</v>
      </c>
      <c r="AB39" s="58">
        <f t="shared" si="3"/>
        <v>89.333333333333329</v>
      </c>
      <c r="AC39" s="102">
        <v>66</v>
      </c>
      <c r="AD39" s="58">
        <f t="shared" si="4"/>
        <v>66</v>
      </c>
      <c r="AE39" s="57">
        <f>CRS!I39</f>
        <v>72.611891891891901</v>
      </c>
      <c r="AF39" s="55">
        <f>CRS!J39</f>
        <v>86</v>
      </c>
      <c r="AG39" s="340"/>
      <c r="AH39" s="338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 xml:space="preserve">PELLIS, MARSHELLE K. </v>
      </c>
      <c r="C40" s="56" t="str">
        <f>CRS!D40</f>
        <v>F</v>
      </c>
      <c r="D40" s="61" t="str">
        <f>CRS!E40</f>
        <v>BSCRIM-2</v>
      </c>
      <c r="E40" s="100">
        <v>22</v>
      </c>
      <c r="F40" s="100">
        <v>10</v>
      </c>
      <c r="G40" s="100">
        <v>45</v>
      </c>
      <c r="H40" s="100">
        <v>0</v>
      </c>
      <c r="I40" s="100">
        <v>50</v>
      </c>
      <c r="J40" s="100">
        <v>25</v>
      </c>
      <c r="K40" s="100"/>
      <c r="L40" s="100"/>
      <c r="M40" s="100"/>
      <c r="N40" s="100"/>
      <c r="O40" s="51">
        <f t="shared" si="0"/>
        <v>152</v>
      </c>
      <c r="P40" s="58">
        <f t="shared" si="1"/>
        <v>82.162162162162161</v>
      </c>
      <c r="Q40" s="195">
        <v>18</v>
      </c>
      <c r="R40" s="195">
        <v>19</v>
      </c>
      <c r="S40" s="195">
        <v>14</v>
      </c>
      <c r="T40" s="195">
        <v>15</v>
      </c>
      <c r="U40" s="195">
        <v>20</v>
      </c>
      <c r="V40" s="195">
        <v>84</v>
      </c>
      <c r="W40" s="195">
        <v>70</v>
      </c>
      <c r="X40" s="100"/>
      <c r="Y40" s="100"/>
      <c r="Z40" s="100"/>
      <c r="AA40" s="51">
        <f t="shared" si="2"/>
        <v>240</v>
      </c>
      <c r="AB40" s="58">
        <f t="shared" si="3"/>
        <v>80</v>
      </c>
      <c r="AC40" s="102">
        <v>71</v>
      </c>
      <c r="AD40" s="58">
        <f t="shared" si="4"/>
        <v>71</v>
      </c>
      <c r="AE40" s="57">
        <f>CRS!I40</f>
        <v>77.653513513513516</v>
      </c>
      <c r="AF40" s="55">
        <f>CRS!J40</f>
        <v>89</v>
      </c>
      <c r="AG40" s="340"/>
      <c r="AH40" s="338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1" t="str">
        <f>A1</f>
        <v>CCJE-INTL  COMP 1</v>
      </c>
      <c r="B42" s="382"/>
      <c r="C42" s="382"/>
      <c r="D42" s="382"/>
      <c r="E42" s="348" t="s">
        <v>122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1"/>
      <c r="AG42" s="46"/>
      <c r="AH42" s="46"/>
      <c r="AI42" s="46"/>
      <c r="AJ42" s="46"/>
      <c r="AK42" s="46"/>
    </row>
    <row r="43" spans="1:37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06" t="s">
        <v>89</v>
      </c>
      <c r="AF43" s="408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06"/>
      <c r="AF44" s="408"/>
      <c r="AG44" s="53"/>
      <c r="AH44" s="53"/>
      <c r="AI44" s="53"/>
      <c r="AJ44" s="53"/>
      <c r="AK44" s="53"/>
    </row>
    <row r="45" spans="1:37" ht="12.75" customHeight="1" x14ac:dyDescent="0.45">
      <c r="A45" s="375" t="str">
        <f>A4</f>
        <v xml:space="preserve"> 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06"/>
      <c r="AF45" s="408"/>
      <c r="AG45" s="53"/>
      <c r="AH45" s="53"/>
      <c r="AI45" s="53"/>
      <c r="AJ45" s="53"/>
      <c r="AK45" s="53"/>
    </row>
    <row r="46" spans="1:37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6" si="5">IF(E5="","",E5)</f>
        <v>30</v>
      </c>
      <c r="F46" s="48">
        <f t="shared" si="5"/>
        <v>10</v>
      </c>
      <c r="G46" s="48">
        <f t="shared" si="5"/>
        <v>50</v>
      </c>
      <c r="H46" s="48">
        <f t="shared" si="5"/>
        <v>20</v>
      </c>
      <c r="I46" s="48">
        <f t="shared" si="5"/>
        <v>50</v>
      </c>
      <c r="J46" s="48">
        <f t="shared" si="5"/>
        <v>25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20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20</v>
      </c>
      <c r="U46" s="48">
        <f t="shared" si="6"/>
        <v>20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9"/>
      <c r="AC46" s="48">
        <f t="shared" ref="AC46" si="7">IF(AC5="","",AC5)</f>
        <v>100</v>
      </c>
      <c r="AD46" s="345"/>
      <c r="AE46" s="406"/>
      <c r="AF46" s="408"/>
      <c r="AG46" s="53"/>
      <c r="AH46" s="53"/>
      <c r="AI46" s="53"/>
      <c r="AJ46" s="53"/>
      <c r="AK46" s="53"/>
    </row>
    <row r="47" spans="1:37" ht="12.75" customHeight="1" x14ac:dyDescent="0.45">
      <c r="A47" s="363" t="str">
        <f>A6</f>
        <v>Inst/Prof:Leonard Prim Francis G. Reyes</v>
      </c>
      <c r="B47" s="364"/>
      <c r="C47" s="355"/>
      <c r="D47" s="355"/>
      <c r="E47" s="352">
        <f>IF(E6="","",E6)</f>
        <v>43351</v>
      </c>
      <c r="F47" s="352">
        <f t="shared" ref="F47:N47" si="8">IF(F6="","",F6)</f>
        <v>43355</v>
      </c>
      <c r="G47" s="352">
        <f t="shared" si="8"/>
        <v>43362</v>
      </c>
      <c r="H47" s="352">
        <f t="shared" si="8"/>
        <v>43365</v>
      </c>
      <c r="I47" s="352">
        <f t="shared" si="8"/>
        <v>43369</v>
      </c>
      <c r="J47" s="352">
        <f t="shared" si="8"/>
        <v>43363</v>
      </c>
      <c r="K47" s="352" t="str">
        <f t="shared" si="8"/>
        <v/>
      </c>
      <c r="L47" s="352" t="str">
        <f t="shared" si="8"/>
        <v/>
      </c>
      <c r="M47" s="352" t="str">
        <f t="shared" si="8"/>
        <v/>
      </c>
      <c r="N47" s="352" t="str">
        <f t="shared" si="8"/>
        <v/>
      </c>
      <c r="O47" s="361">
        <f>O6</f>
        <v>185</v>
      </c>
      <c r="P47" s="368"/>
      <c r="Q47" s="352">
        <f t="shared" ref="Q47:Z47" si="9">IF(Q6="","",Q6)</f>
        <v>43351</v>
      </c>
      <c r="R47" s="352">
        <f t="shared" si="9"/>
        <v>43355</v>
      </c>
      <c r="S47" s="352">
        <f t="shared" si="9"/>
        <v>43362</v>
      </c>
      <c r="T47" s="352">
        <f t="shared" si="9"/>
        <v>43365</v>
      </c>
      <c r="U47" s="352">
        <f t="shared" si="9"/>
        <v>43369</v>
      </c>
      <c r="V47" s="352">
        <f t="shared" si="9"/>
        <v>43363</v>
      </c>
      <c r="W47" s="352">
        <f t="shared" si="9"/>
        <v>43363</v>
      </c>
      <c r="X47" s="352" t="str">
        <f t="shared" si="9"/>
        <v/>
      </c>
      <c r="Y47" s="352" t="str">
        <f t="shared" si="9"/>
        <v/>
      </c>
      <c r="Z47" s="352" t="str">
        <f t="shared" si="9"/>
        <v/>
      </c>
      <c r="AA47" s="361">
        <f>AA6</f>
        <v>300</v>
      </c>
      <c r="AB47" s="369"/>
      <c r="AC47" s="403" t="str">
        <f>AC6</f>
        <v>OCT 15 - 20, 2018</v>
      </c>
      <c r="AD47" s="346"/>
      <c r="AE47" s="406"/>
      <c r="AF47" s="408"/>
      <c r="AG47" s="53"/>
      <c r="AH47" s="53"/>
      <c r="AI47" s="53"/>
      <c r="AJ47" s="53"/>
      <c r="AK47" s="53"/>
    </row>
    <row r="48" spans="1:37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06"/>
      <c r="AF48" s="408"/>
      <c r="AG48" s="46"/>
      <c r="AH48" s="46"/>
      <c r="AI48" s="46"/>
      <c r="AJ48" s="46"/>
      <c r="AK48" s="46"/>
    </row>
    <row r="49" spans="1:32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07"/>
      <c r="AF49" s="409"/>
    </row>
    <row r="50" spans="1:32" ht="12.75" customHeight="1" x14ac:dyDescent="0.45">
      <c r="A50" s="49" t="s">
        <v>57</v>
      </c>
      <c r="B50" s="50" t="str">
        <f>CRS!C50</f>
        <v xml:space="preserve">PERALTA, JOHN D. </v>
      </c>
      <c r="C50" s="56" t="str">
        <f>CRS!D50</f>
        <v>M</v>
      </c>
      <c r="D50" s="61" t="str">
        <f>CRS!E50</f>
        <v>BSCRIM-1</v>
      </c>
      <c r="E50" s="100">
        <v>23</v>
      </c>
      <c r="F50" s="100">
        <v>10</v>
      </c>
      <c r="G50" s="100">
        <v>45</v>
      </c>
      <c r="H50" s="100">
        <v>0</v>
      </c>
      <c r="I50" s="100">
        <v>50</v>
      </c>
      <c r="J50" s="100">
        <v>25</v>
      </c>
      <c r="K50" s="100"/>
      <c r="L50" s="100"/>
      <c r="M50" s="100"/>
      <c r="N50" s="100"/>
      <c r="O50" s="51">
        <f t="shared" ref="O50:O80" si="10">IF(SUM(E50:N50)=0,"",SUM(E50:N50))</f>
        <v>153</v>
      </c>
      <c r="P50" s="58">
        <f t="shared" ref="P50:P80" si="11">IF(O50="","",O50/$O$6*100)</f>
        <v>82.702702702702709</v>
      </c>
      <c r="Q50" s="100">
        <v>20</v>
      </c>
      <c r="R50" s="100">
        <v>19</v>
      </c>
      <c r="S50" s="100">
        <v>15</v>
      </c>
      <c r="T50" s="100">
        <v>20</v>
      </c>
      <c r="U50" s="100">
        <v>20</v>
      </c>
      <c r="V50" s="100">
        <v>98</v>
      </c>
      <c r="W50" s="100">
        <v>82</v>
      </c>
      <c r="X50" s="100"/>
      <c r="Y50" s="100"/>
      <c r="Z50" s="100"/>
      <c r="AA50" s="51">
        <f t="shared" ref="AA50:AA80" si="12">IF(SUM(Q50:Z50)=0,"",SUM(Q50:Z50))</f>
        <v>274</v>
      </c>
      <c r="AB50" s="58">
        <f t="shared" ref="AB50:AB80" si="13">IF(AA50="","",AA50/$AA$6*100)</f>
        <v>91.333333333333329</v>
      </c>
      <c r="AC50" s="102">
        <v>81</v>
      </c>
      <c r="AD50" s="58">
        <f t="shared" ref="AD50:AD80" si="14">IF(AC50="","",AC50/$AC$5*100)</f>
        <v>81</v>
      </c>
      <c r="AE50" s="57">
        <f>CRS!I50</f>
        <v>84.9718918918919</v>
      </c>
      <c r="AF50" s="55">
        <f>CRS!J50</f>
        <v>92</v>
      </c>
    </row>
    <row r="51" spans="1:32" ht="12.75" customHeight="1" x14ac:dyDescent="0.45">
      <c r="A51" s="47" t="s">
        <v>58</v>
      </c>
      <c r="B51" s="50" t="str">
        <f>CRS!C51</f>
        <v xml:space="preserve">QUINIT, CARLO JOHN C. </v>
      </c>
      <c r="C51" s="56" t="str">
        <f>CRS!D51</f>
        <v>M</v>
      </c>
      <c r="D51" s="61" t="str">
        <f>CRS!E51</f>
        <v>BSCRIM-2</v>
      </c>
      <c r="E51" s="100">
        <v>23</v>
      </c>
      <c r="F51" s="100">
        <v>10</v>
      </c>
      <c r="G51" s="100">
        <v>40</v>
      </c>
      <c r="H51" s="100">
        <v>0</v>
      </c>
      <c r="I51" s="100">
        <v>38</v>
      </c>
      <c r="J51" s="100">
        <v>25</v>
      </c>
      <c r="K51" s="100"/>
      <c r="L51" s="100"/>
      <c r="M51" s="100"/>
      <c r="N51" s="100"/>
      <c r="O51" s="51">
        <f t="shared" si="10"/>
        <v>136</v>
      </c>
      <c r="P51" s="58">
        <f t="shared" si="11"/>
        <v>73.513513513513516</v>
      </c>
      <c r="Q51" s="100">
        <v>20</v>
      </c>
      <c r="R51" s="100">
        <v>19</v>
      </c>
      <c r="S51" s="100">
        <v>17</v>
      </c>
      <c r="T51" s="100">
        <v>18</v>
      </c>
      <c r="U51" s="100">
        <v>20</v>
      </c>
      <c r="V51" s="100">
        <v>100</v>
      </c>
      <c r="W51" s="100">
        <v>84</v>
      </c>
      <c r="X51" s="100"/>
      <c r="Y51" s="100"/>
      <c r="Z51" s="100"/>
      <c r="AA51" s="51">
        <f t="shared" si="12"/>
        <v>278</v>
      </c>
      <c r="AB51" s="58">
        <f t="shared" si="13"/>
        <v>92.666666666666657</v>
      </c>
      <c r="AC51" s="102">
        <v>87</v>
      </c>
      <c r="AD51" s="58">
        <f t="shared" si="14"/>
        <v>87</v>
      </c>
      <c r="AE51" s="57">
        <f>CRS!I51</f>
        <v>84.419459459459461</v>
      </c>
      <c r="AF51" s="55">
        <f>CRS!J51</f>
        <v>92</v>
      </c>
    </row>
    <row r="52" spans="1:32" ht="12.75" customHeight="1" x14ac:dyDescent="0.45">
      <c r="A52" s="47" t="s">
        <v>59</v>
      </c>
      <c r="B52" s="50" t="str">
        <f>CRS!C52</f>
        <v xml:space="preserve">SALVE, DENVER F. </v>
      </c>
      <c r="C52" s="56" t="str">
        <f>CRS!D52</f>
        <v>M</v>
      </c>
      <c r="D52" s="61" t="str">
        <f>CRS!E52</f>
        <v>BSCRIM-2</v>
      </c>
      <c r="E52" s="100">
        <v>22</v>
      </c>
      <c r="F52" s="100">
        <v>8</v>
      </c>
      <c r="G52" s="100">
        <v>45</v>
      </c>
      <c r="H52" s="100">
        <v>20</v>
      </c>
      <c r="I52" s="100">
        <v>40</v>
      </c>
      <c r="J52" s="100">
        <v>25</v>
      </c>
      <c r="K52" s="100"/>
      <c r="L52" s="100"/>
      <c r="M52" s="100"/>
      <c r="N52" s="100"/>
      <c r="O52" s="51">
        <f t="shared" si="10"/>
        <v>160</v>
      </c>
      <c r="P52" s="58">
        <f t="shared" si="11"/>
        <v>86.486486486486484</v>
      </c>
      <c r="Q52" s="100">
        <v>18</v>
      </c>
      <c r="R52" s="100">
        <v>16</v>
      </c>
      <c r="S52" s="100">
        <v>16</v>
      </c>
      <c r="T52" s="100">
        <v>18</v>
      </c>
      <c r="U52" s="100">
        <v>20</v>
      </c>
      <c r="V52" s="100">
        <v>80</v>
      </c>
      <c r="W52" s="100">
        <v>67</v>
      </c>
      <c r="X52" s="100"/>
      <c r="Y52" s="100"/>
      <c r="Z52" s="100"/>
      <c r="AA52" s="51">
        <f t="shared" si="12"/>
        <v>235</v>
      </c>
      <c r="AB52" s="58">
        <f t="shared" si="13"/>
        <v>78.333333333333329</v>
      </c>
      <c r="AC52" s="102">
        <v>74</v>
      </c>
      <c r="AD52" s="58">
        <f t="shared" si="14"/>
        <v>74</v>
      </c>
      <c r="AE52" s="57">
        <f>CRS!I52</f>
        <v>79.550540540540538</v>
      </c>
      <c r="AF52" s="55">
        <f>CRS!J52</f>
        <v>90</v>
      </c>
    </row>
    <row r="53" spans="1:32" ht="12.75" customHeight="1" x14ac:dyDescent="0.45">
      <c r="A53" s="47" t="s">
        <v>60</v>
      </c>
      <c r="B53" s="50" t="str">
        <f>CRS!C53</f>
        <v xml:space="preserve">TINDAAN, ELIZER S. </v>
      </c>
      <c r="C53" s="56" t="str">
        <f>CRS!D53</f>
        <v>M</v>
      </c>
      <c r="D53" s="61" t="str">
        <f>CRS!E53</f>
        <v>BSCRIM-1</v>
      </c>
      <c r="E53" s="100">
        <v>0</v>
      </c>
      <c r="F53" s="100">
        <v>0</v>
      </c>
      <c r="G53" s="100" t="s">
        <v>22</v>
      </c>
      <c r="H53" s="100">
        <v>20</v>
      </c>
      <c r="I53" s="100">
        <v>0</v>
      </c>
      <c r="J53" s="100">
        <v>0</v>
      </c>
      <c r="K53" s="100"/>
      <c r="L53" s="100"/>
      <c r="M53" s="100"/>
      <c r="N53" s="100"/>
      <c r="O53" s="51">
        <f t="shared" si="10"/>
        <v>20</v>
      </c>
      <c r="P53" s="58">
        <f t="shared" si="11"/>
        <v>10.810810810810811</v>
      </c>
      <c r="Q53" s="100">
        <v>18</v>
      </c>
      <c r="R53" s="100">
        <v>18</v>
      </c>
      <c r="S53" s="100">
        <v>14</v>
      </c>
      <c r="T53" s="100">
        <v>0</v>
      </c>
      <c r="U53" s="100">
        <v>0</v>
      </c>
      <c r="V53" s="100">
        <v>57</v>
      </c>
      <c r="W53" s="100">
        <v>48</v>
      </c>
      <c r="X53" s="100"/>
      <c r="Y53" s="100"/>
      <c r="Z53" s="100"/>
      <c r="AA53" s="51">
        <f t="shared" si="12"/>
        <v>155</v>
      </c>
      <c r="AB53" s="58">
        <f t="shared" si="13"/>
        <v>51.666666666666671</v>
      </c>
      <c r="AC53" s="102">
        <v>77</v>
      </c>
      <c r="AD53" s="58">
        <f t="shared" si="14"/>
        <v>77</v>
      </c>
      <c r="AE53" s="57">
        <f>CRS!I53</f>
        <v>46.797567567567569</v>
      </c>
      <c r="AF53" s="55">
        <f>CRS!J53</f>
        <v>74</v>
      </c>
    </row>
    <row r="54" spans="1:32" ht="12.75" customHeight="1" x14ac:dyDescent="0.45">
      <c r="A54" s="47" t="s">
        <v>61</v>
      </c>
      <c r="B54" s="50" t="str">
        <f>CRS!C54</f>
        <v xml:space="preserve">UMAYAM, GERALD A. </v>
      </c>
      <c r="C54" s="56" t="str">
        <f>CRS!D54</f>
        <v>M</v>
      </c>
      <c r="D54" s="61" t="str">
        <f>CRS!E54</f>
        <v>BSCRIM-2</v>
      </c>
      <c r="E54" s="100">
        <v>0</v>
      </c>
      <c r="F54" s="100">
        <v>0</v>
      </c>
      <c r="G54" s="100">
        <v>45</v>
      </c>
      <c r="H54" s="100">
        <v>20</v>
      </c>
      <c r="I54" s="100">
        <v>50</v>
      </c>
      <c r="J54" s="100">
        <v>23</v>
      </c>
      <c r="K54" s="100"/>
      <c r="L54" s="100"/>
      <c r="M54" s="100"/>
      <c r="N54" s="100"/>
      <c r="O54" s="51">
        <f t="shared" si="10"/>
        <v>138</v>
      </c>
      <c r="P54" s="58">
        <f t="shared" si="11"/>
        <v>74.594594594594597</v>
      </c>
      <c r="Q54" s="100">
        <v>19</v>
      </c>
      <c r="R54" s="100">
        <v>18</v>
      </c>
      <c r="S54" s="100">
        <v>16</v>
      </c>
      <c r="T54" s="100">
        <v>15</v>
      </c>
      <c r="U54" s="100">
        <v>16</v>
      </c>
      <c r="V54" s="100">
        <v>91</v>
      </c>
      <c r="W54" s="100">
        <v>76</v>
      </c>
      <c r="X54" s="100"/>
      <c r="Y54" s="100"/>
      <c r="Z54" s="100"/>
      <c r="AA54" s="51">
        <f t="shared" si="12"/>
        <v>251</v>
      </c>
      <c r="AB54" s="58">
        <f t="shared" si="13"/>
        <v>83.666666666666671</v>
      </c>
      <c r="AC54" s="102">
        <v>49</v>
      </c>
      <c r="AD54" s="58">
        <f t="shared" si="14"/>
        <v>49</v>
      </c>
      <c r="AE54" s="57">
        <f>CRS!I54</f>
        <v>68.886216216216226</v>
      </c>
      <c r="AF54" s="55">
        <f>CRS!J54</f>
        <v>84</v>
      </c>
    </row>
    <row r="55" spans="1:32" ht="12.75" customHeight="1" x14ac:dyDescent="0.45">
      <c r="A55" s="47" t="s">
        <v>62</v>
      </c>
      <c r="B55" s="50" t="str">
        <f>CRS!C55</f>
        <v xml:space="preserve">VERZOSA, ELMER L. </v>
      </c>
      <c r="C55" s="56" t="str">
        <f>CRS!D55</f>
        <v>M</v>
      </c>
      <c r="D55" s="61" t="str">
        <f>CRS!E55</f>
        <v>BSCRIM-2</v>
      </c>
      <c r="E55" s="100">
        <v>14</v>
      </c>
      <c r="F55" s="100">
        <v>10</v>
      </c>
      <c r="G55" s="100">
        <v>45</v>
      </c>
      <c r="H55" s="100">
        <v>20</v>
      </c>
      <c r="I55" s="100">
        <v>45</v>
      </c>
      <c r="J55" s="100">
        <v>23</v>
      </c>
      <c r="K55" s="100"/>
      <c r="L55" s="100"/>
      <c r="M55" s="100"/>
      <c r="N55" s="100"/>
      <c r="O55" s="51">
        <f t="shared" si="10"/>
        <v>157</v>
      </c>
      <c r="P55" s="58">
        <f t="shared" si="11"/>
        <v>84.86486486486487</v>
      </c>
      <c r="Q55" s="100">
        <v>18</v>
      </c>
      <c r="R55" s="100">
        <v>17</v>
      </c>
      <c r="S55" s="100">
        <v>15</v>
      </c>
      <c r="T55" s="100">
        <v>15</v>
      </c>
      <c r="U55" s="100">
        <v>20</v>
      </c>
      <c r="V55" s="100">
        <v>83</v>
      </c>
      <c r="W55" s="100">
        <v>70</v>
      </c>
      <c r="X55" s="100"/>
      <c r="Y55" s="100"/>
      <c r="Z55" s="100"/>
      <c r="AA55" s="51">
        <f t="shared" si="12"/>
        <v>238</v>
      </c>
      <c r="AB55" s="58">
        <f t="shared" si="13"/>
        <v>79.333333333333329</v>
      </c>
      <c r="AC55" s="102">
        <v>59</v>
      </c>
      <c r="AD55" s="58">
        <f t="shared" si="14"/>
        <v>59</v>
      </c>
      <c r="AE55" s="57">
        <f>CRS!I55</f>
        <v>74.245405405405407</v>
      </c>
      <c r="AF55" s="55">
        <f>CRS!J55</f>
        <v>87</v>
      </c>
    </row>
    <row r="56" spans="1:32" ht="12.75" customHeight="1" x14ac:dyDescent="0.45">
      <c r="A56" s="47" t="s">
        <v>63</v>
      </c>
      <c r="B56" s="50" t="str">
        <f>CRS!C56</f>
        <v xml:space="preserve">YANGOS, ELTON B. </v>
      </c>
      <c r="C56" s="56" t="str">
        <f>CRS!D56</f>
        <v>M</v>
      </c>
      <c r="D56" s="61" t="str">
        <f>CRS!E56</f>
        <v>BSCRIM-1</v>
      </c>
      <c r="E56" s="100">
        <v>22</v>
      </c>
      <c r="F56" s="100">
        <v>10</v>
      </c>
      <c r="G56" s="100">
        <v>45</v>
      </c>
      <c r="H56" s="100">
        <v>20</v>
      </c>
      <c r="I56" s="100">
        <v>45</v>
      </c>
      <c r="J56" s="100">
        <v>25</v>
      </c>
      <c r="K56" s="100"/>
      <c r="L56" s="100"/>
      <c r="M56" s="100"/>
      <c r="N56" s="100"/>
      <c r="O56" s="51">
        <f t="shared" si="10"/>
        <v>167</v>
      </c>
      <c r="P56" s="58">
        <f t="shared" si="11"/>
        <v>90.270270270270274</v>
      </c>
      <c r="Q56" s="100">
        <v>20</v>
      </c>
      <c r="R56" s="100">
        <v>18</v>
      </c>
      <c r="S56" s="100">
        <v>15</v>
      </c>
      <c r="T56" s="100">
        <v>20</v>
      </c>
      <c r="U56" s="100">
        <v>20</v>
      </c>
      <c r="V56" s="100">
        <v>69</v>
      </c>
      <c r="W56" s="100">
        <v>58</v>
      </c>
      <c r="X56" s="100"/>
      <c r="Y56" s="100"/>
      <c r="Z56" s="100"/>
      <c r="AA56" s="51">
        <f t="shared" si="12"/>
        <v>220</v>
      </c>
      <c r="AB56" s="58">
        <f t="shared" si="13"/>
        <v>73.333333333333329</v>
      </c>
      <c r="AC56" s="102">
        <v>75</v>
      </c>
      <c r="AD56" s="58">
        <f t="shared" si="14"/>
        <v>75</v>
      </c>
      <c r="AE56" s="57">
        <f>CRS!I56</f>
        <v>79.48918918918919</v>
      </c>
      <c r="AF56" s="55">
        <f>CRS!J56</f>
        <v>90</v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9"/>
      <c r="AH66" s="337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40"/>
      <c r="AH67" s="338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40"/>
      <c r="AH68" s="338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40"/>
      <c r="AH69" s="338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40"/>
      <c r="AH70" s="338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40"/>
      <c r="AH71" s="338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40"/>
      <c r="AH72" s="338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40"/>
      <c r="AH73" s="338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40"/>
      <c r="AH74" s="338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40"/>
      <c r="AH75" s="338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40"/>
      <c r="AH76" s="338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40"/>
      <c r="AH77" s="338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40"/>
      <c r="AH78" s="338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40"/>
      <c r="AH79" s="338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40"/>
      <c r="AH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19" zoomScaleNormal="100" workbookViewId="0">
      <selection activeCell="Q34" sqref="Q34:Y34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393" t="str">
        <f>CRS!A1</f>
        <v>CCJE-INTL  COMP 1</v>
      </c>
      <c r="B1" s="394"/>
      <c r="C1" s="394"/>
      <c r="D1" s="394"/>
      <c r="E1" s="348" t="s">
        <v>124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0"/>
      <c r="AG1" s="351"/>
      <c r="AH1" s="54"/>
      <c r="AI1" s="46"/>
      <c r="AJ1" s="46"/>
      <c r="AK1" s="46"/>
      <c r="AL1" s="46"/>
    </row>
    <row r="2" spans="1:38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17" t="s">
        <v>120</v>
      </c>
      <c r="AF2" s="406" t="s">
        <v>89</v>
      </c>
      <c r="AG2" s="408" t="s">
        <v>90</v>
      </c>
      <c r="AH2" s="53"/>
      <c r="AI2" s="53"/>
      <c r="AJ2" s="53"/>
      <c r="AK2" s="53"/>
      <c r="AL2" s="53"/>
    </row>
    <row r="3" spans="1:38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17"/>
      <c r="AF3" s="406"/>
      <c r="AG3" s="408"/>
      <c r="AH3" s="53"/>
      <c r="AI3" s="53"/>
      <c r="AJ3" s="53"/>
      <c r="AK3" s="53"/>
      <c r="AL3" s="53"/>
    </row>
    <row r="4" spans="1:38" ht="12.75" customHeight="1" x14ac:dyDescent="0.45">
      <c r="A4" s="375" t="str">
        <f>CRS!A4</f>
        <v xml:space="preserve"> 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17"/>
      <c r="AF4" s="406"/>
      <c r="AG4" s="408"/>
      <c r="AH4" s="53"/>
      <c r="AI4" s="53"/>
      <c r="AJ4" s="53"/>
      <c r="AK4" s="53"/>
      <c r="AL4" s="53"/>
    </row>
    <row r="5" spans="1:38" ht="12.6" customHeight="1" x14ac:dyDescent="0.45">
      <c r="A5" s="375" t="str">
        <f>CRS!A5</f>
        <v>1 Trimester SY 2018 - 2019</v>
      </c>
      <c r="B5" s="376"/>
      <c r="C5" s="377"/>
      <c r="D5" s="377"/>
      <c r="E5" s="99">
        <v>20</v>
      </c>
      <c r="F5" s="99">
        <v>20</v>
      </c>
      <c r="G5" s="99">
        <v>20</v>
      </c>
      <c r="H5" s="99">
        <v>20</v>
      </c>
      <c r="I5" s="99">
        <v>20</v>
      </c>
      <c r="J5" s="99"/>
      <c r="K5" s="99"/>
      <c r="L5" s="99"/>
      <c r="M5" s="99"/>
      <c r="N5" s="99"/>
      <c r="O5" s="360"/>
      <c r="P5" s="369"/>
      <c r="Q5" s="194">
        <v>40</v>
      </c>
      <c r="R5" s="194">
        <v>20</v>
      </c>
      <c r="S5" s="194">
        <v>20</v>
      </c>
      <c r="T5" s="194">
        <v>30</v>
      </c>
      <c r="U5" s="194">
        <v>50</v>
      </c>
      <c r="V5" s="194">
        <v>30</v>
      </c>
      <c r="W5" s="194">
        <v>20</v>
      </c>
      <c r="X5" s="194">
        <v>30</v>
      </c>
      <c r="Y5" s="194">
        <v>30</v>
      </c>
      <c r="Z5" s="99"/>
      <c r="AA5" s="360"/>
      <c r="AB5" s="369"/>
      <c r="AC5" s="101">
        <v>120</v>
      </c>
      <c r="AD5" s="345"/>
      <c r="AE5" s="417"/>
      <c r="AF5" s="406"/>
      <c r="AG5" s="408"/>
      <c r="AH5" s="53"/>
      <c r="AI5" s="53"/>
      <c r="AJ5" s="53"/>
      <c r="AK5" s="53"/>
      <c r="AL5" s="53"/>
    </row>
    <row r="6" spans="1:38" ht="12.75" customHeight="1" x14ac:dyDescent="0.45">
      <c r="A6" s="363" t="str">
        <f>CRS!A6</f>
        <v>Inst/Prof:Leonard Prim Francis G. Reyes</v>
      </c>
      <c r="B6" s="364"/>
      <c r="C6" s="355"/>
      <c r="D6" s="355"/>
      <c r="E6" s="365" t="s">
        <v>244</v>
      </c>
      <c r="F6" s="365" t="s">
        <v>245</v>
      </c>
      <c r="G6" s="365" t="s">
        <v>246</v>
      </c>
      <c r="H6" s="365" t="s">
        <v>247</v>
      </c>
      <c r="I6" s="365" t="s">
        <v>248</v>
      </c>
      <c r="J6" s="365"/>
      <c r="K6" s="365"/>
      <c r="L6" s="365"/>
      <c r="M6" s="365"/>
      <c r="N6" s="365"/>
      <c r="O6" s="390">
        <f>IF(SUM(E5:N5)=0,"",SUM(E5:N5))</f>
        <v>100</v>
      </c>
      <c r="P6" s="369"/>
      <c r="Q6" s="365" t="s">
        <v>243</v>
      </c>
      <c r="R6" s="365" t="s">
        <v>249</v>
      </c>
      <c r="S6" s="365" t="s">
        <v>250</v>
      </c>
      <c r="T6" s="365" t="s">
        <v>251</v>
      </c>
      <c r="U6" s="365" t="s">
        <v>252</v>
      </c>
      <c r="V6" s="365" t="s">
        <v>253</v>
      </c>
      <c r="W6" s="365" t="s">
        <v>254</v>
      </c>
      <c r="X6" s="365" t="s">
        <v>255</v>
      </c>
      <c r="Y6" s="365" t="s">
        <v>256</v>
      </c>
      <c r="Z6" s="365"/>
      <c r="AA6" s="387">
        <f>IF(SUM(Q5:Z5)=0,"",SUM(Q5:Z5))</f>
        <v>270</v>
      </c>
      <c r="AB6" s="369"/>
      <c r="AC6" s="410" t="str">
        <f>'INITIAL INPUT'!D22</f>
        <v>NOV 29 - DEC 3, 2018</v>
      </c>
      <c r="AD6" s="346"/>
      <c r="AE6" s="417"/>
      <c r="AF6" s="406"/>
      <c r="AG6" s="408"/>
      <c r="AH6" s="53"/>
      <c r="AI6" s="53"/>
      <c r="AJ6" s="53"/>
      <c r="AK6" s="53"/>
      <c r="AL6" s="53"/>
    </row>
    <row r="7" spans="1:38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97"/>
      <c r="F7" s="397"/>
      <c r="G7" s="397"/>
      <c r="H7" s="397"/>
      <c r="I7" s="397"/>
      <c r="J7" s="366"/>
      <c r="K7" s="366"/>
      <c r="L7" s="366"/>
      <c r="M7" s="366"/>
      <c r="N7" s="366"/>
      <c r="O7" s="391"/>
      <c r="P7" s="369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88"/>
      <c r="AB7" s="369"/>
      <c r="AC7" s="411"/>
      <c r="AD7" s="346"/>
      <c r="AE7" s="417"/>
      <c r="AF7" s="406"/>
      <c r="AG7" s="408"/>
      <c r="AH7" s="46"/>
      <c r="AI7" s="46"/>
      <c r="AJ7" s="46"/>
      <c r="AK7" s="46"/>
      <c r="AL7" s="46"/>
    </row>
    <row r="8" spans="1:38" ht="14.1" customHeight="1" x14ac:dyDescent="0.45">
      <c r="A8" s="379"/>
      <c r="B8" s="380"/>
      <c r="C8" s="386"/>
      <c r="D8" s="372"/>
      <c r="E8" s="398"/>
      <c r="F8" s="398"/>
      <c r="G8" s="398"/>
      <c r="H8" s="398"/>
      <c r="I8" s="398"/>
      <c r="J8" s="367"/>
      <c r="K8" s="367"/>
      <c r="L8" s="367"/>
      <c r="M8" s="367"/>
      <c r="N8" s="367"/>
      <c r="O8" s="392"/>
      <c r="P8" s="370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89"/>
      <c r="AB8" s="370"/>
      <c r="AC8" s="412"/>
      <c r="AD8" s="347"/>
      <c r="AE8" s="418"/>
      <c r="AF8" s="407"/>
      <c r="AG8" s="409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 xml:space="preserve">ABALOS, JOMEL D. </v>
      </c>
      <c r="C9" s="56" t="str">
        <f>CRS!D9</f>
        <v>M</v>
      </c>
      <c r="D9" s="61" t="str">
        <f>CRS!E9</f>
        <v>BSCRIM-2</v>
      </c>
      <c r="E9" s="100">
        <v>10</v>
      </c>
      <c r="F9" s="100">
        <v>11</v>
      </c>
      <c r="G9" s="100"/>
      <c r="H9" s="100">
        <v>20</v>
      </c>
      <c r="I9" s="100">
        <v>20</v>
      </c>
      <c r="J9" s="100"/>
      <c r="K9" s="100"/>
      <c r="L9" s="100"/>
      <c r="M9" s="100"/>
      <c r="N9" s="100"/>
      <c r="O9" s="51">
        <f>IF(SUM(E9:N9)=0,"",SUM(E9:N9))</f>
        <v>61</v>
      </c>
      <c r="P9" s="58">
        <f>IF(O9="","",O9/$O$6*100)</f>
        <v>61</v>
      </c>
      <c r="Q9" s="100">
        <v>35</v>
      </c>
      <c r="R9" s="100">
        <v>0</v>
      </c>
      <c r="S9" s="100">
        <v>20</v>
      </c>
      <c r="T9" s="100">
        <v>0</v>
      </c>
      <c r="U9" s="100">
        <v>28</v>
      </c>
      <c r="V9" s="100">
        <v>20</v>
      </c>
      <c r="W9" s="100">
        <v>0</v>
      </c>
      <c r="X9" s="100">
        <v>15</v>
      </c>
      <c r="Y9" s="100">
        <v>0</v>
      </c>
      <c r="Z9" s="100"/>
      <c r="AA9" s="51">
        <f>IF(SUM(Q9:Z9)=0,"",SUM(Q9:Z9))</f>
        <v>118</v>
      </c>
      <c r="AB9" s="58">
        <f>IF(AA9="","",AA9/$AA$6*100)</f>
        <v>43.703703703703702</v>
      </c>
      <c r="AC9" s="102">
        <v>62</v>
      </c>
      <c r="AD9" s="58">
        <f>IF(AC9="","",AC9/$AC$5*100)</f>
        <v>51.666666666666671</v>
      </c>
      <c r="AE9" s="103">
        <f>CRS!O9</f>
        <v>52.118888888888897</v>
      </c>
      <c r="AF9" s="57">
        <f>CRS!P9</f>
        <v>61.192147147147153</v>
      </c>
      <c r="AG9" s="55">
        <f>CRS!Q9</f>
        <v>81</v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AGCON, CLARENCE GREGG B. </v>
      </c>
      <c r="C10" s="56" t="str">
        <f>CRS!D10</f>
        <v>M</v>
      </c>
      <c r="D10" s="61" t="str">
        <f>CRS!E10</f>
        <v>BSCRIM-1</v>
      </c>
      <c r="E10" s="100">
        <v>15</v>
      </c>
      <c r="F10" s="100">
        <v>9</v>
      </c>
      <c r="G10" s="100"/>
      <c r="H10" s="100"/>
      <c r="I10" s="100">
        <v>20</v>
      </c>
      <c r="J10" s="100"/>
      <c r="K10" s="100"/>
      <c r="L10" s="100"/>
      <c r="M10" s="100"/>
      <c r="N10" s="100"/>
      <c r="O10" s="51">
        <f t="shared" ref="O10:O40" si="0">IF(SUM(E10:N10)=0,"",SUM(E10:N10))</f>
        <v>44</v>
      </c>
      <c r="P10" s="58">
        <f t="shared" ref="P10:P40" si="1">IF(O10="","",O10/$O$6*100)</f>
        <v>44</v>
      </c>
      <c r="Q10" s="100">
        <v>34</v>
      </c>
      <c r="R10" s="100">
        <v>20</v>
      </c>
      <c r="S10" s="100">
        <v>20</v>
      </c>
      <c r="T10" s="100">
        <v>15</v>
      </c>
      <c r="U10" s="100">
        <v>50</v>
      </c>
      <c r="V10" s="100">
        <v>30</v>
      </c>
      <c r="W10" s="100">
        <v>0</v>
      </c>
      <c r="X10" s="100">
        <v>30</v>
      </c>
      <c r="Y10" s="100">
        <v>0</v>
      </c>
      <c r="Z10" s="100"/>
      <c r="AA10" s="51">
        <f t="shared" ref="AA10:AA40" si="2">IF(SUM(Q10:Z10)=0,"",SUM(Q10:Z10))</f>
        <v>199</v>
      </c>
      <c r="AB10" s="58">
        <f t="shared" ref="AB10:AB40" si="3">IF(AA10="","",AA10/$AA$6*100)</f>
        <v>73.703703703703709</v>
      </c>
      <c r="AC10" s="102">
        <v>72</v>
      </c>
      <c r="AD10" s="58">
        <f t="shared" ref="AD10:AD40" si="4">IF(AC10="","",AC10/$AC$5*100)</f>
        <v>60</v>
      </c>
      <c r="AE10" s="103">
        <f>CRS!O10</f>
        <v>59.242222222222225</v>
      </c>
      <c r="AF10" s="57">
        <f>CRS!P10</f>
        <v>57.529894894894895</v>
      </c>
      <c r="AG10" s="55">
        <f>CRS!Q10</f>
        <v>79</v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 xml:space="preserve">ALDANA, LAY PAUL L. </v>
      </c>
      <c r="C11" s="56" t="str">
        <f>CRS!D11</f>
        <v>M</v>
      </c>
      <c r="D11" s="61" t="str">
        <f>CRS!E11</f>
        <v>BSCRIM-2</v>
      </c>
      <c r="E11" s="100">
        <v>10</v>
      </c>
      <c r="F11" s="100">
        <v>5</v>
      </c>
      <c r="G11" s="100">
        <v>20</v>
      </c>
      <c r="H11" s="100"/>
      <c r="I11" s="100"/>
      <c r="J11" s="100"/>
      <c r="K11" s="100"/>
      <c r="L11" s="100"/>
      <c r="M11" s="100"/>
      <c r="N11" s="100"/>
      <c r="O11" s="51">
        <f t="shared" si="0"/>
        <v>35</v>
      </c>
      <c r="P11" s="58">
        <f t="shared" si="1"/>
        <v>35</v>
      </c>
      <c r="Q11" s="100">
        <v>38</v>
      </c>
      <c r="R11" s="100">
        <v>20</v>
      </c>
      <c r="S11" s="100">
        <v>20</v>
      </c>
      <c r="T11" s="100">
        <v>30</v>
      </c>
      <c r="U11" s="100">
        <v>44</v>
      </c>
      <c r="V11" s="100">
        <v>30</v>
      </c>
      <c r="W11" s="100">
        <v>11</v>
      </c>
      <c r="X11" s="100">
        <v>30</v>
      </c>
      <c r="Y11" s="100">
        <v>30</v>
      </c>
      <c r="Z11" s="100"/>
      <c r="AA11" s="51">
        <f t="shared" si="2"/>
        <v>253</v>
      </c>
      <c r="AB11" s="58">
        <f t="shared" si="3"/>
        <v>93.703703703703695</v>
      </c>
      <c r="AC11" s="102">
        <v>64</v>
      </c>
      <c r="AD11" s="58">
        <f t="shared" si="4"/>
        <v>53.333333333333336</v>
      </c>
      <c r="AE11" s="103">
        <f>CRS!O11</f>
        <v>60.605555555555554</v>
      </c>
      <c r="AF11" s="57">
        <f>CRS!P11</f>
        <v>66.306966966966968</v>
      </c>
      <c r="AG11" s="55">
        <f>CRS!Q11</f>
        <v>83</v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 xml:space="preserve">BALLA, WILSON R. </v>
      </c>
      <c r="C12" s="56" t="str">
        <f>CRS!D12</f>
        <v>M</v>
      </c>
      <c r="D12" s="61" t="str">
        <f>CRS!E12</f>
        <v>BSCRIM-2</v>
      </c>
      <c r="E12" s="100">
        <v>12</v>
      </c>
      <c r="F12" s="100">
        <v>6</v>
      </c>
      <c r="G12" s="100">
        <v>20</v>
      </c>
      <c r="H12" s="100">
        <v>20</v>
      </c>
      <c r="I12" s="100">
        <v>20</v>
      </c>
      <c r="J12" s="100"/>
      <c r="K12" s="100"/>
      <c r="L12" s="100"/>
      <c r="M12" s="100"/>
      <c r="N12" s="100"/>
      <c r="O12" s="51">
        <f t="shared" si="0"/>
        <v>78</v>
      </c>
      <c r="P12" s="58">
        <f t="shared" si="1"/>
        <v>78</v>
      </c>
      <c r="Q12" s="100">
        <v>37</v>
      </c>
      <c r="R12" s="100">
        <v>20</v>
      </c>
      <c r="S12" s="100">
        <v>20</v>
      </c>
      <c r="T12" s="100">
        <v>20</v>
      </c>
      <c r="U12" s="100">
        <v>32</v>
      </c>
      <c r="V12" s="100">
        <v>24</v>
      </c>
      <c r="W12" s="100">
        <v>7</v>
      </c>
      <c r="X12" s="100">
        <v>30</v>
      </c>
      <c r="Y12" s="100">
        <v>15</v>
      </c>
      <c r="Z12" s="100"/>
      <c r="AA12" s="51">
        <f t="shared" si="2"/>
        <v>205</v>
      </c>
      <c r="AB12" s="58">
        <f t="shared" si="3"/>
        <v>75.925925925925924</v>
      </c>
      <c r="AC12" s="102">
        <v>62</v>
      </c>
      <c r="AD12" s="58">
        <f t="shared" si="4"/>
        <v>51.666666666666671</v>
      </c>
      <c r="AE12" s="103">
        <f>CRS!O12</f>
        <v>68.362222222222229</v>
      </c>
      <c r="AF12" s="57">
        <f>CRS!P12</f>
        <v>64.640435435435435</v>
      </c>
      <c r="AG12" s="55">
        <f>CRS!Q12</f>
        <v>82</v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 xml:space="preserve">BANASAN, JIM DAYRIEL L. </v>
      </c>
      <c r="C13" s="56" t="str">
        <f>CRS!D13</f>
        <v>M</v>
      </c>
      <c r="D13" s="61" t="str">
        <f>CRS!E13</f>
        <v>BSCRIM-1</v>
      </c>
      <c r="E13" s="100">
        <v>7</v>
      </c>
      <c r="F13" s="100">
        <v>8</v>
      </c>
      <c r="G13" s="100">
        <v>20</v>
      </c>
      <c r="H13" s="100">
        <v>20</v>
      </c>
      <c r="I13" s="100">
        <v>20</v>
      </c>
      <c r="J13" s="100"/>
      <c r="K13" s="100"/>
      <c r="L13" s="100"/>
      <c r="M13" s="100"/>
      <c r="N13" s="100"/>
      <c r="O13" s="51">
        <f t="shared" si="0"/>
        <v>75</v>
      </c>
      <c r="P13" s="58">
        <f t="shared" si="1"/>
        <v>75</v>
      </c>
      <c r="Q13" s="100">
        <v>30</v>
      </c>
      <c r="R13" s="100">
        <v>20</v>
      </c>
      <c r="S13" s="100">
        <v>20</v>
      </c>
      <c r="T13" s="100">
        <v>25</v>
      </c>
      <c r="U13" s="100">
        <v>38</v>
      </c>
      <c r="V13" s="100">
        <v>15</v>
      </c>
      <c r="W13" s="100">
        <v>9</v>
      </c>
      <c r="X13" s="100">
        <v>15</v>
      </c>
      <c r="Y13" s="100">
        <v>25</v>
      </c>
      <c r="Z13" s="100"/>
      <c r="AA13" s="51">
        <f t="shared" si="2"/>
        <v>197</v>
      </c>
      <c r="AB13" s="58">
        <f t="shared" si="3"/>
        <v>72.962962962962962</v>
      </c>
      <c r="AC13" s="102">
        <v>66</v>
      </c>
      <c r="AD13" s="58">
        <f t="shared" si="4"/>
        <v>55.000000000000007</v>
      </c>
      <c r="AE13" s="103">
        <f>CRS!O13</f>
        <v>67.527777777777786</v>
      </c>
      <c r="AF13" s="57">
        <f>CRS!P13</f>
        <v>61.533483483483487</v>
      </c>
      <c r="AG13" s="55">
        <f>CRS!Q13</f>
        <v>81</v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 xml:space="preserve">BARBACENA, DENNIS JR. A. </v>
      </c>
      <c r="C14" s="56" t="str">
        <f>CRS!D14</f>
        <v>M</v>
      </c>
      <c r="D14" s="61" t="str">
        <f>CRS!E14</f>
        <v>BSCRIM-2</v>
      </c>
      <c r="E14" s="100">
        <v>17</v>
      </c>
      <c r="F14" s="100">
        <v>8</v>
      </c>
      <c r="G14" s="100">
        <v>20</v>
      </c>
      <c r="H14" s="100">
        <v>20</v>
      </c>
      <c r="I14" s="100">
        <v>20</v>
      </c>
      <c r="J14" s="100"/>
      <c r="K14" s="100"/>
      <c r="L14" s="100"/>
      <c r="M14" s="100"/>
      <c r="N14" s="100"/>
      <c r="O14" s="51">
        <f t="shared" si="0"/>
        <v>85</v>
      </c>
      <c r="P14" s="58">
        <f t="shared" si="1"/>
        <v>85</v>
      </c>
      <c r="Q14" s="100">
        <v>29</v>
      </c>
      <c r="R14" s="100">
        <v>0</v>
      </c>
      <c r="S14" s="100">
        <v>0</v>
      </c>
      <c r="T14" s="100">
        <v>30</v>
      </c>
      <c r="U14" s="100">
        <v>50</v>
      </c>
      <c r="V14" s="100">
        <v>30</v>
      </c>
      <c r="W14" s="100">
        <v>13</v>
      </c>
      <c r="X14" s="100">
        <v>30</v>
      </c>
      <c r="Y14" s="100">
        <v>30</v>
      </c>
      <c r="Z14" s="100"/>
      <c r="AA14" s="51">
        <f>IF(SUM(Q14:Z14)=0,"",SUM(Q14:Z14))</f>
        <v>212</v>
      </c>
      <c r="AB14" s="58">
        <f t="shared" si="3"/>
        <v>78.518518518518519</v>
      </c>
      <c r="AC14" s="102">
        <v>62</v>
      </c>
      <c r="AD14" s="58">
        <f t="shared" si="4"/>
        <v>51.666666666666671</v>
      </c>
      <c r="AE14" s="103">
        <f>CRS!O14</f>
        <v>71.527777777777771</v>
      </c>
      <c r="AF14" s="57">
        <f>CRS!P14</f>
        <v>68.266591591591592</v>
      </c>
      <c r="AG14" s="55">
        <f>CRS!Q14</f>
        <v>84</v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 xml:space="preserve">BAYNINAN, ROBIN KLEIN C. </v>
      </c>
      <c r="C15" s="56" t="str">
        <f>CRS!D15</f>
        <v>M</v>
      </c>
      <c r="D15" s="61" t="str">
        <f>CRS!E15</f>
        <v>BSCRIM-3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 xml:space="preserve">BELINO, JEZRIEL T. </v>
      </c>
      <c r="C16" s="56" t="str">
        <f>CRS!D16</f>
        <v>M</v>
      </c>
      <c r="D16" s="61" t="str">
        <f>CRS!E16</f>
        <v>BSCRIM-2</v>
      </c>
      <c r="E16" s="100" t="s">
        <v>242</v>
      </c>
      <c r="F16" s="100" t="s">
        <v>242</v>
      </c>
      <c r="G16" s="100">
        <v>20</v>
      </c>
      <c r="H16" s="100"/>
      <c r="I16" s="100">
        <v>20</v>
      </c>
      <c r="J16" s="100"/>
      <c r="K16" s="100"/>
      <c r="L16" s="100"/>
      <c r="M16" s="100"/>
      <c r="N16" s="100"/>
      <c r="O16" s="51">
        <f t="shared" si="0"/>
        <v>40</v>
      </c>
      <c r="P16" s="58">
        <f t="shared" si="1"/>
        <v>40</v>
      </c>
      <c r="Q16" s="100">
        <v>32</v>
      </c>
      <c r="R16" s="100">
        <v>20</v>
      </c>
      <c r="S16" s="100">
        <v>20</v>
      </c>
      <c r="T16" s="100">
        <v>20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/>
      <c r="AA16" s="51">
        <f t="shared" si="2"/>
        <v>92</v>
      </c>
      <c r="AB16" s="58">
        <f t="shared" si="3"/>
        <v>34.074074074074076</v>
      </c>
      <c r="AC16" s="102"/>
      <c r="AD16" s="58" t="str">
        <f t="shared" si="4"/>
        <v/>
      </c>
      <c r="AE16" s="103">
        <f>CRS!O16</f>
        <v>24.444444444444446</v>
      </c>
      <c r="AF16" s="57">
        <f>CRS!P16</f>
        <v>37.112357357357361</v>
      </c>
      <c r="AG16" s="55">
        <f>CRS!Q16</f>
        <v>73</v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 xml:space="preserve">BELINO, RODEX G. </v>
      </c>
      <c r="C17" s="56" t="str">
        <f>CRS!D17</f>
        <v>M</v>
      </c>
      <c r="D17" s="61" t="str">
        <f>CRS!E17</f>
        <v>BSCRIM-2</v>
      </c>
      <c r="E17" s="100">
        <v>11</v>
      </c>
      <c r="F17" s="100">
        <v>10</v>
      </c>
      <c r="G17" s="100"/>
      <c r="H17" s="100">
        <v>20</v>
      </c>
      <c r="I17" s="100"/>
      <c r="J17" s="100"/>
      <c r="K17" s="100"/>
      <c r="L17" s="100"/>
      <c r="M17" s="100"/>
      <c r="N17" s="100"/>
      <c r="O17" s="51">
        <f t="shared" si="0"/>
        <v>41</v>
      </c>
      <c r="P17" s="58">
        <f t="shared" si="1"/>
        <v>41</v>
      </c>
      <c r="Q17" s="100">
        <v>40</v>
      </c>
      <c r="R17" s="100">
        <v>20</v>
      </c>
      <c r="S17" s="100">
        <v>0</v>
      </c>
      <c r="T17" s="100">
        <v>0</v>
      </c>
      <c r="U17" s="100">
        <v>41</v>
      </c>
      <c r="V17" s="100">
        <v>30</v>
      </c>
      <c r="W17" s="100">
        <v>0</v>
      </c>
      <c r="X17" s="100">
        <v>25</v>
      </c>
      <c r="Y17" s="100">
        <v>0</v>
      </c>
      <c r="Z17" s="100"/>
      <c r="AA17" s="51">
        <f t="shared" si="2"/>
        <v>156</v>
      </c>
      <c r="AB17" s="58">
        <f t="shared" si="3"/>
        <v>57.777777777777771</v>
      </c>
      <c r="AC17" s="102">
        <v>88</v>
      </c>
      <c r="AD17" s="58">
        <f t="shared" si="4"/>
        <v>73.333333333333329</v>
      </c>
      <c r="AE17" s="103">
        <f>CRS!O17</f>
        <v>57.53</v>
      </c>
      <c r="AF17" s="57">
        <f>CRS!P17</f>
        <v>57.571351351351353</v>
      </c>
      <c r="AG17" s="55">
        <f>CRS!Q17</f>
        <v>79</v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 xml:space="preserve">BOLISLIS, JIMMY JR. B. </v>
      </c>
      <c r="C18" s="56" t="str">
        <f>CRS!D18</f>
        <v>M</v>
      </c>
      <c r="D18" s="61" t="str">
        <f>CRS!E18</f>
        <v>BSCRIM-2</v>
      </c>
      <c r="E18" s="100">
        <v>9</v>
      </c>
      <c r="F18" s="100">
        <v>9</v>
      </c>
      <c r="G18" s="100">
        <v>20</v>
      </c>
      <c r="H18" s="100">
        <v>20</v>
      </c>
      <c r="I18" s="100"/>
      <c r="J18" s="100"/>
      <c r="K18" s="100"/>
      <c r="L18" s="100"/>
      <c r="M18" s="100"/>
      <c r="N18" s="100"/>
      <c r="O18" s="51">
        <f t="shared" si="0"/>
        <v>58</v>
      </c>
      <c r="P18" s="58">
        <f t="shared" si="1"/>
        <v>57.999999999999993</v>
      </c>
      <c r="Q18" s="100">
        <v>24</v>
      </c>
      <c r="R18" s="100">
        <v>20</v>
      </c>
      <c r="S18" s="100">
        <v>0</v>
      </c>
      <c r="T18" s="100">
        <v>20</v>
      </c>
      <c r="U18" s="100">
        <v>43</v>
      </c>
      <c r="V18" s="100">
        <v>30</v>
      </c>
      <c r="W18" s="100">
        <v>0</v>
      </c>
      <c r="X18" s="100">
        <v>25</v>
      </c>
      <c r="Y18" s="100">
        <v>0</v>
      </c>
      <c r="Z18" s="100"/>
      <c r="AA18" s="51">
        <f t="shared" si="2"/>
        <v>162</v>
      </c>
      <c r="AB18" s="58">
        <f t="shared" si="3"/>
        <v>60</v>
      </c>
      <c r="AC18" s="102">
        <v>58</v>
      </c>
      <c r="AD18" s="58">
        <f t="shared" si="4"/>
        <v>48.333333333333336</v>
      </c>
      <c r="AE18" s="103">
        <f>CRS!O18</f>
        <v>55.373333333333335</v>
      </c>
      <c r="AF18" s="57">
        <f>CRS!P18</f>
        <v>54.213693693693699</v>
      </c>
      <c r="AG18" s="55">
        <f>CRS!Q18</f>
        <v>77</v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 xml:space="preserve">CRUZ, HONEYLYETH </v>
      </c>
      <c r="C19" s="56" t="str">
        <f>CRS!D19</f>
        <v>F</v>
      </c>
      <c r="D19" s="61" t="str">
        <f>CRS!E19</f>
        <v>BSCRIM-2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 xml:space="preserve">DAGUIO, HAROLD LEAN N. </v>
      </c>
      <c r="C20" s="56" t="str">
        <f>CRS!D20</f>
        <v>M</v>
      </c>
      <c r="D20" s="61" t="str">
        <f>CRS!E20</f>
        <v>BSCRIM-2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 xml:space="preserve">ERCILLA, ERICK JAYSON R. </v>
      </c>
      <c r="C21" s="56" t="str">
        <f>CRS!D21</f>
        <v>M</v>
      </c>
      <c r="D21" s="61" t="str">
        <f>CRS!E21</f>
        <v>BSCRIM-3</v>
      </c>
      <c r="E21" s="100">
        <v>9</v>
      </c>
      <c r="F21" s="100">
        <v>17</v>
      </c>
      <c r="G21" s="100"/>
      <c r="H21" s="100">
        <v>20</v>
      </c>
      <c r="I21" s="100"/>
      <c r="J21" s="100"/>
      <c r="K21" s="100"/>
      <c r="L21" s="100"/>
      <c r="M21" s="100"/>
      <c r="N21" s="100"/>
      <c r="O21" s="51">
        <f t="shared" si="0"/>
        <v>46</v>
      </c>
      <c r="P21" s="58">
        <f t="shared" si="1"/>
        <v>46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10</v>
      </c>
      <c r="X21" s="100">
        <v>0</v>
      </c>
      <c r="Y21" s="100">
        <v>30</v>
      </c>
      <c r="Z21" s="100"/>
      <c r="AA21" s="51">
        <f t="shared" si="2"/>
        <v>40</v>
      </c>
      <c r="AB21" s="58">
        <f t="shared" si="3"/>
        <v>14.814814814814813</v>
      </c>
      <c r="AC21" s="102">
        <v>80</v>
      </c>
      <c r="AD21" s="58">
        <f t="shared" si="4"/>
        <v>66.666666666666657</v>
      </c>
      <c r="AE21" s="103">
        <f>CRS!O21</f>
        <v>42.73555555555555</v>
      </c>
      <c r="AF21" s="57">
        <f>CRS!P21</f>
        <v>59.438993993993989</v>
      </c>
      <c r="AG21" s="55">
        <f>CRS!Q21</f>
        <v>80</v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 xml:space="preserve">ESTEBAN, BRENDEL REME G. </v>
      </c>
      <c r="C22" s="56" t="str">
        <f>CRS!D22</f>
        <v>M</v>
      </c>
      <c r="D22" s="61" t="str">
        <f>CRS!E22</f>
        <v>BSCRIM-2</v>
      </c>
      <c r="E22" s="100">
        <v>11</v>
      </c>
      <c r="F22" s="100">
        <v>5</v>
      </c>
      <c r="G22" s="100">
        <v>20</v>
      </c>
      <c r="H22" s="100">
        <v>20</v>
      </c>
      <c r="I22" s="100"/>
      <c r="J22" s="100"/>
      <c r="K22" s="100"/>
      <c r="L22" s="100"/>
      <c r="M22" s="100"/>
      <c r="N22" s="100"/>
      <c r="O22" s="51">
        <f t="shared" si="0"/>
        <v>56</v>
      </c>
      <c r="P22" s="58">
        <f t="shared" si="1"/>
        <v>56.000000000000007</v>
      </c>
      <c r="Q22" s="100">
        <v>40</v>
      </c>
      <c r="R22" s="100">
        <v>20</v>
      </c>
      <c r="S22" s="100">
        <v>20</v>
      </c>
      <c r="T22" s="100">
        <v>20</v>
      </c>
      <c r="U22" s="100">
        <v>44</v>
      </c>
      <c r="V22" s="100">
        <v>28</v>
      </c>
      <c r="W22" s="100">
        <v>9</v>
      </c>
      <c r="X22" s="100">
        <v>30</v>
      </c>
      <c r="Y22" s="100">
        <v>30</v>
      </c>
      <c r="Z22" s="100"/>
      <c r="AA22" s="51">
        <f t="shared" si="2"/>
        <v>241</v>
      </c>
      <c r="AB22" s="58">
        <f t="shared" si="3"/>
        <v>89.259259259259267</v>
      </c>
      <c r="AC22" s="102">
        <v>56</v>
      </c>
      <c r="AD22" s="58">
        <f t="shared" si="4"/>
        <v>46.666666666666664</v>
      </c>
      <c r="AE22" s="103">
        <f>CRS!O22</f>
        <v>63.802222222222234</v>
      </c>
      <c r="AF22" s="57">
        <f>CRS!P22</f>
        <v>68.787057057057069</v>
      </c>
      <c r="AG22" s="55">
        <f>CRS!Q22</f>
        <v>84</v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 xml:space="preserve">ESTOE, RICO A. </v>
      </c>
      <c r="C23" s="56" t="str">
        <f>CRS!D23</f>
        <v>M</v>
      </c>
      <c r="D23" s="61" t="str">
        <f>CRS!E23</f>
        <v>BSCRIM-2</v>
      </c>
      <c r="E23" s="100">
        <v>13</v>
      </c>
      <c r="F23" s="100">
        <v>6</v>
      </c>
      <c r="G23" s="100">
        <v>20</v>
      </c>
      <c r="H23" s="100">
        <v>20</v>
      </c>
      <c r="I23" s="100">
        <v>20</v>
      </c>
      <c r="J23" s="100"/>
      <c r="K23" s="100"/>
      <c r="L23" s="100"/>
      <c r="M23" s="100"/>
      <c r="N23" s="100"/>
      <c r="O23" s="51">
        <f t="shared" si="0"/>
        <v>79</v>
      </c>
      <c r="P23" s="58">
        <f t="shared" si="1"/>
        <v>79</v>
      </c>
      <c r="Q23" s="100">
        <v>39</v>
      </c>
      <c r="R23" s="100">
        <v>20</v>
      </c>
      <c r="S23" s="100">
        <v>20</v>
      </c>
      <c r="T23" s="100">
        <v>20</v>
      </c>
      <c r="U23" s="100">
        <v>27</v>
      </c>
      <c r="V23" s="100">
        <v>30</v>
      </c>
      <c r="W23" s="100">
        <v>0</v>
      </c>
      <c r="X23" s="100">
        <v>0</v>
      </c>
      <c r="Y23" s="100">
        <v>0</v>
      </c>
      <c r="Z23" s="100"/>
      <c r="AA23" s="51">
        <f t="shared" si="2"/>
        <v>156</v>
      </c>
      <c r="AB23" s="58">
        <f t="shared" si="3"/>
        <v>57.777777777777771</v>
      </c>
      <c r="AC23" s="102">
        <v>50</v>
      </c>
      <c r="AD23" s="58">
        <f t="shared" si="4"/>
        <v>41.666666666666671</v>
      </c>
      <c r="AE23" s="103">
        <f>CRS!O23</f>
        <v>59.303333333333342</v>
      </c>
      <c r="AF23" s="57">
        <f>CRS!P23</f>
        <v>64.156261261261264</v>
      </c>
      <c r="AG23" s="55">
        <f>CRS!Q23</f>
        <v>82</v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 xml:space="preserve">ETECAN, VINCENT C. </v>
      </c>
      <c r="C24" s="56" t="str">
        <f>CRS!D24</f>
        <v>M</v>
      </c>
      <c r="D24" s="61" t="str">
        <f>CRS!E24</f>
        <v>BSCRIM-2</v>
      </c>
      <c r="E24" s="100">
        <v>13</v>
      </c>
      <c r="F24" s="100">
        <v>12</v>
      </c>
      <c r="G24" s="100"/>
      <c r="H24" s="100">
        <v>20</v>
      </c>
      <c r="I24" s="100"/>
      <c r="J24" s="100"/>
      <c r="K24" s="100"/>
      <c r="L24" s="100"/>
      <c r="M24" s="100"/>
      <c r="N24" s="100"/>
      <c r="O24" s="51">
        <f t="shared" si="0"/>
        <v>45</v>
      </c>
      <c r="P24" s="58">
        <f t="shared" si="1"/>
        <v>45</v>
      </c>
      <c r="Q24" s="100">
        <v>33</v>
      </c>
      <c r="R24" s="100">
        <v>0</v>
      </c>
      <c r="S24" s="100">
        <v>0</v>
      </c>
      <c r="T24" s="100">
        <v>20</v>
      </c>
      <c r="U24" s="100">
        <v>13</v>
      </c>
      <c r="V24" s="100">
        <v>30</v>
      </c>
      <c r="W24" s="100">
        <v>0</v>
      </c>
      <c r="X24" s="100">
        <v>0</v>
      </c>
      <c r="Y24" s="100">
        <v>0</v>
      </c>
      <c r="Z24" s="100"/>
      <c r="AA24" s="51">
        <f t="shared" si="2"/>
        <v>96</v>
      </c>
      <c r="AB24" s="58">
        <f t="shared" si="3"/>
        <v>35.555555555555557</v>
      </c>
      <c r="AC24" s="102">
        <v>72</v>
      </c>
      <c r="AD24" s="58">
        <f t="shared" si="4"/>
        <v>60</v>
      </c>
      <c r="AE24" s="103">
        <f>CRS!O24</f>
        <v>46.983333333333334</v>
      </c>
      <c r="AF24" s="57">
        <f>CRS!P24</f>
        <v>49.480180180180184</v>
      </c>
      <c r="AG24" s="55">
        <f>CRS!Q24</f>
        <v>74</v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 xml:space="preserve">GACITA, ARVIN GLENN T. </v>
      </c>
      <c r="C25" s="56" t="str">
        <f>CRS!D25</f>
        <v>M</v>
      </c>
      <c r="D25" s="61" t="str">
        <f>CRS!E25</f>
        <v>BSCRIM-2</v>
      </c>
      <c r="E25" s="100">
        <v>13</v>
      </c>
      <c r="F25" s="100">
        <v>7</v>
      </c>
      <c r="G25" s="100"/>
      <c r="H25" s="100">
        <v>20</v>
      </c>
      <c r="I25" s="100"/>
      <c r="J25" s="100"/>
      <c r="K25" s="100"/>
      <c r="L25" s="100"/>
      <c r="M25" s="100"/>
      <c r="N25" s="100"/>
      <c r="O25" s="51">
        <f t="shared" si="0"/>
        <v>40</v>
      </c>
      <c r="P25" s="58">
        <f t="shared" si="1"/>
        <v>40</v>
      </c>
      <c r="Q25" s="100">
        <v>38</v>
      </c>
      <c r="R25" s="100">
        <v>0</v>
      </c>
      <c r="S25" s="100">
        <v>20</v>
      </c>
      <c r="T25" s="100">
        <v>20</v>
      </c>
      <c r="U25" s="100">
        <v>50</v>
      </c>
      <c r="V25" s="100">
        <v>30</v>
      </c>
      <c r="W25" s="100">
        <v>0</v>
      </c>
      <c r="X25" s="100">
        <v>30</v>
      </c>
      <c r="Y25" s="100">
        <v>0</v>
      </c>
      <c r="Z25" s="100"/>
      <c r="AA25" s="51">
        <f t="shared" si="2"/>
        <v>188</v>
      </c>
      <c r="AB25" s="58">
        <f t="shared" si="3"/>
        <v>69.629629629629633</v>
      </c>
      <c r="AC25" s="102">
        <v>82</v>
      </c>
      <c r="AD25" s="58">
        <f t="shared" si="4"/>
        <v>68.333333333333329</v>
      </c>
      <c r="AE25" s="103">
        <f>CRS!O25</f>
        <v>59.411111111111119</v>
      </c>
      <c r="AF25" s="57">
        <f>CRS!P25</f>
        <v>66.064204204204216</v>
      </c>
      <c r="AG25" s="55">
        <f>CRS!Q25</f>
        <v>83</v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 xml:space="preserve">JULATON, YZA JOY O. </v>
      </c>
      <c r="C26" s="56" t="str">
        <f>CRS!D26</f>
        <v>F</v>
      </c>
      <c r="D26" s="61" t="str">
        <f>CRS!E26</f>
        <v>BSCRIM-1</v>
      </c>
      <c r="E26" s="100">
        <v>12</v>
      </c>
      <c r="F26" s="100">
        <v>7</v>
      </c>
      <c r="G26" s="100"/>
      <c r="H26" s="100">
        <v>20</v>
      </c>
      <c r="I26" s="100"/>
      <c r="J26" s="100"/>
      <c r="K26" s="100"/>
      <c r="L26" s="100"/>
      <c r="M26" s="100"/>
      <c r="N26" s="100"/>
      <c r="O26" s="51">
        <f t="shared" si="0"/>
        <v>39</v>
      </c>
      <c r="P26" s="58">
        <f t="shared" si="1"/>
        <v>39</v>
      </c>
      <c r="Q26" s="100">
        <v>34</v>
      </c>
      <c r="R26" s="100">
        <v>0</v>
      </c>
      <c r="S26" s="100">
        <v>0</v>
      </c>
      <c r="T26" s="100">
        <v>20</v>
      </c>
      <c r="U26" s="100">
        <v>45</v>
      </c>
      <c r="V26" s="100">
        <v>30</v>
      </c>
      <c r="W26" s="100">
        <v>0</v>
      </c>
      <c r="X26" s="100">
        <v>26</v>
      </c>
      <c r="Y26" s="100">
        <v>0</v>
      </c>
      <c r="Z26" s="100"/>
      <c r="AA26" s="51">
        <f t="shared" si="2"/>
        <v>155</v>
      </c>
      <c r="AB26" s="58">
        <f t="shared" si="3"/>
        <v>57.407407407407405</v>
      </c>
      <c r="AC26" s="102">
        <v>64</v>
      </c>
      <c r="AD26" s="58">
        <f t="shared" si="4"/>
        <v>53.333333333333336</v>
      </c>
      <c r="AE26" s="103">
        <f>CRS!O26</f>
        <v>49.94777777777778</v>
      </c>
      <c r="AF26" s="57">
        <f>CRS!P26</f>
        <v>57.080105105105105</v>
      </c>
      <c r="AG26" s="55">
        <f>CRS!Q26</f>
        <v>79</v>
      </c>
      <c r="AH26" s="339"/>
      <c r="AI26" s="337" t="s">
        <v>117</v>
      </c>
    </row>
    <row r="27" spans="1:35" ht="12.75" customHeight="1" x14ac:dyDescent="0.45">
      <c r="A27" s="47" t="s">
        <v>43</v>
      </c>
      <c r="B27" s="50" t="str">
        <f>CRS!C27</f>
        <v xml:space="preserve">KAFILAS, CATHERINE N. </v>
      </c>
      <c r="C27" s="56" t="str">
        <f>CRS!D27</f>
        <v>F</v>
      </c>
      <c r="D27" s="61" t="str">
        <f>CRS!E27</f>
        <v>BSCRIM-2</v>
      </c>
      <c r="E27" s="100">
        <v>10</v>
      </c>
      <c r="F27" s="100">
        <v>9</v>
      </c>
      <c r="G27" s="100"/>
      <c r="H27" s="100"/>
      <c r="I27" s="100"/>
      <c r="J27" s="100"/>
      <c r="K27" s="100"/>
      <c r="L27" s="100"/>
      <c r="M27" s="100"/>
      <c r="N27" s="100"/>
      <c r="O27" s="51">
        <f t="shared" si="0"/>
        <v>19</v>
      </c>
      <c r="P27" s="58">
        <f t="shared" si="1"/>
        <v>19</v>
      </c>
      <c r="Q27" s="100">
        <v>31</v>
      </c>
      <c r="R27" s="100">
        <v>0</v>
      </c>
      <c r="S27" s="100">
        <v>0</v>
      </c>
      <c r="T27" s="100">
        <v>15</v>
      </c>
      <c r="U27" s="100">
        <v>48</v>
      </c>
      <c r="V27" s="100">
        <v>25</v>
      </c>
      <c r="W27" s="100">
        <v>0</v>
      </c>
      <c r="X27" s="100">
        <v>30</v>
      </c>
      <c r="Y27" s="100">
        <v>0</v>
      </c>
      <c r="Z27" s="100"/>
      <c r="AA27" s="51">
        <f t="shared" si="2"/>
        <v>149</v>
      </c>
      <c r="AB27" s="58">
        <f t="shared" si="3"/>
        <v>55.185185185185183</v>
      </c>
      <c r="AC27" s="102">
        <v>74</v>
      </c>
      <c r="AD27" s="58">
        <f t="shared" si="4"/>
        <v>61.666666666666671</v>
      </c>
      <c r="AE27" s="103">
        <f>CRS!O27</f>
        <v>45.44777777777778</v>
      </c>
      <c r="AF27" s="57">
        <f>CRS!P27</f>
        <v>56.823348348348347</v>
      </c>
      <c r="AG27" s="55">
        <f>CRS!Q27</f>
        <v>78</v>
      </c>
      <c r="AH27" s="340"/>
      <c r="AI27" s="338"/>
    </row>
    <row r="28" spans="1:35" ht="12.75" customHeight="1" x14ac:dyDescent="0.45">
      <c r="A28" s="47" t="s">
        <v>44</v>
      </c>
      <c r="B28" s="50" t="str">
        <f>CRS!C28</f>
        <v xml:space="preserve">KIMMAYONG, PABLO JR. L. </v>
      </c>
      <c r="C28" s="56" t="str">
        <f>CRS!D28</f>
        <v>M</v>
      </c>
      <c r="D28" s="61" t="str">
        <f>CRS!E28</f>
        <v>BSCRIM-2</v>
      </c>
      <c r="E28" s="100">
        <v>8</v>
      </c>
      <c r="F28" s="100" t="s">
        <v>242</v>
      </c>
      <c r="G28" s="100"/>
      <c r="H28" s="100">
        <v>20</v>
      </c>
      <c r="I28" s="100">
        <v>20</v>
      </c>
      <c r="J28" s="100"/>
      <c r="K28" s="100"/>
      <c r="L28" s="100"/>
      <c r="M28" s="100"/>
      <c r="N28" s="100"/>
      <c r="O28" s="51">
        <f t="shared" si="0"/>
        <v>48</v>
      </c>
      <c r="P28" s="58">
        <f t="shared" si="1"/>
        <v>48</v>
      </c>
      <c r="Q28" s="100">
        <v>35</v>
      </c>
      <c r="R28" s="100">
        <v>0</v>
      </c>
      <c r="S28" s="100">
        <v>20</v>
      </c>
      <c r="T28" s="100">
        <v>20</v>
      </c>
      <c r="U28" s="100">
        <v>26</v>
      </c>
      <c r="V28" s="100">
        <v>23</v>
      </c>
      <c r="W28" s="100">
        <v>0</v>
      </c>
      <c r="X28" s="100">
        <v>25</v>
      </c>
      <c r="Y28" s="100">
        <v>0</v>
      </c>
      <c r="Z28" s="100"/>
      <c r="AA28" s="51">
        <f t="shared" si="2"/>
        <v>149</v>
      </c>
      <c r="AB28" s="58">
        <f t="shared" si="3"/>
        <v>55.185185185185183</v>
      </c>
      <c r="AC28" s="102">
        <v>72</v>
      </c>
      <c r="AD28" s="58">
        <f t="shared" si="4"/>
        <v>60</v>
      </c>
      <c r="AE28" s="103">
        <f>CRS!O28</f>
        <v>54.451111111111118</v>
      </c>
      <c r="AF28" s="57">
        <f>CRS!P28</f>
        <v>67.217582582582594</v>
      </c>
      <c r="AG28" s="55">
        <f>CRS!Q28</f>
        <v>84</v>
      </c>
      <c r="AH28" s="340"/>
      <c r="AI28" s="338"/>
    </row>
    <row r="29" spans="1:35" ht="12.75" customHeight="1" x14ac:dyDescent="0.45">
      <c r="A29" s="47" t="s">
        <v>45</v>
      </c>
      <c r="B29" s="50" t="str">
        <f>CRS!C29</f>
        <v xml:space="preserve">LABBOT, RAFAEL C. </v>
      </c>
      <c r="C29" s="56" t="str">
        <f>CRS!D29</f>
        <v>M</v>
      </c>
      <c r="D29" s="61" t="str">
        <f>CRS!E29</f>
        <v>BSCRIM-2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9</v>
      </c>
      <c r="X29" s="100">
        <v>0</v>
      </c>
      <c r="Y29" s="100">
        <v>30</v>
      </c>
      <c r="Z29" s="100"/>
      <c r="AA29" s="51">
        <f t="shared" si="2"/>
        <v>39</v>
      </c>
      <c r="AB29" s="58">
        <f t="shared" si="3"/>
        <v>14.444444444444443</v>
      </c>
      <c r="AC29" s="102">
        <v>52</v>
      </c>
      <c r="AD29" s="58">
        <f t="shared" si="4"/>
        <v>43.333333333333336</v>
      </c>
      <c r="AE29" s="103">
        <f>CRS!O29</f>
        <v>19.500000000000004</v>
      </c>
      <c r="AF29" s="57">
        <f>CRS!P29</f>
        <v>32.080270270270276</v>
      </c>
      <c r="AG29" s="55">
        <f>CRS!Q29</f>
        <v>73</v>
      </c>
      <c r="AH29" s="340"/>
      <c r="AI29" s="338"/>
    </row>
    <row r="30" spans="1:35" ht="12.75" customHeight="1" x14ac:dyDescent="0.45">
      <c r="A30" s="47" t="s">
        <v>46</v>
      </c>
      <c r="B30" s="50" t="str">
        <f>CRS!C30</f>
        <v xml:space="preserve">LAWA, ZACARIAS A. </v>
      </c>
      <c r="C30" s="56" t="str">
        <f>CRS!D30</f>
        <v>M</v>
      </c>
      <c r="D30" s="61" t="str">
        <f>CRS!E30</f>
        <v>BSCRIM-1</v>
      </c>
      <c r="E30" s="100">
        <v>5</v>
      </c>
      <c r="F30" s="100">
        <v>7</v>
      </c>
      <c r="G30" s="100">
        <v>20</v>
      </c>
      <c r="H30" s="100"/>
      <c r="I30" s="100">
        <v>20</v>
      </c>
      <c r="J30" s="100"/>
      <c r="K30" s="100"/>
      <c r="L30" s="100"/>
      <c r="M30" s="100"/>
      <c r="N30" s="100"/>
      <c r="O30" s="51">
        <f t="shared" si="0"/>
        <v>52</v>
      </c>
      <c r="P30" s="58">
        <f t="shared" si="1"/>
        <v>52</v>
      </c>
      <c r="Q30" s="100">
        <v>21</v>
      </c>
      <c r="R30" s="100">
        <v>20</v>
      </c>
      <c r="S30" s="100">
        <v>20</v>
      </c>
      <c r="T30" s="100">
        <v>28</v>
      </c>
      <c r="U30" s="100">
        <v>48</v>
      </c>
      <c r="V30" s="100">
        <v>30</v>
      </c>
      <c r="W30" s="100">
        <v>8</v>
      </c>
      <c r="X30" s="100">
        <v>30</v>
      </c>
      <c r="Y30" s="100">
        <v>25</v>
      </c>
      <c r="Z30" s="100"/>
      <c r="AA30" s="51">
        <f t="shared" si="2"/>
        <v>230</v>
      </c>
      <c r="AB30" s="58">
        <f t="shared" si="3"/>
        <v>85.18518518518519</v>
      </c>
      <c r="AC30" s="102">
        <v>56</v>
      </c>
      <c r="AD30" s="58">
        <f t="shared" si="4"/>
        <v>46.666666666666664</v>
      </c>
      <c r="AE30" s="103">
        <f>CRS!O30</f>
        <v>61.137777777777778</v>
      </c>
      <c r="AF30" s="57">
        <f>CRS!P30</f>
        <v>66.150105105105112</v>
      </c>
      <c r="AG30" s="55">
        <f>CRS!Q30</f>
        <v>83</v>
      </c>
      <c r="AH30" s="340"/>
      <c r="AI30" s="338"/>
    </row>
    <row r="31" spans="1:35" ht="12.75" customHeight="1" x14ac:dyDescent="0.45">
      <c r="A31" s="47" t="s">
        <v>47</v>
      </c>
      <c r="B31" s="50" t="str">
        <f>CRS!C31</f>
        <v xml:space="preserve">MABONOT, EMAR P. </v>
      </c>
      <c r="C31" s="56" t="str">
        <f>CRS!D31</f>
        <v>M</v>
      </c>
      <c r="D31" s="61" t="str">
        <f>CRS!E31</f>
        <v>BSCRIM-2</v>
      </c>
      <c r="E31" s="100">
        <v>11</v>
      </c>
      <c r="F31" s="100">
        <v>10</v>
      </c>
      <c r="G31" s="100"/>
      <c r="H31" s="100">
        <v>20</v>
      </c>
      <c r="I31" s="100"/>
      <c r="J31" s="100"/>
      <c r="K31" s="100"/>
      <c r="L31" s="100"/>
      <c r="M31" s="100"/>
      <c r="N31" s="100"/>
      <c r="O31" s="51">
        <f t="shared" si="0"/>
        <v>41</v>
      </c>
      <c r="P31" s="58">
        <f t="shared" si="1"/>
        <v>41</v>
      </c>
      <c r="Q31" s="100">
        <v>30</v>
      </c>
      <c r="R31" s="100">
        <v>0</v>
      </c>
      <c r="S31" s="100">
        <v>20</v>
      </c>
      <c r="T31" s="100">
        <v>29</v>
      </c>
      <c r="U31" s="100">
        <v>49</v>
      </c>
      <c r="V31" s="100">
        <v>30</v>
      </c>
      <c r="W31" s="100">
        <v>11</v>
      </c>
      <c r="X31" s="100">
        <v>15</v>
      </c>
      <c r="Y31" s="100">
        <v>30</v>
      </c>
      <c r="Z31" s="100"/>
      <c r="AA31" s="51">
        <f t="shared" si="2"/>
        <v>214</v>
      </c>
      <c r="AB31" s="58">
        <f t="shared" si="3"/>
        <v>79.259259259259267</v>
      </c>
      <c r="AC31" s="102">
        <v>62</v>
      </c>
      <c r="AD31" s="58">
        <f t="shared" si="4"/>
        <v>51.666666666666671</v>
      </c>
      <c r="AE31" s="103">
        <f>CRS!O31</f>
        <v>57.25222222222223</v>
      </c>
      <c r="AF31" s="57">
        <f>CRS!P31</f>
        <v>57.550030030030037</v>
      </c>
      <c r="AG31" s="55">
        <f>CRS!Q31</f>
        <v>79</v>
      </c>
      <c r="AH31" s="340"/>
      <c r="AI31" s="338"/>
    </row>
    <row r="32" spans="1:35" ht="12.75" customHeight="1" x14ac:dyDescent="0.45">
      <c r="A32" s="47" t="s">
        <v>48</v>
      </c>
      <c r="B32" s="50" t="str">
        <f>CRS!C32</f>
        <v xml:space="preserve">MADAYAG, STEFAN AIRAM G. </v>
      </c>
      <c r="C32" s="56" t="str">
        <f>CRS!D32</f>
        <v>M</v>
      </c>
      <c r="D32" s="61" t="str">
        <f>CRS!E32</f>
        <v>BSCRIM-2</v>
      </c>
      <c r="E32" s="100">
        <v>12</v>
      </c>
      <c r="F32" s="100">
        <v>9</v>
      </c>
      <c r="G32" s="100">
        <v>20</v>
      </c>
      <c r="H32" s="100">
        <v>20</v>
      </c>
      <c r="I32" s="100">
        <v>20</v>
      </c>
      <c r="J32" s="100"/>
      <c r="K32" s="100"/>
      <c r="L32" s="100"/>
      <c r="M32" s="100"/>
      <c r="N32" s="100"/>
      <c r="O32" s="51">
        <f t="shared" si="0"/>
        <v>81</v>
      </c>
      <c r="P32" s="58">
        <f t="shared" si="1"/>
        <v>81</v>
      </c>
      <c r="Q32" s="100">
        <v>30</v>
      </c>
      <c r="R32" s="100">
        <v>20</v>
      </c>
      <c r="S32" s="100">
        <v>20</v>
      </c>
      <c r="T32" s="100">
        <v>20</v>
      </c>
      <c r="U32" s="100">
        <v>45</v>
      </c>
      <c r="V32" s="100">
        <v>30</v>
      </c>
      <c r="W32" s="100">
        <v>6</v>
      </c>
      <c r="X32" s="100">
        <v>15</v>
      </c>
      <c r="Y32" s="100">
        <v>30</v>
      </c>
      <c r="Z32" s="100"/>
      <c r="AA32" s="51">
        <f t="shared" si="2"/>
        <v>216</v>
      </c>
      <c r="AB32" s="58">
        <f t="shared" si="3"/>
        <v>80</v>
      </c>
      <c r="AC32" s="102">
        <v>72</v>
      </c>
      <c r="AD32" s="58">
        <f t="shared" si="4"/>
        <v>60</v>
      </c>
      <c r="AE32" s="103">
        <f>CRS!O32</f>
        <v>73.53</v>
      </c>
      <c r="AF32" s="57">
        <f>CRS!P32</f>
        <v>77.598513513513524</v>
      </c>
      <c r="AG32" s="55">
        <f>CRS!Q32</f>
        <v>89</v>
      </c>
      <c r="AH32" s="340"/>
      <c r="AI32" s="338"/>
    </row>
    <row r="33" spans="1:38" ht="12.75" customHeight="1" x14ac:dyDescent="0.45">
      <c r="A33" s="47" t="s">
        <v>49</v>
      </c>
      <c r="B33" s="50" t="str">
        <f>CRS!C33</f>
        <v xml:space="preserve">MALASI, JOB RUSSEL M. </v>
      </c>
      <c r="C33" s="56" t="str">
        <f>CRS!D33</f>
        <v>M</v>
      </c>
      <c r="D33" s="61" t="str">
        <f>CRS!E33</f>
        <v>BSCRIM-2</v>
      </c>
      <c r="E33" s="100">
        <v>12</v>
      </c>
      <c r="F33" s="100">
        <v>8</v>
      </c>
      <c r="G33" s="100"/>
      <c r="H33" s="100">
        <v>20</v>
      </c>
      <c r="I33" s="100"/>
      <c r="J33" s="100"/>
      <c r="K33" s="100"/>
      <c r="L33" s="100"/>
      <c r="M33" s="100"/>
      <c r="N33" s="100"/>
      <c r="O33" s="51">
        <f t="shared" si="0"/>
        <v>40</v>
      </c>
      <c r="P33" s="58">
        <f t="shared" si="1"/>
        <v>40</v>
      </c>
      <c r="Q33" s="100">
        <v>32</v>
      </c>
      <c r="R33" s="100">
        <v>0</v>
      </c>
      <c r="S33" s="100">
        <v>20</v>
      </c>
      <c r="T33" s="100">
        <v>15</v>
      </c>
      <c r="U33" s="100">
        <v>40</v>
      </c>
      <c r="V33" s="100">
        <v>30</v>
      </c>
      <c r="W33" s="100">
        <v>0</v>
      </c>
      <c r="X33" s="100">
        <v>26</v>
      </c>
      <c r="Y33" s="100">
        <v>0</v>
      </c>
      <c r="Z33" s="100"/>
      <c r="AA33" s="51">
        <f t="shared" si="2"/>
        <v>163</v>
      </c>
      <c r="AB33" s="58">
        <f t="shared" si="3"/>
        <v>60.370370370370374</v>
      </c>
      <c r="AC33" s="102">
        <v>68</v>
      </c>
      <c r="AD33" s="58">
        <f t="shared" si="4"/>
        <v>56.666666666666664</v>
      </c>
      <c r="AE33" s="103">
        <f>CRS!O33</f>
        <v>52.388888888888893</v>
      </c>
      <c r="AF33" s="57">
        <f>CRS!P33</f>
        <v>61.733498498498506</v>
      </c>
      <c r="AG33" s="55">
        <f>CRS!Q33</f>
        <v>81</v>
      </c>
      <c r="AH33" s="340"/>
      <c r="AI33" s="338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 xml:space="preserve">MAMARIL, JOHN MATHEW B. </v>
      </c>
      <c r="C34" s="56" t="str">
        <f>CRS!D34</f>
        <v>M</v>
      </c>
      <c r="D34" s="61" t="str">
        <f>CRS!E34</f>
        <v>BSCRIM-2</v>
      </c>
      <c r="E34" s="100" t="s">
        <v>242</v>
      </c>
      <c r="F34" s="100" t="s">
        <v>242</v>
      </c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40"/>
      <c r="AI34" s="338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 xml:space="preserve">MANGGES, CESAR JOHN V. </v>
      </c>
      <c r="C35" s="56" t="str">
        <f>CRS!D35</f>
        <v>M</v>
      </c>
      <c r="D35" s="61" t="str">
        <f>CRS!E35</f>
        <v>BSCRIM-2</v>
      </c>
      <c r="E35" s="100">
        <v>13</v>
      </c>
      <c r="F35" s="100">
        <v>9</v>
      </c>
      <c r="G35" s="100">
        <v>20</v>
      </c>
      <c r="H35" s="100">
        <v>20</v>
      </c>
      <c r="I35" s="100"/>
      <c r="J35" s="100"/>
      <c r="K35" s="100"/>
      <c r="L35" s="100"/>
      <c r="M35" s="100"/>
      <c r="N35" s="100"/>
      <c r="O35" s="51">
        <f t="shared" si="0"/>
        <v>62</v>
      </c>
      <c r="P35" s="58">
        <f t="shared" si="1"/>
        <v>62</v>
      </c>
      <c r="Q35" s="100">
        <v>39</v>
      </c>
      <c r="R35" s="100">
        <v>20</v>
      </c>
      <c r="S35" s="100">
        <v>20</v>
      </c>
      <c r="T35" s="100">
        <v>30</v>
      </c>
      <c r="U35" s="100">
        <v>25</v>
      </c>
      <c r="V35" s="100">
        <v>30</v>
      </c>
      <c r="W35" s="100">
        <v>0</v>
      </c>
      <c r="X35" s="100">
        <v>0</v>
      </c>
      <c r="Y35" s="100">
        <v>0</v>
      </c>
      <c r="Z35" s="100"/>
      <c r="AA35" s="51">
        <f t="shared" si="2"/>
        <v>164</v>
      </c>
      <c r="AB35" s="58">
        <f t="shared" si="3"/>
        <v>60.74074074074074</v>
      </c>
      <c r="AC35" s="102">
        <v>68</v>
      </c>
      <c r="AD35" s="58">
        <f t="shared" si="4"/>
        <v>56.666666666666664</v>
      </c>
      <c r="AE35" s="103">
        <f>CRS!O35</f>
        <v>59.771111111111111</v>
      </c>
      <c r="AF35" s="57">
        <f>CRS!P35</f>
        <v>63.973663663663665</v>
      </c>
      <c r="AG35" s="55">
        <f>CRS!Q35</f>
        <v>82</v>
      </c>
      <c r="AH35" s="340"/>
      <c r="AI35" s="338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 xml:space="preserve">MIGUEL, JIM G. </v>
      </c>
      <c r="C36" s="56" t="str">
        <f>CRS!D36</f>
        <v>M</v>
      </c>
      <c r="D36" s="61" t="str">
        <f>CRS!E36</f>
        <v>BSCRIM-1</v>
      </c>
      <c r="E36" s="100">
        <v>12</v>
      </c>
      <c r="F36" s="100">
        <v>10</v>
      </c>
      <c r="G36" s="100">
        <v>20</v>
      </c>
      <c r="H36" s="100"/>
      <c r="I36" s="100"/>
      <c r="J36" s="100"/>
      <c r="K36" s="100"/>
      <c r="L36" s="100"/>
      <c r="M36" s="100"/>
      <c r="N36" s="100"/>
      <c r="O36" s="51">
        <f t="shared" si="0"/>
        <v>42</v>
      </c>
      <c r="P36" s="58">
        <f t="shared" si="1"/>
        <v>42</v>
      </c>
      <c r="Q36" s="100">
        <v>36</v>
      </c>
      <c r="R36" s="100">
        <v>20</v>
      </c>
      <c r="S36" s="100">
        <v>0</v>
      </c>
      <c r="T36" s="100">
        <v>30</v>
      </c>
      <c r="U36" s="100">
        <v>0</v>
      </c>
      <c r="V36" s="100">
        <v>0</v>
      </c>
      <c r="W36" s="100">
        <v>11</v>
      </c>
      <c r="X36" s="100">
        <v>0</v>
      </c>
      <c r="Y36" s="100">
        <v>30</v>
      </c>
      <c r="Z36" s="100"/>
      <c r="AA36" s="51">
        <f t="shared" si="2"/>
        <v>127</v>
      </c>
      <c r="AB36" s="58">
        <f t="shared" si="3"/>
        <v>47.037037037037038</v>
      </c>
      <c r="AC36" s="102">
        <v>72</v>
      </c>
      <c r="AD36" s="58">
        <f t="shared" si="4"/>
        <v>60</v>
      </c>
      <c r="AE36" s="103">
        <f>CRS!O36</f>
        <v>49.782222222222231</v>
      </c>
      <c r="AF36" s="57">
        <f>CRS!P36</f>
        <v>55.722597597597598</v>
      </c>
      <c r="AG36" s="55">
        <f>CRS!Q36</f>
        <v>78</v>
      </c>
      <c r="AH36" s="340"/>
      <c r="AI36" s="338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 xml:space="preserve">NARCIZA, CHARLES, JR. A. </v>
      </c>
      <c r="C37" s="56" t="str">
        <f>CRS!D37</f>
        <v>M</v>
      </c>
      <c r="D37" s="61" t="str">
        <f>CRS!E37</f>
        <v>BSCRIM-2</v>
      </c>
      <c r="E37" s="100">
        <v>13</v>
      </c>
      <c r="F37" s="100">
        <v>11</v>
      </c>
      <c r="G37" s="100">
        <v>20</v>
      </c>
      <c r="H37" s="100">
        <v>20</v>
      </c>
      <c r="I37" s="100"/>
      <c r="J37" s="100"/>
      <c r="K37" s="100"/>
      <c r="L37" s="100"/>
      <c r="M37" s="100"/>
      <c r="N37" s="100"/>
      <c r="O37" s="51">
        <f t="shared" si="0"/>
        <v>64</v>
      </c>
      <c r="P37" s="58">
        <f t="shared" si="1"/>
        <v>64</v>
      </c>
      <c r="Q37" s="100">
        <v>39</v>
      </c>
      <c r="R37" s="100">
        <v>20</v>
      </c>
      <c r="S37" s="100">
        <v>20</v>
      </c>
      <c r="T37" s="100">
        <v>20</v>
      </c>
      <c r="U37" s="100">
        <v>46</v>
      </c>
      <c r="V37" s="100">
        <v>30</v>
      </c>
      <c r="W37" s="100">
        <v>12</v>
      </c>
      <c r="X37" s="100">
        <v>30</v>
      </c>
      <c r="Y37" s="100">
        <v>30</v>
      </c>
      <c r="Z37" s="100"/>
      <c r="AA37" s="51">
        <f t="shared" si="2"/>
        <v>247</v>
      </c>
      <c r="AB37" s="58">
        <f t="shared" si="3"/>
        <v>91.481481481481481</v>
      </c>
      <c r="AC37" s="102">
        <v>68</v>
      </c>
      <c r="AD37" s="58">
        <f t="shared" si="4"/>
        <v>56.666666666666664</v>
      </c>
      <c r="AE37" s="103">
        <f>CRS!O37</f>
        <v>70.575555555555553</v>
      </c>
      <c r="AF37" s="57">
        <f>CRS!P37</f>
        <v>73.601831831831831</v>
      </c>
      <c r="AG37" s="55">
        <f>CRS!Q37</f>
        <v>87</v>
      </c>
      <c r="AH37" s="340"/>
      <c r="AI37" s="338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 xml:space="preserve">OSENIO, JING-JING A. </v>
      </c>
      <c r="C38" s="56" t="str">
        <f>CRS!D38</f>
        <v>F</v>
      </c>
      <c r="D38" s="61" t="str">
        <f>CRS!E38</f>
        <v>BSCRIM-3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40"/>
      <c r="AI38" s="338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 xml:space="preserve">PAG-A, ADMYR JOHN L. </v>
      </c>
      <c r="C39" s="56" t="str">
        <f>CRS!D39</f>
        <v>M</v>
      </c>
      <c r="D39" s="61" t="str">
        <f>CRS!E39</f>
        <v>BSCRIM-1</v>
      </c>
      <c r="E39" s="100">
        <v>14</v>
      </c>
      <c r="F39" s="100">
        <v>11</v>
      </c>
      <c r="G39" s="100"/>
      <c r="H39" s="100"/>
      <c r="I39" s="100">
        <v>20</v>
      </c>
      <c r="J39" s="100"/>
      <c r="K39" s="100"/>
      <c r="L39" s="100"/>
      <c r="M39" s="100"/>
      <c r="N39" s="100"/>
      <c r="O39" s="51">
        <f t="shared" si="0"/>
        <v>45</v>
      </c>
      <c r="P39" s="58">
        <f t="shared" si="1"/>
        <v>45</v>
      </c>
      <c r="Q39" s="100">
        <v>0</v>
      </c>
      <c r="R39" s="100">
        <v>20</v>
      </c>
      <c r="S39" s="100">
        <v>0</v>
      </c>
      <c r="T39" s="100">
        <v>28</v>
      </c>
      <c r="U39" s="100">
        <v>38</v>
      </c>
      <c r="V39" s="100">
        <v>28</v>
      </c>
      <c r="W39" s="100">
        <v>12</v>
      </c>
      <c r="X39" s="100">
        <v>26</v>
      </c>
      <c r="Y39" s="100">
        <v>30</v>
      </c>
      <c r="Z39" s="100"/>
      <c r="AA39" s="51">
        <f t="shared" si="2"/>
        <v>182</v>
      </c>
      <c r="AB39" s="58">
        <f t="shared" si="3"/>
        <v>67.407407407407405</v>
      </c>
      <c r="AC39" s="102">
        <v>76</v>
      </c>
      <c r="AD39" s="58">
        <f t="shared" si="4"/>
        <v>63.333333333333329</v>
      </c>
      <c r="AE39" s="103">
        <f>CRS!O39</f>
        <v>58.62777777777778</v>
      </c>
      <c r="AF39" s="57">
        <f>CRS!P39</f>
        <v>65.619834834834847</v>
      </c>
      <c r="AG39" s="55">
        <f>CRS!Q39</f>
        <v>83</v>
      </c>
      <c r="AH39" s="340"/>
      <c r="AI39" s="338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 xml:space="preserve">PELLIS, MARSHELLE K. </v>
      </c>
      <c r="C40" s="56" t="str">
        <f>CRS!D40</f>
        <v>F</v>
      </c>
      <c r="D40" s="61" t="str">
        <f>CRS!E40</f>
        <v>BSCRIM-2</v>
      </c>
      <c r="E40" s="100">
        <v>13</v>
      </c>
      <c r="F40" s="100" t="s">
        <v>242</v>
      </c>
      <c r="G40" s="100">
        <v>20</v>
      </c>
      <c r="H40" s="100"/>
      <c r="I40" s="100"/>
      <c r="J40" s="100"/>
      <c r="K40" s="100"/>
      <c r="L40" s="100"/>
      <c r="M40" s="100"/>
      <c r="N40" s="100"/>
      <c r="O40" s="51">
        <f t="shared" si="0"/>
        <v>33</v>
      </c>
      <c r="P40" s="58">
        <f t="shared" si="1"/>
        <v>33</v>
      </c>
      <c r="Q40" s="100">
        <v>27</v>
      </c>
      <c r="R40" s="100">
        <v>20</v>
      </c>
      <c r="S40" s="100">
        <v>20</v>
      </c>
      <c r="T40" s="100">
        <v>0</v>
      </c>
      <c r="U40" s="100">
        <v>48</v>
      </c>
      <c r="V40" s="100">
        <v>30</v>
      </c>
      <c r="W40" s="100">
        <v>0</v>
      </c>
      <c r="X40" s="100">
        <v>0</v>
      </c>
      <c r="Y40" s="100">
        <v>0</v>
      </c>
      <c r="Z40" s="100"/>
      <c r="AA40" s="51">
        <f t="shared" si="2"/>
        <v>145</v>
      </c>
      <c r="AB40" s="58">
        <f t="shared" si="3"/>
        <v>53.703703703703709</v>
      </c>
      <c r="AC40" s="102">
        <v>70</v>
      </c>
      <c r="AD40" s="58">
        <f t="shared" si="4"/>
        <v>58.333333333333336</v>
      </c>
      <c r="AE40" s="103">
        <f>CRS!O40</f>
        <v>48.445555555555558</v>
      </c>
      <c r="AF40" s="57">
        <f>CRS!P40</f>
        <v>63.049534534534537</v>
      </c>
      <c r="AG40" s="55">
        <f>CRS!Q40</f>
        <v>82</v>
      </c>
      <c r="AH40" s="340"/>
      <c r="AI40" s="338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1" t="str">
        <f>A1</f>
        <v>CCJE-INTL  COMP 1</v>
      </c>
      <c r="B42" s="382"/>
      <c r="C42" s="382"/>
      <c r="D42" s="382"/>
      <c r="E42" s="348" t="s">
        <v>124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0"/>
      <c r="AG42" s="351"/>
      <c r="AH42" s="46"/>
      <c r="AI42" s="46"/>
      <c r="AJ42" s="46"/>
      <c r="AK42" s="46"/>
      <c r="AL42" s="46"/>
    </row>
    <row r="43" spans="1:38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17" t="str">
        <f>AE2</f>
        <v>RAW SCORE</v>
      </c>
      <c r="AF43" s="406" t="s">
        <v>89</v>
      </c>
      <c r="AG43" s="408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17"/>
      <c r="AF44" s="406"/>
      <c r="AG44" s="408"/>
      <c r="AH44" s="53"/>
      <c r="AI44" s="53"/>
      <c r="AJ44" s="53"/>
      <c r="AK44" s="53"/>
      <c r="AL44" s="53"/>
    </row>
    <row r="45" spans="1:38" ht="12.75" customHeight="1" x14ac:dyDescent="0.45">
      <c r="A45" s="375" t="str">
        <f>A4</f>
        <v xml:space="preserve"> 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17"/>
      <c r="AF45" s="406"/>
      <c r="AG45" s="408"/>
      <c r="AH45" s="53"/>
      <c r="AI45" s="53"/>
      <c r="AJ45" s="53"/>
      <c r="AK45" s="53"/>
      <c r="AL45" s="53"/>
    </row>
    <row r="46" spans="1:38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7" si="5">IF(E5="","",E5)</f>
        <v>20</v>
      </c>
      <c r="F46" s="48">
        <f t="shared" si="5"/>
        <v>20</v>
      </c>
      <c r="G46" s="48">
        <f t="shared" si="5"/>
        <v>20</v>
      </c>
      <c r="H46" s="48">
        <f t="shared" si="5"/>
        <v>20</v>
      </c>
      <c r="I46" s="48">
        <f t="shared" si="5"/>
        <v>20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40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30</v>
      </c>
      <c r="U46" s="48">
        <f t="shared" si="6"/>
        <v>50</v>
      </c>
      <c r="V46" s="48">
        <f t="shared" si="6"/>
        <v>30</v>
      </c>
      <c r="W46" s="48">
        <f t="shared" si="6"/>
        <v>20</v>
      </c>
      <c r="X46" s="48">
        <f t="shared" si="6"/>
        <v>30</v>
      </c>
      <c r="Y46" s="48">
        <f t="shared" si="6"/>
        <v>30</v>
      </c>
      <c r="Z46" s="48" t="str">
        <f t="shared" si="6"/>
        <v/>
      </c>
      <c r="AA46" s="360"/>
      <c r="AB46" s="369"/>
      <c r="AC46" s="48">
        <f t="shared" ref="AC46" si="7">IF(AC5="","",AC5)</f>
        <v>120</v>
      </c>
      <c r="AD46" s="345"/>
      <c r="AE46" s="417"/>
      <c r="AF46" s="406"/>
      <c r="AG46" s="408"/>
      <c r="AH46" s="53"/>
      <c r="AI46" s="53"/>
      <c r="AJ46" s="53"/>
      <c r="AK46" s="53"/>
      <c r="AL46" s="53"/>
    </row>
    <row r="47" spans="1:38" ht="12.75" customHeight="1" x14ac:dyDescent="0.45">
      <c r="A47" s="363" t="str">
        <f>A6</f>
        <v>Inst/Prof:Leonard Prim Francis G. Reyes</v>
      </c>
      <c r="B47" s="364"/>
      <c r="C47" s="355"/>
      <c r="D47" s="355"/>
      <c r="E47" s="352" t="str">
        <f>IF(E6="","",E6)</f>
        <v>QUIZ01</v>
      </c>
      <c r="F47" s="352" t="str">
        <f t="shared" si="5"/>
        <v>QUIZ02</v>
      </c>
      <c r="G47" s="352" t="str">
        <f t="shared" si="5"/>
        <v>QUIZ03</v>
      </c>
      <c r="H47" s="352" t="str">
        <f t="shared" si="5"/>
        <v>QUIZ04</v>
      </c>
      <c r="I47" s="352" t="str">
        <f t="shared" si="5"/>
        <v>QUIZ05</v>
      </c>
      <c r="J47" s="352" t="str">
        <f t="shared" si="5"/>
        <v/>
      </c>
      <c r="K47" s="352" t="str">
        <f t="shared" si="5"/>
        <v/>
      </c>
      <c r="L47" s="352" t="str">
        <f t="shared" si="5"/>
        <v/>
      </c>
      <c r="M47" s="352" t="str">
        <f t="shared" si="5"/>
        <v/>
      </c>
      <c r="N47" s="352" t="str">
        <f t="shared" si="5"/>
        <v/>
      </c>
      <c r="O47" s="361">
        <f>O6</f>
        <v>100</v>
      </c>
      <c r="P47" s="368"/>
      <c r="Q47" s="352" t="str">
        <f t="shared" ref="Q47:Z47" si="8">IF(Q6="","",Q6)</f>
        <v>LAB01</v>
      </c>
      <c r="R47" s="352" t="str">
        <f t="shared" si="8"/>
        <v>LAB02</v>
      </c>
      <c r="S47" s="352" t="str">
        <f t="shared" si="8"/>
        <v>LAB03</v>
      </c>
      <c r="T47" s="352" t="str">
        <f t="shared" si="8"/>
        <v>LAB04</v>
      </c>
      <c r="U47" s="352" t="str">
        <f t="shared" si="8"/>
        <v>LAB05</v>
      </c>
      <c r="V47" s="352" t="str">
        <f t="shared" si="8"/>
        <v>LAB06</v>
      </c>
      <c r="W47" s="352" t="str">
        <f t="shared" si="8"/>
        <v>LAB07</v>
      </c>
      <c r="X47" s="352" t="str">
        <f t="shared" si="8"/>
        <v>LAB08</v>
      </c>
      <c r="Y47" s="352" t="str">
        <f t="shared" si="8"/>
        <v>LAB09</v>
      </c>
      <c r="Z47" s="352" t="str">
        <f t="shared" si="8"/>
        <v/>
      </c>
      <c r="AA47" s="361">
        <f>AA6</f>
        <v>270</v>
      </c>
      <c r="AB47" s="369"/>
      <c r="AC47" s="403" t="str">
        <f>AC6</f>
        <v>NOV 29 - DEC 3, 2018</v>
      </c>
      <c r="AD47" s="346"/>
      <c r="AE47" s="417"/>
      <c r="AF47" s="406"/>
      <c r="AG47" s="408"/>
      <c r="AH47" s="53"/>
      <c r="AI47" s="53"/>
      <c r="AJ47" s="53"/>
      <c r="AK47" s="53"/>
      <c r="AL47" s="53"/>
    </row>
    <row r="48" spans="1:38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17"/>
      <c r="AF48" s="406"/>
      <c r="AG48" s="408"/>
      <c r="AH48" s="46"/>
      <c r="AI48" s="46"/>
      <c r="AJ48" s="46"/>
      <c r="AK48" s="46"/>
      <c r="AL48" s="46"/>
    </row>
    <row r="49" spans="1:33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18"/>
      <c r="AF49" s="407"/>
      <c r="AG49" s="409"/>
    </row>
    <row r="50" spans="1:33" ht="12.75" customHeight="1" x14ac:dyDescent="0.45">
      <c r="A50" s="49" t="s">
        <v>57</v>
      </c>
      <c r="B50" s="50" t="str">
        <f>CRS!C50</f>
        <v xml:space="preserve">PERALTA, JOHN D. </v>
      </c>
      <c r="C50" s="56" t="str">
        <f>CRS!D50</f>
        <v>M</v>
      </c>
      <c r="D50" s="61" t="str">
        <f>CRS!E50</f>
        <v>BSCRIM-1</v>
      </c>
      <c r="E50" s="100">
        <v>16</v>
      </c>
      <c r="F50" s="100">
        <v>7</v>
      </c>
      <c r="G50" s="100">
        <v>20</v>
      </c>
      <c r="H50" s="100">
        <v>20</v>
      </c>
      <c r="I50" s="100">
        <v>20</v>
      </c>
      <c r="J50" s="100"/>
      <c r="K50" s="100"/>
      <c r="L50" s="100"/>
      <c r="M50" s="100"/>
      <c r="N50" s="100"/>
      <c r="O50" s="51">
        <f t="shared" ref="O50:O80" si="9">IF(SUM(E50:N50)=0,"",SUM(E50:N50))</f>
        <v>83</v>
      </c>
      <c r="P50" s="58">
        <f t="shared" ref="P50:P80" si="10">IF(O50="","",O50/$O$6*100)</f>
        <v>83</v>
      </c>
      <c r="Q50" s="100">
        <v>40</v>
      </c>
      <c r="R50" s="100">
        <v>0</v>
      </c>
      <c r="S50" s="100">
        <v>20</v>
      </c>
      <c r="T50" s="100">
        <v>0</v>
      </c>
      <c r="U50" s="100">
        <v>50</v>
      </c>
      <c r="V50" s="100">
        <v>30</v>
      </c>
      <c r="W50" s="100">
        <v>15</v>
      </c>
      <c r="X50" s="100">
        <v>30</v>
      </c>
      <c r="Y50" s="100">
        <v>30</v>
      </c>
      <c r="Z50" s="100"/>
      <c r="AA50" s="51">
        <f t="shared" ref="AA50:AA80" si="11">IF(SUM(Q50:Z50)=0,"",SUM(Q50:Z50))</f>
        <v>215</v>
      </c>
      <c r="AB50" s="58">
        <f t="shared" ref="AB50:AB80" si="12">IF(AA50="","",AA50/$AA$6*100)</f>
        <v>79.629629629629633</v>
      </c>
      <c r="AC50" s="102">
        <v>62</v>
      </c>
      <c r="AD50" s="58">
        <f t="shared" ref="AD50:AD80" si="13">IF(AC50="","",AC50/$AC$5*100)</f>
        <v>51.666666666666671</v>
      </c>
      <c r="AE50" s="103">
        <f>CRS!O50</f>
        <v>71.234444444444449</v>
      </c>
      <c r="AF50" s="57">
        <f>CRS!P50</f>
        <v>78.103168168168168</v>
      </c>
      <c r="AG50" s="55">
        <f>CRS!Q50</f>
        <v>89</v>
      </c>
    </row>
    <row r="51" spans="1:33" ht="12.75" customHeight="1" x14ac:dyDescent="0.45">
      <c r="A51" s="47" t="s">
        <v>58</v>
      </c>
      <c r="B51" s="50" t="str">
        <f>CRS!C51</f>
        <v xml:space="preserve">QUINIT, CARLO JOHN C. </v>
      </c>
      <c r="C51" s="56" t="str">
        <f>CRS!D51</f>
        <v>M</v>
      </c>
      <c r="D51" s="61" t="str">
        <f>CRS!E51</f>
        <v>BSCRIM-2</v>
      </c>
      <c r="E51" s="100">
        <v>15</v>
      </c>
      <c r="F51" s="100">
        <v>9</v>
      </c>
      <c r="G51" s="100"/>
      <c r="H51" s="100">
        <v>20</v>
      </c>
      <c r="I51" s="100">
        <v>20</v>
      </c>
      <c r="J51" s="100"/>
      <c r="K51" s="100"/>
      <c r="L51" s="100"/>
      <c r="M51" s="100"/>
      <c r="N51" s="100"/>
      <c r="O51" s="51">
        <f t="shared" si="9"/>
        <v>64</v>
      </c>
      <c r="P51" s="58">
        <f t="shared" si="10"/>
        <v>64</v>
      </c>
      <c r="Q51" s="100">
        <v>34</v>
      </c>
      <c r="R51" s="100">
        <v>0</v>
      </c>
      <c r="S51" s="100">
        <v>20</v>
      </c>
      <c r="T51" s="100">
        <v>0</v>
      </c>
      <c r="U51" s="100">
        <v>49</v>
      </c>
      <c r="V51" s="100">
        <v>30</v>
      </c>
      <c r="W51" s="100">
        <v>9</v>
      </c>
      <c r="X51" s="100">
        <v>15</v>
      </c>
      <c r="Y51" s="100">
        <v>30</v>
      </c>
      <c r="Z51" s="100"/>
      <c r="AA51" s="51">
        <f t="shared" si="11"/>
        <v>187</v>
      </c>
      <c r="AB51" s="58">
        <f t="shared" si="12"/>
        <v>69.259259259259252</v>
      </c>
      <c r="AC51" s="102">
        <v>88</v>
      </c>
      <c r="AD51" s="58">
        <f t="shared" si="13"/>
        <v>73.333333333333329</v>
      </c>
      <c r="AE51" s="103">
        <f>CRS!O51</f>
        <v>68.908888888888896</v>
      </c>
      <c r="AF51" s="57">
        <f>CRS!P51</f>
        <v>76.664174174174178</v>
      </c>
      <c r="AG51" s="55">
        <f>CRS!Q51</f>
        <v>88</v>
      </c>
    </row>
    <row r="52" spans="1:33" ht="12.75" customHeight="1" x14ac:dyDescent="0.45">
      <c r="A52" s="47" t="s">
        <v>59</v>
      </c>
      <c r="B52" s="50" t="str">
        <f>CRS!C52</f>
        <v xml:space="preserve">SALVE, DENVER F. </v>
      </c>
      <c r="C52" s="56" t="str">
        <f>CRS!D52</f>
        <v>M</v>
      </c>
      <c r="D52" s="61" t="str">
        <f>CRS!E52</f>
        <v>BSCRIM-2</v>
      </c>
      <c r="E52" s="100">
        <v>12</v>
      </c>
      <c r="F52" s="100">
        <v>8</v>
      </c>
      <c r="G52" s="100">
        <v>20</v>
      </c>
      <c r="H52" s="100"/>
      <c r="I52" s="100"/>
      <c r="J52" s="100"/>
      <c r="K52" s="100"/>
      <c r="L52" s="100"/>
      <c r="M52" s="100"/>
      <c r="N52" s="100"/>
      <c r="O52" s="51">
        <f t="shared" si="9"/>
        <v>40</v>
      </c>
      <c r="P52" s="58">
        <f t="shared" si="10"/>
        <v>40</v>
      </c>
      <c r="Q52" s="100">
        <v>29</v>
      </c>
      <c r="R52" s="100">
        <v>20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/>
      <c r="AA52" s="51">
        <f t="shared" si="11"/>
        <v>49</v>
      </c>
      <c r="AB52" s="58">
        <f t="shared" si="12"/>
        <v>18.148148148148149</v>
      </c>
      <c r="AC52" s="102">
        <v>76</v>
      </c>
      <c r="AD52" s="58">
        <f t="shared" si="13"/>
        <v>63.333333333333329</v>
      </c>
      <c r="AE52" s="103">
        <f>CRS!O52</f>
        <v>40.722222222222229</v>
      </c>
      <c r="AF52" s="57">
        <f>CRS!P52</f>
        <v>60.136381381381383</v>
      </c>
      <c r="AG52" s="55">
        <f>CRS!Q52</f>
        <v>80</v>
      </c>
    </row>
    <row r="53" spans="1:33" ht="12.75" customHeight="1" x14ac:dyDescent="0.45">
      <c r="A53" s="47" t="s">
        <v>60</v>
      </c>
      <c r="B53" s="50" t="str">
        <f>CRS!C53</f>
        <v xml:space="preserve">TINDAAN, ELIZER S. </v>
      </c>
      <c r="C53" s="56" t="str">
        <f>CRS!D53</f>
        <v>M</v>
      </c>
      <c r="D53" s="61" t="str">
        <f>CRS!E53</f>
        <v>BSCRIM-1</v>
      </c>
      <c r="E53" s="100">
        <v>14</v>
      </c>
      <c r="F53" s="100" t="s">
        <v>242</v>
      </c>
      <c r="G53" s="100"/>
      <c r="H53" s="100"/>
      <c r="I53" s="100"/>
      <c r="J53" s="100"/>
      <c r="K53" s="100"/>
      <c r="L53" s="100"/>
      <c r="M53" s="100"/>
      <c r="N53" s="100"/>
      <c r="O53" s="51">
        <f t="shared" si="9"/>
        <v>14</v>
      </c>
      <c r="P53" s="58">
        <f t="shared" si="10"/>
        <v>14.000000000000002</v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>
        <v>88</v>
      </c>
      <c r="AD53" s="58">
        <f t="shared" si="13"/>
        <v>73.333333333333329</v>
      </c>
      <c r="AE53" s="103">
        <f>CRS!O53</f>
        <v>29.553333333333335</v>
      </c>
      <c r="AF53" s="57">
        <f>CRS!P53</f>
        <v>38.175450450450455</v>
      </c>
      <c r="AG53" s="55">
        <f>CRS!Q53</f>
        <v>73</v>
      </c>
    </row>
    <row r="54" spans="1:33" ht="12.75" customHeight="1" x14ac:dyDescent="0.45">
      <c r="A54" s="47" t="s">
        <v>61</v>
      </c>
      <c r="B54" s="50" t="str">
        <f>CRS!C54</f>
        <v xml:space="preserve">UMAYAM, GERALD A. </v>
      </c>
      <c r="C54" s="56" t="str">
        <f>CRS!D54</f>
        <v>M</v>
      </c>
      <c r="D54" s="61" t="str">
        <f>CRS!E54</f>
        <v>BSCRIM-2</v>
      </c>
      <c r="E54" s="100">
        <v>6</v>
      </c>
      <c r="F54" s="100">
        <v>5</v>
      </c>
      <c r="G54" s="100">
        <v>20</v>
      </c>
      <c r="H54" s="100"/>
      <c r="I54" s="100"/>
      <c r="J54" s="100"/>
      <c r="K54" s="100"/>
      <c r="L54" s="100"/>
      <c r="M54" s="100"/>
      <c r="N54" s="100"/>
      <c r="O54" s="51">
        <f t="shared" si="9"/>
        <v>31</v>
      </c>
      <c r="P54" s="58">
        <f t="shared" si="10"/>
        <v>31</v>
      </c>
      <c r="Q54" s="100">
        <v>33</v>
      </c>
      <c r="R54" s="100">
        <v>0</v>
      </c>
      <c r="S54" s="100">
        <v>20</v>
      </c>
      <c r="T54" s="100">
        <v>0</v>
      </c>
      <c r="U54" s="100">
        <v>50</v>
      </c>
      <c r="V54" s="100">
        <v>30</v>
      </c>
      <c r="W54" s="100">
        <v>9</v>
      </c>
      <c r="X54" s="100">
        <v>30</v>
      </c>
      <c r="Y54" s="100">
        <v>30</v>
      </c>
      <c r="Z54" s="100"/>
      <c r="AA54" s="51">
        <f t="shared" si="11"/>
        <v>202</v>
      </c>
      <c r="AB54" s="58">
        <f t="shared" si="12"/>
        <v>74.81481481481481</v>
      </c>
      <c r="AC54" s="102">
        <v>48</v>
      </c>
      <c r="AD54" s="58">
        <f t="shared" si="13"/>
        <v>40</v>
      </c>
      <c r="AE54" s="103">
        <f>CRS!O54</f>
        <v>48.518888888888888</v>
      </c>
      <c r="AF54" s="57">
        <f>CRS!P54</f>
        <v>58.702552552552561</v>
      </c>
      <c r="AG54" s="55">
        <f>CRS!Q54</f>
        <v>79</v>
      </c>
    </row>
    <row r="55" spans="1:33" ht="12.75" customHeight="1" x14ac:dyDescent="0.45">
      <c r="A55" s="47" t="s">
        <v>62</v>
      </c>
      <c r="B55" s="50" t="str">
        <f>CRS!C55</f>
        <v xml:space="preserve">VERZOSA, ELMER L. </v>
      </c>
      <c r="C55" s="56" t="str">
        <f>CRS!D55</f>
        <v>M</v>
      </c>
      <c r="D55" s="61" t="str">
        <f>CRS!E55</f>
        <v>BSCRIM-2</v>
      </c>
      <c r="E55" s="100">
        <v>11</v>
      </c>
      <c r="F55" s="100">
        <v>8</v>
      </c>
      <c r="G55" s="100"/>
      <c r="H55" s="100">
        <v>20</v>
      </c>
      <c r="I55" s="100">
        <v>20</v>
      </c>
      <c r="J55" s="100"/>
      <c r="K55" s="100"/>
      <c r="L55" s="100"/>
      <c r="M55" s="100"/>
      <c r="N55" s="100"/>
      <c r="O55" s="51">
        <f t="shared" si="9"/>
        <v>59</v>
      </c>
      <c r="P55" s="58">
        <f t="shared" si="10"/>
        <v>59</v>
      </c>
      <c r="Q55" s="100">
        <v>34</v>
      </c>
      <c r="R55" s="100">
        <v>0</v>
      </c>
      <c r="S55" s="100">
        <v>0</v>
      </c>
      <c r="T55" s="100">
        <v>0</v>
      </c>
      <c r="U55" s="100">
        <v>40</v>
      </c>
      <c r="V55" s="100">
        <v>30</v>
      </c>
      <c r="W55" s="100">
        <v>0</v>
      </c>
      <c r="X55" s="100">
        <v>15</v>
      </c>
      <c r="Y55" s="100">
        <v>30</v>
      </c>
      <c r="Z55" s="100"/>
      <c r="AA55" s="51">
        <f t="shared" si="11"/>
        <v>149</v>
      </c>
      <c r="AB55" s="58">
        <f t="shared" si="12"/>
        <v>55.185185185185183</v>
      </c>
      <c r="AC55" s="102">
        <v>64</v>
      </c>
      <c r="AD55" s="58">
        <f t="shared" si="13"/>
        <v>53.333333333333336</v>
      </c>
      <c r="AE55" s="103">
        <f>CRS!O55</f>
        <v>55.814444444444447</v>
      </c>
      <c r="AF55" s="57">
        <f>CRS!P55</f>
        <v>65.029924924924927</v>
      </c>
      <c r="AG55" s="55">
        <f>CRS!Q55</f>
        <v>83</v>
      </c>
    </row>
    <row r="56" spans="1:33" ht="12.75" customHeight="1" x14ac:dyDescent="0.45">
      <c r="A56" s="47" t="s">
        <v>63</v>
      </c>
      <c r="B56" s="50" t="str">
        <f>CRS!C56</f>
        <v xml:space="preserve">YANGOS, ELTON B. </v>
      </c>
      <c r="C56" s="56" t="str">
        <f>CRS!D56</f>
        <v>M</v>
      </c>
      <c r="D56" s="61" t="str">
        <f>CRS!E56</f>
        <v>BSCRIM-1</v>
      </c>
      <c r="E56" s="100">
        <v>18</v>
      </c>
      <c r="F56" s="100">
        <v>15</v>
      </c>
      <c r="G56" s="100">
        <v>20</v>
      </c>
      <c r="H56" s="100">
        <v>20</v>
      </c>
      <c r="I56" s="100"/>
      <c r="J56" s="100"/>
      <c r="K56" s="100"/>
      <c r="L56" s="100"/>
      <c r="M56" s="100"/>
      <c r="N56" s="100"/>
      <c r="O56" s="51">
        <f t="shared" si="9"/>
        <v>73</v>
      </c>
      <c r="P56" s="58">
        <f t="shared" si="10"/>
        <v>73</v>
      </c>
      <c r="Q56" s="100">
        <v>35</v>
      </c>
      <c r="R56" s="100">
        <v>20</v>
      </c>
      <c r="S56" s="100">
        <v>20</v>
      </c>
      <c r="T56" s="100">
        <v>0</v>
      </c>
      <c r="U56" s="100">
        <v>50</v>
      </c>
      <c r="V56" s="100">
        <v>30</v>
      </c>
      <c r="W56" s="100">
        <v>0</v>
      </c>
      <c r="X56" s="100">
        <v>30</v>
      </c>
      <c r="Y56" s="100">
        <v>0</v>
      </c>
      <c r="Z56" s="100"/>
      <c r="AA56" s="51">
        <f t="shared" si="11"/>
        <v>185</v>
      </c>
      <c r="AB56" s="58">
        <f t="shared" si="12"/>
        <v>68.518518518518519</v>
      </c>
      <c r="AC56" s="102">
        <v>98</v>
      </c>
      <c r="AD56" s="58">
        <f t="shared" si="13"/>
        <v>81.666666666666671</v>
      </c>
      <c r="AE56" s="103">
        <f>CRS!O56</f>
        <v>74.467777777777783</v>
      </c>
      <c r="AF56" s="57">
        <f>CRS!P56</f>
        <v>76.978483483483487</v>
      </c>
      <c r="AG56" s="55">
        <f>CRS!Q56</f>
        <v>88</v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9"/>
      <c r="AI66" s="337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40"/>
      <c r="AI67" s="338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40"/>
      <c r="AI68" s="338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40"/>
      <c r="AI69" s="338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40"/>
      <c r="AI70" s="338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40"/>
      <c r="AI71" s="338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40"/>
      <c r="AI72" s="338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40"/>
      <c r="AI73" s="338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40"/>
      <c r="AI74" s="338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40"/>
      <c r="AI75" s="338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40"/>
      <c r="AI76" s="338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40"/>
      <c r="AI77" s="338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40"/>
      <c r="AI78" s="338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40"/>
      <c r="AI79" s="338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40"/>
      <c r="AI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CCJE-INTL</v>
      </c>
      <c r="C11" s="421" t="str">
        <f>'INITIAL INPUT'!G12</f>
        <v>COMP 1</v>
      </c>
      <c r="D11" s="422"/>
      <c r="E11" s="422"/>
      <c r="F11" s="154"/>
      <c r="G11" s="423" t="str">
        <f>CRS!A4</f>
        <v xml:space="preserve">   WSAT 1:30PM-3:30PM</v>
      </c>
      <c r="H11" s="424"/>
      <c r="I11" s="424"/>
      <c r="J11" s="424"/>
      <c r="K11" s="424"/>
      <c r="L11" s="424"/>
      <c r="M11" s="424"/>
      <c r="N11" s="155"/>
      <c r="O11" s="425" t="str">
        <f>CONCATENATE('INITIAL INPUT'!G16," Trimester")</f>
        <v>1 Trimester</v>
      </c>
      <c r="P11" s="422"/>
    </row>
    <row r="12" spans="1:34" s="118" customFormat="1" ht="15" customHeight="1" x14ac:dyDescent="0.4">
      <c r="A12" s="117" t="s">
        <v>9</v>
      </c>
      <c r="C12" s="426" t="s">
        <v>10</v>
      </c>
      <c r="D12" s="338"/>
      <c r="E12" s="338"/>
      <c r="F12" s="154"/>
      <c r="G12" s="427" t="s">
        <v>128</v>
      </c>
      <c r="H12" s="338"/>
      <c r="I12" s="338"/>
      <c r="J12" s="338"/>
      <c r="K12" s="338"/>
      <c r="L12" s="338"/>
      <c r="M12" s="338"/>
      <c r="N12" s="97"/>
      <c r="O12" s="428" t="str">
        <f>CONCATENATE("SY ",'INITIAL INPUT'!D16)</f>
        <v>SY 2018 - 2019</v>
      </c>
      <c r="P12" s="42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30" t="s">
        <v>121</v>
      </c>
      <c r="P14" s="43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14-1575-616</v>
      </c>
      <c r="C15" s="130" t="str">
        <f>IF(NAMES!C2="","",NAMES!C2)</f>
        <v xml:space="preserve">ABALOS, JOMEL D. </v>
      </c>
      <c r="D15" s="131"/>
      <c r="E15" s="132" t="str">
        <f>IF(NAMES!D2="","",NAMES!D2)</f>
        <v>M</v>
      </c>
      <c r="F15" s="133"/>
      <c r="G15" s="134" t="str">
        <f>IF(NAMES!E2="","",NAMES!E2)</f>
        <v>BSCRIM-2</v>
      </c>
      <c r="H15" s="124"/>
      <c r="I15" s="135">
        <f>IF(CRS!J9="","",CRS!J9)</f>
        <v>85</v>
      </c>
      <c r="J15" s="136"/>
      <c r="K15" s="135">
        <f>IF(CRS!X9="","",CRS!X9)</f>
        <v>81</v>
      </c>
      <c r="L15" s="137"/>
      <c r="M15" s="135">
        <f>IF(CRS!X9="","",CRS!X9)</f>
        <v>81</v>
      </c>
      <c r="N15" s="138"/>
      <c r="O15" s="419" t="str">
        <f>IF(CRS!Y9="","",CRS!Y9)</f>
        <v>PASSED</v>
      </c>
      <c r="P15" s="4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14-3832-883</v>
      </c>
      <c r="C16" s="130" t="str">
        <f>IF(NAMES!C3="","",NAMES!C3)</f>
        <v xml:space="preserve">AGCON, CLARENCE GREGG B. </v>
      </c>
      <c r="D16" s="131"/>
      <c r="E16" s="132" t="str">
        <f>IF(NAMES!D3="","",NAMES!D3)</f>
        <v>M</v>
      </c>
      <c r="F16" s="133"/>
      <c r="G16" s="134" t="str">
        <f>IF(NAMES!E3="","",NAMES!E3)</f>
        <v>BSCRIM-1</v>
      </c>
      <c r="H16" s="124"/>
      <c r="I16" s="135">
        <f>IF(CRS!J10="","",CRS!J10)</f>
        <v>78</v>
      </c>
      <c r="J16" s="136"/>
      <c r="K16" s="135">
        <f>IF(CRS!X10="","",CRS!X10)</f>
        <v>79</v>
      </c>
      <c r="L16" s="137"/>
      <c r="M16" s="135">
        <f>IF(CRS!X10="","",CRS!X10)</f>
        <v>79</v>
      </c>
      <c r="N16" s="138"/>
      <c r="O16" s="419" t="str">
        <f>IF(CRS!Y10="","",CRS!Y10)</f>
        <v>PASSED</v>
      </c>
      <c r="P16" s="420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>16-5556-412</v>
      </c>
      <c r="C17" s="130" t="str">
        <f>IF(NAMES!C4="","",NAMES!C4)</f>
        <v xml:space="preserve">ALDANA, LAY PAUL L. </v>
      </c>
      <c r="D17" s="131"/>
      <c r="E17" s="132" t="str">
        <f>IF(NAMES!D4="","",NAMES!D4)</f>
        <v>M</v>
      </c>
      <c r="F17" s="133"/>
      <c r="G17" s="134" t="str">
        <f>IF(NAMES!E4="","",NAMES!E4)</f>
        <v>BSCRIM-2</v>
      </c>
      <c r="H17" s="124"/>
      <c r="I17" s="135">
        <f>IF(CRS!J11="","",CRS!J11)</f>
        <v>86</v>
      </c>
      <c r="J17" s="136"/>
      <c r="K17" s="135">
        <f>IF(CRS!X11="","",CRS!X11)</f>
        <v>83</v>
      </c>
      <c r="L17" s="137"/>
      <c r="M17" s="135">
        <f>IF(CRS!X11="","",CRS!X11)</f>
        <v>83</v>
      </c>
      <c r="N17" s="138"/>
      <c r="O17" s="419" t="str">
        <f>IF(CRS!Y11="","",CRS!Y11)</f>
        <v>PASSED</v>
      </c>
      <c r="P17" s="420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>16-5555-778</v>
      </c>
      <c r="C18" s="130" t="str">
        <f>IF(NAMES!C5="","",NAMES!C5)</f>
        <v xml:space="preserve">BALLA, WILSON R. </v>
      </c>
      <c r="D18" s="131"/>
      <c r="E18" s="132" t="str">
        <f>IF(NAMES!D5="","",NAMES!D5)</f>
        <v>M</v>
      </c>
      <c r="F18" s="133"/>
      <c r="G18" s="134" t="str">
        <f>IF(NAMES!E5="","",NAMES!E5)</f>
        <v>BSCRIM-2</v>
      </c>
      <c r="H18" s="124"/>
      <c r="I18" s="135">
        <f>IF(CRS!J12="","",CRS!J12)</f>
        <v>80</v>
      </c>
      <c r="J18" s="136"/>
      <c r="K18" s="135">
        <f>IF(CRS!X12="","",CRS!X12)</f>
        <v>82</v>
      </c>
      <c r="L18" s="137"/>
      <c r="M18" s="135">
        <f>IF(CRS!X12="","",CRS!X12)</f>
        <v>82</v>
      </c>
      <c r="N18" s="138"/>
      <c r="O18" s="419" t="str">
        <f>IF(CRS!Y12="","",CRS!Y12)</f>
        <v>PASSED</v>
      </c>
      <c r="P18" s="420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>17-5143-594</v>
      </c>
      <c r="C19" s="130" t="str">
        <f>IF(NAMES!C6="","",NAMES!C6)</f>
        <v xml:space="preserve">BANASAN, JIM DAYRIEL L. </v>
      </c>
      <c r="D19" s="131"/>
      <c r="E19" s="132" t="str">
        <f>IF(NAMES!D6="","",NAMES!D6)</f>
        <v>M</v>
      </c>
      <c r="F19" s="133"/>
      <c r="G19" s="134" t="str">
        <f>IF(NAMES!E6="","",NAMES!E6)</f>
        <v>BSCRIM-1</v>
      </c>
      <c r="H19" s="124"/>
      <c r="I19" s="135">
        <f>IF(CRS!J13="","",CRS!J13)</f>
        <v>78</v>
      </c>
      <c r="J19" s="136"/>
      <c r="K19" s="135">
        <f>IF(CRS!X13="","",CRS!X13)</f>
        <v>81</v>
      </c>
      <c r="L19" s="137"/>
      <c r="M19" s="135">
        <f>IF(CRS!X13="","",CRS!X13)</f>
        <v>81</v>
      </c>
      <c r="N19" s="138"/>
      <c r="O19" s="419" t="str">
        <f>IF(CRS!Y13="","",CRS!Y13)</f>
        <v>PASSED</v>
      </c>
      <c r="P19" s="420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>13-1020-142</v>
      </c>
      <c r="C20" s="130" t="str">
        <f>IF(NAMES!C7="","",NAMES!C7)</f>
        <v xml:space="preserve">BARBACENA, DENNIS JR. A. </v>
      </c>
      <c r="D20" s="131"/>
      <c r="E20" s="132" t="str">
        <f>IF(NAMES!D7="","",NAMES!D7)</f>
        <v>M</v>
      </c>
      <c r="F20" s="133"/>
      <c r="G20" s="134" t="str">
        <f>IF(NAMES!E7="","",NAMES!E7)</f>
        <v>BSCRIM-2</v>
      </c>
      <c r="H20" s="124"/>
      <c r="I20" s="135">
        <f>IF(CRS!J14="","",CRS!J14)</f>
        <v>83</v>
      </c>
      <c r="J20" s="136"/>
      <c r="K20" s="135">
        <f>IF(CRS!X14="","",CRS!X14)</f>
        <v>84</v>
      </c>
      <c r="L20" s="137"/>
      <c r="M20" s="135">
        <f>IF(CRS!X14="","",CRS!X14)</f>
        <v>84</v>
      </c>
      <c r="N20" s="138"/>
      <c r="O20" s="419" t="str">
        <f>IF(CRS!Y14="","",CRS!Y14)</f>
        <v>PASSED</v>
      </c>
      <c r="P20" s="420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>15-0233-984</v>
      </c>
      <c r="C21" s="130" t="str">
        <f>IF(NAMES!C8="","",NAMES!C8)</f>
        <v xml:space="preserve">BAYNINAN, ROBIN KLEIN C. </v>
      </c>
      <c r="D21" s="131"/>
      <c r="E21" s="132" t="str">
        <f>IF(NAMES!D8="","",NAMES!D8)</f>
        <v>M</v>
      </c>
      <c r="F21" s="133"/>
      <c r="G21" s="134" t="str">
        <f>IF(NAMES!E8="","",NAMES!E8)</f>
        <v>BSCRIM-3</v>
      </c>
      <c r="H21" s="124"/>
      <c r="I21" s="135">
        <f>IF(CRS!J15="","",CRS!J15)</f>
        <v>74</v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9" t="str">
        <f>IF(CRS!Y15="","",CRS!Y15)</f>
        <v>UD</v>
      </c>
      <c r="P21" s="4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>13-2029-667</v>
      </c>
      <c r="C22" s="130" t="str">
        <f>IF(NAMES!C9="","",NAMES!C9)</f>
        <v xml:space="preserve">BELINO, JEZRIEL T. </v>
      </c>
      <c r="D22" s="131"/>
      <c r="E22" s="132" t="str">
        <f>IF(NAMES!D9="","",NAMES!D9)</f>
        <v>M</v>
      </c>
      <c r="F22" s="133"/>
      <c r="G22" s="134" t="str">
        <f>IF(NAMES!E9="","",NAMES!E9)</f>
        <v>BSCRIM-2</v>
      </c>
      <c r="H22" s="124"/>
      <c r="I22" s="135">
        <f>IF(CRS!J16="","",CRS!J16)</f>
        <v>74</v>
      </c>
      <c r="J22" s="136"/>
      <c r="K22" s="135" t="str">
        <f>IF(CRS!X16="","",CRS!X16)</f>
        <v>INC</v>
      </c>
      <c r="L22" s="137"/>
      <c r="M22" s="135" t="str">
        <f>IF(CRS!X16="","",CRS!X16)</f>
        <v>INC</v>
      </c>
      <c r="N22" s="138"/>
      <c r="O22" s="419" t="str">
        <f>IF(CRS!Y16="","",CRS!Y16)</f>
        <v>NFE</v>
      </c>
      <c r="P22" s="4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>15-2089-784</v>
      </c>
      <c r="C23" s="130" t="str">
        <f>IF(NAMES!C10="","",NAMES!C10)</f>
        <v xml:space="preserve">BELINO, RODEX G. </v>
      </c>
      <c r="D23" s="131"/>
      <c r="E23" s="132" t="str">
        <f>IF(NAMES!D10="","",NAMES!D10)</f>
        <v>M</v>
      </c>
      <c r="F23" s="133"/>
      <c r="G23" s="134" t="str">
        <f>IF(NAMES!E10="","",NAMES!E10)</f>
        <v>BSCRIM-2</v>
      </c>
      <c r="H23" s="124"/>
      <c r="I23" s="135">
        <f>IF(CRS!J17="","",CRS!J17)</f>
        <v>79</v>
      </c>
      <c r="J23" s="136"/>
      <c r="K23" s="135">
        <f>IF(CRS!X17="","",CRS!X17)</f>
        <v>79</v>
      </c>
      <c r="L23" s="137"/>
      <c r="M23" s="135">
        <f>IF(CRS!X17="","",CRS!X17)</f>
        <v>79</v>
      </c>
      <c r="N23" s="138"/>
      <c r="O23" s="419" t="str">
        <f>IF(CRS!Y17="","",CRS!Y17)</f>
        <v>PASSED</v>
      </c>
      <c r="P23" s="4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>16-4770-718</v>
      </c>
      <c r="C24" s="130" t="str">
        <f>IF(NAMES!C11="","",NAMES!C11)</f>
        <v xml:space="preserve">BOLISLIS, JIMMY JR. B. </v>
      </c>
      <c r="D24" s="131"/>
      <c r="E24" s="132" t="str">
        <f>IF(NAMES!D11="","",NAMES!D11)</f>
        <v>M</v>
      </c>
      <c r="F24" s="133"/>
      <c r="G24" s="134" t="str">
        <f>IF(NAMES!E11="","",NAMES!E11)</f>
        <v>BSCRIM-2</v>
      </c>
      <c r="H24" s="124"/>
      <c r="I24" s="135">
        <f>IF(CRS!J18="","",CRS!J18)</f>
        <v>77</v>
      </c>
      <c r="J24" s="136"/>
      <c r="K24" s="135">
        <f>IF(CRS!X18="","",CRS!X18)</f>
        <v>77</v>
      </c>
      <c r="L24" s="137"/>
      <c r="M24" s="135">
        <f>IF(CRS!X18="","",CRS!X18)</f>
        <v>77</v>
      </c>
      <c r="N24" s="138"/>
      <c r="O24" s="419" t="str">
        <f>IF(CRS!Y18="","",CRS!Y18)</f>
        <v>PASSED</v>
      </c>
      <c r="P24" s="4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>16-4182-131</v>
      </c>
      <c r="C25" s="130" t="str">
        <f>IF(NAMES!C12="","",NAMES!C12)</f>
        <v xml:space="preserve">CRUZ, HONEYLYETH </v>
      </c>
      <c r="D25" s="131"/>
      <c r="E25" s="132" t="str">
        <f>IF(NAMES!D12="","",NAMES!D12)</f>
        <v>F</v>
      </c>
      <c r="F25" s="133"/>
      <c r="G25" s="134" t="str">
        <f>IF(NAMES!E12="","",NAMES!E12)</f>
        <v>BSCRIM-2</v>
      </c>
      <c r="H25" s="124"/>
      <c r="I25" s="135">
        <f>IF(CRS!J19="","",CRS!J19)</f>
        <v>70</v>
      </c>
      <c r="J25" s="136"/>
      <c r="K25" s="135" t="str">
        <f>IF(CRS!X19="","",CRS!X19)</f>
        <v>UD</v>
      </c>
      <c r="L25" s="137"/>
      <c r="M25" s="135" t="str">
        <f>IF(CRS!X19="","",CRS!X19)</f>
        <v>UD</v>
      </c>
      <c r="N25" s="138"/>
      <c r="O25" s="419" t="str">
        <f>IF(CRS!Y19="","",CRS!Y19)</f>
        <v>UD</v>
      </c>
      <c r="P25" s="4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>14-5423-491</v>
      </c>
      <c r="C26" s="130" t="str">
        <f>IF(NAMES!C13="","",NAMES!C13)</f>
        <v xml:space="preserve">DAGUIO, HAROLD LEAN N. </v>
      </c>
      <c r="D26" s="131"/>
      <c r="E26" s="132" t="str">
        <f>IF(NAMES!D13="","",NAMES!D13)</f>
        <v>M</v>
      </c>
      <c r="F26" s="133"/>
      <c r="G26" s="134" t="str">
        <f>IF(NAMES!E13="","",NAMES!E13)</f>
        <v>BSCRIM-2</v>
      </c>
      <c r="H26" s="124"/>
      <c r="I26" s="135" t="str">
        <f>IF(CRS!J20="","",CRS!J20)</f>
        <v/>
      </c>
      <c r="J26" s="136"/>
      <c r="K26" s="135" t="str">
        <f>IF(CRS!X20="","",CRS!X20)</f>
        <v>UD</v>
      </c>
      <c r="L26" s="137"/>
      <c r="M26" s="135" t="str">
        <f>IF(CRS!X20="","",CRS!X20)</f>
        <v>UD</v>
      </c>
      <c r="N26" s="138"/>
      <c r="O26" s="419" t="str">
        <f>IF(CRS!Y20="","",CRS!Y20)</f>
        <v>UD</v>
      </c>
      <c r="P26" s="420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>15-0187-931</v>
      </c>
      <c r="C27" s="130" t="str">
        <f>IF(NAMES!C14="","",NAMES!C14)</f>
        <v xml:space="preserve">ERCILLA, ERICK JAYSON R. </v>
      </c>
      <c r="D27" s="131"/>
      <c r="E27" s="132" t="str">
        <f>IF(NAMES!D14="","",NAMES!D14)</f>
        <v>M</v>
      </c>
      <c r="F27" s="133"/>
      <c r="G27" s="134" t="str">
        <f>IF(NAMES!E14="","",NAMES!E14)</f>
        <v>BSCRIM-3</v>
      </c>
      <c r="H27" s="124"/>
      <c r="I27" s="135">
        <f>IF(CRS!J21="","",CRS!J21)</f>
        <v>88</v>
      </c>
      <c r="J27" s="136"/>
      <c r="K27" s="135">
        <f>IF(CRS!X21="","",CRS!X21)</f>
        <v>80</v>
      </c>
      <c r="L27" s="137"/>
      <c r="M27" s="135">
        <f>IF(CRS!X21="","",CRS!X21)</f>
        <v>80</v>
      </c>
      <c r="N27" s="138"/>
      <c r="O27" s="419" t="str">
        <f>IF(CRS!Y21="","",CRS!Y21)</f>
        <v>PASSED</v>
      </c>
      <c r="P27" s="420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>16-5658-195</v>
      </c>
      <c r="C28" s="130" t="str">
        <f>IF(NAMES!C15="","",NAMES!C15)</f>
        <v xml:space="preserve">ESTEBAN, BRENDEL REME G. </v>
      </c>
      <c r="D28" s="131"/>
      <c r="E28" s="132" t="str">
        <f>IF(NAMES!D15="","",NAMES!D15)</f>
        <v>M</v>
      </c>
      <c r="F28" s="133"/>
      <c r="G28" s="134" t="str">
        <f>IF(NAMES!E15="","",NAMES!E15)</f>
        <v>BSCRIM-2</v>
      </c>
      <c r="H28" s="124"/>
      <c r="I28" s="135">
        <f>IF(CRS!J22="","",CRS!J22)</f>
        <v>87</v>
      </c>
      <c r="J28" s="136"/>
      <c r="K28" s="135">
        <f>IF(CRS!X22="","",CRS!X22)</f>
        <v>84</v>
      </c>
      <c r="L28" s="137"/>
      <c r="M28" s="135">
        <f>IF(CRS!X22="","",CRS!X22)</f>
        <v>84</v>
      </c>
      <c r="N28" s="138"/>
      <c r="O28" s="419" t="str">
        <f>IF(CRS!Y22="","",CRS!Y22)</f>
        <v>PASSED</v>
      </c>
      <c r="P28" s="4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>15-1057-978</v>
      </c>
      <c r="C29" s="130" t="str">
        <f>IF(NAMES!C16="","",NAMES!C16)</f>
        <v xml:space="preserve">ESTOE, RICO A. </v>
      </c>
      <c r="D29" s="131"/>
      <c r="E29" s="132" t="str">
        <f>IF(NAMES!D16="","",NAMES!D16)</f>
        <v>M</v>
      </c>
      <c r="F29" s="133"/>
      <c r="G29" s="134" t="str">
        <f>IF(NAMES!E16="","",NAMES!E16)</f>
        <v>BSCRIM-2</v>
      </c>
      <c r="H29" s="124"/>
      <c r="I29" s="135">
        <f>IF(CRS!J23="","",CRS!J23)</f>
        <v>85</v>
      </c>
      <c r="J29" s="136"/>
      <c r="K29" s="135">
        <f>IF(CRS!X23="","",CRS!X23)</f>
        <v>82</v>
      </c>
      <c r="L29" s="137"/>
      <c r="M29" s="135">
        <f>IF(CRS!X23="","",CRS!X23)</f>
        <v>82</v>
      </c>
      <c r="N29" s="138"/>
      <c r="O29" s="419" t="str">
        <f>IF(CRS!Y23="","",CRS!Y23)</f>
        <v>PASSED</v>
      </c>
      <c r="P29" s="4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>15-1174-879</v>
      </c>
      <c r="C30" s="130" t="str">
        <f>IF(NAMES!C17="","",NAMES!C17)</f>
        <v xml:space="preserve">ETECAN, VINCENT C. </v>
      </c>
      <c r="D30" s="131"/>
      <c r="E30" s="132" t="str">
        <f>IF(NAMES!D17="","",NAMES!D17)</f>
        <v>M</v>
      </c>
      <c r="F30" s="133"/>
      <c r="G30" s="134" t="str">
        <f>IF(NAMES!E17="","",NAMES!E17)</f>
        <v>BSCRIM-2</v>
      </c>
      <c r="H30" s="124"/>
      <c r="I30" s="135">
        <f>IF(CRS!J24="","",CRS!J24)</f>
        <v>76</v>
      </c>
      <c r="J30" s="136"/>
      <c r="K30" s="135">
        <f>IF(CRS!X24="","",CRS!X24)</f>
        <v>75</v>
      </c>
      <c r="L30" s="137"/>
      <c r="M30" s="135">
        <f>IF(CRS!X24="","",CRS!X24)</f>
        <v>75</v>
      </c>
      <c r="N30" s="138"/>
      <c r="O30" s="419" t="str">
        <f>IF(CRS!Y24="","",CRS!Y24)</f>
        <v>PASSED</v>
      </c>
      <c r="P30" s="4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>15-2591-799</v>
      </c>
      <c r="C31" s="130" t="str">
        <f>IF(NAMES!C18="","",NAMES!C18)</f>
        <v xml:space="preserve">GACITA, ARVIN GLENN T. </v>
      </c>
      <c r="D31" s="131"/>
      <c r="E31" s="132" t="str">
        <f>IF(NAMES!D18="","",NAMES!D18)</f>
        <v>M</v>
      </c>
      <c r="F31" s="133"/>
      <c r="G31" s="134" t="str">
        <f>IF(NAMES!E18="","",NAMES!E18)</f>
        <v>BSCRIM-2</v>
      </c>
      <c r="H31" s="124"/>
      <c r="I31" s="135">
        <f>IF(CRS!J25="","",CRS!J25)</f>
        <v>86</v>
      </c>
      <c r="J31" s="136"/>
      <c r="K31" s="135">
        <f>IF(CRS!X25="","",CRS!X25)</f>
        <v>83</v>
      </c>
      <c r="L31" s="137"/>
      <c r="M31" s="135">
        <f>IF(CRS!X25="","",CRS!X25)</f>
        <v>83</v>
      </c>
      <c r="N31" s="138"/>
      <c r="O31" s="419" t="str">
        <f>IF(CRS!Y25="","",CRS!Y25)</f>
        <v>PASSED</v>
      </c>
      <c r="P31" s="420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>17-5620-903</v>
      </c>
      <c r="C32" s="130" t="str">
        <f>IF(NAMES!C19="","",NAMES!C19)</f>
        <v xml:space="preserve">JULATON, YZA JOY O. </v>
      </c>
      <c r="D32" s="131"/>
      <c r="E32" s="132" t="str">
        <f>IF(NAMES!D19="","",NAMES!D19)</f>
        <v>F</v>
      </c>
      <c r="F32" s="133"/>
      <c r="G32" s="134" t="str">
        <f>IF(NAMES!E19="","",NAMES!E19)</f>
        <v>BSCRIM-1</v>
      </c>
      <c r="H32" s="124"/>
      <c r="I32" s="135">
        <f>IF(CRS!J26="","",CRS!J26)</f>
        <v>82</v>
      </c>
      <c r="J32" s="136"/>
      <c r="K32" s="135">
        <f>IF(CRS!X26="","",CRS!X26)</f>
        <v>79</v>
      </c>
      <c r="L32" s="137"/>
      <c r="M32" s="135">
        <f>IF(CRS!X26="","",CRS!X26)</f>
        <v>79</v>
      </c>
      <c r="N32" s="138"/>
      <c r="O32" s="419" t="str">
        <f>IF(CRS!Y26="","",CRS!Y26)</f>
        <v>PASSED</v>
      </c>
      <c r="P32" s="420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>16-5675-713</v>
      </c>
      <c r="C33" s="130" t="str">
        <f>IF(NAMES!C20="","",NAMES!C20)</f>
        <v xml:space="preserve">KAFILAS, CATHERINE N. </v>
      </c>
      <c r="D33" s="131"/>
      <c r="E33" s="132" t="str">
        <f>IF(NAMES!D20="","",NAMES!D20)</f>
        <v>F</v>
      </c>
      <c r="F33" s="133"/>
      <c r="G33" s="134" t="str">
        <f>IF(NAMES!E20="","",NAMES!E20)</f>
        <v>BSCRIM-2</v>
      </c>
      <c r="H33" s="124"/>
      <c r="I33" s="135">
        <f>IF(CRS!J27="","",CRS!J27)</f>
        <v>84</v>
      </c>
      <c r="J33" s="136"/>
      <c r="K33" s="135">
        <f>IF(CRS!X27="","",CRS!X27)</f>
        <v>78</v>
      </c>
      <c r="L33" s="137"/>
      <c r="M33" s="135">
        <f>IF(CRS!X27="","",CRS!X27)</f>
        <v>78</v>
      </c>
      <c r="N33" s="138"/>
      <c r="O33" s="419" t="str">
        <f>IF(CRS!Y27="","",CRS!Y27)</f>
        <v>PASSED</v>
      </c>
      <c r="P33" s="4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>15-1381-290</v>
      </c>
      <c r="C34" s="130" t="str">
        <f>IF(NAMES!C21="","",NAMES!C21)</f>
        <v xml:space="preserve">KIMMAYONG, PABLO JR. L. </v>
      </c>
      <c r="D34" s="131"/>
      <c r="E34" s="132" t="str">
        <f>IF(NAMES!D21="","",NAMES!D21)</f>
        <v>M</v>
      </c>
      <c r="F34" s="133"/>
      <c r="G34" s="134" t="str">
        <f>IF(NAMES!E21="","",NAMES!E21)</f>
        <v>BSCRIM-2</v>
      </c>
      <c r="H34" s="124"/>
      <c r="I34" s="135">
        <f>IF(CRS!J28="","",CRS!J28)</f>
        <v>90</v>
      </c>
      <c r="J34" s="136"/>
      <c r="K34" s="135">
        <f>IF(CRS!X28="","",CRS!X28)</f>
        <v>84</v>
      </c>
      <c r="L34" s="137"/>
      <c r="M34" s="135">
        <f>IF(CRS!X28="","",CRS!X28)</f>
        <v>84</v>
      </c>
      <c r="N34" s="138"/>
      <c r="O34" s="419" t="str">
        <f>IF(CRS!Y28="","",CRS!Y28)</f>
        <v>PASSED</v>
      </c>
      <c r="P34" s="4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>15-2032-827</v>
      </c>
      <c r="C35" s="130" t="str">
        <f>IF(NAMES!C22="","",NAMES!C22)</f>
        <v xml:space="preserve">LABBOT, RAFAEL C. </v>
      </c>
      <c r="D35" s="131"/>
      <c r="E35" s="132" t="str">
        <f>IF(NAMES!D22="","",NAMES!D22)</f>
        <v>M</v>
      </c>
      <c r="F35" s="133"/>
      <c r="G35" s="134" t="str">
        <f>IF(NAMES!E22="","",NAMES!E22)</f>
        <v>BSCRIM-2</v>
      </c>
      <c r="H35" s="124"/>
      <c r="I35" s="135">
        <f>IF(CRS!J29="","",CRS!J29)</f>
        <v>74</v>
      </c>
      <c r="J35" s="136"/>
      <c r="K35" s="135">
        <f>IF(CRS!X29="","",CRS!X29)</f>
        <v>73</v>
      </c>
      <c r="L35" s="137"/>
      <c r="M35" s="135">
        <f>IF(CRS!X29="","",CRS!X29)</f>
        <v>73</v>
      </c>
      <c r="N35" s="138"/>
      <c r="O35" s="419" t="str">
        <f>IF(CRS!Y29="","",CRS!Y29)</f>
        <v>FAILED</v>
      </c>
      <c r="P35" s="4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>17-4589-551</v>
      </c>
      <c r="C36" s="130" t="str">
        <f>IF(NAMES!C23="","",NAMES!C23)</f>
        <v xml:space="preserve">LAWA, ZACARIAS A. </v>
      </c>
      <c r="D36" s="131"/>
      <c r="E36" s="132" t="str">
        <f>IF(NAMES!D23="","",NAMES!D23)</f>
        <v>M</v>
      </c>
      <c r="F36" s="133"/>
      <c r="G36" s="134" t="str">
        <f>IF(NAMES!E23="","",NAMES!E23)</f>
        <v>BSCRIM-1</v>
      </c>
      <c r="H36" s="124"/>
      <c r="I36" s="135">
        <f>IF(CRS!J30="","",CRS!J30)</f>
        <v>86</v>
      </c>
      <c r="J36" s="136"/>
      <c r="K36" s="135">
        <f>IF(CRS!X30="","",CRS!X30)</f>
        <v>83</v>
      </c>
      <c r="L36" s="137"/>
      <c r="M36" s="135">
        <f>IF(CRS!X30="","",CRS!X30)</f>
        <v>83</v>
      </c>
      <c r="N36" s="138"/>
      <c r="O36" s="419" t="str">
        <f>IF(CRS!Y30="","",CRS!Y30)</f>
        <v>PASSED</v>
      </c>
      <c r="P36" s="4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>17-4645-873</v>
      </c>
      <c r="C37" s="130" t="str">
        <f>IF(NAMES!C24="","",NAMES!C24)</f>
        <v xml:space="preserve">MABONOT, EMAR P. </v>
      </c>
      <c r="D37" s="131"/>
      <c r="E37" s="132" t="str">
        <f>IF(NAMES!D24="","",NAMES!D24)</f>
        <v>M</v>
      </c>
      <c r="F37" s="133"/>
      <c r="G37" s="134" t="str">
        <f>IF(NAMES!E24="","",NAMES!E24)</f>
        <v>BSCRIM-2</v>
      </c>
      <c r="H37" s="124"/>
      <c r="I37" s="135">
        <f>IF(CRS!J31="","",CRS!J31)</f>
        <v>79</v>
      </c>
      <c r="J37" s="136"/>
      <c r="K37" s="135">
        <f>IF(CRS!X31="","",CRS!X31)</f>
        <v>79</v>
      </c>
      <c r="L37" s="137"/>
      <c r="M37" s="135">
        <f>IF(CRS!X31="","",CRS!X31)</f>
        <v>79</v>
      </c>
      <c r="N37" s="138"/>
      <c r="O37" s="419" t="str">
        <f>IF(CRS!Y31="","",CRS!Y31)</f>
        <v>PASSED</v>
      </c>
      <c r="P37" s="4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>16-5570-206</v>
      </c>
      <c r="C38" s="130" t="str">
        <f>IF(NAMES!C25="","",NAMES!C25)</f>
        <v xml:space="preserve">MADAYAG, STEFAN AIRAM G. </v>
      </c>
      <c r="D38" s="131"/>
      <c r="E38" s="132" t="str">
        <f>IF(NAMES!D25="","",NAMES!D25)</f>
        <v>M</v>
      </c>
      <c r="F38" s="133"/>
      <c r="G38" s="134" t="str">
        <f>IF(NAMES!E25="","",NAMES!E25)</f>
        <v>BSCRIM-2</v>
      </c>
      <c r="H38" s="124"/>
      <c r="I38" s="135">
        <f>IF(CRS!J32="","",CRS!J32)</f>
        <v>91</v>
      </c>
      <c r="J38" s="136"/>
      <c r="K38" s="135">
        <f>IF(CRS!X32="","",CRS!X32)</f>
        <v>89</v>
      </c>
      <c r="L38" s="137"/>
      <c r="M38" s="135">
        <f>IF(CRS!X32="","",CRS!X32)</f>
        <v>89</v>
      </c>
      <c r="N38" s="138"/>
      <c r="O38" s="419" t="str">
        <f>IF(CRS!Y32="","",CRS!Y32)</f>
        <v>PASSED</v>
      </c>
      <c r="P38" s="420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>15-0696-330</v>
      </c>
      <c r="C39" s="130" t="str">
        <f>IF(NAMES!C26="","",NAMES!C26)</f>
        <v xml:space="preserve">MALASI, JOB RUSSEL M. </v>
      </c>
      <c r="D39" s="131"/>
      <c r="E39" s="132" t="str">
        <f>IF(NAMES!D26="","",NAMES!D26)</f>
        <v>M</v>
      </c>
      <c r="F39" s="133"/>
      <c r="G39" s="134" t="str">
        <f>IF(NAMES!E26="","",NAMES!E26)</f>
        <v>BSCRIM-2</v>
      </c>
      <c r="H39" s="124"/>
      <c r="I39" s="135">
        <f>IF(CRS!J33="","",CRS!J33)</f>
        <v>86</v>
      </c>
      <c r="J39" s="136"/>
      <c r="K39" s="135">
        <f>IF(CRS!X33="","",CRS!X33)</f>
        <v>81</v>
      </c>
      <c r="L39" s="137"/>
      <c r="M39" s="135">
        <f>IF(CRS!X33="","",CRS!X33)</f>
        <v>81</v>
      </c>
      <c r="N39" s="138"/>
      <c r="O39" s="419" t="str">
        <f>IF(CRS!Y33="","",CRS!Y33)</f>
        <v>PASSED</v>
      </c>
      <c r="P39" s="420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>13-3972-521</v>
      </c>
      <c r="C40" s="130" t="str">
        <f>IF(NAMES!C27="","",NAMES!C27)</f>
        <v xml:space="preserve">MAMARIL, JOHN MATHEW B. </v>
      </c>
      <c r="D40" s="131"/>
      <c r="E40" s="132" t="str">
        <f>IF(NAMES!D27="","",NAMES!D27)</f>
        <v>M</v>
      </c>
      <c r="F40" s="133"/>
      <c r="G40" s="134" t="str">
        <f>IF(NAMES!E27="","",NAMES!E27)</f>
        <v>BSCRIM-2</v>
      </c>
      <c r="H40" s="124"/>
      <c r="I40" s="135" t="str">
        <f>IF(CRS!J34="","",CRS!J34)</f>
        <v/>
      </c>
      <c r="J40" s="136"/>
      <c r="K40" s="135" t="str">
        <f>IF(CRS!X34="","",CRS!X34)</f>
        <v>UD</v>
      </c>
      <c r="L40" s="137"/>
      <c r="M40" s="135" t="str">
        <f>IF(CRS!X34="","",CRS!X34)</f>
        <v>UD</v>
      </c>
      <c r="N40" s="138"/>
      <c r="O40" s="419" t="str">
        <f>IF(CRS!Y34="","",CRS!Y34)</f>
        <v>UD</v>
      </c>
      <c r="P40" s="4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>16-3890-430</v>
      </c>
      <c r="C41" s="130" t="str">
        <f>IF(NAMES!C28="","",NAMES!C28)</f>
        <v xml:space="preserve">MANGGES, CESAR JOHN V. </v>
      </c>
      <c r="D41" s="131"/>
      <c r="E41" s="132" t="str">
        <f>IF(NAMES!D28="","",NAMES!D28)</f>
        <v>M</v>
      </c>
      <c r="F41" s="133"/>
      <c r="G41" s="134" t="str">
        <f>IF(NAMES!E28="","",NAMES!E28)</f>
        <v>BSCRIM-2</v>
      </c>
      <c r="H41" s="124"/>
      <c r="I41" s="135">
        <f>IF(CRS!J35="","",CRS!J35)</f>
        <v>84</v>
      </c>
      <c r="J41" s="136"/>
      <c r="K41" s="135">
        <f>IF(CRS!X35="","",CRS!X35)</f>
        <v>82</v>
      </c>
      <c r="L41" s="137"/>
      <c r="M41" s="135">
        <f>IF(CRS!X35="","",CRS!X35)</f>
        <v>82</v>
      </c>
      <c r="N41" s="138"/>
      <c r="O41" s="419" t="str">
        <f>IF(CRS!Y35="","",CRS!Y35)</f>
        <v>PASSED</v>
      </c>
      <c r="P41" s="4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>15-2689-861</v>
      </c>
      <c r="C42" s="130" t="str">
        <f>IF(NAMES!C29="","",NAMES!C29)</f>
        <v xml:space="preserve">MIGUEL, JIM G. </v>
      </c>
      <c r="D42" s="131"/>
      <c r="E42" s="132" t="str">
        <f>IF(NAMES!D29="","",NAMES!D29)</f>
        <v>M</v>
      </c>
      <c r="F42" s="133"/>
      <c r="G42" s="134" t="str">
        <f>IF(NAMES!E29="","",NAMES!E29)</f>
        <v>BSCRIM-1</v>
      </c>
      <c r="H42" s="124"/>
      <c r="I42" s="135">
        <f>IF(CRS!J36="","",CRS!J36)</f>
        <v>81</v>
      </c>
      <c r="J42" s="136"/>
      <c r="K42" s="135">
        <f>IF(CRS!X36="","",CRS!X36)</f>
        <v>78</v>
      </c>
      <c r="L42" s="137"/>
      <c r="M42" s="135">
        <f>IF(CRS!X36="","",CRS!X36)</f>
        <v>78</v>
      </c>
      <c r="N42" s="138"/>
      <c r="O42" s="419" t="str">
        <f>IF(CRS!Y36="","",CRS!Y36)</f>
        <v>PASSED</v>
      </c>
      <c r="P42" s="4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>16-5578-147</v>
      </c>
      <c r="C43" s="130" t="str">
        <f>IF(NAMES!C30="","",NAMES!C30)</f>
        <v xml:space="preserve">NARCIZA, CHARLES, JR. A. </v>
      </c>
      <c r="D43" s="131"/>
      <c r="E43" s="132" t="str">
        <f>IF(NAMES!D30="","",NAMES!D30)</f>
        <v>M</v>
      </c>
      <c r="F43" s="133"/>
      <c r="G43" s="134" t="str">
        <f>IF(NAMES!E30="","",NAMES!E30)</f>
        <v>BSCRIM-2</v>
      </c>
      <c r="H43" s="124"/>
      <c r="I43" s="135">
        <f>IF(CRS!J37="","",CRS!J37)</f>
        <v>88</v>
      </c>
      <c r="J43" s="136"/>
      <c r="K43" s="135">
        <f>IF(CRS!X37="","",CRS!X37)</f>
        <v>87</v>
      </c>
      <c r="L43" s="137"/>
      <c r="M43" s="135">
        <f>IF(CRS!X37="","",CRS!X37)</f>
        <v>87</v>
      </c>
      <c r="N43" s="138"/>
      <c r="O43" s="419" t="str">
        <f>IF(CRS!Y37="","",CRS!Y37)</f>
        <v>PASSED</v>
      </c>
      <c r="P43" s="4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>14-0177-486</v>
      </c>
      <c r="C44" s="130" t="str">
        <f>IF(NAMES!C31="","",NAMES!C31)</f>
        <v xml:space="preserve">OSENIO, JING-JING A. </v>
      </c>
      <c r="D44" s="131"/>
      <c r="E44" s="132" t="str">
        <f>IF(NAMES!D31="","",NAMES!D31)</f>
        <v>F</v>
      </c>
      <c r="F44" s="133"/>
      <c r="G44" s="134" t="str">
        <f>IF(NAMES!E31="","",NAMES!E31)</f>
        <v>BSCRIM-3</v>
      </c>
      <c r="H44" s="124"/>
      <c r="I44" s="135">
        <f>IF(CRS!J38="","",CRS!J38)</f>
        <v>73</v>
      </c>
      <c r="J44" s="136"/>
      <c r="K44" s="135" t="str">
        <f>IF(CRS!X38="","",CRS!X38)</f>
        <v>UD</v>
      </c>
      <c r="L44" s="137"/>
      <c r="M44" s="135" t="str">
        <f>IF(CRS!X38="","",CRS!X38)</f>
        <v>UD</v>
      </c>
      <c r="N44" s="138"/>
      <c r="O44" s="419" t="str">
        <f>IF(CRS!Y38="","",CRS!Y38)</f>
        <v>UD</v>
      </c>
      <c r="P44" s="4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>17-5516-486</v>
      </c>
      <c r="C45" s="130" t="str">
        <f>IF(NAMES!C32="","",NAMES!C32)</f>
        <v xml:space="preserve">PAG-A, ADMYR JOHN L. </v>
      </c>
      <c r="D45" s="131"/>
      <c r="E45" s="132" t="str">
        <f>IF(NAMES!D32="","",NAMES!D32)</f>
        <v>M</v>
      </c>
      <c r="F45" s="133"/>
      <c r="G45" s="134" t="str">
        <f>IF(NAMES!E32="","",NAMES!E32)</f>
        <v>BSCRIM-1</v>
      </c>
      <c r="H45" s="124"/>
      <c r="I45" s="135">
        <f>IF(CRS!J39="","",CRS!J39)</f>
        <v>86</v>
      </c>
      <c r="J45" s="136"/>
      <c r="K45" s="135">
        <f>IF(CRS!X39="","",CRS!X39)</f>
        <v>83</v>
      </c>
      <c r="L45" s="137"/>
      <c r="M45" s="135">
        <f>IF(CRS!X39="","",CRS!X39)</f>
        <v>83</v>
      </c>
      <c r="N45" s="138"/>
      <c r="O45" s="419" t="str">
        <f>IF(CRS!Y39="","",CRS!Y39)</f>
        <v>PASSED</v>
      </c>
      <c r="P45" s="4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>14-4715-132</v>
      </c>
      <c r="C46" s="130" t="str">
        <f>IF(NAMES!C33="","",NAMES!C33)</f>
        <v xml:space="preserve">PELLIS, MARSHELLE K. </v>
      </c>
      <c r="D46" s="131"/>
      <c r="E46" s="132" t="str">
        <f>IF(NAMES!D33="","",NAMES!D33)</f>
        <v>F</v>
      </c>
      <c r="F46" s="133"/>
      <c r="G46" s="134" t="str">
        <f>IF(NAMES!E33="","",NAMES!E33)</f>
        <v>BSCRIM-2</v>
      </c>
      <c r="H46" s="124"/>
      <c r="I46" s="135">
        <f>IF(CRS!J40="","",CRS!J40)</f>
        <v>89</v>
      </c>
      <c r="J46" s="136"/>
      <c r="K46" s="135">
        <f>IF(CRS!X40="","",CRS!X40)</f>
        <v>82</v>
      </c>
      <c r="L46" s="137"/>
      <c r="M46" s="135">
        <f>IF(CRS!X40="","",CRS!X40)</f>
        <v>82</v>
      </c>
      <c r="N46" s="138"/>
      <c r="O46" s="419" t="str">
        <f>IF(CRS!Y40="","",CRS!Y40)</f>
        <v>PASSED</v>
      </c>
      <c r="P46" s="4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COMPUTER APPLICATIONS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CCJE-INTL</v>
      </c>
      <c r="C72" s="421" t="str">
        <f>C11</f>
        <v>COMP 1</v>
      </c>
      <c r="D72" s="422"/>
      <c r="E72" s="422"/>
      <c r="F72" s="154"/>
      <c r="G72" s="423" t="str">
        <f>G11</f>
        <v xml:space="preserve">   WSAT 1:30PM-3:30PM</v>
      </c>
      <c r="H72" s="424"/>
      <c r="I72" s="424"/>
      <c r="J72" s="424"/>
      <c r="K72" s="424"/>
      <c r="L72" s="424"/>
      <c r="M72" s="424"/>
      <c r="N72" s="155"/>
      <c r="O72" s="425" t="str">
        <f>O11</f>
        <v>1 Trimester</v>
      </c>
      <c r="P72" s="422"/>
    </row>
    <row r="73" spans="1:34" s="118" customFormat="1" ht="15" customHeight="1" x14ac:dyDescent="0.4">
      <c r="A73" s="117" t="s">
        <v>9</v>
      </c>
      <c r="C73" s="426" t="s">
        <v>10</v>
      </c>
      <c r="D73" s="338"/>
      <c r="E73" s="338"/>
      <c r="F73" s="154"/>
      <c r="G73" s="427" t="s">
        <v>128</v>
      </c>
      <c r="H73" s="338"/>
      <c r="I73" s="338"/>
      <c r="J73" s="338"/>
      <c r="K73" s="338"/>
      <c r="L73" s="338"/>
      <c r="M73" s="338"/>
      <c r="N73" s="97"/>
      <c r="O73" s="428" t="str">
        <f>O12</f>
        <v>SY 2018 - 2019</v>
      </c>
      <c r="P73" s="42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30" t="s">
        <v>121</v>
      </c>
      <c r="P75" s="43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>17-5837-967</v>
      </c>
      <c r="C76" s="130" t="str">
        <f>IF(NAMES!C34="","",NAMES!C34)</f>
        <v xml:space="preserve">PERALTA, JOHN D. </v>
      </c>
      <c r="D76" s="131"/>
      <c r="E76" s="132" t="str">
        <f>IF(NAMES!D34="","",NAMES!D34)</f>
        <v>M</v>
      </c>
      <c r="F76" s="133"/>
      <c r="G76" s="134" t="str">
        <f>IF(NAMES!E34="","",NAMES!E34)</f>
        <v>BSCRIM-1</v>
      </c>
      <c r="H76" s="124"/>
      <c r="I76" s="135">
        <f>IF(CRS!J50="","",CRS!J50)</f>
        <v>92</v>
      </c>
      <c r="J76" s="136"/>
      <c r="K76" s="135">
        <f>IF(CRS!X50="","",CRS!X50)</f>
        <v>89</v>
      </c>
      <c r="L76" s="137"/>
      <c r="M76" s="135">
        <f>IF(CRS!X50="","",CRS!X50)</f>
        <v>89</v>
      </c>
      <c r="N76" s="138"/>
      <c r="O76" s="419" t="str">
        <f>IF(CRS!Y50="","",CRS!Y50)</f>
        <v>PASSED</v>
      </c>
      <c r="P76" s="420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>15-0182-272</v>
      </c>
      <c r="C77" s="130" t="str">
        <f>IF(NAMES!C35="","",NAMES!C35)</f>
        <v xml:space="preserve">QUINIT, CARLO JOHN C. </v>
      </c>
      <c r="D77" s="131"/>
      <c r="E77" s="132" t="str">
        <f>IF(NAMES!D35="","",NAMES!D35)</f>
        <v>M</v>
      </c>
      <c r="F77" s="133"/>
      <c r="G77" s="134" t="str">
        <f>IF(NAMES!E35="","",NAMES!E35)</f>
        <v>BSCRIM-2</v>
      </c>
      <c r="H77" s="124"/>
      <c r="I77" s="135">
        <f>IF(CRS!J51="","",CRS!J51)</f>
        <v>92</v>
      </c>
      <c r="J77" s="136"/>
      <c r="K77" s="135">
        <f>IF(CRS!X51="","",CRS!X51)</f>
        <v>88</v>
      </c>
      <c r="L77" s="137"/>
      <c r="M77" s="135">
        <f>IF(CRS!X51="","",CRS!X51)</f>
        <v>88</v>
      </c>
      <c r="N77" s="138"/>
      <c r="O77" s="419" t="str">
        <f>IF(CRS!Y51="","",CRS!Y51)</f>
        <v>PASSED</v>
      </c>
      <c r="P77" s="420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>15-1048-529</v>
      </c>
      <c r="C78" s="130" t="str">
        <f>IF(NAMES!C36="","",NAMES!C36)</f>
        <v xml:space="preserve">SALVE, DENVER F. </v>
      </c>
      <c r="D78" s="131"/>
      <c r="E78" s="132" t="str">
        <f>IF(NAMES!D36="","",NAMES!D36)</f>
        <v>M</v>
      </c>
      <c r="F78" s="133"/>
      <c r="G78" s="134" t="str">
        <f>IF(NAMES!E36="","",NAMES!E36)</f>
        <v>BSCRIM-2</v>
      </c>
      <c r="H78" s="124"/>
      <c r="I78" s="135">
        <f>IF(CRS!J52="","",CRS!J52)</f>
        <v>90</v>
      </c>
      <c r="J78" s="136"/>
      <c r="K78" s="135">
        <f>IF(CRS!X52="","",CRS!X52)</f>
        <v>80</v>
      </c>
      <c r="L78" s="137"/>
      <c r="M78" s="135">
        <f>IF(CRS!X52="","",CRS!X52)</f>
        <v>80</v>
      </c>
      <c r="N78" s="138"/>
      <c r="O78" s="419" t="str">
        <f>IF(CRS!Y52="","",CRS!Y52)</f>
        <v>PASSED</v>
      </c>
      <c r="P78" s="420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>17-4106-350</v>
      </c>
      <c r="C79" s="130" t="str">
        <f>IF(NAMES!C37="","",NAMES!C37)</f>
        <v xml:space="preserve">TINDAAN, ELIZER S. </v>
      </c>
      <c r="D79" s="131"/>
      <c r="E79" s="132" t="str">
        <f>IF(NAMES!D37="","",NAMES!D37)</f>
        <v>M</v>
      </c>
      <c r="F79" s="133"/>
      <c r="G79" s="134" t="str">
        <f>IF(NAMES!E37="","",NAMES!E37)</f>
        <v>BSCRIM-1</v>
      </c>
      <c r="H79" s="124"/>
      <c r="I79" s="135">
        <f>IF(CRS!J53="","",CRS!J53)</f>
        <v>74</v>
      </c>
      <c r="J79" s="136"/>
      <c r="K79" s="135">
        <f>IF(CRS!X53="","",CRS!X53)</f>
        <v>73</v>
      </c>
      <c r="L79" s="137"/>
      <c r="M79" s="135">
        <f>IF(CRS!X53="","",CRS!X53)</f>
        <v>73</v>
      </c>
      <c r="N79" s="138"/>
      <c r="O79" s="419" t="str">
        <f>IF(CRS!Y53="","",CRS!Y53)</f>
        <v>FAILED</v>
      </c>
      <c r="P79" s="420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>14-1302-817</v>
      </c>
      <c r="C80" s="130" t="str">
        <f>IF(NAMES!C38="","",NAMES!C38)</f>
        <v xml:space="preserve">UMAYAM, GERALD A. </v>
      </c>
      <c r="D80" s="131"/>
      <c r="E80" s="132" t="str">
        <f>IF(NAMES!D38="","",NAMES!D38)</f>
        <v>M</v>
      </c>
      <c r="F80" s="133"/>
      <c r="G80" s="134" t="str">
        <f>IF(NAMES!E38="","",NAMES!E38)</f>
        <v>BSCRIM-2</v>
      </c>
      <c r="H80" s="124"/>
      <c r="I80" s="135">
        <f>IF(CRS!J54="","",CRS!J54)</f>
        <v>84</v>
      </c>
      <c r="J80" s="136"/>
      <c r="K80" s="135">
        <f>IF(CRS!X54="","",CRS!X54)</f>
        <v>79</v>
      </c>
      <c r="L80" s="137"/>
      <c r="M80" s="135">
        <f>IF(CRS!X54="","",CRS!X54)</f>
        <v>79</v>
      </c>
      <c r="N80" s="138"/>
      <c r="O80" s="419" t="str">
        <f>IF(CRS!Y54="","",CRS!Y54)</f>
        <v>PASSED</v>
      </c>
      <c r="P80" s="420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>16-4947-745</v>
      </c>
      <c r="C81" s="130" t="str">
        <f>IF(NAMES!C39="","",NAMES!C39)</f>
        <v xml:space="preserve">VERZOSA, ELMER L. </v>
      </c>
      <c r="D81" s="131"/>
      <c r="E81" s="132" t="str">
        <f>IF(NAMES!D39="","",NAMES!D39)</f>
        <v>M</v>
      </c>
      <c r="F81" s="133"/>
      <c r="G81" s="134" t="str">
        <f>IF(NAMES!E39="","",NAMES!E39)</f>
        <v>BSCRIM-2</v>
      </c>
      <c r="H81" s="124"/>
      <c r="I81" s="135">
        <f>IF(CRS!J55="","",CRS!J55)</f>
        <v>87</v>
      </c>
      <c r="J81" s="136"/>
      <c r="K81" s="135">
        <f>IF(CRS!X55="","",CRS!X55)</f>
        <v>83</v>
      </c>
      <c r="L81" s="137"/>
      <c r="M81" s="135">
        <f>IF(CRS!X55="","",CRS!X55)</f>
        <v>83</v>
      </c>
      <c r="N81" s="138"/>
      <c r="O81" s="419" t="str">
        <f>IF(CRS!Y55="","",CRS!Y55)</f>
        <v>PASSED</v>
      </c>
      <c r="P81" s="420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>17-5369-333</v>
      </c>
      <c r="C82" s="130" t="str">
        <f>IF(NAMES!C40="","",NAMES!C40)</f>
        <v xml:space="preserve">YANGOS, ELTON B. </v>
      </c>
      <c r="D82" s="131"/>
      <c r="E82" s="132" t="str">
        <f>IF(NAMES!D40="","",NAMES!D40)</f>
        <v>M</v>
      </c>
      <c r="F82" s="133"/>
      <c r="G82" s="134" t="str">
        <f>IF(NAMES!E40="","",NAMES!E40)</f>
        <v>BSCRIM-1</v>
      </c>
      <c r="H82" s="124"/>
      <c r="I82" s="135">
        <f>IF(CRS!J56="","",CRS!J56)</f>
        <v>90</v>
      </c>
      <c r="J82" s="136"/>
      <c r="K82" s="135">
        <f>IF(CRS!X56="","",CRS!X56)</f>
        <v>88</v>
      </c>
      <c r="L82" s="137"/>
      <c r="M82" s="135">
        <f>IF(CRS!X56="","",CRS!X56)</f>
        <v>88</v>
      </c>
      <c r="N82" s="138"/>
      <c r="O82" s="419" t="str">
        <f>IF(CRS!Y56="","",CRS!Y56)</f>
        <v>PASSED</v>
      </c>
      <c r="P82" s="420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9" t="str">
        <f>IF(CRS!Y57="","",CRS!Y57)</f>
        <v/>
      </c>
      <c r="P83" s="420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9" t="str">
        <f>IF(CRS!Y58="","",CRS!Y58)</f>
        <v/>
      </c>
      <c r="P84" s="420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9" t="str">
        <f>IF(CRS!Y59="","",CRS!Y59)</f>
        <v/>
      </c>
      <c r="P85" s="420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9" t="str">
        <f>IF(CRS!Y60="","",CRS!Y60)</f>
        <v/>
      </c>
      <c r="P86" s="420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9" t="str">
        <f>IF(CRS!Y61="","",CRS!Y61)</f>
        <v/>
      </c>
      <c r="P87" s="420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9" t="str">
        <f>IF(CRS!Y62="","",CRS!Y62)</f>
        <v/>
      </c>
      <c r="P88" s="420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9" t="str">
        <f>IF(CRS!Y63="","",CRS!Y63)</f>
        <v/>
      </c>
      <c r="P89" s="42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9" t="str">
        <f>IF(CRS!Y64="","",CRS!Y64)</f>
        <v/>
      </c>
      <c r="P90" s="420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9" t="str">
        <f>IF(CRS!Y65="","",CRS!Y65)</f>
        <v/>
      </c>
      <c r="P91" s="420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9" t="str">
        <f>IF(CRS!Y66="","",CRS!Y66)</f>
        <v/>
      </c>
      <c r="P92" s="420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9" t="str">
        <f>IF(CRS!Y67="","",CRS!Y67)</f>
        <v/>
      </c>
      <c r="P93" s="420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9" t="str">
        <f>IF(CRS!Y68="","",CRS!Y68)</f>
        <v/>
      </c>
      <c r="P94" s="420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9" t="str">
        <f>IF(CRS!Y69="","",CRS!Y69)</f>
        <v/>
      </c>
      <c r="P95" s="420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9" t="str">
        <f>IF(CRS!Y70="","",CRS!Y70)</f>
        <v/>
      </c>
      <c r="P96" s="420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9" t="str">
        <f>IF(CRS!Y71="","",CRS!Y71)</f>
        <v/>
      </c>
      <c r="P97" s="420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9" t="str">
        <f>IF(CRS!Y72="","",CRS!Y72)</f>
        <v/>
      </c>
      <c r="P98" s="42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9" t="str">
        <f>IF(CRS!Y73="","",CRS!Y73)</f>
        <v/>
      </c>
      <c r="P99" s="420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9" t="str">
        <f>IF(CRS!Y74="","",CRS!Y74)</f>
        <v/>
      </c>
      <c r="P100" s="4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9" t="str">
        <f>IF(CRS!Y75="","",CRS!Y75)</f>
        <v/>
      </c>
      <c r="P101" s="4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9" t="str">
        <f>IF(CRS!Y76="","",CRS!Y76)</f>
        <v/>
      </c>
      <c r="P102" s="4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9" t="str">
        <f>IF(CRS!Y77="","",CRS!Y77)</f>
        <v/>
      </c>
      <c r="P103" s="4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9" t="str">
        <f>IF(CRS!Y78="","",CRS!Y78)</f>
        <v/>
      </c>
      <c r="P104" s="420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9" t="str">
        <f>IF(CRS!Y79="","",CRS!Y79)</f>
        <v/>
      </c>
      <c r="P105" s="420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9" t="str">
        <f>IF(CRS!Y80="","",CRS!Y80)</f>
        <v/>
      </c>
      <c r="P106" s="420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9" t="s">
        <v>22</v>
      </c>
      <c r="P107" s="42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COMPUTER APPLICATIONS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5" zoomScaleNormal="100" workbookViewId="0">
      <selection activeCell="B23" sqref="B2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14-1575-616,85,PASSED,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14-3832-883,78,PASSED,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>16-5556-412,86,PASSED,</v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>16-5555-778,80,PASSED,</v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>17-5143-594,78,PASSED,</v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>13-1020-142,83,PASSED,</v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>15-0233-984,74,FAILED,</v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>13-2029-667,74,FAILED,</v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>15-2089-784,79,PASSED,</v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>16-4770-718,77,PASSED,</v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>16-4182-131,70,FAILED,</v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>14-5423-491,,,</v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>15-0187-931,88,PASSED,</v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>16-5658-195,87,PASSED,</v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>15-1057-978,85,PASSED,</v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>15-1174-879,76,PASSED,</v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>15-2591-799,86,PASSED,</v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>17-5620-903,82,PASSED,</v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>16-5675-713,84,PASSED,</v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>15-1381-290,90,PASSED,</v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>15-2032-827,74,FAILED,</v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>17-4589-551,86,PASSED,</v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>17-4645-873,79,PASSED,</v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>16-5570-206,91,PASSED,</v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>15-0696-330,86,PASSED,</v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>13-3972-521,,,</v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>16-3890-430,84,PASSED,</v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>15-2689-861,81,PASSED,</v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>16-5578-147,88,PASSED,</v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>14-0177-486,73,FAILED,</v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>17-5516-486,86,PASSED,</v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>14-4715-132,89,PASSED,</v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17-5837-967,92,PASSED,</v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>15-0182-272,92,PASSED,</v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>15-1048-529,90,PASSED,</v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>17-4106-350,74,FAILED,</v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>14-1302-817,84,PASSED,</v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>16-4947-745,87,PASSED,</v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>17-5369-333,90,PASSED</v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14-1575-616,81,PASSED,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14-3832-883,79,PASSED,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16-5556-412,83,PASSED,</v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16-5555-778,82,PASSED,</v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17-5143-594,81,PASSED,</v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13-1020-142,84,PASSED,</v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15-0233-984,,UD,</v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13-2029-667,,NFE,</v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15-2089-784,79,PASSED,</v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16-4770-718,77,PASSED,</v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16-4182-131,,UD,</v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14-5423-491,,UD,</v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15-0187-931,80,PASSED,</v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16-5658-195,84,PASSED,</v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15-1057-978,82,PASSED,</v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15-1174-879,75,PASSED,</v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15-2591-799,83,PASSED,</v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17-5620-903,79,PASSED,</v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16-5675-713,78,PASSED,</v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15-1381-290,84,PASSED,</v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15-2032-827,73,FAILED,</v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17-4589-551,83,PASSED,</v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17-4645-873,79,PASSED,</v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16-5570-206,89,PASSED,</v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15-0696-330,81,PASSED,</v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13-3972-521,,UD,</v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16-3890-430,82,PASSED,</v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15-2689-861,78,PASSED,</v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16-5578-147,87,PASSED,</v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14-0177-486,,UD,</v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17-5516-486,83,PASSED,</v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14-4715-132,82,PASSED,</v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17-5837-967,89,PASSED,</v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15-0182-272,88,PASSED,</v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15-1048-529,80,PASSED,</v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17-4106-350,73,FAILED,</v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14-1302-817,79,PASSED,</v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16-4947-745,83,PASSED,</v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17-5369-333,88,PASSED</v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2018-12-12T05:56:54Z</dcterms:modified>
</cp:coreProperties>
</file>