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52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<sst xmlns="http://schemas.openxmlformats.org/spreadsheetml/2006/main" count="197">
  <si>
    <t>Transmutation Table</t>
  </si>
  <si>
    <t>Lower Limit</t>
  </si>
  <si>
    <t>Upper Limit</t>
  </si>
  <si>
    <t>Equivalent Grade</t>
  </si>
  <si>
    <t>I N I T I A L   I N P U T</t>
  </si>
  <si>
    <t>CITCS INTL</t>
  </si>
  <si>
    <t>CSE12</t>
  </si>
  <si>
    <t>MOBILE APPLICATION DESIGN AND DEVELOPMENT</t>
  </si>
  <si>
    <t>Code</t>
  </si>
  <si>
    <t>Subject</t>
  </si>
  <si>
    <t>Description</t>
  </si>
  <si>
    <t>THSAT 12:30PM-1:45PM</t>
  </si>
  <si>
    <t>MWF 4:15PM-5:30PM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</si>
  <si>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</si>
  <si>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</si>
  <si>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</si>
  <si>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</si>
  <si>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</si>
  <si>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</si>
  <si>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</si>
  <si>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</si>
  <si>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</si>
  <si>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</si>
  <si>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</si>
  <si>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</si>
  <si>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</si>
  <si>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</si>
  <si>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</si>
  <si>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</si>
  <si>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</si>
  <si>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</si>
  <si>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</si>
  <si>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</si>
  <si>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</si>
  <si>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</si>
  <si>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</si>
  <si>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</si>
  <si>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</si>
  <si>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</si>
  <si>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</si>
  <si>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</si>
  <si>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</si>
  <si>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</si>
  <si>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</si>
  <si>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</si>
  <si>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KIM, JEONGWOO </t>
  </si>
  <si>
    <t>M</t>
  </si>
  <si>
    <t>BSCS-MOBILE TECH TRACK-2</t>
  </si>
  <si>
    <t>14-5020-682</t>
  </si>
  <si>
    <t>2</t>
  </si>
  <si>
    <t xml:space="preserve">VENTURA, BRYNEL JAMES D. </t>
  </si>
  <si>
    <t>13-3983-371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</si>
  <si>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</si>
  <si>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</si>
  <si>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</si>
  <si>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</si>
  <si>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</si>
  <si>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</si>
  <si>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</si>
  <si>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</si>
  <si>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</si>
  <si>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</si>
  <si>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</si>
  <si>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</si>
  <si>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</si>
  <si>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</si>
  <si>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</si>
  <si>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</si>
  <si>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</si>
  <si>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</si>
  <si>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</si>
  <si>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</si>
  <si>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</si>
  <si>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</si>
  <si>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</si>
  <si>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</si>
  <si>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</si>
  <si>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</si>
  <si>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</si>
  <si>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</si>
  <si>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</si>
  <si>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</si>
  <si>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</si>
  <si>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</si>
  <si>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</si>
  <si>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</si>
  <si>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</si>
  <si>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</si>
  <si>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</si>
  <si>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</si>
  <si>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</si>
  <si>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</si>
  <si>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</si>
  <si>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</si>
  <si>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</si>
  <si>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</si>
  <si>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</si>
  <si>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</si>
  <si>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</si>
  <si>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</si>
  <si>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</si>
  <si>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</si>
  <si>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</si>
  <si>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</si>
  <si>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</si>
  <si>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</si>
  <si>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</si>
  <si>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</si>
  <si>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</si>
  <si>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</si>
  <si>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</si>
  <si>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</si>
  <si>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</si>
  <si>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</si>
  <si>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</si>
  <si>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</si>
  <si>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</si>
  <si>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</si>
  <si>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</si>
  <si>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</si>
  <si>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</si>
  <si>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</si>
  <si>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</si>
  <si>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</si>
  <si>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</si>
  <si>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</si>
  <si>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</si>
  <si>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</si>
  <si>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</si>
  <si>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</si>
  <si>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</si>
  <si>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</si>
  <si>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</si>
  <si>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</si>
  <si>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</si>
  <si>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</si>
  <si>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</si>
  <si>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</si>
  <si>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</si>
  <si>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</si>
  <si>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</si>
  <si>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</si>
  <si>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</si>
  <si>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</si>
  <si>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</si>
  <si>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</si>
  <si>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</si>
  <si>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</si>
  <si>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</si>
  <si>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QCH01</t>
  </si>
  <si>
    <t>QCH02</t>
  </si>
  <si>
    <t>Font</t>
  </si>
  <si>
    <t>SW</t>
  </si>
  <si>
    <t>CB</t>
  </si>
  <si>
    <t>PS01</t>
  </si>
  <si>
    <t>PS02</t>
  </si>
  <si>
    <t>PS03</t>
  </si>
  <si>
    <t>PS04</t>
  </si>
  <si>
    <t>PS05</t>
  </si>
  <si>
    <t>PS06</t>
  </si>
  <si>
    <t>PS07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</si>
  <si>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</si>
  <si>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</si>
  <si>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</si>
  <si>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Graphics</t>
  </si>
  <si>
    <t>Audio</t>
  </si>
  <si>
    <t>Lab01</t>
  </si>
  <si>
    <t>Lab02</t>
  </si>
  <si>
    <t>Lab03</t>
  </si>
  <si>
    <t>Lab04</t>
  </si>
  <si>
    <t>Lab05</t>
  </si>
  <si>
    <t>-</t>
  </si>
  <si>
    <t>F I N A L</t>
  </si>
  <si>
    <t xml:space="preserve">Animation </t>
  </si>
  <si>
    <t>Video</t>
  </si>
  <si>
    <t>VAUDIO</t>
  </si>
  <si>
    <t>VVIDEO</t>
  </si>
  <si>
    <t>VCONTENT</t>
  </si>
  <si>
    <t>VEFFECTS</t>
  </si>
  <si>
    <t>ACONTENT</t>
  </si>
  <si>
    <t>AGRAPHICS</t>
  </si>
  <si>
    <t>ATRANS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</si>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</sst>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8">
    <numFmt numFmtId="176" formatCode="###\-###0"/>
    <numFmt numFmtId="42" formatCode="_(&quot;$&quot;* #,##0_);_(&quot;$&quot;* \(#,##0\);_(&quot;$&quot;* &quot;-&quot;_);_(@_)"/>
    <numFmt numFmtId="177" formatCode="mmmm\ d\,\ yyyy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180" formatCode="mm/dd/yy;@"/>
    <numFmt numFmtId="181" formatCode="d\-mmm\-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67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12" borderId="79" applyNumberFormat="0" applyAlignment="0" applyProtection="0">
      <alignment vertical="center"/>
    </xf>
    <xf numFmtId="0" fontId="68" fillId="0" borderId="78" applyNumberFormat="0" applyFill="0" applyAlignment="0" applyProtection="0">
      <alignment vertical="center"/>
    </xf>
    <xf numFmtId="0" fontId="0" fillId="18" borderId="83" applyNumberFormat="0" applyFon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1" fillId="0" borderId="78" applyNumberFormat="0" applyFill="0" applyAlignment="0" applyProtection="0">
      <alignment vertical="center"/>
    </xf>
    <xf numFmtId="0" fontId="66" fillId="0" borderId="7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4" fillId="14" borderId="81" applyNumberFormat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83" fillId="25" borderId="84" applyNumberFormat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80" fillId="25" borderId="81" applyNumberFormat="0" applyAlignment="0" applyProtection="0">
      <alignment vertical="center"/>
    </xf>
    <xf numFmtId="0" fontId="76" fillId="0" borderId="82" applyNumberFormat="0" applyFill="0" applyAlignment="0" applyProtection="0">
      <alignment vertical="center"/>
    </xf>
    <xf numFmtId="0" fontId="71" fillId="0" borderId="80" applyNumberFormat="0" applyFill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3" fillId="0" borderId="0"/>
    <xf numFmtId="0" fontId="67" fillId="28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3" fillId="0" borderId="0"/>
    <xf numFmtId="0" fontId="67" fillId="35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6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80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80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80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5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5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77" fontId="22" fillId="6" borderId="50" xfId="37" applyNumberFormat="1" applyFont="1" applyFill="1" applyBorder="1" applyAlignment="1" applyProtection="1">
      <alignment horizontal="center"/>
      <protection locked="0"/>
    </xf>
    <xf numFmtId="177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77" fontId="22" fillId="5" borderId="0" xfId="37" applyNumberFormat="1" applyFont="1" applyFill="1" applyBorder="1" applyAlignment="1" applyProtection="1">
      <alignment horizontal="center" vertical="center"/>
      <protection hidden="1"/>
    </xf>
    <xf numFmtId="177" fontId="22" fillId="6" borderId="54" xfId="37" applyNumberFormat="1" applyFont="1" applyFill="1" applyBorder="1" applyAlignment="1" applyProtection="1">
      <alignment horizontal="center"/>
      <protection locked="0"/>
    </xf>
    <xf numFmtId="177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77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1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1" fontId="64" fillId="2" borderId="49" xfId="37" applyNumberFormat="1" applyFont="1" applyFill="1" applyBorder="1" applyAlignment="1" applyProtection="1">
      <alignment horizontal="center"/>
      <protection hidden="1"/>
    </xf>
    <xf numFmtId="181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1" fontId="29" fillId="5" borderId="59" xfId="37" applyNumberFormat="1" applyFont="1" applyFill="1" applyBorder="1" applyAlignment="1" applyProtection="1">
      <alignment horizontal="center"/>
      <protection hidden="1"/>
    </xf>
    <xf numFmtId="181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workbookViewId="0">
      <selection activeCell="G16" sqref="G16"/>
    </sheetView>
  </sheetViews>
  <sheetFormatPr defaultColWidth="9" defaultRowHeight="15"/>
  <cols>
    <col min="1" max="1" width="1.71428571428571" style="284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4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4"/>
    <col min="74" max="16384" width="9.14285714285714" style="69"/>
  </cols>
  <sheetData>
    <row r="1" s="283" customFormat="1" ht="13.35" customHeight="1"/>
    <row r="2" ht="13.35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35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35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35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35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35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35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35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35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35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35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35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35" customHeight="1" spans="2:18">
      <c r="B14" s="294"/>
      <c r="C14" s="296"/>
      <c r="D14" s="300" t="s">
        <v>11</v>
      </c>
      <c r="E14" s="301"/>
      <c r="F14" s="304"/>
      <c r="G14" s="300" t="s">
        <v>12</v>
      </c>
      <c r="H14" s="301"/>
      <c r="I14" s="351"/>
      <c r="J14" s="352" t="s">
        <v>13</v>
      </c>
      <c r="K14" s="308"/>
      <c r="L14" s="347"/>
      <c r="M14" s="350" t="s">
        <v>14</v>
      </c>
      <c r="N14" s="346"/>
      <c r="P14" s="341">
        <v>59</v>
      </c>
      <c r="Q14" s="341">
        <v>60.9999</v>
      </c>
      <c r="R14" s="339">
        <v>80</v>
      </c>
    </row>
    <row r="15" ht="13.35" customHeight="1" spans="2:18">
      <c r="B15" s="294"/>
      <c r="C15" s="296"/>
      <c r="D15" s="302" t="s">
        <v>15</v>
      </c>
      <c r="E15" s="305"/>
      <c r="F15" s="304"/>
      <c r="G15" s="302" t="s">
        <v>16</v>
      </c>
      <c r="H15" s="305"/>
      <c r="I15" s="351"/>
      <c r="J15" s="302" t="s">
        <v>17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35" customHeight="1" spans="2:18">
      <c r="B16" s="294"/>
      <c r="C16" s="296"/>
      <c r="D16" s="297" t="s">
        <v>18</v>
      </c>
      <c r="E16" s="306"/>
      <c r="F16" s="304"/>
      <c r="G16" s="307" t="s">
        <v>19</v>
      </c>
      <c r="H16" s="308"/>
      <c r="I16" s="308"/>
      <c r="J16" s="354" t="s">
        <v>20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35" customHeight="1" spans="2:18">
      <c r="B17" s="294"/>
      <c r="C17" s="296"/>
      <c r="D17" s="302" t="s">
        <v>21</v>
      </c>
      <c r="E17" s="309"/>
      <c r="F17" s="304"/>
      <c r="G17" s="302" t="s">
        <v>22</v>
      </c>
      <c r="H17" s="310"/>
      <c r="I17" s="351"/>
      <c r="J17" s="302" t="s">
        <v>23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35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35" customHeight="1" spans="2:18">
      <c r="B19" s="294"/>
      <c r="C19" s="312"/>
      <c r="D19" s="313" t="s">
        <v>24</v>
      </c>
      <c r="E19" s="314"/>
      <c r="F19" s="315"/>
      <c r="G19" s="313" t="s">
        <v>25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35" customHeight="1" spans="2:18">
      <c r="B20" s="294"/>
      <c r="C20" s="317"/>
      <c r="D20" s="318"/>
      <c r="E20" s="319"/>
      <c r="F20" s="320"/>
      <c r="G20" s="321" t="s">
        <v>26</v>
      </c>
      <c r="H20" s="322"/>
      <c r="I20" s="360"/>
      <c r="J20" s="361">
        <v>0.33</v>
      </c>
      <c r="K20" s="361">
        <v>0.33</v>
      </c>
      <c r="L20" s="362">
        <v>0.33</v>
      </c>
      <c r="M20" s="357"/>
      <c r="N20" s="346"/>
      <c r="P20" s="341">
        <v>71</v>
      </c>
      <c r="Q20" s="341">
        <v>72.9999</v>
      </c>
      <c r="R20" s="339">
        <v>86</v>
      </c>
    </row>
    <row r="21" ht="13.35" customHeight="1" spans="2:18">
      <c r="B21" s="294"/>
      <c r="C21" s="317"/>
      <c r="D21" s="302" t="s">
        <v>27</v>
      </c>
      <c r="E21" s="303"/>
      <c r="F21" s="323"/>
      <c r="G21" s="321" t="s">
        <v>28</v>
      </c>
      <c r="H21" s="322"/>
      <c r="I21" s="360"/>
      <c r="J21" s="361">
        <v>0.33</v>
      </c>
      <c r="K21" s="361">
        <v>0.33</v>
      </c>
      <c r="L21" s="362">
        <v>0.33</v>
      </c>
      <c r="M21" s="357"/>
      <c r="N21" s="346"/>
      <c r="P21" s="341">
        <v>73</v>
      </c>
      <c r="Q21" s="341">
        <v>74.9999</v>
      </c>
      <c r="R21" s="339">
        <v>87</v>
      </c>
    </row>
    <row r="22" ht="13.35" customHeight="1" spans="2:18">
      <c r="B22" s="294"/>
      <c r="C22" s="317"/>
      <c r="D22" s="324"/>
      <c r="E22" s="325"/>
      <c r="F22" s="320"/>
      <c r="G22" s="326" t="s">
        <v>29</v>
      </c>
      <c r="H22" s="327"/>
      <c r="I22" s="327"/>
      <c r="J22" s="363">
        <v>0.34</v>
      </c>
      <c r="K22" s="363">
        <v>0.34</v>
      </c>
      <c r="L22" s="364">
        <v>0.34</v>
      </c>
      <c r="M22" s="365"/>
      <c r="N22" s="346"/>
      <c r="P22" s="341">
        <v>75</v>
      </c>
      <c r="Q22" s="341">
        <v>76.9999</v>
      </c>
      <c r="R22" s="339">
        <v>88</v>
      </c>
    </row>
    <row r="23" ht="13.35" customHeight="1" spans="2:18">
      <c r="B23" s="294"/>
      <c r="C23" s="317"/>
      <c r="D23" s="302" t="s">
        <v>30</v>
      </c>
      <c r="E23" s="303"/>
      <c r="F23" s="323"/>
      <c r="G23" s="320"/>
      <c r="H23" s="320"/>
      <c r="I23" s="320"/>
      <c r="J23" s="366" t="str">
        <f>IF((SUM(J20:J22))=1,"",(SUM(J20:J22))-1)</f>
        <v/>
      </c>
      <c r="K23" s="366" t="str">
        <f>IF((SUM(K20:K22))=1,"",(SUM(K20:K22))-1)</f>
        <v/>
      </c>
      <c r="L23" s="366" t="str">
        <f>IF((SUM(L20:L22))=1,"",(SUM(L20:L22))-1)</f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35" customHeight="1" spans="2:18">
      <c r="B24" s="294"/>
      <c r="C24" s="317"/>
      <c r="D24" s="324"/>
      <c r="E24" s="328"/>
      <c r="F24" s="323"/>
      <c r="G24" s="313" t="s">
        <v>31</v>
      </c>
      <c r="H24" s="316"/>
      <c r="I24" s="316"/>
      <c r="J24" s="367" t="s">
        <v>32</v>
      </c>
      <c r="K24" s="367" t="s">
        <v>33</v>
      </c>
      <c r="L24" s="368" t="s">
        <v>34</v>
      </c>
      <c r="M24" s="365"/>
      <c r="N24" s="346"/>
      <c r="P24" s="341">
        <v>79</v>
      </c>
      <c r="Q24" s="341">
        <v>80.9999</v>
      </c>
      <c r="R24" s="339">
        <v>90</v>
      </c>
    </row>
    <row r="25" ht="13.35" customHeight="1" spans="2:18">
      <c r="B25" s="294"/>
      <c r="C25" s="317"/>
      <c r="D25" s="302" t="s">
        <v>35</v>
      </c>
      <c r="E25" s="303"/>
      <c r="F25" s="320"/>
      <c r="G25" s="329" t="s">
        <v>36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35" customHeight="1" spans="2:18">
      <c r="B26" s="294"/>
      <c r="C26" s="317"/>
      <c r="D26" s="302"/>
      <c r="E26" s="65"/>
      <c r="F26" s="320"/>
      <c r="G26" s="331" t="s">
        <v>37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35" customHeight="1" spans="2:18">
      <c r="B27" s="294"/>
      <c r="C27" s="333" t="s">
        <v>38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7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7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workbookViewId="0">
      <selection activeCell="B2" sqref="B2:E3"/>
    </sheetView>
  </sheetViews>
  <sheetFormatPr defaultColWidth="9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77" t="s">
        <v>39</v>
      </c>
      <c r="B1" s="277" t="s">
        <v>40</v>
      </c>
      <c r="C1" s="277" t="s">
        <v>41</v>
      </c>
      <c r="D1" s="277" t="s">
        <v>42</v>
      </c>
      <c r="E1" s="277" t="s">
        <v>43</v>
      </c>
    </row>
    <row r="2" ht="12.75" customHeight="1" spans="1:5">
      <c r="A2" s="377" t="s">
        <v>44</v>
      </c>
      <c r="B2" s="279" t="s">
        <v>45</v>
      </c>
      <c r="C2" s="280" t="s">
        <v>46</v>
      </c>
      <c r="D2" s="281" t="s">
        <v>47</v>
      </c>
      <c r="E2" s="280" t="s">
        <v>48</v>
      </c>
    </row>
    <row r="3" ht="12.75" customHeight="1" spans="1:5">
      <c r="A3" s="377" t="s">
        <v>49</v>
      </c>
      <c r="B3" s="279" t="s">
        <v>50</v>
      </c>
      <c r="C3" s="280" t="s">
        <v>46</v>
      </c>
      <c r="D3" s="281" t="s">
        <v>47</v>
      </c>
      <c r="E3" s="280" t="s">
        <v>51</v>
      </c>
    </row>
    <row r="4" ht="12.75" customHeight="1" spans="1:5">
      <c r="A4" s="377" t="s">
        <v>52</v>
      </c>
      <c r="B4" s="279"/>
      <c r="C4" s="280"/>
      <c r="D4" s="281"/>
      <c r="E4" s="280"/>
    </row>
    <row r="5" ht="12.75" customHeight="1" spans="1:5">
      <c r="A5" s="377" t="s">
        <v>53</v>
      </c>
      <c r="B5" s="279"/>
      <c r="C5" s="280"/>
      <c r="D5" s="281"/>
      <c r="E5" s="280"/>
    </row>
    <row r="6" ht="12.75" customHeight="1" spans="1:5">
      <c r="A6" s="377" t="s">
        <v>54</v>
      </c>
      <c r="B6" s="279"/>
      <c r="C6" s="280"/>
      <c r="D6" s="281"/>
      <c r="E6" s="280"/>
    </row>
    <row r="7" ht="12.75" customHeight="1" spans="1:5">
      <c r="A7" s="377" t="s">
        <v>55</v>
      </c>
      <c r="B7" s="279"/>
      <c r="C7" s="280"/>
      <c r="D7" s="281"/>
      <c r="E7" s="280"/>
    </row>
    <row r="8" ht="12.75" customHeight="1" spans="1:5">
      <c r="A8" s="377" t="s">
        <v>56</v>
      </c>
      <c r="B8" s="279"/>
      <c r="C8" s="280"/>
      <c r="D8" s="281"/>
      <c r="E8" s="280"/>
    </row>
    <row r="9" ht="12.75" customHeight="1" spans="1:5">
      <c r="A9" s="377" t="s">
        <v>57</v>
      </c>
      <c r="B9" s="279"/>
      <c r="C9" s="280"/>
      <c r="D9" s="281"/>
      <c r="E9" s="280"/>
    </row>
    <row r="10" ht="12.75" customHeight="1" spans="1:5">
      <c r="A10" s="377" t="s">
        <v>58</v>
      </c>
      <c r="B10" s="279"/>
      <c r="C10" s="280"/>
      <c r="D10" s="281"/>
      <c r="E10" s="280"/>
    </row>
    <row r="11" ht="12.75" customHeight="1" spans="1:5">
      <c r="A11" s="377" t="s">
        <v>59</v>
      </c>
      <c r="B11" s="282"/>
      <c r="C11" s="280"/>
      <c r="D11" s="281"/>
      <c r="E11" s="280"/>
    </row>
    <row r="12" ht="12.75" customHeight="1" spans="1:5">
      <c r="A12" s="377" t="s">
        <v>60</v>
      </c>
      <c r="B12" s="279"/>
      <c r="C12" s="280"/>
      <c r="D12" s="281"/>
      <c r="E12" s="280"/>
    </row>
    <row r="13" ht="12.75" customHeight="1" spans="1:5">
      <c r="A13" s="377" t="s">
        <v>61</v>
      </c>
      <c r="B13" s="279"/>
      <c r="C13" s="280"/>
      <c r="D13" s="281"/>
      <c r="E13" s="280"/>
    </row>
    <row r="14" ht="12.75" customHeight="1" spans="1:5">
      <c r="A14" s="377" t="s">
        <v>62</v>
      </c>
      <c r="B14" s="279"/>
      <c r="C14" s="280"/>
      <c r="D14" s="281"/>
      <c r="E14" s="280"/>
    </row>
    <row r="15" ht="12.75" customHeight="1" spans="1:5">
      <c r="A15" s="377" t="s">
        <v>63</v>
      </c>
      <c r="B15" s="279"/>
      <c r="C15" s="280"/>
      <c r="D15" s="281"/>
      <c r="E15" s="280"/>
    </row>
    <row r="16" ht="12.75" customHeight="1" spans="1:5">
      <c r="A16" s="377" t="s">
        <v>64</v>
      </c>
      <c r="B16" s="279"/>
      <c r="C16" s="280"/>
      <c r="D16" s="281"/>
      <c r="E16" s="280"/>
    </row>
    <row r="17" ht="12.75" customHeight="1" spans="1:5">
      <c r="A17" s="377" t="s">
        <v>65</v>
      </c>
      <c r="B17" s="279"/>
      <c r="C17" s="280"/>
      <c r="D17" s="281"/>
      <c r="E17" s="280"/>
    </row>
    <row r="18" ht="12.75" customHeight="1" spans="1:5">
      <c r="A18" s="377" t="s">
        <v>66</v>
      </c>
      <c r="B18" s="279"/>
      <c r="C18" s="280"/>
      <c r="D18" s="281"/>
      <c r="E18" s="280"/>
    </row>
    <row r="19" ht="12.75" customHeight="1" spans="1:5">
      <c r="A19" s="377" t="s">
        <v>67</v>
      </c>
      <c r="B19" s="279"/>
      <c r="C19" s="280"/>
      <c r="D19" s="281"/>
      <c r="E19" s="280"/>
    </row>
    <row r="20" ht="12.75" customHeight="1" spans="1:5">
      <c r="A20" s="377" t="s">
        <v>68</v>
      </c>
      <c r="B20" s="279"/>
      <c r="C20" s="280"/>
      <c r="D20" s="281"/>
      <c r="E20" s="280"/>
    </row>
    <row r="21" ht="12.75" customHeight="1" spans="1:5">
      <c r="A21" s="377" t="s">
        <v>69</v>
      </c>
      <c r="B21" s="279"/>
      <c r="C21" s="280"/>
      <c r="D21" s="281"/>
      <c r="E21" s="280"/>
    </row>
    <row r="22" ht="12.75" customHeight="1" spans="1:5">
      <c r="A22" s="377" t="s">
        <v>70</v>
      </c>
      <c r="B22" s="279"/>
      <c r="C22" s="280"/>
      <c r="D22" s="281"/>
      <c r="E22" s="280"/>
    </row>
    <row r="23" ht="12.75" customHeight="1" spans="1:5">
      <c r="A23" s="377" t="s">
        <v>71</v>
      </c>
      <c r="B23" s="279"/>
      <c r="C23" s="280"/>
      <c r="D23" s="281"/>
      <c r="E23" s="280"/>
    </row>
    <row r="24" ht="12.75" customHeight="1" spans="1:5">
      <c r="A24" s="377" t="s">
        <v>72</v>
      </c>
      <c r="B24" s="279"/>
      <c r="C24" s="280"/>
      <c r="D24" s="281"/>
      <c r="E24" s="280"/>
    </row>
    <row r="25" ht="12.75" customHeight="1" spans="1:5">
      <c r="A25" s="377" t="s">
        <v>73</v>
      </c>
      <c r="B25" s="279"/>
      <c r="C25" s="280"/>
      <c r="D25" s="281"/>
      <c r="E25" s="280"/>
    </row>
    <row r="26" ht="12.75" customHeight="1" spans="1:5">
      <c r="A26" s="377" t="s">
        <v>74</v>
      </c>
      <c r="B26" s="279"/>
      <c r="C26" s="280"/>
      <c r="D26" s="281"/>
      <c r="E26" s="280"/>
    </row>
    <row r="27" ht="12.75" customHeight="1" spans="1:5">
      <c r="A27" s="377" t="s">
        <v>75</v>
      </c>
      <c r="B27" s="279"/>
      <c r="C27" s="280"/>
      <c r="D27" s="281"/>
      <c r="E27" s="280"/>
    </row>
    <row r="28" ht="12.75" customHeight="1" spans="1:5">
      <c r="A28" s="377" t="s">
        <v>76</v>
      </c>
      <c r="B28" s="279"/>
      <c r="C28" s="280"/>
      <c r="D28" s="281"/>
      <c r="E28" s="280"/>
    </row>
    <row r="29" ht="12.75" customHeight="1" spans="1:5">
      <c r="A29" s="377" t="s">
        <v>77</v>
      </c>
      <c r="B29" s="279"/>
      <c r="C29" s="280"/>
      <c r="D29" s="281"/>
      <c r="E29" s="280"/>
    </row>
    <row r="30" ht="12.75" customHeight="1" spans="1:5">
      <c r="A30" s="377" t="s">
        <v>78</v>
      </c>
      <c r="B30" s="279"/>
      <c r="C30" s="280"/>
      <c r="D30" s="281"/>
      <c r="E30" s="280"/>
    </row>
    <row r="31" ht="12.75" customHeight="1" spans="1:5">
      <c r="A31" s="377" t="s">
        <v>79</v>
      </c>
      <c r="B31" s="279"/>
      <c r="C31" s="280"/>
      <c r="D31" s="281"/>
      <c r="E31" s="280"/>
    </row>
    <row r="32" ht="12.75" customHeight="1" spans="1:5">
      <c r="A32" s="377" t="s">
        <v>80</v>
      </c>
      <c r="B32" s="279"/>
      <c r="C32" s="280"/>
      <c r="D32" s="281"/>
      <c r="E32" s="280"/>
    </row>
    <row r="33" ht="12.75" customHeight="1" spans="1:5">
      <c r="A33" s="377" t="s">
        <v>81</v>
      </c>
      <c r="B33" s="279"/>
      <c r="C33" s="280"/>
      <c r="D33" s="281"/>
      <c r="E33" s="280"/>
    </row>
    <row r="34" ht="12.75" customHeight="1" spans="1:5">
      <c r="A34" s="377" t="s">
        <v>82</v>
      </c>
      <c r="B34" s="279"/>
      <c r="C34" s="280"/>
      <c r="D34" s="281"/>
      <c r="E34" s="280"/>
    </row>
    <row r="35" ht="12.75" customHeight="1" spans="1:5">
      <c r="A35" s="377" t="s">
        <v>83</v>
      </c>
      <c r="B35" s="279"/>
      <c r="C35" s="280"/>
      <c r="D35" s="281"/>
      <c r="E35" s="280"/>
    </row>
    <row r="36" ht="12.75" customHeight="1" spans="1:5">
      <c r="A36" s="377" t="s">
        <v>84</v>
      </c>
      <c r="B36" s="279"/>
      <c r="C36" s="280"/>
      <c r="D36" s="281"/>
      <c r="E36" s="280"/>
    </row>
    <row r="37" ht="12.75" customHeight="1" spans="1:5">
      <c r="A37" s="377" t="s">
        <v>85</v>
      </c>
      <c r="B37" s="279"/>
      <c r="C37" s="280"/>
      <c r="D37" s="281"/>
      <c r="E37" s="280"/>
    </row>
    <row r="38" ht="12.75" customHeight="1" spans="1:5">
      <c r="A38" s="377" t="s">
        <v>86</v>
      </c>
      <c r="B38" s="279"/>
      <c r="C38" s="280"/>
      <c r="D38" s="281"/>
      <c r="E38" s="280"/>
    </row>
    <row r="39" ht="12.75" customHeight="1" spans="1:5">
      <c r="A39" s="377" t="s">
        <v>87</v>
      </c>
      <c r="B39" s="279"/>
      <c r="C39" s="280"/>
      <c r="D39" s="281"/>
      <c r="E39" s="280"/>
    </row>
    <row r="40" ht="12.75" customHeight="1" spans="1:5">
      <c r="A40" s="377" t="s">
        <v>88</v>
      </c>
      <c r="B40" s="279"/>
      <c r="C40" s="280"/>
      <c r="D40" s="281"/>
      <c r="E40" s="280"/>
    </row>
    <row r="41" ht="12.75" customHeight="1" spans="1:5">
      <c r="A41" s="377" t="s">
        <v>89</v>
      </c>
      <c r="B41" s="279"/>
      <c r="C41" s="280"/>
      <c r="D41" s="281"/>
      <c r="E41" s="280"/>
    </row>
    <row r="42" ht="12.75" customHeight="1" spans="1:5">
      <c r="A42" s="377" t="s">
        <v>90</v>
      </c>
      <c r="B42" s="279"/>
      <c r="C42" s="280"/>
      <c r="D42" s="281"/>
      <c r="E42" s="280"/>
    </row>
    <row r="43" ht="12.75" customHeight="1" spans="1:5">
      <c r="A43" s="377" t="s">
        <v>91</v>
      </c>
      <c r="B43" s="279"/>
      <c r="C43" s="280"/>
      <c r="D43" s="281"/>
      <c r="E43" s="280"/>
    </row>
    <row r="44" ht="12.75" customHeight="1" spans="1:5">
      <c r="A44" s="377" t="s">
        <v>92</v>
      </c>
      <c r="B44" s="279"/>
      <c r="C44" s="280"/>
      <c r="D44" s="281"/>
      <c r="E44" s="280"/>
    </row>
    <row r="45" ht="12.75" customHeight="1" spans="1:5">
      <c r="A45" s="377" t="s">
        <v>93</v>
      </c>
      <c r="B45" s="279"/>
      <c r="C45" s="280"/>
      <c r="D45" s="281"/>
      <c r="E45" s="280"/>
    </row>
    <row r="46" ht="12.75" customHeight="1" spans="1:5">
      <c r="A46" s="377" t="s">
        <v>94</v>
      </c>
      <c r="B46" s="279"/>
      <c r="C46" s="280"/>
      <c r="D46" s="281"/>
      <c r="E46" s="280"/>
    </row>
    <row r="47" ht="12.75" customHeight="1" spans="1:5">
      <c r="A47" s="377" t="s">
        <v>95</v>
      </c>
      <c r="B47" s="279"/>
      <c r="C47" s="280"/>
      <c r="D47" s="281"/>
      <c r="E47" s="280"/>
    </row>
    <row r="48" ht="12.75" customHeight="1" spans="1:5">
      <c r="A48" s="377" t="s">
        <v>96</v>
      </c>
      <c r="B48" s="279"/>
      <c r="C48" s="280"/>
      <c r="D48" s="281"/>
      <c r="E48" s="280"/>
    </row>
    <row r="49" ht="12.75" customHeight="1" spans="1:5">
      <c r="A49" s="377" t="s">
        <v>97</v>
      </c>
      <c r="B49" s="279"/>
      <c r="C49" s="280"/>
      <c r="D49" s="281"/>
      <c r="E49" s="280"/>
    </row>
    <row r="50" ht="12.75" customHeight="1" spans="1:5">
      <c r="A50" s="377" t="s">
        <v>98</v>
      </c>
      <c r="B50" s="279"/>
      <c r="C50" s="280"/>
      <c r="D50" s="281"/>
      <c r="E50" s="280"/>
    </row>
    <row r="51" ht="12.75" customHeight="1" spans="1:5">
      <c r="A51" s="377" t="s">
        <v>99</v>
      </c>
      <c r="B51" s="279"/>
      <c r="C51" s="280"/>
      <c r="D51" s="281"/>
      <c r="E51" s="280"/>
    </row>
    <row r="52" ht="12.75" customHeight="1" spans="1:5">
      <c r="A52" s="377" t="s">
        <v>100</v>
      </c>
      <c r="B52" s="279"/>
      <c r="C52" s="280"/>
      <c r="D52" s="281"/>
      <c r="E52" s="280"/>
    </row>
    <row r="53" ht="12.75" customHeight="1" spans="1:5">
      <c r="A53" s="377" t="s">
        <v>101</v>
      </c>
      <c r="B53" s="279"/>
      <c r="C53" s="280"/>
      <c r="D53" s="281"/>
      <c r="E53" s="280"/>
    </row>
    <row r="54" ht="12.75" customHeight="1" spans="1:5">
      <c r="A54" s="377" t="s">
        <v>102</v>
      </c>
      <c r="B54" s="279"/>
      <c r="C54" s="280"/>
      <c r="D54" s="281"/>
      <c r="E54" s="280"/>
    </row>
    <row r="55" ht="12.75" customHeight="1" spans="1:5">
      <c r="A55" s="377" t="s">
        <v>103</v>
      </c>
      <c r="B55" s="279"/>
      <c r="C55" s="280"/>
      <c r="D55" s="281"/>
      <c r="E55" s="280"/>
    </row>
    <row r="56" ht="12.75" customHeight="1" spans="1:5">
      <c r="A56" s="377" t="s">
        <v>104</v>
      </c>
      <c r="B56" s="279"/>
      <c r="C56" s="280"/>
      <c r="D56" s="281"/>
      <c r="E56" s="280"/>
    </row>
    <row r="57" ht="12.75" customHeight="1" spans="1:5">
      <c r="A57" s="377" t="s">
        <v>105</v>
      </c>
      <c r="B57" s="279"/>
      <c r="C57" s="280"/>
      <c r="D57" s="281"/>
      <c r="E57" s="280"/>
    </row>
    <row r="58" ht="12.75" customHeight="1" spans="1:5">
      <c r="A58" s="377" t="s">
        <v>106</v>
      </c>
      <c r="B58" s="279"/>
      <c r="C58" s="280"/>
      <c r="D58" s="281"/>
      <c r="E58" s="280"/>
    </row>
    <row r="59" ht="12.75" customHeight="1" spans="1:5">
      <c r="A59" s="377" t="s">
        <v>107</v>
      </c>
      <c r="B59" s="279"/>
      <c r="C59" s="280"/>
      <c r="D59" s="281"/>
      <c r="E59" s="280"/>
    </row>
    <row r="60" ht="12.75" customHeight="1" spans="1:5">
      <c r="A60" s="377" t="s">
        <v>108</v>
      </c>
      <c r="B60" s="279"/>
      <c r="C60" s="280"/>
      <c r="D60" s="281"/>
      <c r="E60" s="280"/>
    </row>
    <row r="61" ht="12.75" customHeight="1" spans="1:5">
      <c r="A61" s="377" t="s">
        <v>109</v>
      </c>
      <c r="B61" s="279"/>
      <c r="C61" s="280"/>
      <c r="D61" s="281"/>
      <c r="E61" s="280"/>
    </row>
    <row r="62" ht="12.75" customHeight="1" spans="1:5">
      <c r="A62" s="377" t="s">
        <v>110</v>
      </c>
      <c r="B62" s="279"/>
      <c r="C62" s="280"/>
      <c r="D62" s="281"/>
      <c r="E62" s="280"/>
    </row>
    <row r="63" ht="12.75" customHeight="1" spans="1:5">
      <c r="A63" s="377" t="s">
        <v>111</v>
      </c>
      <c r="B63" s="279"/>
      <c r="C63" s="280"/>
      <c r="D63" s="281"/>
      <c r="E63" s="280"/>
    </row>
    <row r="64" ht="12.75" customHeight="1" spans="1:5">
      <c r="A64" s="377" t="s">
        <v>112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tabSelected="1" workbookViewId="0">
      <selection activeCell="V10" sqref="V10"/>
    </sheetView>
  </sheetViews>
  <sheetFormatPr defaultColWidth="8.85714285714286" defaultRowHeight="12.75"/>
  <cols>
    <col min="1" max="1" width="2.42857142857143" style="174" customWidth="1"/>
    <col min="2" max="2" width="28.7142857142857" style="174" customWidth="1"/>
    <col min="3" max="3" width="2.71428571428571" style="174" customWidth="1"/>
    <col min="4" max="4" width="6.71428571428571" style="175" customWidth="1"/>
    <col min="5" max="5" width="5.28571428571429" style="176" customWidth="1"/>
    <col min="6" max="7" width="5.28571428571429" style="177" customWidth="1"/>
    <col min="8" max="8" width="5.71428571428571" style="178" customWidth="1"/>
    <col min="9" max="9" width="4.71428571428571" style="179" customWidth="1"/>
    <col min="10" max="11" width="5.28571428571429" style="174" customWidth="1"/>
    <col min="12" max="12" width="5.28571428571429" style="180" customWidth="1"/>
    <col min="13" max="14" width="5.71428571428571" style="178" customWidth="1"/>
    <col min="15" max="15" width="4.71428571428571" style="179" customWidth="1"/>
    <col min="16" max="17" width="5.28571428571429" style="174" customWidth="1"/>
    <col min="18" max="18" width="5.28571428571429" style="180" customWidth="1"/>
    <col min="19" max="20" width="5.71428571428571" style="178" customWidth="1"/>
    <col min="21" max="21" width="4.71428571428571" style="179" customWidth="1"/>
    <col min="22" max="22" width="5.28571428571429" style="179" customWidth="1"/>
    <col min="23" max="23" width="13.7142857142857" style="177" customWidth="1"/>
    <col min="24" max="24" width="6.42857142857143" style="174" customWidth="1"/>
    <col min="25" max="25" width="2.28571428571429" style="174" customWidth="1"/>
    <col min="26" max="16384" width="8.85714285714286" style="174"/>
  </cols>
  <sheetData>
    <row r="1" ht="15" customHeight="1" spans="1:23">
      <c r="A1" s="181" t="str">
        <f>CONCATENATE('INITIAL INPUT'!D12,"  ",'INITIAL INPUT'!G12)</f>
        <v>CITCS INTL  CSE12</v>
      </c>
      <c r="B1" s="182"/>
      <c r="C1" s="182"/>
      <c r="D1" s="183"/>
      <c r="E1" s="184" t="s">
        <v>113</v>
      </c>
      <c r="F1" s="185"/>
      <c r="G1" s="185"/>
      <c r="H1" s="185"/>
      <c r="I1" s="244"/>
      <c r="J1" s="184" t="s">
        <v>114</v>
      </c>
      <c r="K1" s="185"/>
      <c r="L1" s="185"/>
      <c r="M1" s="185"/>
      <c r="N1" s="185"/>
      <c r="O1" s="244"/>
      <c r="P1" s="184" t="s">
        <v>115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116</v>
      </c>
      <c r="H2" s="192" t="s">
        <v>117</v>
      </c>
      <c r="I2" s="245" t="str">
        <f>IF('INITIAL INPUT'!J23="","GRADE (%)","INVALID GRADE")</f>
        <v>GRADE (%)</v>
      </c>
      <c r="J2" s="189" t="str">
        <f>E2</f>
        <v>Class Standing</v>
      </c>
      <c r="K2" s="190" t="str">
        <f>F2</f>
        <v>Laboratory</v>
      </c>
      <c r="L2" s="191" t="str">
        <f>G2</f>
        <v>EXAM</v>
      </c>
      <c r="M2" s="246" t="s">
        <v>118</v>
      </c>
      <c r="N2" s="192" t="s">
        <v>117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116</v>
      </c>
      <c r="S2" s="246" t="s">
        <v>118</v>
      </c>
      <c r="T2" s="192" t="s">
        <v>117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119</v>
      </c>
    </row>
    <row r="3" s="172" customFormat="1" customHeight="1" spans="1:23">
      <c r="A3" s="193" t="str">
        <f>'INITIAL INPUT'!J12</f>
        <v>MOBILE APPLICATION DESIGN AND DEVELOPMENT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customHeight="1" spans="1:23">
      <c r="A4" s="200" t="str">
        <f>CONCATENATE('INITIAL INPUT'!D14,"  ",'INITIAL INPUT'!G14)</f>
        <v>THSAT 12:30PM-1:45PM  MWF 4:15PM-5:30PM</v>
      </c>
      <c r="B4" s="201"/>
      <c r="C4" s="202"/>
      <c r="D4" s="203" t="str">
        <f>'INITIAL INPUT'!J14</f>
        <v>M307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" customHeight="1" spans="1:23">
      <c r="A5" s="200" t="str">
        <f>CONCATENATE('INITIAL INPUT'!G16," Trimester ","SY ",'INITIAL INPUT'!D16)</f>
        <v>2nd Trimester SY 2017-2018</v>
      </c>
      <c r="B5" s="201"/>
      <c r="C5" s="202"/>
      <c r="D5" s="204"/>
      <c r="E5" s="196"/>
      <c r="F5" s="197"/>
      <c r="G5" s="205">
        <f>'INITIAL INPUT'!D20</f>
        <v>0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120</v>
      </c>
      <c r="B7" s="210"/>
      <c r="C7" s="211" t="s">
        <v>121</v>
      </c>
      <c r="D7" s="212" t="s">
        <v>122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customHeight="1" spans="1:23">
      <c r="A8" s="215"/>
      <c r="B8" s="216"/>
      <c r="C8" s="217"/>
      <c r="D8" s="218"/>
      <c r="E8" s="219">
        <f>'INITIAL INPUT'!J20</f>
        <v>0.33</v>
      </c>
      <c r="F8" s="220">
        <f>'INITIAL INPUT'!J21</f>
        <v>0.33</v>
      </c>
      <c r="G8" s="220">
        <f>'INITIAL INPUT'!J22</f>
        <v>0.34</v>
      </c>
      <c r="H8" s="221"/>
      <c r="I8" s="249"/>
      <c r="J8" s="219">
        <f>'INITIAL INPUT'!K20</f>
        <v>0.33</v>
      </c>
      <c r="K8" s="220">
        <f>'INITIAL INPUT'!K21</f>
        <v>0.33</v>
      </c>
      <c r="L8" s="220">
        <f>'INITIAL INPUT'!K22</f>
        <v>0.34</v>
      </c>
      <c r="M8" s="250"/>
      <c r="N8" s="221"/>
      <c r="O8" s="249"/>
      <c r="P8" s="219">
        <f>'INITIAL INPUT'!L20</f>
        <v>0.33</v>
      </c>
      <c r="Q8" s="220">
        <f>'INITIAL INPUT'!L21</f>
        <v>0.33</v>
      </c>
      <c r="R8" s="220">
        <f>'INITIAL INPUT'!L22</f>
        <v>0.34</v>
      </c>
      <c r="S8" s="250"/>
      <c r="T8" s="221"/>
      <c r="U8" s="249"/>
      <c r="V8" s="263"/>
      <c r="W8" s="264"/>
    </row>
    <row r="9" s="173" customFormat="1" ht="12" customHeight="1" spans="1:24">
      <c r="A9" s="378" t="s">
        <v>44</v>
      </c>
      <c r="B9" s="223" t="str">
        <f>IF(NAMES!B2="","",NAMES!B2)</f>
        <v>KIM, JEONGWOO </v>
      </c>
      <c r="C9" s="224" t="str">
        <f>IF(NAMES!C2="","",NAMES!C2)</f>
        <v>M</v>
      </c>
      <c r="D9" s="225" t="str">
        <f>IF(NAMES!D2="","",NAMES!D2)</f>
        <v>BSCS-MOBILE TECH TRACK-2</v>
      </c>
      <c r="E9" s="226">
        <f>IF(PRELIM!P9="","",$E$8*PRELIM!P9)</f>
        <v>14.3</v>
      </c>
      <c r="F9" s="227">
        <f>IF(PRELIM!AB9="","",$F$8*PRELIM!AB9)</f>
        <v>28.359375</v>
      </c>
      <c r="G9" s="227">
        <f>IF(PRELIM!AD9="","",$G$8*PRELIM!AD9)</f>
        <v>17.68</v>
      </c>
      <c r="H9" s="228">
        <f t="shared" ref="H9:H40" si="0">IF(SUM(E9:G9)=0,"",SUM(E9:G9))</f>
        <v>60.339375</v>
      </c>
      <c r="I9" s="251">
        <f>IF(H9="","",VLOOKUP(H9,'INITIAL INPUT'!$P$4:$R$34,3))</f>
        <v>80</v>
      </c>
      <c r="J9" s="227">
        <f>IF(MIDTERM!P9="","",$J$8*MIDTERM!P9)</f>
        <v>12</v>
      </c>
      <c r="K9" s="227">
        <f>IF(MIDTERM!AB9="","",$K$8*MIDTERM!AB9)</f>
        <v>33</v>
      </c>
      <c r="L9" s="227">
        <f>IF(MIDTERM!AD9="","",$L$8*MIDTERM!AD9)</f>
        <v>10.88</v>
      </c>
      <c r="M9" s="252">
        <f>IF(SUM(J9:L9)=0,"",SUM(J9:L9))</f>
        <v>55.88</v>
      </c>
      <c r="N9" s="253">
        <f>IF(M9="","",('INITIAL INPUT'!$J$25*CRS!H9+'INITIAL INPUT'!$K$25*CRS!M9))</f>
        <v>58.1096875</v>
      </c>
      <c r="O9" s="251">
        <f>IF(N9="","",VLOOKUP(N9,'INITIAL INPUT'!$P$4:$R$34,3))</f>
        <v>79</v>
      </c>
      <c r="P9" s="227">
        <f>IF(FINAL!P9="","",CRS!$P$8*FINAL!P9)</f>
        <v>23.1</v>
      </c>
      <c r="Q9" s="227">
        <f>IF(FINAL!AB9="","",CRS!$Q$8*FINAL!AB9)</f>
        <v>17.7692307692308</v>
      </c>
      <c r="R9" s="227">
        <f>IF(FINAL!AD9="","",CRS!$R$8*FINAL!AD9)</f>
        <v>20.5079365079365</v>
      </c>
      <c r="S9" s="252">
        <f t="shared" ref="S9:S15" si="1">IF(R9="","",SUM(P9:R9))</f>
        <v>61.3771672771673</v>
      </c>
      <c r="T9" s="253">
        <f>IF(S9="","",'INITIAL INPUT'!$J$26*CRS!H9+'INITIAL INPUT'!$K$26*CRS!M9+'INITIAL INPUT'!$L$26*CRS!S9)</f>
        <v>59.7434273885837</v>
      </c>
      <c r="U9" s="251">
        <f>IF(T9="","",VLOOKUP(T9,'INITIAL INPUT'!$P$4:$R$34,3))</f>
        <v>80</v>
      </c>
      <c r="V9" s="265">
        <v>80</v>
      </c>
      <c r="W9" s="266" t="str">
        <f>IF(V9="","",IF(V9="OD","OD",IF(V9="UD","UD",IF(V9="INC","NFE",IF(V9&gt;74,"PASSED","FAILED")))))</f>
        <v>PASSED</v>
      </c>
      <c r="X9" s="232"/>
    </row>
    <row r="10" s="173" customFormat="1" ht="12" customHeight="1" spans="1:24">
      <c r="A10" s="379" t="s">
        <v>49</v>
      </c>
      <c r="B10" s="223" t="str">
        <f>IF(NAMES!B3="","",NAMES!B3)</f>
        <v>VENTURA, BRYNEL JAMES D. </v>
      </c>
      <c r="C10" s="224" t="str">
        <f>IF(NAMES!C3="","",NAMES!C3)</f>
        <v>M</v>
      </c>
      <c r="D10" s="225" t="str">
        <f>IF(NAMES!D3="","",NAMES!D3)</f>
        <v>BSCS-MOBILE TECH TRACK-2</v>
      </c>
      <c r="E10" s="226">
        <f>IF(PRELIM!P10="","",$E$8*PRELIM!P10)</f>
        <v>14.85</v>
      </c>
      <c r="F10" s="227">
        <f>IF(PRELIM!AB10="","",$F$8*PRELIM!AB10)</f>
        <v>33</v>
      </c>
      <c r="G10" s="227">
        <f>IF(PRELIM!AD10="","",$G$8*PRELIM!AD10)</f>
        <v>21.76</v>
      </c>
      <c r="H10" s="228">
        <f t="shared" si="0"/>
        <v>69.61</v>
      </c>
      <c r="I10" s="251">
        <f>IF(H10="","",VLOOKUP(H10,'INITIAL INPUT'!$P$4:$R$34,3))</f>
        <v>85</v>
      </c>
      <c r="J10" s="227">
        <f>IF(MIDTERM!P10="","",$J$8*MIDTERM!P10)</f>
        <v>18.6</v>
      </c>
      <c r="K10" s="227">
        <f>IF(MIDTERM!AB10="","",$K$8*MIDTERM!AB10)</f>
        <v>33</v>
      </c>
      <c r="L10" s="227">
        <f>IF(MIDTERM!AD10="","",$L$8*MIDTERM!AD10)</f>
        <v>21.76</v>
      </c>
      <c r="M10" s="252">
        <f t="shared" ref="M10:M40" si="2">IF(SUM(J10:L10)=0,"",SUM(J10:L10))</f>
        <v>73.36</v>
      </c>
      <c r="N10" s="253">
        <f>IF(M10="","",('INITIAL INPUT'!$J$25*CRS!H10+'INITIAL INPUT'!$K$25*CRS!M10))</f>
        <v>71.485</v>
      </c>
      <c r="O10" s="251">
        <f>IF(N10="","",VLOOKUP(N10,'INITIAL INPUT'!$P$4:$R$34,3))</f>
        <v>86</v>
      </c>
      <c r="P10" s="227">
        <f>IF(FINAL!P10="","",CRS!$P$8*FINAL!P10)</f>
        <v>29.04</v>
      </c>
      <c r="Q10" s="227">
        <f>IF(FINAL!AB10="","",CRS!$Q$8*FINAL!AB10)</f>
        <v>18.5307692307692</v>
      </c>
      <c r="R10" s="227">
        <f>IF(FINAL!AD10="","",CRS!$R$8*FINAL!AD10)</f>
        <v>26.984126984127</v>
      </c>
      <c r="S10" s="252">
        <f t="shared" si="1"/>
        <v>74.5548962148962</v>
      </c>
      <c r="T10" s="253">
        <f>IF(S10="","",'INITIAL INPUT'!$J$26*CRS!H10+'INITIAL INPUT'!$K$26*CRS!M10+'INITIAL INPUT'!$L$26*CRS!S10)</f>
        <v>73.0199481074481</v>
      </c>
      <c r="U10" s="251">
        <f>IF(T10="","",VLOOKUP(T10,'INITIAL INPUT'!$P$4:$R$34,3))</f>
        <v>87</v>
      </c>
      <c r="V10" s="265">
        <f t="shared" ref="V10:V40" si="3">U10</f>
        <v>87</v>
      </c>
      <c r="W10" s="266" t="str">
        <f t="shared" ref="W10:W40" si="4">IF(V10="","",IF(V10="OD","OD",IF(V10="UD","UD",IF(V10="INC","NFE",IF(V10&gt;74,"PASSED","FAILED")))))</f>
        <v>PASSED</v>
      </c>
      <c r="X10" s="232"/>
    </row>
    <row r="11" spans="1:24">
      <c r="A11" s="379" t="s">
        <v>52</v>
      </c>
      <c r="B11" s="223" t="str">
        <f>IF(NAMES!B4="","",NAMES!B4)</f>
        <v/>
      </c>
      <c r="C11" s="224" t="str">
        <f>IF(NAMES!C4="","",NAMES!C4)</f>
        <v/>
      </c>
      <c r="D11" s="225" t="str">
        <f>IF(NAMES!D4="","",NAMES!D4)</f>
        <v/>
      </c>
      <c r="E11" s="226" t="str">
        <f>IF(PRELIM!P11="","",$E$8*PRELIM!P11)</f>
        <v/>
      </c>
      <c r="F11" s="227" t="str">
        <f>IF(PRELIM!AB11="","",$F$8*PRELIM!AB11)</f>
        <v/>
      </c>
      <c r="G11" s="227" t="str">
        <f>IF(PRELIM!AD11="","",$G$8*PRELIM!AD11)</f>
        <v/>
      </c>
      <c r="H11" s="228" t="str">
        <f t="shared" si="0"/>
        <v/>
      </c>
      <c r="I11" s="251" t="str">
        <f>IF(H11="","",VLOOKUP(H11,'INITIAL INPUT'!$P$4:$R$34,3))</f>
        <v/>
      </c>
      <c r="J11" s="227" t="str">
        <f>IF(MIDTERM!P11="","",$J$8*MIDTERM!P11)</f>
        <v/>
      </c>
      <c r="K11" s="227" t="str">
        <f>IF(MIDTERM!AB11="","",$K$8*MIDTERM!AB11)</f>
        <v/>
      </c>
      <c r="L11" s="227" t="str">
        <f>IF(MIDTERM!AD11="","",$L$8*MIDTERM!AD11)</f>
        <v/>
      </c>
      <c r="M11" s="252" t="str">
        <f t="shared" si="2"/>
        <v/>
      </c>
      <c r="N11" s="253" t="str">
        <f>IF(M11="","",('INITIAL INPUT'!$J$25*CRS!H11+'INITIAL INPUT'!$K$25*CRS!M11))</f>
        <v/>
      </c>
      <c r="O11" s="251" t="str">
        <f>IF(N11="","",VLOOKUP(N11,'INITIAL INPUT'!$P$4:$R$34,3))</f>
        <v/>
      </c>
      <c r="P11" s="227" t="str">
        <f>IF(FINAL!P11="","",CRS!$P$8*FINAL!P11)</f>
        <v/>
      </c>
      <c r="Q11" s="227" t="str">
        <f>IF(FINAL!AB11="","",CRS!$Q$8*FINAL!AB11)</f>
        <v/>
      </c>
      <c r="R11" s="227" t="str">
        <f>IF(FINAL!AD11="","",CRS!$R$8*FINAL!AD11)</f>
        <v/>
      </c>
      <c r="S11" s="252" t="str">
        <f t="shared" si="1"/>
        <v/>
      </c>
      <c r="T11" s="253" t="str">
        <f>IF(S11="","",'INITIAL INPUT'!$J$26*CRS!H11+'INITIAL INPUT'!$K$26*CRS!M11+'INITIAL INPUT'!$L$26*CRS!S11)</f>
        <v/>
      </c>
      <c r="U11" s="251" t="str">
        <f>IF(T11="","",VLOOKUP(T11,'INITIAL INPUT'!$P$4:$R$34,3))</f>
        <v/>
      </c>
      <c r="V11" s="265" t="str">
        <f t="shared" si="3"/>
        <v/>
      </c>
      <c r="W11" s="266" t="str">
        <f t="shared" si="4"/>
        <v/>
      </c>
      <c r="X11" s="177"/>
    </row>
    <row r="12" spans="1:24">
      <c r="A12" s="379" t="s">
        <v>53</v>
      </c>
      <c r="B12" s="223" t="str">
        <f>IF(NAMES!B5="","",NAMES!B5)</f>
        <v/>
      </c>
      <c r="C12" s="224" t="str">
        <f>IF(NAMES!C5="","",NAMES!C5)</f>
        <v/>
      </c>
      <c r="D12" s="225" t="str">
        <f>IF(NAMES!D5="","",NAMES!D5)</f>
        <v/>
      </c>
      <c r="E12" s="226" t="str">
        <f>IF(PRELIM!P12="","",$E$8*PRELIM!P12)</f>
        <v/>
      </c>
      <c r="F12" s="227" t="str">
        <f>IF(PRELIM!AB12="","",$F$8*PRELIM!AB12)</f>
        <v/>
      </c>
      <c r="G12" s="227" t="str">
        <f>IF(PRELIM!AD12="","",$G$8*PRELIM!AD12)</f>
        <v/>
      </c>
      <c r="H12" s="228" t="str">
        <f t="shared" si="0"/>
        <v/>
      </c>
      <c r="I12" s="251" t="str">
        <f>IF(H12="","",VLOOKUP(H12,'INITIAL INPUT'!$P$4:$R$34,3))</f>
        <v/>
      </c>
      <c r="J12" s="227" t="str">
        <f>IF(MIDTERM!P12="","",$J$8*MIDTERM!P12)</f>
        <v/>
      </c>
      <c r="K12" s="227" t="str">
        <f>IF(MIDTERM!AB12="","",$K$8*MIDTERM!AB12)</f>
        <v/>
      </c>
      <c r="L12" s="227" t="str">
        <f>IF(MIDTERM!AD12="","",$L$8*MIDTERM!AD12)</f>
        <v/>
      </c>
      <c r="M12" s="252" t="str">
        <f t="shared" si="2"/>
        <v/>
      </c>
      <c r="N12" s="253" t="str">
        <f>IF(M12="","",('INITIAL INPUT'!$J$25*CRS!H12+'INITIAL INPUT'!$K$25*CRS!M12))</f>
        <v/>
      </c>
      <c r="O12" s="251" t="str">
        <f>IF(N12="","",VLOOKUP(N12,'INITIAL INPUT'!$P$4:$R$34,3))</f>
        <v/>
      </c>
      <c r="P12" s="227" t="str">
        <f>IF(FINAL!P12="","",CRS!$P$8*FINAL!P12)</f>
        <v/>
      </c>
      <c r="Q12" s="227" t="str">
        <f>IF(FINAL!AB12="","",CRS!$Q$8*FINAL!AB12)</f>
        <v/>
      </c>
      <c r="R12" s="227" t="str">
        <f>IF(FINAL!AD12="","",CRS!$R$8*FINAL!AD12)</f>
        <v/>
      </c>
      <c r="S12" s="252" t="str">
        <f t="shared" si="1"/>
        <v/>
      </c>
      <c r="T12" s="253" t="str">
        <f>IF(S12="","",'INITIAL INPUT'!$J$26*CRS!H12+'INITIAL INPUT'!$K$26*CRS!M12+'INITIAL INPUT'!$L$26*CRS!S12)</f>
        <v/>
      </c>
      <c r="U12" s="251" t="str">
        <f>IF(T12="","",VLOOKUP(T12,'INITIAL INPUT'!$P$4:$R$34,3))</f>
        <v/>
      </c>
      <c r="V12" s="265" t="str">
        <f t="shared" si="3"/>
        <v/>
      </c>
      <c r="W12" s="266" t="str">
        <f t="shared" si="4"/>
        <v/>
      </c>
      <c r="X12" s="177"/>
    </row>
    <row r="13" spans="1:24">
      <c r="A13" s="379" t="s">
        <v>54</v>
      </c>
      <c r="B13" s="223" t="str">
        <f>IF(NAMES!B6="","",NAMES!B6)</f>
        <v/>
      </c>
      <c r="C13" s="224" t="str">
        <f>IF(NAMES!C6="","",NAMES!C6)</f>
        <v/>
      </c>
      <c r="D13" s="225" t="str">
        <f>IF(NAMES!D6="","",NAMES!D6)</f>
        <v/>
      </c>
      <c r="E13" s="226" t="str">
        <f>IF(PRELIM!P13="","",$E$8*PRELIM!P13)</f>
        <v/>
      </c>
      <c r="F13" s="227" t="str">
        <f>IF(PRELIM!AB13="","",$F$8*PRELIM!AB13)</f>
        <v/>
      </c>
      <c r="G13" s="227" t="str">
        <f>IF(PRELIM!AD13="","",$G$8*PRELIM!AD13)</f>
        <v/>
      </c>
      <c r="H13" s="228" t="str">
        <f t="shared" si="0"/>
        <v/>
      </c>
      <c r="I13" s="251" t="str">
        <f>IF(H13="","",VLOOKUP(H13,'INITIAL INPUT'!$P$4:$R$34,3))</f>
        <v/>
      </c>
      <c r="J13" s="227" t="str">
        <f>IF(MIDTERM!P13="","",$J$8*MIDTERM!P13)</f>
        <v/>
      </c>
      <c r="K13" s="227" t="str">
        <f>IF(MIDTERM!AB13="","",$K$8*MIDTERM!AB13)</f>
        <v/>
      </c>
      <c r="L13" s="227" t="str">
        <f>IF(MIDTERM!AD13="","",$L$8*MIDTERM!AD13)</f>
        <v/>
      </c>
      <c r="M13" s="252" t="str">
        <f t="shared" si="2"/>
        <v/>
      </c>
      <c r="N13" s="253" t="str">
        <f>IF(M13="","",('INITIAL INPUT'!$J$25*CRS!H13+'INITIAL INPUT'!$K$25*CRS!M13))</f>
        <v/>
      </c>
      <c r="O13" s="251" t="str">
        <f>IF(N13="","",VLOOKUP(N13,'INITIAL INPUT'!$P$4:$R$34,3))</f>
        <v/>
      </c>
      <c r="P13" s="227" t="str">
        <f>IF(FINAL!P13="","",CRS!$P$8*FINAL!P13)</f>
        <v/>
      </c>
      <c r="Q13" s="227" t="str">
        <f>IF(FINAL!AB13="","",CRS!$Q$8*FINAL!AB13)</f>
        <v/>
      </c>
      <c r="R13" s="227" t="str">
        <f>IF(FINAL!AD13="","",CRS!$R$8*FINAL!AD13)</f>
        <v/>
      </c>
      <c r="S13" s="252" t="str">
        <f t="shared" si="1"/>
        <v/>
      </c>
      <c r="T13" s="253" t="str">
        <f>IF(S13="","",'INITIAL INPUT'!$J$26*CRS!H13+'INITIAL INPUT'!$K$26*CRS!M13+'INITIAL INPUT'!$L$26*CRS!S13)</f>
        <v/>
      </c>
      <c r="U13" s="251" t="str">
        <f>IF(T13="","",VLOOKUP(T13,'INITIAL INPUT'!$P$4:$R$34,3))</f>
        <v/>
      </c>
      <c r="V13" s="265" t="str">
        <f t="shared" si="3"/>
        <v/>
      </c>
      <c r="W13" s="266" t="str">
        <f t="shared" si="4"/>
        <v/>
      </c>
      <c r="X13" s="177"/>
    </row>
    <row r="14" spans="1:24">
      <c r="A14" s="379" t="s">
        <v>55</v>
      </c>
      <c r="B14" s="223" t="str">
        <f>IF(NAMES!B7="","",NAMES!B7)</f>
        <v/>
      </c>
      <c r="C14" s="224" t="str">
        <f>IF(NAMES!C7="","",NAMES!C7)</f>
        <v/>
      </c>
      <c r="D14" s="225" t="str">
        <f>IF(NAMES!D7="","",NAMES!D7)</f>
        <v/>
      </c>
      <c r="E14" s="226" t="str">
        <f>IF(PRELIM!P14="","",$E$8*PRELIM!P14)</f>
        <v/>
      </c>
      <c r="F14" s="227" t="str">
        <f>IF(PRELIM!AB14="","",$F$8*PRELIM!AB14)</f>
        <v/>
      </c>
      <c r="G14" s="227" t="str">
        <f>IF(PRELIM!AD14="","",$G$8*PRELIM!AD14)</f>
        <v/>
      </c>
      <c r="H14" s="228" t="str">
        <f t="shared" si="0"/>
        <v/>
      </c>
      <c r="I14" s="251" t="str">
        <f>IF(H14="","",VLOOKUP(H14,'INITIAL INPUT'!$P$4:$R$34,3))</f>
        <v/>
      </c>
      <c r="J14" s="227" t="str">
        <f>IF(MIDTERM!P14="","",$J$8*MIDTERM!P14)</f>
        <v/>
      </c>
      <c r="K14" s="227" t="str">
        <f>IF(MIDTERM!AB14="","",$K$8*MIDTERM!AB14)</f>
        <v/>
      </c>
      <c r="L14" s="227" t="str">
        <f>IF(MIDTERM!AD14="","",$L$8*MIDTERM!AD14)</f>
        <v/>
      </c>
      <c r="M14" s="252" t="str">
        <f t="shared" si="2"/>
        <v/>
      </c>
      <c r="N14" s="253" t="str">
        <f>IF(M14="","",('INITIAL INPUT'!$J$25*CRS!H14+'INITIAL INPUT'!$K$25*CRS!M14))</f>
        <v/>
      </c>
      <c r="O14" s="251" t="str">
        <f>IF(N14="","",VLOOKUP(N14,'INITIAL INPUT'!$P$4:$R$34,3))</f>
        <v/>
      </c>
      <c r="P14" s="227" t="str">
        <f>IF(FINAL!P14="","",CRS!$P$8*FINAL!P14)</f>
        <v/>
      </c>
      <c r="Q14" s="227" t="str">
        <f>IF(FINAL!AB14="","",CRS!$Q$8*FINAL!AB14)</f>
        <v/>
      </c>
      <c r="R14" s="227" t="str">
        <f>IF(FINAL!AD14="","",CRS!$R$8*FINAL!AD14)</f>
        <v/>
      </c>
      <c r="S14" s="252" t="str">
        <f t="shared" si="1"/>
        <v/>
      </c>
      <c r="T14" s="253" t="str">
        <f>IF(S14="","",'INITIAL INPUT'!$J$26*CRS!H14+'INITIAL INPUT'!$K$26*CRS!M14+'INITIAL INPUT'!$L$26*CRS!S14)</f>
        <v/>
      </c>
      <c r="U14" s="251" t="str">
        <f>IF(T14="","",VLOOKUP(T14,'INITIAL INPUT'!$P$4:$R$34,3))</f>
        <v/>
      </c>
      <c r="V14" s="265" t="str">
        <f t="shared" si="3"/>
        <v/>
      </c>
      <c r="W14" s="266" t="str">
        <f t="shared" si="4"/>
        <v/>
      </c>
      <c r="X14" s="177"/>
    </row>
    <row r="15" spans="1:24">
      <c r="A15" s="379" t="s">
        <v>56</v>
      </c>
      <c r="B15" s="223" t="str">
        <f>IF(NAMES!B8="","",NAMES!B8)</f>
        <v/>
      </c>
      <c r="C15" s="224" t="str">
        <f>IF(NAMES!C8="","",NAMES!C8)</f>
        <v/>
      </c>
      <c r="D15" s="225" t="str">
        <f>IF(NAMES!D8="","",NAMES!D8)</f>
        <v/>
      </c>
      <c r="E15" s="226" t="str">
        <f>IF(PRELIM!P15="","",$E$8*PRELIM!P15)</f>
        <v/>
      </c>
      <c r="F15" s="227" t="str">
        <f>IF(PRELIM!AB15="","",$F$8*PRELIM!AB15)</f>
        <v/>
      </c>
      <c r="G15" s="227" t="str">
        <f>IF(PRELIM!AD15="","",$G$8*PRELIM!AD15)</f>
        <v/>
      </c>
      <c r="H15" s="228" t="str">
        <f t="shared" si="0"/>
        <v/>
      </c>
      <c r="I15" s="251" t="str">
        <f>IF(H15="","",VLOOKUP(H15,'INITIAL INPUT'!$P$4:$R$34,3))</f>
        <v/>
      </c>
      <c r="J15" s="227" t="str">
        <f>IF(MIDTERM!P15="","",$J$8*MIDTERM!P15)</f>
        <v/>
      </c>
      <c r="K15" s="227" t="str">
        <f>IF(MIDTERM!AB15="","",$K$8*MIDTERM!AB15)</f>
        <v/>
      </c>
      <c r="L15" s="227" t="str">
        <f>IF(MIDTERM!AD15="","",$L$8*MIDTERM!AD15)</f>
        <v/>
      </c>
      <c r="M15" s="252" t="str">
        <f t="shared" si="2"/>
        <v/>
      </c>
      <c r="N15" s="253" t="str">
        <f>IF(M15="","",('INITIAL INPUT'!$J$25*CRS!H15+'INITIAL INPUT'!$K$25*CRS!M15))</f>
        <v/>
      </c>
      <c r="O15" s="251" t="str">
        <f>IF(N15="","",VLOOKUP(N15,'INITIAL INPUT'!$P$4:$R$34,3))</f>
        <v/>
      </c>
      <c r="P15" s="227" t="str">
        <f>IF(FINAL!P15="","",CRS!$P$8*FINAL!P15)</f>
        <v/>
      </c>
      <c r="Q15" s="227" t="str">
        <f>IF(FINAL!AB15="","",CRS!$Q$8*FINAL!AB15)</f>
        <v/>
      </c>
      <c r="R15" s="227" t="str">
        <f>IF(FINAL!AD15="","",CRS!$R$8*FINAL!AD15)</f>
        <v/>
      </c>
      <c r="S15" s="252" t="str">
        <f t="shared" si="1"/>
        <v/>
      </c>
      <c r="T15" s="253" t="str">
        <f>IF(S15="","",'INITIAL INPUT'!$J$26*CRS!H15+'INITIAL INPUT'!$K$26*CRS!M15+'INITIAL INPUT'!$L$26*CRS!S15)</f>
        <v/>
      </c>
      <c r="U15" s="251" t="str">
        <f>IF(T15="","",VLOOKUP(T15,'INITIAL INPUT'!$P$4:$R$34,3))</f>
        <v/>
      </c>
      <c r="V15" s="265" t="str">
        <f t="shared" si="3"/>
        <v/>
      </c>
      <c r="W15" s="266" t="str">
        <f t="shared" si="4"/>
        <v/>
      </c>
      <c r="X15" s="177"/>
    </row>
    <row r="16" spans="1:24">
      <c r="A16" s="379" t="s">
        <v>57</v>
      </c>
      <c r="B16" s="223" t="str">
        <f>IF(NAMES!B9="","",NAMES!B9)</f>
        <v/>
      </c>
      <c r="C16" s="224" t="str">
        <f>IF(NAMES!C9="","",NAMES!C9)</f>
        <v/>
      </c>
      <c r="D16" s="225" t="str">
        <f>IF(NAMES!D9="","",NAMES!D9)</f>
        <v/>
      </c>
      <c r="E16" s="226" t="str">
        <f>IF(PRELIM!P16="","",$E$8*PRELIM!P16)</f>
        <v/>
      </c>
      <c r="F16" s="227" t="str">
        <f>IF(PRELIM!AB16="","",$F$8*PRELIM!AB16)</f>
        <v/>
      </c>
      <c r="G16" s="227" t="str">
        <f>IF(PRELIM!AD16="","",$G$8*PRELIM!AD16)</f>
        <v/>
      </c>
      <c r="H16" s="228" t="str">
        <f t="shared" si="0"/>
        <v/>
      </c>
      <c r="I16" s="251" t="str">
        <f>IF(H16="","",VLOOKUP(H16,'INITIAL INPUT'!$P$4:$R$34,3))</f>
        <v/>
      </c>
      <c r="J16" s="227" t="str">
        <f>IF(MIDTERM!P16="","",$J$8*MIDTERM!P16)</f>
        <v/>
      </c>
      <c r="K16" s="227" t="str">
        <f>IF(MIDTERM!AB16="","",$K$8*MIDTERM!AB16)</f>
        <v/>
      </c>
      <c r="L16" s="227" t="str">
        <f>IF(MIDTERM!AD16="","",$L$8*MIDTERM!AD16)</f>
        <v/>
      </c>
      <c r="M16" s="252" t="str">
        <f t="shared" si="2"/>
        <v/>
      </c>
      <c r="N16" s="253" t="str">
        <f>IF(M16="","",('INITIAL INPUT'!$J$25*CRS!H16+'INITIAL INPUT'!$K$25*CRS!M16))</f>
        <v/>
      </c>
      <c r="O16" s="251" t="str">
        <f>IF(N16="","",VLOOKUP(N16,'INITIAL INPUT'!$P$4:$R$34,3))</f>
        <v/>
      </c>
      <c r="P16" s="227" t="str">
        <f>IF(FINAL!P16="","",CRS!$P$8*FINAL!P16)</f>
        <v/>
      </c>
      <c r="Q16" s="227" t="str">
        <f>IF(FINAL!AB16="","",CRS!$Q$8*FINAL!AB16)</f>
        <v/>
      </c>
      <c r="R16" s="227" t="str">
        <f>IF(FINAL!AD16="","",CRS!$R$8*FINAL!AD16)</f>
        <v/>
      </c>
      <c r="S16" s="252" t="str">
        <f t="shared" ref="S16:S40" si="5">IF(R16="","",SUM(P16:R16))</f>
        <v/>
      </c>
      <c r="T16" s="253" t="str">
        <f>IF(S16="","",'INITIAL INPUT'!$J$26*CRS!H16+'INITIAL INPUT'!$K$26*CRS!M16+'INITIAL INPUT'!$L$26*CRS!S16)</f>
        <v/>
      </c>
      <c r="U16" s="251" t="str">
        <f>IF(T16="","",VLOOKUP(T16,'INITIAL INPUT'!$P$4:$R$34,3))</f>
        <v/>
      </c>
      <c r="V16" s="265" t="str">
        <f t="shared" si="3"/>
        <v/>
      </c>
      <c r="W16" s="266" t="str">
        <f t="shared" si="4"/>
        <v/>
      </c>
      <c r="X16" s="177"/>
    </row>
    <row r="17" spans="1:24">
      <c r="A17" s="379" t="s">
        <v>58</v>
      </c>
      <c r="B17" s="223" t="str">
        <f>IF(NAMES!B10="","",NAMES!B10)</f>
        <v/>
      </c>
      <c r="C17" s="224" t="str">
        <f>IF(NAMES!C10="","",NAMES!C10)</f>
        <v/>
      </c>
      <c r="D17" s="225" t="str">
        <f>IF(NAMES!D10="","",NAMES!D10)</f>
        <v/>
      </c>
      <c r="E17" s="226" t="str">
        <f>IF(PRELIM!P17="","",$E$8*PRELIM!P17)</f>
        <v/>
      </c>
      <c r="F17" s="227" t="str">
        <f>IF(PRELIM!AB17="","",$F$8*PRELIM!AB17)</f>
        <v/>
      </c>
      <c r="G17" s="227" t="str">
        <f>IF(PRELIM!AD17="","",$G$8*PRELIM!AD17)</f>
        <v/>
      </c>
      <c r="H17" s="228" t="str">
        <f t="shared" si="0"/>
        <v/>
      </c>
      <c r="I17" s="251" t="str">
        <f>IF(H17="","",VLOOKUP(H17,'INITIAL INPUT'!$P$4:$R$34,3))</f>
        <v/>
      </c>
      <c r="J17" s="227" t="str">
        <f>IF(MIDTERM!P17="","",$J$8*MIDTERM!P17)</f>
        <v/>
      </c>
      <c r="K17" s="227" t="str">
        <f>IF(MIDTERM!AB17="","",$K$8*MIDTERM!AB17)</f>
        <v/>
      </c>
      <c r="L17" s="227" t="str">
        <f>IF(MIDTERM!AD17="","",$L$8*MIDTERM!AD17)</f>
        <v/>
      </c>
      <c r="M17" s="252" t="str">
        <f t="shared" si="2"/>
        <v/>
      </c>
      <c r="N17" s="253" t="str">
        <f>IF(M17="","",('INITIAL INPUT'!$J$25*CRS!H17+'INITIAL INPUT'!$K$25*CRS!M17))</f>
        <v/>
      </c>
      <c r="O17" s="251" t="str">
        <f>IF(N17="","",VLOOKUP(N17,'INITIAL INPUT'!$P$4:$R$34,3))</f>
        <v/>
      </c>
      <c r="P17" s="227" t="str">
        <f>IF(FINAL!P17="","",CRS!$P$8*FINAL!P17)</f>
        <v/>
      </c>
      <c r="Q17" s="227" t="str">
        <f>IF(FINAL!AB17="","",CRS!$Q$8*FINAL!AB17)</f>
        <v/>
      </c>
      <c r="R17" s="227" t="str">
        <f>IF(FINAL!AD17="","",CRS!$R$8*FINAL!AD17)</f>
        <v/>
      </c>
      <c r="S17" s="252" t="str">
        <f t="shared" si="5"/>
        <v/>
      </c>
      <c r="T17" s="253" t="str">
        <f>IF(S17="","",'INITIAL INPUT'!$J$26*CRS!H17+'INITIAL INPUT'!$K$26*CRS!M17+'INITIAL INPUT'!$L$26*CRS!S17)</f>
        <v/>
      </c>
      <c r="U17" s="251" t="str">
        <f>IF(T17="","",VLOOKUP(T17,'INITIAL INPUT'!$P$4:$R$34,3))</f>
        <v/>
      </c>
      <c r="V17" s="265" t="str">
        <f t="shared" si="3"/>
        <v/>
      </c>
      <c r="W17" s="266" t="str">
        <f t="shared" si="4"/>
        <v/>
      </c>
      <c r="X17" s="177"/>
    </row>
    <row r="18" spans="1:24">
      <c r="A18" s="379" t="s">
        <v>59</v>
      </c>
      <c r="B18" s="223" t="str">
        <f>IF(NAMES!B11="","",NAMES!B11)</f>
        <v/>
      </c>
      <c r="C18" s="224" t="str">
        <f>IF(NAMES!C11="","",NAMES!C11)</f>
        <v/>
      </c>
      <c r="D18" s="225" t="str">
        <f>IF(NAMES!D11="","",NAMES!D11)</f>
        <v/>
      </c>
      <c r="E18" s="226" t="str">
        <f>IF(PRELIM!P18="","",$E$8*PRELIM!P18)</f>
        <v/>
      </c>
      <c r="F18" s="227" t="str">
        <f>IF(PRELIM!AB18="","",$F$8*PRELIM!AB18)</f>
        <v/>
      </c>
      <c r="G18" s="227" t="str">
        <f>IF(PRELIM!AD18="","",$G$8*PRELIM!AD18)</f>
        <v/>
      </c>
      <c r="H18" s="228" t="str">
        <f t="shared" si="0"/>
        <v/>
      </c>
      <c r="I18" s="251" t="str">
        <f>IF(H18="","",VLOOKUP(H18,'INITIAL INPUT'!$P$4:$R$34,3))</f>
        <v/>
      </c>
      <c r="J18" s="227" t="str">
        <f>IF(MIDTERM!P18="","",$J$8*MIDTERM!P18)</f>
        <v/>
      </c>
      <c r="K18" s="227" t="str">
        <f>IF(MIDTERM!AB18="","",$K$8*MIDTERM!AB18)</f>
        <v/>
      </c>
      <c r="L18" s="227" t="str">
        <f>IF(MIDTERM!AD18="","",$L$8*MIDTERM!AD18)</f>
        <v/>
      </c>
      <c r="M18" s="252" t="str">
        <f t="shared" si="2"/>
        <v/>
      </c>
      <c r="N18" s="253" t="str">
        <f>IF(M18="","",('INITIAL INPUT'!$J$25*CRS!H18+'INITIAL INPUT'!$K$25*CRS!M18))</f>
        <v/>
      </c>
      <c r="O18" s="251" t="str">
        <f>IF(N18="","",VLOOKUP(N18,'INITIAL INPUT'!$P$4:$R$34,3))</f>
        <v/>
      </c>
      <c r="P18" s="227" t="str">
        <f>IF(FINAL!P18="","",CRS!$P$8*FINAL!P18)</f>
        <v/>
      </c>
      <c r="Q18" s="227" t="str">
        <f>IF(FINAL!AB18="","",CRS!$Q$8*FINAL!AB18)</f>
        <v/>
      </c>
      <c r="R18" s="227" t="str">
        <f>IF(FINAL!AD18="","",CRS!$R$8*FINAL!AD18)</f>
        <v/>
      </c>
      <c r="S18" s="252" t="str">
        <f t="shared" si="5"/>
        <v/>
      </c>
      <c r="T18" s="253" t="str">
        <f>IF(S18="","",'INITIAL INPUT'!$J$26*CRS!H18+'INITIAL INPUT'!$K$26*CRS!M18+'INITIAL INPUT'!$L$26*CRS!S18)</f>
        <v/>
      </c>
      <c r="U18" s="251" t="str">
        <f>IF(T18="","",VLOOKUP(T18,'INITIAL INPUT'!$P$4:$R$34,3))</f>
        <v/>
      </c>
      <c r="V18" s="265" t="str">
        <f t="shared" si="3"/>
        <v/>
      </c>
      <c r="W18" s="266" t="str">
        <f t="shared" si="4"/>
        <v/>
      </c>
      <c r="X18" s="177"/>
    </row>
    <row r="19" spans="1:24">
      <c r="A19" s="379" t="s">
        <v>60</v>
      </c>
      <c r="B19" s="223" t="str">
        <f>IF(NAMES!B12="","",NAMES!B12)</f>
        <v/>
      </c>
      <c r="C19" s="224" t="str">
        <f>IF(NAMES!C12="","",NAMES!C12)</f>
        <v/>
      </c>
      <c r="D19" s="225" t="str">
        <f>IF(NAMES!D12="","",NAMES!D12)</f>
        <v/>
      </c>
      <c r="E19" s="226" t="str">
        <f>IF(PRELIM!P19="","",$E$8*PRELIM!P19)</f>
        <v/>
      </c>
      <c r="F19" s="227" t="str">
        <f>IF(PRELIM!AB19="","",$F$8*PRELIM!AB19)</f>
        <v/>
      </c>
      <c r="G19" s="227" t="str">
        <f>IF(PRELIM!AD19="","",$G$8*PRELIM!AD19)</f>
        <v/>
      </c>
      <c r="H19" s="228" t="str">
        <f t="shared" si="0"/>
        <v/>
      </c>
      <c r="I19" s="251" t="str">
        <f>IF(H19="","",VLOOKUP(H19,'INITIAL INPUT'!$P$4:$R$34,3))</f>
        <v/>
      </c>
      <c r="J19" s="227" t="str">
        <f>IF(MIDTERM!P19="","",$J$8*MIDTERM!P19)</f>
        <v/>
      </c>
      <c r="K19" s="227" t="str">
        <f>IF(MIDTERM!AB19="","",$K$8*MIDTERM!AB19)</f>
        <v/>
      </c>
      <c r="L19" s="227" t="str">
        <f>IF(MIDTERM!AD19="","",$L$8*MIDTERM!AD19)</f>
        <v/>
      </c>
      <c r="M19" s="252" t="str">
        <f t="shared" si="2"/>
        <v/>
      </c>
      <c r="N19" s="253" t="str">
        <f>IF(M19="","",('INITIAL INPUT'!$J$25*CRS!H19+'INITIAL INPUT'!$K$25*CRS!M19))</f>
        <v/>
      </c>
      <c r="O19" s="251" t="str">
        <f>IF(N19="","",VLOOKUP(N19,'INITIAL INPUT'!$P$4:$R$34,3))</f>
        <v/>
      </c>
      <c r="P19" s="227" t="str">
        <f>IF(FINAL!P19="","",CRS!$P$8*FINAL!P19)</f>
        <v/>
      </c>
      <c r="Q19" s="227" t="str">
        <f>IF(FINAL!AB19="","",CRS!$Q$8*FINAL!AB19)</f>
        <v/>
      </c>
      <c r="R19" s="227" t="str">
        <f>IF(FINAL!AD19="","",CRS!$R$8*FINAL!AD19)</f>
        <v/>
      </c>
      <c r="S19" s="252" t="str">
        <f t="shared" si="5"/>
        <v/>
      </c>
      <c r="T19" s="253" t="str">
        <f>IF(S19="","",'INITIAL INPUT'!$J$26*CRS!H19+'INITIAL INPUT'!$K$26*CRS!M19+'INITIAL INPUT'!$L$26*CRS!S19)</f>
        <v/>
      </c>
      <c r="U19" s="251" t="str">
        <f>IF(T19="","",VLOOKUP(T19,'INITIAL INPUT'!$P$4:$R$34,3))</f>
        <v/>
      </c>
      <c r="V19" s="265" t="str">
        <f t="shared" si="3"/>
        <v/>
      </c>
      <c r="W19" s="266" t="str">
        <f t="shared" si="4"/>
        <v/>
      </c>
      <c r="X19" s="177"/>
    </row>
    <row r="20" spans="1:24">
      <c r="A20" s="379" t="s">
        <v>61</v>
      </c>
      <c r="B20" s="223" t="str">
        <f>IF(NAMES!B13="","",NAMES!B13)</f>
        <v/>
      </c>
      <c r="C20" s="224" t="str">
        <f>IF(NAMES!C13="","",NAMES!C13)</f>
        <v/>
      </c>
      <c r="D20" s="225" t="str">
        <f>IF(NAMES!D13="","",NAMES!D13)</f>
        <v/>
      </c>
      <c r="E20" s="226" t="str">
        <f>IF(PRELIM!P20="","",$E$8*PRELIM!P20)</f>
        <v/>
      </c>
      <c r="F20" s="227" t="str">
        <f>IF(PRELIM!AB20="","",$F$8*PRELIM!AB20)</f>
        <v/>
      </c>
      <c r="G20" s="227" t="str">
        <f>IF(PRELIM!AD20="","",$G$8*PRELIM!AD20)</f>
        <v/>
      </c>
      <c r="H20" s="228" t="str">
        <f t="shared" si="0"/>
        <v/>
      </c>
      <c r="I20" s="251" t="str">
        <f>IF(H20="","",VLOOKUP(H20,'INITIAL INPUT'!$P$4:$R$34,3))</f>
        <v/>
      </c>
      <c r="J20" s="227" t="str">
        <f>IF(MIDTERM!P20="","",$J$8*MIDTERM!P20)</f>
        <v/>
      </c>
      <c r="K20" s="227" t="str">
        <f>IF(MIDTERM!AB20="","",$K$8*MIDTERM!AB20)</f>
        <v/>
      </c>
      <c r="L20" s="227" t="str">
        <f>IF(MIDTERM!AD20="","",$L$8*MIDTERM!AD20)</f>
        <v/>
      </c>
      <c r="M20" s="252" t="str">
        <f t="shared" si="2"/>
        <v/>
      </c>
      <c r="N20" s="253" t="str">
        <f>IF(M20="","",('INITIAL INPUT'!$J$25*CRS!H20+'INITIAL INPUT'!$K$25*CRS!M20))</f>
        <v/>
      </c>
      <c r="O20" s="251" t="str">
        <f>IF(N20="","",VLOOKUP(N20,'INITIAL INPUT'!$P$4:$R$34,3))</f>
        <v/>
      </c>
      <c r="P20" s="227" t="str">
        <f>IF(FINAL!P20="","",CRS!$P$8*FINAL!P20)</f>
        <v/>
      </c>
      <c r="Q20" s="227" t="str">
        <f>IF(FINAL!AB20="","",CRS!$Q$8*FINAL!AB20)</f>
        <v/>
      </c>
      <c r="R20" s="227" t="str">
        <f>IF(FINAL!AD20="","",CRS!$R$8*FINAL!AD20)</f>
        <v/>
      </c>
      <c r="S20" s="252" t="str">
        <f t="shared" si="5"/>
        <v/>
      </c>
      <c r="T20" s="253" t="str">
        <f>IF(S20="","",'INITIAL INPUT'!$J$26*CRS!H20+'INITIAL INPUT'!$K$26*CRS!M20+'INITIAL INPUT'!$L$26*CRS!S20)</f>
        <v/>
      </c>
      <c r="U20" s="251" t="str">
        <f>IF(T20="","",VLOOKUP(T20,'INITIAL INPUT'!$P$4:$R$34,3))</f>
        <v/>
      </c>
      <c r="V20" s="265" t="str">
        <f t="shared" si="3"/>
        <v/>
      </c>
      <c r="W20" s="266" t="str">
        <f t="shared" si="4"/>
        <v/>
      </c>
      <c r="X20" s="177"/>
    </row>
    <row r="21" spans="1:24">
      <c r="A21" s="379" t="s">
        <v>62</v>
      </c>
      <c r="B21" s="223" t="str">
        <f>IF(NAMES!B14="","",NAMES!B14)</f>
        <v/>
      </c>
      <c r="C21" s="224" t="str">
        <f>IF(NAMES!C14="","",NAMES!C14)</f>
        <v/>
      </c>
      <c r="D21" s="225" t="str">
        <f>IF(NAMES!D14="","",NAMES!D14)</f>
        <v/>
      </c>
      <c r="E21" s="226" t="str">
        <f>IF(PRELIM!P21="","",$E$8*PRELIM!P21)</f>
        <v/>
      </c>
      <c r="F21" s="227" t="str">
        <f>IF(PRELIM!AB21="","",$F$8*PRELIM!AB21)</f>
        <v/>
      </c>
      <c r="G21" s="227" t="str">
        <f>IF(PRELIM!AD21="","",$G$8*PRELIM!AD21)</f>
        <v/>
      </c>
      <c r="H21" s="228" t="str">
        <f t="shared" si="0"/>
        <v/>
      </c>
      <c r="I21" s="251" t="str">
        <f>IF(H21="","",VLOOKUP(H21,'INITIAL INPUT'!$P$4:$R$34,3))</f>
        <v/>
      </c>
      <c r="J21" s="227" t="str">
        <f>IF(MIDTERM!P21="","",$J$8*MIDTERM!P21)</f>
        <v/>
      </c>
      <c r="K21" s="227" t="str">
        <f>IF(MIDTERM!AB21="","",$K$8*MIDTERM!AB21)</f>
        <v/>
      </c>
      <c r="L21" s="227" t="str">
        <f>IF(MIDTERM!AD21="","",$L$8*MIDTERM!AD21)</f>
        <v/>
      </c>
      <c r="M21" s="252" t="str">
        <f t="shared" si="2"/>
        <v/>
      </c>
      <c r="N21" s="253" t="str">
        <f>IF(M21="","",('INITIAL INPUT'!$J$25*CRS!H21+'INITIAL INPUT'!$K$25*CRS!M21))</f>
        <v/>
      </c>
      <c r="O21" s="251" t="str">
        <f>IF(N21="","",VLOOKUP(N21,'INITIAL INPUT'!$P$4:$R$34,3))</f>
        <v/>
      </c>
      <c r="P21" s="227" t="str">
        <f>IF(FINAL!P21="","",CRS!$P$8*FINAL!P21)</f>
        <v/>
      </c>
      <c r="Q21" s="227" t="str">
        <f>IF(FINAL!AB21="","",CRS!$Q$8*FINAL!AB21)</f>
        <v/>
      </c>
      <c r="R21" s="227" t="str">
        <f>IF(FINAL!AD21="","",CRS!$R$8*FINAL!AD21)</f>
        <v/>
      </c>
      <c r="S21" s="252" t="str">
        <f t="shared" si="5"/>
        <v/>
      </c>
      <c r="T21" s="253" t="str">
        <f>IF(S21="","",'INITIAL INPUT'!$J$26*CRS!H21+'INITIAL INPUT'!$K$26*CRS!M21+'INITIAL INPUT'!$L$26*CRS!S21)</f>
        <v/>
      </c>
      <c r="U21" s="251" t="str">
        <f>IF(T21="","",VLOOKUP(T21,'INITIAL INPUT'!$P$4:$R$34,3))</f>
        <v/>
      </c>
      <c r="V21" s="265" t="str">
        <f t="shared" si="3"/>
        <v/>
      </c>
      <c r="W21" s="266" t="str">
        <f t="shared" si="4"/>
        <v/>
      </c>
      <c r="X21" s="177"/>
    </row>
    <row r="22" spans="1:24">
      <c r="A22" s="379" t="s">
        <v>63</v>
      </c>
      <c r="B22" s="223" t="str">
        <f>IF(NAMES!B15="","",NAMES!B15)</f>
        <v/>
      </c>
      <c r="C22" s="224" t="str">
        <f>IF(NAMES!C15="","",NAMES!C15)</f>
        <v/>
      </c>
      <c r="D22" s="225" t="str">
        <f>IF(NAMES!D15="","",NAMES!D15)</f>
        <v/>
      </c>
      <c r="E22" s="226" t="str">
        <f>IF(PRELIM!P22="","",$E$8*PRELIM!P22)</f>
        <v/>
      </c>
      <c r="F22" s="227" t="str">
        <f>IF(PRELIM!AB22="","",$F$8*PRELIM!AB22)</f>
        <v/>
      </c>
      <c r="G22" s="227" t="str">
        <f>IF(PRELIM!AD22="","",$G$8*PRELIM!AD22)</f>
        <v/>
      </c>
      <c r="H22" s="228" t="str">
        <f t="shared" si="0"/>
        <v/>
      </c>
      <c r="I22" s="251" t="str">
        <f>IF(H22="","",VLOOKUP(H22,'INITIAL INPUT'!$P$4:$R$34,3))</f>
        <v/>
      </c>
      <c r="J22" s="227" t="str">
        <f>IF(MIDTERM!P22="","",$J$8*MIDTERM!P22)</f>
        <v/>
      </c>
      <c r="K22" s="227" t="str">
        <f>IF(MIDTERM!AB22="","",$K$8*MIDTERM!AB22)</f>
        <v/>
      </c>
      <c r="L22" s="227" t="str">
        <f>IF(MIDTERM!AD22="","",$L$8*MIDTERM!AD22)</f>
        <v/>
      </c>
      <c r="M22" s="252" t="str">
        <f t="shared" si="2"/>
        <v/>
      </c>
      <c r="N22" s="253" t="str">
        <f>IF(M22="","",('INITIAL INPUT'!$J$25*CRS!H22+'INITIAL INPUT'!$K$25*CRS!M22))</f>
        <v/>
      </c>
      <c r="O22" s="251" t="str">
        <f>IF(N22="","",VLOOKUP(N22,'INITIAL INPUT'!$P$4:$R$34,3))</f>
        <v/>
      </c>
      <c r="P22" s="227" t="str">
        <f>IF(FINAL!P22="","",CRS!$P$8*FINAL!P22)</f>
        <v/>
      </c>
      <c r="Q22" s="227" t="str">
        <f>IF(FINAL!AB22="","",CRS!$Q$8*FINAL!AB22)</f>
        <v/>
      </c>
      <c r="R22" s="227" t="str">
        <f>IF(FINAL!AD22="","",CRS!$R$8*FINAL!AD22)</f>
        <v/>
      </c>
      <c r="S22" s="252" t="str">
        <f t="shared" si="5"/>
        <v/>
      </c>
      <c r="T22" s="253" t="str">
        <f>IF(S22="","",'INITIAL INPUT'!$J$26*CRS!H22+'INITIAL INPUT'!$K$26*CRS!M22+'INITIAL INPUT'!$L$26*CRS!S22)</f>
        <v/>
      </c>
      <c r="U22" s="251" t="str">
        <f>IF(T22="","",VLOOKUP(T22,'INITIAL INPUT'!$P$4:$R$34,3))</f>
        <v/>
      </c>
      <c r="V22" s="265" t="str">
        <f t="shared" si="3"/>
        <v/>
      </c>
      <c r="W22" s="266" t="str">
        <f t="shared" si="4"/>
        <v/>
      </c>
      <c r="X22" s="177"/>
    </row>
    <row r="23" spans="1:24">
      <c r="A23" s="379" t="s">
        <v>64</v>
      </c>
      <c r="B23" s="223" t="str">
        <f>IF(NAMES!B16="","",NAMES!B16)</f>
        <v/>
      </c>
      <c r="C23" s="224" t="str">
        <f>IF(NAMES!C16="","",NAMES!C16)</f>
        <v/>
      </c>
      <c r="D23" s="225" t="str">
        <f>IF(NAMES!D16="","",NAMES!D16)</f>
        <v/>
      </c>
      <c r="E23" s="226" t="str">
        <f>IF(PRELIM!P23="","",$E$8*PRELIM!P23)</f>
        <v/>
      </c>
      <c r="F23" s="227" t="str">
        <f>IF(PRELIM!AB23="","",$F$8*PRELIM!AB23)</f>
        <v/>
      </c>
      <c r="G23" s="227" t="str">
        <f>IF(PRELIM!AD23="","",$G$8*PRELIM!AD23)</f>
        <v/>
      </c>
      <c r="H23" s="228" t="str">
        <f t="shared" si="0"/>
        <v/>
      </c>
      <c r="I23" s="251" t="str">
        <f>IF(H23="","",VLOOKUP(H23,'INITIAL INPUT'!$P$4:$R$34,3))</f>
        <v/>
      </c>
      <c r="J23" s="227" t="str">
        <f>IF(MIDTERM!P23="","",$J$8*MIDTERM!P23)</f>
        <v/>
      </c>
      <c r="K23" s="227" t="str">
        <f>IF(MIDTERM!AB23="","",$K$8*MIDTERM!AB23)</f>
        <v/>
      </c>
      <c r="L23" s="227" t="str">
        <f>IF(MIDTERM!AD23="","",$L$8*MIDTERM!AD23)</f>
        <v/>
      </c>
      <c r="M23" s="252" t="str">
        <f t="shared" si="2"/>
        <v/>
      </c>
      <c r="N23" s="253" t="str">
        <f>IF(M23="","",('INITIAL INPUT'!$J$25*CRS!H23+'INITIAL INPUT'!$K$25*CRS!M23))</f>
        <v/>
      </c>
      <c r="O23" s="251" t="str">
        <f>IF(N23="","",VLOOKUP(N23,'INITIAL INPUT'!$P$4:$R$34,3))</f>
        <v/>
      </c>
      <c r="P23" s="227" t="str">
        <f>IF(FINAL!P23="","",CRS!$P$8*FINAL!P23)</f>
        <v/>
      </c>
      <c r="Q23" s="227" t="str">
        <f>IF(FINAL!AB23="","",CRS!$Q$8*FINAL!AB23)</f>
        <v/>
      </c>
      <c r="R23" s="227" t="str">
        <f>IF(FINAL!AD23="","",CRS!$R$8*FINAL!AD23)</f>
        <v/>
      </c>
      <c r="S23" s="252" t="str">
        <f t="shared" si="5"/>
        <v/>
      </c>
      <c r="T23" s="253" t="str">
        <f>IF(S23="","",'INITIAL INPUT'!$J$26*CRS!H23+'INITIAL INPUT'!$K$26*CRS!M23+'INITIAL INPUT'!$L$26*CRS!S23)</f>
        <v/>
      </c>
      <c r="U23" s="251" t="str">
        <f>IF(T23="","",VLOOKUP(T23,'INITIAL INPUT'!$P$4:$R$34,3))</f>
        <v/>
      </c>
      <c r="V23" s="265" t="str">
        <f t="shared" si="3"/>
        <v/>
      </c>
      <c r="W23" s="266" t="str">
        <f t="shared" si="4"/>
        <v/>
      </c>
      <c r="X23" s="177"/>
    </row>
    <row r="24" spans="1:24">
      <c r="A24" s="379" t="s">
        <v>65</v>
      </c>
      <c r="B24" s="223" t="str">
        <f>IF(NAMES!B17="","",NAMES!B17)</f>
        <v/>
      </c>
      <c r="C24" s="224" t="str">
        <f>IF(NAMES!C17="","",NAMES!C17)</f>
        <v/>
      </c>
      <c r="D24" s="225" t="str">
        <f>IF(NAMES!D17="","",NAMES!D17)</f>
        <v/>
      </c>
      <c r="E24" s="226" t="str">
        <f>IF(PRELIM!P24="","",$E$8*PRELIM!P24)</f>
        <v/>
      </c>
      <c r="F24" s="227" t="str">
        <f>IF(PRELIM!AB24="","",$F$8*PRELIM!AB24)</f>
        <v/>
      </c>
      <c r="G24" s="227" t="str">
        <f>IF(PRELIM!AD24="","",$G$8*PRELIM!AD24)</f>
        <v/>
      </c>
      <c r="H24" s="228" t="str">
        <f t="shared" si="0"/>
        <v/>
      </c>
      <c r="I24" s="251" t="str">
        <f>IF(H24="","",VLOOKUP(H24,'INITIAL INPUT'!$P$4:$R$34,3))</f>
        <v/>
      </c>
      <c r="J24" s="227" t="str">
        <f>IF(MIDTERM!P24="","",$J$8*MIDTERM!P24)</f>
        <v/>
      </c>
      <c r="K24" s="227" t="str">
        <f>IF(MIDTERM!AB24="","",$K$8*MIDTERM!AB24)</f>
        <v/>
      </c>
      <c r="L24" s="227" t="str">
        <f>IF(MIDTERM!AD24="","",$L$8*MIDTERM!AD24)</f>
        <v/>
      </c>
      <c r="M24" s="252" t="str">
        <f t="shared" si="2"/>
        <v/>
      </c>
      <c r="N24" s="253" t="str">
        <f>IF(M24="","",('INITIAL INPUT'!$J$25*CRS!H24+'INITIAL INPUT'!$K$25*CRS!M24))</f>
        <v/>
      </c>
      <c r="O24" s="251" t="str">
        <f>IF(N24="","",VLOOKUP(N24,'INITIAL INPUT'!$P$4:$R$34,3))</f>
        <v/>
      </c>
      <c r="P24" s="227" t="str">
        <f>IF(FINAL!P24="","",CRS!$P$8*FINAL!P24)</f>
        <v/>
      </c>
      <c r="Q24" s="227" t="str">
        <f>IF(FINAL!AB24="","",CRS!$Q$8*FINAL!AB24)</f>
        <v/>
      </c>
      <c r="R24" s="227" t="str">
        <f>IF(FINAL!AD24="","",CRS!$R$8*FINAL!AD24)</f>
        <v/>
      </c>
      <c r="S24" s="252" t="str">
        <f t="shared" si="5"/>
        <v/>
      </c>
      <c r="T24" s="253" t="str">
        <f>IF(S24="","",'INITIAL INPUT'!$J$26*CRS!H24+'INITIAL INPUT'!$K$26*CRS!M24+'INITIAL INPUT'!$L$26*CRS!S24)</f>
        <v/>
      </c>
      <c r="U24" s="251" t="str">
        <f>IF(T24="","",VLOOKUP(T24,'INITIAL INPUT'!$P$4:$R$34,3))</f>
        <v/>
      </c>
      <c r="V24" s="265" t="str">
        <f t="shared" si="3"/>
        <v/>
      </c>
      <c r="W24" s="266" t="str">
        <f t="shared" si="4"/>
        <v/>
      </c>
      <c r="X24" s="177"/>
    </row>
    <row r="25" spans="1:24">
      <c r="A25" s="379" t="s">
        <v>66</v>
      </c>
      <c r="B25" s="223" t="str">
        <f>IF(NAMES!B18="","",NAMES!B18)</f>
        <v/>
      </c>
      <c r="C25" s="224" t="str">
        <f>IF(NAMES!C18="","",NAMES!C18)</f>
        <v/>
      </c>
      <c r="D25" s="225" t="str">
        <f>IF(NAMES!D18="","",NAMES!D18)</f>
        <v/>
      </c>
      <c r="E25" s="226" t="str">
        <f>IF(PRELIM!P25="","",$E$8*PRELIM!P25)</f>
        <v/>
      </c>
      <c r="F25" s="227" t="str">
        <f>IF(PRELIM!AB25="","",$F$8*PRELIM!AB25)</f>
        <v/>
      </c>
      <c r="G25" s="227" t="str">
        <f>IF(PRELIM!AD25="","",$G$8*PRELIM!AD25)</f>
        <v/>
      </c>
      <c r="H25" s="228" t="str">
        <f t="shared" si="0"/>
        <v/>
      </c>
      <c r="I25" s="251" t="str">
        <f>IF(H25="","",VLOOKUP(H25,'INITIAL INPUT'!$P$4:$R$34,3))</f>
        <v/>
      </c>
      <c r="J25" s="227" t="str">
        <f>IF(MIDTERM!P25="","",$J$8*MIDTERM!P25)</f>
        <v/>
      </c>
      <c r="K25" s="227" t="str">
        <f>IF(MIDTERM!AB25="","",$K$8*MIDTERM!AB25)</f>
        <v/>
      </c>
      <c r="L25" s="227" t="str">
        <f>IF(MIDTERM!AD25="","",$L$8*MIDTERM!AD25)</f>
        <v/>
      </c>
      <c r="M25" s="252" t="str">
        <f t="shared" si="2"/>
        <v/>
      </c>
      <c r="N25" s="253" t="str">
        <f>IF(M25="","",('INITIAL INPUT'!$J$25*CRS!H25+'INITIAL INPUT'!$K$25*CRS!M25))</f>
        <v/>
      </c>
      <c r="O25" s="251" t="str">
        <f>IF(N25="","",VLOOKUP(N25,'INITIAL INPUT'!$P$4:$R$34,3))</f>
        <v/>
      </c>
      <c r="P25" s="227" t="str">
        <f>IF(FINAL!P25="","",CRS!$P$8*FINAL!P25)</f>
        <v/>
      </c>
      <c r="Q25" s="227" t="str">
        <f>IF(FINAL!AB25="","",CRS!$Q$8*FINAL!AB25)</f>
        <v/>
      </c>
      <c r="R25" s="227" t="str">
        <f>IF(FINAL!AD25="","",CRS!$R$8*FINAL!AD25)</f>
        <v/>
      </c>
      <c r="S25" s="252" t="str">
        <f t="shared" si="5"/>
        <v/>
      </c>
      <c r="T25" s="253" t="str">
        <f>IF(S25="","",'INITIAL INPUT'!$J$26*CRS!H25+'INITIAL INPUT'!$K$26*CRS!M25+'INITIAL INPUT'!$L$26*CRS!S25)</f>
        <v/>
      </c>
      <c r="U25" s="251" t="str">
        <f>IF(T25="","",VLOOKUP(T25,'INITIAL INPUT'!$P$4:$R$34,3))</f>
        <v/>
      </c>
      <c r="V25" s="265" t="str">
        <f t="shared" si="3"/>
        <v/>
      </c>
      <c r="W25" s="266" t="str">
        <f t="shared" si="4"/>
        <v/>
      </c>
      <c r="X25" s="177"/>
    </row>
    <row r="26" spans="1:25">
      <c r="A26" s="379" t="s">
        <v>67</v>
      </c>
      <c r="B26" s="223" t="str">
        <f>IF(NAMES!B19="","",NAMES!B19)</f>
        <v/>
      </c>
      <c r="C26" s="224" t="str">
        <f>IF(NAMES!C19="","",NAMES!C19)</f>
        <v/>
      </c>
      <c r="D26" s="225" t="str">
        <f>IF(NAMES!D19="","",NAMES!D19)</f>
        <v/>
      </c>
      <c r="E26" s="226" t="str">
        <f>IF(PRELIM!P26="","",$E$8*PRELIM!P26)</f>
        <v/>
      </c>
      <c r="F26" s="227" t="str">
        <f>IF(PRELIM!AB26="","",$F$8*PRELIM!AB26)</f>
        <v/>
      </c>
      <c r="G26" s="227" t="str">
        <f>IF(PRELIM!AD26="","",$G$8*PRELIM!AD26)</f>
        <v/>
      </c>
      <c r="H26" s="228" t="str">
        <f t="shared" si="0"/>
        <v/>
      </c>
      <c r="I26" s="251" t="str">
        <f>IF(H26="","",VLOOKUP(H26,'INITIAL INPUT'!$P$4:$R$34,3))</f>
        <v/>
      </c>
      <c r="J26" s="227" t="str">
        <f>IF(MIDTERM!P26="","",$J$8*MIDTERM!P26)</f>
        <v/>
      </c>
      <c r="K26" s="227" t="str">
        <f>IF(MIDTERM!AB26="","",$K$8*MIDTERM!AB26)</f>
        <v/>
      </c>
      <c r="L26" s="227" t="str">
        <f>IF(MIDTERM!AD26="","",$L$8*MIDTERM!AD26)</f>
        <v/>
      </c>
      <c r="M26" s="252" t="str">
        <f t="shared" si="2"/>
        <v/>
      </c>
      <c r="N26" s="253" t="str">
        <f>IF(M26="","",('INITIAL INPUT'!$J$25*CRS!H26+'INITIAL INPUT'!$K$25*CRS!M26))</f>
        <v/>
      </c>
      <c r="O26" s="251" t="str">
        <f>IF(N26="","",VLOOKUP(N26,'INITIAL INPUT'!$P$4:$R$34,3))</f>
        <v/>
      </c>
      <c r="P26" s="227" t="str">
        <f>IF(FINAL!P26="","",CRS!$P$8*FINAL!P26)</f>
        <v/>
      </c>
      <c r="Q26" s="227" t="str">
        <f>IF(FINAL!AB26="","",CRS!$Q$8*FINAL!AB26)</f>
        <v/>
      </c>
      <c r="R26" s="227" t="str">
        <f>IF(FINAL!AD26="","",CRS!$R$8*FINAL!AD26)</f>
        <v/>
      </c>
      <c r="S26" s="252" t="str">
        <f t="shared" si="5"/>
        <v/>
      </c>
      <c r="T26" s="253" t="str">
        <f>IF(S26="","",'INITIAL INPUT'!$J$26*CRS!H26+'INITIAL INPUT'!$K$26*CRS!M26+'INITIAL INPUT'!$L$26*CRS!S26)</f>
        <v/>
      </c>
      <c r="U26" s="251" t="str">
        <f>IF(T26="","",VLOOKUP(T26,'INITIAL INPUT'!$P$4:$R$34,3))</f>
        <v/>
      </c>
      <c r="V26" s="265" t="str">
        <f t="shared" si="3"/>
        <v/>
      </c>
      <c r="W26" s="266" t="str">
        <f t="shared" si="4"/>
        <v/>
      </c>
      <c r="X26" s="267"/>
      <c r="Y26" s="275" t="s">
        <v>123</v>
      </c>
    </row>
    <row r="27" spans="1:25">
      <c r="A27" s="379" t="s">
        <v>68</v>
      </c>
      <c r="B27" s="223" t="str">
        <f>IF(NAMES!B20="","",NAMES!B20)</f>
        <v/>
      </c>
      <c r="C27" s="224" t="str">
        <f>IF(NAMES!C20="","",NAMES!C20)</f>
        <v/>
      </c>
      <c r="D27" s="225" t="str">
        <f>IF(NAMES!D20="","",NAMES!D20)</f>
        <v/>
      </c>
      <c r="E27" s="226" t="str">
        <f>IF(PRELIM!P27="","",$E$8*PRELIM!P27)</f>
        <v/>
      </c>
      <c r="F27" s="227" t="str">
        <f>IF(PRELIM!AB27="","",$F$8*PRELIM!AB27)</f>
        <v/>
      </c>
      <c r="G27" s="227" t="str">
        <f>IF(PRELIM!AD27="","",$G$8*PRELIM!AD27)</f>
        <v/>
      </c>
      <c r="H27" s="228" t="str">
        <f t="shared" si="0"/>
        <v/>
      </c>
      <c r="I27" s="251" t="str">
        <f>IF(H27="","",VLOOKUP(H27,'INITIAL INPUT'!$P$4:$R$34,3))</f>
        <v/>
      </c>
      <c r="J27" s="227" t="str">
        <f>IF(MIDTERM!P27="","",$J$8*MIDTERM!P27)</f>
        <v/>
      </c>
      <c r="K27" s="227" t="str">
        <f>IF(MIDTERM!AB27="","",$K$8*MIDTERM!AB27)</f>
        <v/>
      </c>
      <c r="L27" s="227" t="str">
        <f>IF(MIDTERM!AD27="","",$L$8*MIDTERM!AD27)</f>
        <v/>
      </c>
      <c r="M27" s="252" t="str">
        <f t="shared" si="2"/>
        <v/>
      </c>
      <c r="N27" s="253" t="str">
        <f>IF(M27="","",('INITIAL INPUT'!$J$25*CRS!H27+'INITIAL INPUT'!$K$25*CRS!M27))</f>
        <v/>
      </c>
      <c r="O27" s="251" t="str">
        <f>IF(N27="","",VLOOKUP(N27,'INITIAL INPUT'!$P$4:$R$34,3))</f>
        <v/>
      </c>
      <c r="P27" s="227" t="str">
        <f>IF(FINAL!P27="","",CRS!$P$8*FINAL!P27)</f>
        <v/>
      </c>
      <c r="Q27" s="227" t="str">
        <f>IF(FINAL!AB27="","",CRS!$Q$8*FINAL!AB27)</f>
        <v/>
      </c>
      <c r="R27" s="227" t="str">
        <f>IF(FINAL!AD27="","",CRS!$R$8*FINAL!AD27)</f>
        <v/>
      </c>
      <c r="S27" s="252" t="str">
        <f t="shared" si="5"/>
        <v/>
      </c>
      <c r="T27" s="253" t="str">
        <f>IF(S27="","",'INITIAL INPUT'!$J$26*CRS!H27+'INITIAL INPUT'!$K$26*CRS!M27+'INITIAL INPUT'!$L$26*CRS!S27)</f>
        <v/>
      </c>
      <c r="U27" s="251" t="str">
        <f>IF(T27="","",VLOOKUP(T27,'INITIAL INPUT'!$P$4:$R$34,3))</f>
        <v/>
      </c>
      <c r="V27" s="265" t="str">
        <f t="shared" si="3"/>
        <v/>
      </c>
      <c r="W27" s="266" t="str">
        <f t="shared" si="4"/>
        <v/>
      </c>
      <c r="X27" s="268"/>
      <c r="Y27" s="276"/>
    </row>
    <row r="28" spans="1:25">
      <c r="A28" s="379" t="s">
        <v>69</v>
      </c>
      <c r="B28" s="223" t="str">
        <f>IF(NAMES!B21="","",NAMES!B21)</f>
        <v/>
      </c>
      <c r="C28" s="224" t="str">
        <f>IF(NAMES!C21="","",NAMES!C21)</f>
        <v/>
      </c>
      <c r="D28" s="225" t="str">
        <f>IF(NAMES!D21="","",NAMES!D21)</f>
        <v/>
      </c>
      <c r="E28" s="226" t="str">
        <f>IF(PRELIM!P28="","",$E$8*PRELIM!P28)</f>
        <v/>
      </c>
      <c r="F28" s="227" t="str">
        <f>IF(PRELIM!AB28="","",$F$8*PRELIM!AB28)</f>
        <v/>
      </c>
      <c r="G28" s="227" t="str">
        <f>IF(PRELIM!AD28="","",$G$8*PRELIM!AD28)</f>
        <v/>
      </c>
      <c r="H28" s="228" t="str">
        <f t="shared" si="0"/>
        <v/>
      </c>
      <c r="I28" s="251" t="str">
        <f>IF(H28="","",VLOOKUP(H28,'INITIAL INPUT'!$P$4:$R$34,3))</f>
        <v/>
      </c>
      <c r="J28" s="227" t="str">
        <f>IF(MIDTERM!P28="","",$J$8*MIDTERM!P28)</f>
        <v/>
      </c>
      <c r="K28" s="227" t="str">
        <f>IF(MIDTERM!AB28="","",$K$8*MIDTERM!AB28)</f>
        <v/>
      </c>
      <c r="L28" s="227" t="str">
        <f>IF(MIDTERM!AD28="","",$L$8*MIDTERM!AD28)</f>
        <v/>
      </c>
      <c r="M28" s="252" t="str">
        <f t="shared" si="2"/>
        <v/>
      </c>
      <c r="N28" s="253" t="str">
        <f>IF(M28="","",('INITIAL INPUT'!$J$25*CRS!H28+'INITIAL INPUT'!$K$25*CRS!M28))</f>
        <v/>
      </c>
      <c r="O28" s="251" t="str">
        <f>IF(N28="","",VLOOKUP(N28,'INITIAL INPUT'!$P$4:$R$34,3))</f>
        <v/>
      </c>
      <c r="P28" s="227" t="str">
        <f>IF(FINAL!P28="","",CRS!$P$8*FINAL!P28)</f>
        <v/>
      </c>
      <c r="Q28" s="227" t="str">
        <f>IF(FINAL!AB28="","",CRS!$Q$8*FINAL!AB28)</f>
        <v/>
      </c>
      <c r="R28" s="227" t="str">
        <f>IF(FINAL!AD28="","",CRS!$R$8*FINAL!AD28)</f>
        <v/>
      </c>
      <c r="S28" s="252" t="str">
        <f t="shared" si="5"/>
        <v/>
      </c>
      <c r="T28" s="253" t="str">
        <f>IF(S28="","",'INITIAL INPUT'!$J$26*CRS!H28+'INITIAL INPUT'!$K$26*CRS!M28+'INITIAL INPUT'!$L$26*CRS!S28)</f>
        <v/>
      </c>
      <c r="U28" s="251" t="str">
        <f>IF(T28="","",VLOOKUP(T28,'INITIAL INPUT'!$P$4:$R$34,3))</f>
        <v/>
      </c>
      <c r="V28" s="265" t="str">
        <f t="shared" si="3"/>
        <v/>
      </c>
      <c r="W28" s="266" t="str">
        <f t="shared" si="4"/>
        <v/>
      </c>
      <c r="X28" s="268"/>
      <c r="Y28" s="276"/>
    </row>
    <row r="29" customHeight="1" spans="1:25">
      <c r="A29" s="379" t="s">
        <v>70</v>
      </c>
      <c r="B29" s="223" t="str">
        <f>IF(NAMES!B22="","",NAMES!B22)</f>
        <v/>
      </c>
      <c r="C29" s="224" t="str">
        <f>IF(NAMES!C22="","",NAMES!C22)</f>
        <v/>
      </c>
      <c r="D29" s="225" t="str">
        <f>IF(NAMES!D22="","",NAMES!D22)</f>
        <v/>
      </c>
      <c r="E29" s="226" t="str">
        <f>IF(PRELIM!P29="","",$E$8*PRELIM!P29)</f>
        <v/>
      </c>
      <c r="F29" s="227" t="str">
        <f>IF(PRELIM!AB29="","",$F$8*PRELIM!AB29)</f>
        <v/>
      </c>
      <c r="G29" s="227" t="str">
        <f>IF(PRELIM!AD29="","",$G$8*PRELIM!AD29)</f>
        <v/>
      </c>
      <c r="H29" s="228" t="str">
        <f t="shared" si="0"/>
        <v/>
      </c>
      <c r="I29" s="251" t="str">
        <f>IF(H29="","",VLOOKUP(H29,'INITIAL INPUT'!$P$4:$R$34,3))</f>
        <v/>
      </c>
      <c r="J29" s="227" t="str">
        <f>IF(MIDTERM!P29="","",$J$8*MIDTERM!P29)</f>
        <v/>
      </c>
      <c r="K29" s="227" t="str">
        <f>IF(MIDTERM!AB29="","",$K$8*MIDTERM!AB29)</f>
        <v/>
      </c>
      <c r="L29" s="227" t="str">
        <f>IF(MIDTERM!AD29="","",$L$8*MIDTERM!AD29)</f>
        <v/>
      </c>
      <c r="M29" s="252" t="str">
        <f t="shared" si="2"/>
        <v/>
      </c>
      <c r="N29" s="253" t="str">
        <f>IF(M29="","",('INITIAL INPUT'!$J$25*CRS!H29+'INITIAL INPUT'!$K$25*CRS!M29))</f>
        <v/>
      </c>
      <c r="O29" s="251" t="str">
        <f>IF(N29="","",VLOOKUP(N29,'INITIAL INPUT'!$P$4:$R$34,3))</f>
        <v/>
      </c>
      <c r="P29" s="227" t="str">
        <f>IF(FINAL!P29="","",CRS!$P$8*FINAL!P29)</f>
        <v/>
      </c>
      <c r="Q29" s="227" t="str">
        <f>IF(FINAL!AB29="","",CRS!$Q$8*FINAL!AB29)</f>
        <v/>
      </c>
      <c r="R29" s="227" t="str">
        <f>IF(FINAL!AD29="","",CRS!$R$8*FINAL!AD29)</f>
        <v/>
      </c>
      <c r="S29" s="252" t="str">
        <f t="shared" si="5"/>
        <v/>
      </c>
      <c r="T29" s="253" t="str">
        <f>IF(S29="","",'INITIAL INPUT'!$J$26*CRS!H29+'INITIAL INPUT'!$K$26*CRS!M29+'INITIAL INPUT'!$L$26*CRS!S29)</f>
        <v/>
      </c>
      <c r="U29" s="251" t="str">
        <f>IF(T29="","",VLOOKUP(T29,'INITIAL INPUT'!$P$4:$R$34,3))</f>
        <v/>
      </c>
      <c r="V29" s="265" t="str">
        <f t="shared" si="3"/>
        <v/>
      </c>
      <c r="W29" s="266" t="str">
        <f t="shared" si="4"/>
        <v/>
      </c>
      <c r="X29" s="268"/>
      <c r="Y29" s="276"/>
    </row>
    <row r="30" spans="1:25">
      <c r="A30" s="379" t="s">
        <v>71</v>
      </c>
      <c r="B30" s="223" t="str">
        <f>IF(NAMES!B23="","",NAMES!B23)</f>
        <v/>
      </c>
      <c r="C30" s="224" t="str">
        <f>IF(NAMES!C23="","",NAMES!C23)</f>
        <v/>
      </c>
      <c r="D30" s="225" t="str">
        <f>IF(NAMES!D23="","",NAMES!D23)</f>
        <v/>
      </c>
      <c r="E30" s="226" t="str">
        <f>IF(PRELIM!P30="","",$E$8*PRELIM!P30)</f>
        <v/>
      </c>
      <c r="F30" s="227" t="str">
        <f>IF(PRELIM!AB30="","",$F$8*PRELIM!AB30)</f>
        <v/>
      </c>
      <c r="G30" s="227" t="str">
        <f>IF(PRELIM!AD30="","",$G$8*PRELIM!AD30)</f>
        <v/>
      </c>
      <c r="H30" s="228" t="str">
        <f t="shared" si="0"/>
        <v/>
      </c>
      <c r="I30" s="251" t="str">
        <f>IF(H30="","",VLOOKUP(H30,'INITIAL INPUT'!$P$4:$R$34,3))</f>
        <v/>
      </c>
      <c r="J30" s="227" t="str">
        <f>IF(MIDTERM!P30="","",$J$8*MIDTERM!P30)</f>
        <v/>
      </c>
      <c r="K30" s="227" t="str">
        <f>IF(MIDTERM!AB30="","",$K$8*MIDTERM!AB30)</f>
        <v/>
      </c>
      <c r="L30" s="227" t="str">
        <f>IF(MIDTERM!AD30="","",$L$8*MIDTERM!AD30)</f>
        <v/>
      </c>
      <c r="M30" s="252" t="str">
        <f t="shared" si="2"/>
        <v/>
      </c>
      <c r="N30" s="253" t="str">
        <f>IF(M30="","",('INITIAL INPUT'!$J$25*CRS!H30+'INITIAL INPUT'!$K$25*CRS!M30))</f>
        <v/>
      </c>
      <c r="O30" s="251" t="str">
        <f>IF(N30="","",VLOOKUP(N30,'INITIAL INPUT'!$P$4:$R$34,3))</f>
        <v/>
      </c>
      <c r="P30" s="227" t="str">
        <f>IF(FINAL!P30="","",CRS!$P$8*FINAL!P30)</f>
        <v/>
      </c>
      <c r="Q30" s="227" t="str">
        <f>IF(FINAL!AB30="","",CRS!$Q$8*FINAL!AB30)</f>
        <v/>
      </c>
      <c r="R30" s="227" t="str">
        <f>IF(FINAL!AD30="","",CRS!$R$8*FINAL!AD30)</f>
        <v/>
      </c>
      <c r="S30" s="252" t="str">
        <f t="shared" si="5"/>
        <v/>
      </c>
      <c r="T30" s="253" t="str">
        <f>IF(S30="","",'INITIAL INPUT'!$J$26*CRS!H30+'INITIAL INPUT'!$K$26*CRS!M30+'INITIAL INPUT'!$L$26*CRS!S30)</f>
        <v/>
      </c>
      <c r="U30" s="251" t="str">
        <f>IF(T30="","",VLOOKUP(T30,'INITIAL INPUT'!$P$4:$R$34,3))</f>
        <v/>
      </c>
      <c r="V30" s="265" t="str">
        <f t="shared" si="3"/>
        <v/>
      </c>
      <c r="W30" s="266" t="str">
        <f t="shared" si="4"/>
        <v/>
      </c>
      <c r="X30" s="268"/>
      <c r="Y30" s="276"/>
    </row>
    <row r="31" spans="1:25">
      <c r="A31" s="379" t="s">
        <v>72</v>
      </c>
      <c r="B31" s="223" t="str">
        <f>IF(NAMES!B24="","",NAMES!B24)</f>
        <v/>
      </c>
      <c r="C31" s="224" t="str">
        <f>IF(NAMES!C24="","",NAMES!C24)</f>
        <v/>
      </c>
      <c r="D31" s="225" t="str">
        <f>IF(NAMES!D24="","",NAMES!D24)</f>
        <v/>
      </c>
      <c r="E31" s="226" t="str">
        <f>IF(PRELIM!P31="","",$E$8*PRELIM!P31)</f>
        <v/>
      </c>
      <c r="F31" s="227" t="str">
        <f>IF(PRELIM!AB31="","",$F$8*PRELIM!AB31)</f>
        <v/>
      </c>
      <c r="G31" s="227" t="str">
        <f>IF(PRELIM!AD31="","",$G$8*PRELIM!AD31)</f>
        <v/>
      </c>
      <c r="H31" s="228" t="str">
        <f t="shared" si="0"/>
        <v/>
      </c>
      <c r="I31" s="251" t="str">
        <f>IF(H31="","",VLOOKUP(H31,'INITIAL INPUT'!$P$4:$R$34,3))</f>
        <v/>
      </c>
      <c r="J31" s="227" t="str">
        <f>IF(MIDTERM!P31="","",$J$8*MIDTERM!P31)</f>
        <v/>
      </c>
      <c r="K31" s="227" t="str">
        <f>IF(MIDTERM!AB31="","",$K$8*MIDTERM!AB31)</f>
        <v/>
      </c>
      <c r="L31" s="227" t="str">
        <f>IF(MIDTERM!AD31="","",$L$8*MIDTERM!AD31)</f>
        <v/>
      </c>
      <c r="M31" s="252" t="str">
        <f t="shared" si="2"/>
        <v/>
      </c>
      <c r="N31" s="253" t="str">
        <f>IF(M31="","",('INITIAL INPUT'!$J$25*CRS!H31+'INITIAL INPUT'!$K$25*CRS!M31))</f>
        <v/>
      </c>
      <c r="O31" s="251" t="str">
        <f>IF(N31="","",VLOOKUP(N31,'INITIAL INPUT'!$P$4:$R$34,3))</f>
        <v/>
      </c>
      <c r="P31" s="227" t="str">
        <f>IF(FINAL!P31="","",CRS!$P$8*FINAL!P31)</f>
        <v/>
      </c>
      <c r="Q31" s="227" t="str">
        <f>IF(FINAL!AB31="","",CRS!$Q$8*FINAL!AB31)</f>
        <v/>
      </c>
      <c r="R31" s="227" t="str">
        <f>IF(FINAL!AD31="","",CRS!$R$8*FINAL!AD31)</f>
        <v/>
      </c>
      <c r="S31" s="252" t="str">
        <f t="shared" si="5"/>
        <v/>
      </c>
      <c r="T31" s="253" t="str">
        <f>IF(S31="","",'INITIAL INPUT'!$J$26*CRS!H31+'INITIAL INPUT'!$K$26*CRS!M31+'INITIAL INPUT'!$L$26*CRS!S31)</f>
        <v/>
      </c>
      <c r="U31" s="251" t="str">
        <f>IF(T31="","",VLOOKUP(T31,'INITIAL INPUT'!$P$4:$R$34,3))</f>
        <v/>
      </c>
      <c r="V31" s="265" t="str">
        <f t="shared" si="3"/>
        <v/>
      </c>
      <c r="W31" s="266" t="str">
        <f t="shared" si="4"/>
        <v/>
      </c>
      <c r="X31" s="268"/>
      <c r="Y31" s="276"/>
    </row>
    <row r="32" spans="1:25">
      <c r="A32" s="379" t="s">
        <v>73</v>
      </c>
      <c r="B32" s="223" t="str">
        <f>IF(NAMES!B25="","",NAMES!B25)</f>
        <v/>
      </c>
      <c r="C32" s="224" t="str">
        <f>IF(NAMES!C25="","",NAMES!C25)</f>
        <v/>
      </c>
      <c r="D32" s="225" t="str">
        <f>IF(NAMES!D25="","",NAMES!D25)</f>
        <v/>
      </c>
      <c r="E32" s="226" t="str">
        <f>IF(PRELIM!P32="","",$E$8*PRELIM!P32)</f>
        <v/>
      </c>
      <c r="F32" s="227" t="str">
        <f>IF(PRELIM!AB32="","",$F$8*PRELIM!AB32)</f>
        <v/>
      </c>
      <c r="G32" s="227" t="str">
        <f>IF(PRELIM!AD32="","",$G$8*PRELIM!AD32)</f>
        <v/>
      </c>
      <c r="H32" s="228" t="str">
        <f t="shared" si="0"/>
        <v/>
      </c>
      <c r="I32" s="251" t="str">
        <f>IF(H32="","",VLOOKUP(H32,'INITIAL INPUT'!$P$4:$R$34,3))</f>
        <v/>
      </c>
      <c r="J32" s="227" t="str">
        <f>IF(MIDTERM!P32="","",$J$8*MIDTERM!P32)</f>
        <v/>
      </c>
      <c r="K32" s="227" t="str">
        <f>IF(MIDTERM!AB32="","",$K$8*MIDTERM!AB32)</f>
        <v/>
      </c>
      <c r="L32" s="227" t="str">
        <f>IF(MIDTERM!AD32="","",$L$8*MIDTERM!AD32)</f>
        <v/>
      </c>
      <c r="M32" s="252" t="str">
        <f t="shared" si="2"/>
        <v/>
      </c>
      <c r="N32" s="253" t="str">
        <f>IF(M32="","",('INITIAL INPUT'!$J$25*CRS!H32+'INITIAL INPUT'!$K$25*CRS!M32))</f>
        <v/>
      </c>
      <c r="O32" s="251" t="str">
        <f>IF(N32="","",VLOOKUP(N32,'INITIAL INPUT'!$P$4:$R$34,3))</f>
        <v/>
      </c>
      <c r="P32" s="227" t="str">
        <f>IF(FINAL!P32="","",CRS!$P$8*FINAL!P32)</f>
        <v/>
      </c>
      <c r="Q32" s="227" t="str">
        <f>IF(FINAL!AB32="","",CRS!$Q$8*FINAL!AB32)</f>
        <v/>
      </c>
      <c r="R32" s="227" t="str">
        <f>IF(FINAL!AD32="","",CRS!$R$8*FINAL!AD32)</f>
        <v/>
      </c>
      <c r="S32" s="252" t="str">
        <f t="shared" si="5"/>
        <v/>
      </c>
      <c r="T32" s="253" t="str">
        <f>IF(S32="","",'INITIAL INPUT'!$J$26*CRS!H32+'INITIAL INPUT'!$K$26*CRS!M32+'INITIAL INPUT'!$L$26*CRS!S32)</f>
        <v/>
      </c>
      <c r="U32" s="251" t="str">
        <f>IF(T32="","",VLOOKUP(T32,'INITIAL INPUT'!$P$4:$R$34,3))</f>
        <v/>
      </c>
      <c r="V32" s="265" t="str">
        <f t="shared" si="3"/>
        <v/>
      </c>
      <c r="W32" s="266" t="str">
        <f t="shared" si="4"/>
        <v/>
      </c>
      <c r="X32" s="268"/>
      <c r="Y32" s="276"/>
    </row>
    <row r="33" spans="1:25">
      <c r="A33" s="379" t="s">
        <v>74</v>
      </c>
      <c r="B33" s="223" t="str">
        <f>IF(NAMES!B26="","",NAMES!B26)</f>
        <v/>
      </c>
      <c r="C33" s="224" t="str">
        <f>IF(NAMES!C26="","",NAMES!C26)</f>
        <v/>
      </c>
      <c r="D33" s="225" t="str">
        <f>IF(NAMES!D26="","",NAMES!D26)</f>
        <v/>
      </c>
      <c r="E33" s="226" t="str">
        <f>IF(PRELIM!P33="","",$E$8*PRELIM!P33)</f>
        <v/>
      </c>
      <c r="F33" s="227" t="str">
        <f>IF(PRELIM!AB33="","",$F$8*PRELIM!AB33)</f>
        <v/>
      </c>
      <c r="G33" s="227" t="str">
        <f>IF(PRELIM!AD33="","",$G$8*PRELIM!AD33)</f>
        <v/>
      </c>
      <c r="H33" s="228" t="str">
        <f t="shared" si="0"/>
        <v/>
      </c>
      <c r="I33" s="251" t="str">
        <f>IF(H33="","",VLOOKUP(H33,'INITIAL INPUT'!$P$4:$R$34,3))</f>
        <v/>
      </c>
      <c r="J33" s="227" t="str">
        <f>IF(MIDTERM!P33="","",$J$8*MIDTERM!P33)</f>
        <v/>
      </c>
      <c r="K33" s="227" t="str">
        <f>IF(MIDTERM!AB33="","",$K$8*MIDTERM!AB33)</f>
        <v/>
      </c>
      <c r="L33" s="227" t="str">
        <f>IF(MIDTERM!AD33="","",$L$8*MIDTERM!AD33)</f>
        <v/>
      </c>
      <c r="M33" s="252" t="str">
        <f t="shared" si="2"/>
        <v/>
      </c>
      <c r="N33" s="253" t="str">
        <f>IF(M33="","",('INITIAL INPUT'!$J$25*CRS!H33+'INITIAL INPUT'!$K$25*CRS!M33))</f>
        <v/>
      </c>
      <c r="O33" s="251" t="str">
        <f>IF(N33="","",VLOOKUP(N33,'INITIAL INPUT'!$P$4:$R$34,3))</f>
        <v/>
      </c>
      <c r="P33" s="227" t="str">
        <f>IF(FINAL!P33="","",CRS!$P$8*FINAL!P33)</f>
        <v/>
      </c>
      <c r="Q33" s="227" t="str">
        <f>IF(FINAL!AB33="","",CRS!$Q$8*FINAL!AB33)</f>
        <v/>
      </c>
      <c r="R33" s="227" t="str">
        <f>IF(FINAL!AD33="","",CRS!$R$8*FINAL!AD33)</f>
        <v/>
      </c>
      <c r="S33" s="252" t="str">
        <f t="shared" si="5"/>
        <v/>
      </c>
      <c r="T33" s="253" t="str">
        <f>IF(S33="","",'INITIAL INPUT'!$J$26*CRS!H33+'INITIAL INPUT'!$K$26*CRS!M33+'INITIAL INPUT'!$L$26*CRS!S33)</f>
        <v/>
      </c>
      <c r="U33" s="251" t="str">
        <f>IF(T33="","",VLOOKUP(T33,'INITIAL INPUT'!$P$4:$R$34,3))</f>
        <v/>
      </c>
      <c r="V33" s="265" t="str">
        <f t="shared" si="3"/>
        <v/>
      </c>
      <c r="W33" s="266" t="str">
        <f t="shared" si="4"/>
        <v/>
      </c>
      <c r="X33" s="268"/>
      <c r="Y33" s="276"/>
    </row>
    <row r="34" spans="1:25">
      <c r="A34" s="379" t="s">
        <v>75</v>
      </c>
      <c r="B34" s="223" t="str">
        <f>IF(NAMES!B27="","",NAMES!B27)</f>
        <v/>
      </c>
      <c r="C34" s="224" t="str">
        <f>IF(NAMES!C27="","",NAMES!C27)</f>
        <v/>
      </c>
      <c r="D34" s="225" t="str">
        <f>IF(NAMES!D27="","",NAMES!D27)</f>
        <v/>
      </c>
      <c r="E34" s="226" t="str">
        <f>IF(PRELIM!P34="","",$E$8*PRELIM!P34)</f>
        <v/>
      </c>
      <c r="F34" s="227" t="str">
        <f>IF(PRELIM!AB34="","",$F$8*PRELIM!AB34)</f>
        <v/>
      </c>
      <c r="G34" s="227" t="str">
        <f>IF(PRELIM!AD34="","",$G$8*PRELIM!AD34)</f>
        <v/>
      </c>
      <c r="H34" s="228" t="str">
        <f t="shared" si="0"/>
        <v/>
      </c>
      <c r="I34" s="251" t="str">
        <f>IF(H34="","",VLOOKUP(H34,'INITIAL INPUT'!$P$4:$R$34,3))</f>
        <v/>
      </c>
      <c r="J34" s="227" t="str">
        <f>IF(MIDTERM!P34="","",$J$8*MIDTERM!P34)</f>
        <v/>
      </c>
      <c r="K34" s="227" t="str">
        <f>IF(MIDTERM!AB34="","",$K$8*MIDTERM!AB34)</f>
        <v/>
      </c>
      <c r="L34" s="227" t="str">
        <f>IF(MIDTERM!AD34="","",$L$8*MIDTERM!AD34)</f>
        <v/>
      </c>
      <c r="M34" s="252" t="str">
        <f t="shared" si="2"/>
        <v/>
      </c>
      <c r="N34" s="253" t="str">
        <f>IF(M34="","",('INITIAL INPUT'!$J$25*CRS!H34+'INITIAL INPUT'!$K$25*CRS!M34))</f>
        <v/>
      </c>
      <c r="O34" s="251" t="str">
        <f>IF(N34="","",VLOOKUP(N34,'INITIAL INPUT'!$P$4:$R$34,3))</f>
        <v/>
      </c>
      <c r="P34" s="227" t="str">
        <f>IF(FINAL!P34="","",CRS!$P$8*FINAL!P34)</f>
        <v/>
      </c>
      <c r="Q34" s="227" t="str">
        <f>IF(FINAL!AB34="","",CRS!$Q$8*FINAL!AB34)</f>
        <v/>
      </c>
      <c r="R34" s="227" t="str">
        <f>IF(FINAL!AD34="","",CRS!$R$8*FINAL!AD34)</f>
        <v/>
      </c>
      <c r="S34" s="252" t="str">
        <f t="shared" si="5"/>
        <v/>
      </c>
      <c r="T34" s="253" t="str">
        <f>IF(S34="","",'INITIAL INPUT'!$J$26*CRS!H34+'INITIAL INPUT'!$K$26*CRS!M34+'INITIAL INPUT'!$L$26*CRS!S34)</f>
        <v/>
      </c>
      <c r="U34" s="251" t="str">
        <f>IF(T34="","",VLOOKUP(T34,'INITIAL INPUT'!$P$4:$R$34,3))</f>
        <v/>
      </c>
      <c r="V34" s="265" t="str">
        <f t="shared" si="3"/>
        <v/>
      </c>
      <c r="W34" s="266" t="str">
        <f t="shared" si="4"/>
        <v/>
      </c>
      <c r="X34" s="268"/>
      <c r="Y34" s="276"/>
    </row>
    <row r="35" spans="1:25">
      <c r="A35" s="379" t="s">
        <v>76</v>
      </c>
      <c r="B35" s="223" t="str">
        <f>IF(NAMES!B28="","",NAMES!B28)</f>
        <v/>
      </c>
      <c r="C35" s="224" t="str">
        <f>IF(NAMES!C28="","",NAMES!C28)</f>
        <v/>
      </c>
      <c r="D35" s="225" t="str">
        <f>IF(NAMES!D28="","",NAMES!D28)</f>
        <v/>
      </c>
      <c r="E35" s="226" t="str">
        <f>IF(PRELIM!P35="","",$E$8*PRELIM!P35)</f>
        <v/>
      </c>
      <c r="F35" s="227" t="str">
        <f>IF(PRELIM!AB35="","",$F$8*PRELIM!AB35)</f>
        <v/>
      </c>
      <c r="G35" s="227" t="str">
        <f>IF(PRELIM!AD35="","",$G$8*PRELIM!AD35)</f>
        <v/>
      </c>
      <c r="H35" s="228" t="str">
        <f t="shared" si="0"/>
        <v/>
      </c>
      <c r="I35" s="251" t="str">
        <f>IF(H35="","",VLOOKUP(H35,'INITIAL INPUT'!$P$4:$R$34,3))</f>
        <v/>
      </c>
      <c r="J35" s="227" t="str">
        <f>IF(MIDTERM!P35="","",$J$8*MIDTERM!P35)</f>
        <v/>
      </c>
      <c r="K35" s="227" t="str">
        <f>IF(MIDTERM!AB35="","",$K$8*MIDTERM!AB35)</f>
        <v/>
      </c>
      <c r="L35" s="227" t="str">
        <f>IF(MIDTERM!AD35="","",$L$8*MIDTERM!AD35)</f>
        <v/>
      </c>
      <c r="M35" s="252" t="str">
        <f t="shared" si="2"/>
        <v/>
      </c>
      <c r="N35" s="253" t="str">
        <f>IF(M35="","",('INITIAL INPUT'!$J$25*CRS!H35+'INITIAL INPUT'!$K$25*CRS!M35))</f>
        <v/>
      </c>
      <c r="O35" s="251" t="str">
        <f>IF(N35="","",VLOOKUP(N35,'INITIAL INPUT'!$P$4:$R$34,3))</f>
        <v/>
      </c>
      <c r="P35" s="227" t="str">
        <f>IF(FINAL!P35="","",CRS!$P$8*FINAL!P35)</f>
        <v/>
      </c>
      <c r="Q35" s="227" t="str">
        <f>IF(FINAL!AB35="","",CRS!$Q$8*FINAL!AB35)</f>
        <v/>
      </c>
      <c r="R35" s="227" t="str">
        <f>IF(FINAL!AD35="","",CRS!$R$8*FINAL!AD35)</f>
        <v/>
      </c>
      <c r="S35" s="252" t="str">
        <f t="shared" si="5"/>
        <v/>
      </c>
      <c r="T35" s="253" t="str">
        <f>IF(S35="","",'INITIAL INPUT'!$J$26*CRS!H35+'INITIAL INPUT'!$K$26*CRS!M35+'INITIAL INPUT'!$L$26*CRS!S35)</f>
        <v/>
      </c>
      <c r="U35" s="251" t="str">
        <f>IF(T35="","",VLOOKUP(T35,'INITIAL INPUT'!$P$4:$R$34,3))</f>
        <v/>
      </c>
      <c r="V35" s="265" t="str">
        <f t="shared" si="3"/>
        <v/>
      </c>
      <c r="W35" s="266" t="str">
        <f t="shared" si="4"/>
        <v/>
      </c>
      <c r="X35" s="268"/>
      <c r="Y35" s="276"/>
    </row>
    <row r="36" spans="1:25">
      <c r="A36" s="379" t="s">
        <v>77</v>
      </c>
      <c r="B36" s="223" t="str">
        <f>IF(NAMES!B29="","",NAMES!B29)</f>
        <v/>
      </c>
      <c r="C36" s="224" t="str">
        <f>IF(NAMES!C29="","",NAMES!C29)</f>
        <v/>
      </c>
      <c r="D36" s="225" t="str">
        <f>IF(NAMES!D29="","",NAMES!D29)</f>
        <v/>
      </c>
      <c r="E36" s="226" t="str">
        <f>IF(PRELIM!P36="","",$E$8*PRELIM!P36)</f>
        <v/>
      </c>
      <c r="F36" s="227" t="str">
        <f>IF(PRELIM!AB36="","",$F$8*PRELIM!AB36)</f>
        <v/>
      </c>
      <c r="G36" s="227" t="str">
        <f>IF(PRELIM!AD36="","",$G$8*PRELIM!AD36)</f>
        <v/>
      </c>
      <c r="H36" s="228" t="str">
        <f t="shared" si="0"/>
        <v/>
      </c>
      <c r="I36" s="251" t="str">
        <f>IF(H36="","",VLOOKUP(H36,'INITIAL INPUT'!$P$4:$R$34,3))</f>
        <v/>
      </c>
      <c r="J36" s="227" t="str">
        <f>IF(MIDTERM!P36="","",$J$8*MIDTERM!P36)</f>
        <v/>
      </c>
      <c r="K36" s="227" t="str">
        <f>IF(MIDTERM!AB36="","",$K$8*MIDTERM!AB36)</f>
        <v/>
      </c>
      <c r="L36" s="227" t="str">
        <f>IF(MIDTERM!AD36="","",$L$8*MIDTERM!AD36)</f>
        <v/>
      </c>
      <c r="M36" s="252" t="str">
        <f t="shared" si="2"/>
        <v/>
      </c>
      <c r="N36" s="253" t="str">
        <f>IF(M36="","",('INITIAL INPUT'!$J$25*CRS!H36+'INITIAL INPUT'!$K$25*CRS!M36))</f>
        <v/>
      </c>
      <c r="O36" s="251" t="str">
        <f>IF(N36="","",VLOOKUP(N36,'INITIAL INPUT'!$P$4:$R$34,3))</f>
        <v/>
      </c>
      <c r="P36" s="227" t="str">
        <f>IF(FINAL!P36="","",CRS!$P$8*FINAL!P36)</f>
        <v/>
      </c>
      <c r="Q36" s="227" t="str">
        <f>IF(FINAL!AB36="","",CRS!$Q$8*FINAL!AB36)</f>
        <v/>
      </c>
      <c r="R36" s="227" t="str">
        <f>IF(FINAL!AD36="","",CRS!$R$8*FINAL!AD36)</f>
        <v/>
      </c>
      <c r="S36" s="252" t="str">
        <f t="shared" si="5"/>
        <v/>
      </c>
      <c r="T36" s="253" t="str">
        <f>IF(S36="","",'INITIAL INPUT'!$J$26*CRS!H36+'INITIAL INPUT'!$K$26*CRS!M36+'INITIAL INPUT'!$L$26*CRS!S36)</f>
        <v/>
      </c>
      <c r="U36" s="251" t="str">
        <f>IF(T36="","",VLOOKUP(T36,'INITIAL INPUT'!$P$4:$R$34,3))</f>
        <v/>
      </c>
      <c r="V36" s="265" t="str">
        <f t="shared" si="3"/>
        <v/>
      </c>
      <c r="W36" s="266" t="str">
        <f t="shared" si="4"/>
        <v/>
      </c>
      <c r="X36" s="268"/>
      <c r="Y36" s="276"/>
    </row>
    <row r="37" spans="1:25">
      <c r="A37" s="379" t="s">
        <v>78</v>
      </c>
      <c r="B37" s="223" t="str">
        <f>IF(NAMES!B30="","",NAMES!B30)</f>
        <v/>
      </c>
      <c r="C37" s="224" t="str">
        <f>IF(NAMES!C30="","",NAMES!C30)</f>
        <v/>
      </c>
      <c r="D37" s="225" t="str">
        <f>IF(NAMES!D30="","",NAMES!D30)</f>
        <v/>
      </c>
      <c r="E37" s="226" t="str">
        <f>IF(PRELIM!P37="","",$E$8*PRELIM!P37)</f>
        <v/>
      </c>
      <c r="F37" s="227" t="str">
        <f>IF(PRELIM!AB37="","",$F$8*PRELIM!AB37)</f>
        <v/>
      </c>
      <c r="G37" s="227" t="str">
        <f>IF(PRELIM!AD37="","",$G$8*PRELIM!AD37)</f>
        <v/>
      </c>
      <c r="H37" s="228" t="str">
        <f t="shared" si="0"/>
        <v/>
      </c>
      <c r="I37" s="251" t="str">
        <f>IF(H37="","",VLOOKUP(H37,'INITIAL INPUT'!$P$4:$R$34,3))</f>
        <v/>
      </c>
      <c r="J37" s="227" t="str">
        <f>IF(MIDTERM!P37="","",$J$8*MIDTERM!P37)</f>
        <v/>
      </c>
      <c r="K37" s="227" t="str">
        <f>IF(MIDTERM!AB37="","",$K$8*MIDTERM!AB37)</f>
        <v/>
      </c>
      <c r="L37" s="227" t="str">
        <f>IF(MIDTERM!AD37="","",$L$8*MIDTERM!AD37)</f>
        <v/>
      </c>
      <c r="M37" s="252" t="str">
        <f t="shared" si="2"/>
        <v/>
      </c>
      <c r="N37" s="253" t="str">
        <f>IF(M37="","",('INITIAL INPUT'!$J$25*CRS!H37+'INITIAL INPUT'!$K$25*CRS!M37))</f>
        <v/>
      </c>
      <c r="O37" s="251" t="str">
        <f>IF(N37="","",VLOOKUP(N37,'INITIAL INPUT'!$P$4:$R$34,3))</f>
        <v/>
      </c>
      <c r="P37" s="227" t="str">
        <f>IF(FINAL!P37="","",CRS!$P$8*FINAL!P37)</f>
        <v/>
      </c>
      <c r="Q37" s="227" t="str">
        <f>IF(FINAL!AB37="","",CRS!$Q$8*FINAL!AB37)</f>
        <v/>
      </c>
      <c r="R37" s="227" t="str">
        <f>IF(FINAL!AD37="","",CRS!$R$8*FINAL!AD37)</f>
        <v/>
      </c>
      <c r="S37" s="252" t="str">
        <f t="shared" si="5"/>
        <v/>
      </c>
      <c r="T37" s="253" t="str">
        <f>IF(S37="","",'INITIAL INPUT'!$J$26*CRS!H37+'INITIAL INPUT'!$K$26*CRS!M37+'INITIAL INPUT'!$L$26*CRS!S37)</f>
        <v/>
      </c>
      <c r="U37" s="251" t="str">
        <f>IF(T37="","",VLOOKUP(T37,'INITIAL INPUT'!$P$4:$R$34,3))</f>
        <v/>
      </c>
      <c r="V37" s="265" t="str">
        <f t="shared" si="3"/>
        <v/>
      </c>
      <c r="W37" s="266" t="str">
        <f t="shared" si="4"/>
        <v/>
      </c>
      <c r="X37" s="268"/>
      <c r="Y37" s="276"/>
    </row>
    <row r="38" spans="1:25">
      <c r="A38" s="379" t="s">
        <v>79</v>
      </c>
      <c r="B38" s="223" t="str">
        <f>IF(NAMES!B31="","",NAMES!B31)</f>
        <v/>
      </c>
      <c r="C38" s="224" t="str">
        <f>IF(NAMES!C31="","",NAMES!C31)</f>
        <v/>
      </c>
      <c r="D38" s="225" t="str">
        <f>IF(NAMES!D31="","",NAMES!D31)</f>
        <v/>
      </c>
      <c r="E38" s="226" t="str">
        <f>IF(PRELIM!P38="","",$E$8*PRELIM!P38)</f>
        <v/>
      </c>
      <c r="F38" s="227" t="str">
        <f>IF(PRELIM!AB38="","",$F$8*PRELIM!AB38)</f>
        <v/>
      </c>
      <c r="G38" s="227" t="str">
        <f>IF(PRELIM!AD38="","",$G$8*PRELIM!AD38)</f>
        <v/>
      </c>
      <c r="H38" s="228" t="str">
        <f t="shared" si="0"/>
        <v/>
      </c>
      <c r="I38" s="251" t="str">
        <f>IF(H38="","",VLOOKUP(H38,'INITIAL INPUT'!$P$4:$R$34,3))</f>
        <v/>
      </c>
      <c r="J38" s="227" t="str">
        <f>IF(MIDTERM!P38="","",$J$8*MIDTERM!P38)</f>
        <v/>
      </c>
      <c r="K38" s="227" t="str">
        <f>IF(MIDTERM!AB38="","",$K$8*MIDTERM!AB38)</f>
        <v/>
      </c>
      <c r="L38" s="227" t="str">
        <f>IF(MIDTERM!AD38="","",$L$8*MIDTERM!AD38)</f>
        <v/>
      </c>
      <c r="M38" s="252" t="str">
        <f t="shared" si="2"/>
        <v/>
      </c>
      <c r="N38" s="253" t="str">
        <f>IF(M38="","",('INITIAL INPUT'!$J$25*CRS!H38+'INITIAL INPUT'!$K$25*CRS!M38))</f>
        <v/>
      </c>
      <c r="O38" s="251" t="str">
        <f>IF(N38="","",VLOOKUP(N38,'INITIAL INPUT'!$P$4:$R$34,3))</f>
        <v/>
      </c>
      <c r="P38" s="227" t="str">
        <f>IF(FINAL!P38="","",CRS!$P$8*FINAL!P38)</f>
        <v/>
      </c>
      <c r="Q38" s="227" t="str">
        <f>IF(FINAL!AB38="","",CRS!$Q$8*FINAL!AB38)</f>
        <v/>
      </c>
      <c r="R38" s="227" t="str">
        <f>IF(FINAL!AD38="","",CRS!$R$8*FINAL!AD38)</f>
        <v/>
      </c>
      <c r="S38" s="252" t="str">
        <f t="shared" si="5"/>
        <v/>
      </c>
      <c r="T38" s="253" t="str">
        <f>IF(S38="","",'INITIAL INPUT'!$J$26*CRS!H38+'INITIAL INPUT'!$K$26*CRS!M38+'INITIAL INPUT'!$L$26*CRS!S38)</f>
        <v/>
      </c>
      <c r="U38" s="251" t="str">
        <f>IF(T38="","",VLOOKUP(T38,'INITIAL INPUT'!$P$4:$R$34,3))</f>
        <v/>
      </c>
      <c r="V38" s="265" t="str">
        <f t="shared" si="3"/>
        <v/>
      </c>
      <c r="W38" s="266" t="str">
        <f t="shared" si="4"/>
        <v/>
      </c>
      <c r="X38" s="268"/>
      <c r="Y38" s="276"/>
    </row>
    <row r="39" spans="1:25">
      <c r="A39" s="379" t="s">
        <v>80</v>
      </c>
      <c r="B39" s="223" t="str">
        <f>IF(NAMES!B32="","",NAMES!B32)</f>
        <v/>
      </c>
      <c r="C39" s="224" t="str">
        <f>IF(NAMES!C32="","",NAMES!C32)</f>
        <v/>
      </c>
      <c r="D39" s="225" t="str">
        <f>IF(NAMES!D32="","",NAMES!D32)</f>
        <v/>
      </c>
      <c r="E39" s="226" t="str">
        <f>IF(PRELIM!P39="","",$E$8*PRELIM!P39)</f>
        <v/>
      </c>
      <c r="F39" s="227" t="str">
        <f>IF(PRELIM!AB39="","",$F$8*PRELIM!AB39)</f>
        <v/>
      </c>
      <c r="G39" s="227" t="str">
        <f>IF(PRELIM!AD39="","",$G$8*PRELIM!AD39)</f>
        <v/>
      </c>
      <c r="H39" s="228" t="str">
        <f t="shared" si="0"/>
        <v/>
      </c>
      <c r="I39" s="251" t="str">
        <f>IF(H39="","",VLOOKUP(H39,'INITIAL INPUT'!$P$4:$R$34,3))</f>
        <v/>
      </c>
      <c r="J39" s="227" t="str">
        <f>IF(MIDTERM!P39="","",$J$8*MIDTERM!P39)</f>
        <v/>
      </c>
      <c r="K39" s="227" t="str">
        <f>IF(MIDTERM!AB39="","",$K$8*MIDTERM!AB39)</f>
        <v/>
      </c>
      <c r="L39" s="227" t="str">
        <f>IF(MIDTERM!AD39="","",$L$8*MIDTERM!AD39)</f>
        <v/>
      </c>
      <c r="M39" s="252" t="str">
        <f t="shared" si="2"/>
        <v/>
      </c>
      <c r="N39" s="253" t="str">
        <f>IF(M39="","",('INITIAL INPUT'!$J$25*CRS!H39+'INITIAL INPUT'!$K$25*CRS!M39))</f>
        <v/>
      </c>
      <c r="O39" s="251" t="str">
        <f>IF(N39="","",VLOOKUP(N39,'INITIAL INPUT'!$P$4:$R$34,3))</f>
        <v/>
      </c>
      <c r="P39" s="227" t="str">
        <f>IF(FINAL!P39="","",CRS!$P$8*FINAL!P39)</f>
        <v/>
      </c>
      <c r="Q39" s="227" t="str">
        <f>IF(FINAL!AB39="","",CRS!$Q$8*FINAL!AB39)</f>
        <v/>
      </c>
      <c r="R39" s="227" t="str">
        <f>IF(FINAL!AD39="","",CRS!$R$8*FINAL!AD39)</f>
        <v/>
      </c>
      <c r="S39" s="252" t="str">
        <f t="shared" si="5"/>
        <v/>
      </c>
      <c r="T39" s="253" t="str">
        <f>IF(S39="","",'INITIAL INPUT'!$J$26*CRS!H39+'INITIAL INPUT'!$K$26*CRS!M39+'INITIAL INPUT'!$L$26*CRS!S39)</f>
        <v/>
      </c>
      <c r="U39" s="251" t="str">
        <f>IF(T39="","",VLOOKUP(T39,'INITIAL INPUT'!$P$4:$R$34,3))</f>
        <v/>
      </c>
      <c r="V39" s="265" t="str">
        <f t="shared" si="3"/>
        <v/>
      </c>
      <c r="W39" s="266" t="str">
        <f t="shared" si="4"/>
        <v/>
      </c>
      <c r="X39" s="268"/>
      <c r="Y39" s="276"/>
    </row>
    <row r="40" spans="1:25">
      <c r="A40" s="379" t="s">
        <v>81</v>
      </c>
      <c r="B40" s="223" t="str">
        <f>IF(NAMES!B33="","",NAMES!B33)</f>
        <v/>
      </c>
      <c r="C40" s="224" t="str">
        <f>IF(NAMES!C33="","",NAMES!C33)</f>
        <v/>
      </c>
      <c r="D40" s="225" t="str">
        <f>IF(NAMES!D33="","",NAMES!D33)</f>
        <v/>
      </c>
      <c r="E40" s="226" t="str">
        <f>IF(PRELIM!P40="","",$E$8*PRELIM!P40)</f>
        <v/>
      </c>
      <c r="F40" s="227" t="str">
        <f>IF(PRELIM!AB40="","",$F$8*PRELIM!AB40)</f>
        <v/>
      </c>
      <c r="G40" s="227" t="str">
        <f>IF(PRELIM!AD40="","",$G$8*PRELIM!AD40)</f>
        <v/>
      </c>
      <c r="H40" s="228" t="str">
        <f t="shared" si="0"/>
        <v/>
      </c>
      <c r="I40" s="251" t="str">
        <f>IF(H40="","",VLOOKUP(H40,'INITIAL INPUT'!$P$4:$R$34,3))</f>
        <v/>
      </c>
      <c r="J40" s="227" t="str">
        <f>IF(MIDTERM!P40="","",$J$8*MIDTERM!P40)</f>
        <v/>
      </c>
      <c r="K40" s="227" t="str">
        <f>IF(MIDTERM!AB40="","",$K$8*MIDTERM!AB40)</f>
        <v/>
      </c>
      <c r="L40" s="227" t="str">
        <f>IF(MIDTERM!AD40="","",$L$8*MIDTERM!AD40)</f>
        <v/>
      </c>
      <c r="M40" s="252" t="str">
        <f t="shared" si="2"/>
        <v/>
      </c>
      <c r="N40" s="253" t="str">
        <f>IF(M40="","",('INITIAL INPUT'!$J$25*CRS!H40+'INITIAL INPUT'!$K$25*CRS!M40))</f>
        <v/>
      </c>
      <c r="O40" s="251" t="str">
        <f>IF(N40="","",VLOOKUP(N40,'INITIAL INPUT'!$P$4:$R$34,3))</f>
        <v/>
      </c>
      <c r="P40" s="227" t="str">
        <f>IF(FINAL!P40="","",CRS!$P$8*FINAL!P40)</f>
        <v/>
      </c>
      <c r="Q40" s="227" t="str">
        <f>IF(FINAL!AB40="","",CRS!$Q$8*FINAL!AB40)</f>
        <v/>
      </c>
      <c r="R40" s="227" t="str">
        <f>IF(FINAL!AD40="","",CRS!$R$8*FINAL!AD40)</f>
        <v/>
      </c>
      <c r="S40" s="252" t="str">
        <f t="shared" si="5"/>
        <v/>
      </c>
      <c r="T40" s="253" t="str">
        <f>IF(S40="","",'INITIAL INPUT'!$J$26*CRS!H40+'INITIAL INPUT'!$K$26*CRS!M40+'INITIAL INPUT'!$L$26*CRS!S40)</f>
        <v/>
      </c>
      <c r="U40" s="251" t="str">
        <f>IF(T40="","",VLOOKUP(T40,'INITIAL INPUT'!$P$4:$R$34,3))</f>
        <v/>
      </c>
      <c r="V40" s="265" t="str">
        <f t="shared" si="3"/>
        <v/>
      </c>
      <c r="W40" s="266" t="str">
        <f t="shared" si="4"/>
        <v/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>A1</f>
        <v>CITCS INTL  CSE12</v>
      </c>
      <c r="B42" s="182"/>
      <c r="C42" s="182"/>
      <c r="D42" s="183"/>
      <c r="E42" s="184" t="s">
        <v>113</v>
      </c>
      <c r="F42" s="185"/>
      <c r="G42" s="185"/>
      <c r="H42" s="185"/>
      <c r="I42" s="244"/>
      <c r="J42" s="184" t="s">
        <v>114</v>
      </c>
      <c r="K42" s="185"/>
      <c r="L42" s="185"/>
      <c r="M42" s="185"/>
      <c r="N42" s="185"/>
      <c r="O42" s="244"/>
      <c r="P42" s="184" t="s">
        <v>115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116</v>
      </c>
      <c r="H43" s="192" t="str">
        <f>H2</f>
        <v>SCORE</v>
      </c>
      <c r="I43" s="255" t="str">
        <f>I2</f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116</v>
      </c>
      <c r="M43" s="246" t="str">
        <f>M2</f>
        <v>RAW SCORE</v>
      </c>
      <c r="N43" s="192" t="str">
        <f>N2</f>
        <v>SCORE</v>
      </c>
      <c r="O43" s="255" t="str">
        <f>O2</f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116</v>
      </c>
      <c r="S43" s="246" t="str">
        <f>S2</f>
        <v>RAW SCORE</v>
      </c>
      <c r="T43" s="192" t="str">
        <f>T2</f>
        <v>SCORE</v>
      </c>
      <c r="U43" s="270" t="str">
        <f>U2</f>
        <v>GRADE (%)</v>
      </c>
      <c r="V43" s="271" t="str">
        <f>V2</f>
        <v>FINAL GRADE (%)</v>
      </c>
      <c r="W43" s="260" t="s">
        <v>119</v>
      </c>
    </row>
    <row r="44" s="172" customFormat="1" ht="15" customHeight="1" spans="1:23">
      <c r="A44" s="193" t="str">
        <f>A3</f>
        <v>MOBILE APPLICATION DESIGN AND DEVELOPMENT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customHeight="1" spans="1:23">
      <c r="A45" s="200" t="str">
        <f>A4</f>
        <v>THSAT 12:30PM-1:45PM  MWF 4:15PM-5:30PM</v>
      </c>
      <c r="B45" s="201"/>
      <c r="C45" s="202"/>
      <c r="D45" s="238" t="str">
        <f>D4</f>
        <v>M307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" customHeight="1" spans="1:23">
      <c r="A46" s="200" t="str">
        <f>A5</f>
        <v>2nd Trimester SY 2017-2018</v>
      </c>
      <c r="B46" s="201"/>
      <c r="C46" s="202"/>
      <c r="D46" s="204"/>
      <c r="E46" s="235"/>
      <c r="F46" s="236"/>
      <c r="G46" s="239">
        <f>G5</f>
        <v>0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customHeight="1" spans="1:23">
      <c r="A47" s="206" t="str">
        <f>A6</f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>A7</f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82</v>
      </c>
      <c r="B50" s="223" t="str">
        <f>IF(NAMES!B34="","",NAMES!B34)</f>
        <v/>
      </c>
      <c r="C50" s="243" t="str">
        <f>IF(NAMES!C34="","",NAMES!C34)</f>
        <v/>
      </c>
      <c r="D50" s="225" t="str">
        <f>IF(NAMES!D34="","",NAMES!D34)</f>
        <v/>
      </c>
      <c r="E50" s="226" t="str">
        <f>IF(PRELIM!P50="","",$E$8*PRELIM!P50)</f>
        <v/>
      </c>
      <c r="F50" s="227" t="str">
        <f>IF(PRELIM!AB50="","",$F$8*PRELIM!AB50)</f>
        <v/>
      </c>
      <c r="G50" s="227" t="str">
        <f>IF(PRELIM!AD50="","",$G$8*PRELIM!AD50)</f>
        <v/>
      </c>
      <c r="H50" s="228" t="str">
        <f t="shared" ref="H50:H80" si="6">IF(SUM(E50:G50)=0,"",SUM(E50:G50))</f>
        <v/>
      </c>
      <c r="I50" s="251" t="str">
        <f>IF(H50="","",VLOOKUP(H50,'INITIAL INPUT'!$P$4:$R$34,3))</f>
        <v/>
      </c>
      <c r="J50" s="227" t="str">
        <f>IF(MIDTERM!P50="","",$J$8*MIDTERM!P50)</f>
        <v/>
      </c>
      <c r="K50" s="227" t="str">
        <f>IF(MIDTERM!AB50="","",$K$8*MIDTERM!AB50)</f>
        <v/>
      </c>
      <c r="L50" s="227" t="str">
        <f>IF(MIDTERM!AD50="","",$L$8*MIDTERM!AD50)</f>
        <v/>
      </c>
      <c r="M50" s="252" t="str">
        <f t="shared" ref="M50:M80" si="7">IF(SUM(J50:L50)=0,"",SUM(J50:L50))</f>
        <v/>
      </c>
      <c r="N50" s="253" t="str">
        <f>IF(M50="","",('INITIAL INPUT'!$J$25*CRS!H50+'INITIAL INPUT'!$K$25*CRS!M50))</f>
        <v/>
      </c>
      <c r="O50" s="251" t="str">
        <f>IF(N50="","",VLOOKUP(N50,'INITIAL INPUT'!$P$4:$R$34,3))</f>
        <v/>
      </c>
      <c r="P50" s="227" t="str">
        <f>IF(FINAL!P50="","",CRS!$P$8*FINAL!P50)</f>
        <v/>
      </c>
      <c r="Q50" s="227" t="str">
        <f>IF(FINAL!AB50="","",CRS!$Q$8*FINAL!AB50)</f>
        <v/>
      </c>
      <c r="R50" s="227" t="str">
        <f>IF(FINAL!AD50="","",CRS!$R$8*FINAL!AD50)</f>
        <v/>
      </c>
      <c r="S50" s="252" t="str">
        <f t="shared" ref="S50:S80" si="8">IF(R50="","",SUM(P50:R50))</f>
        <v/>
      </c>
      <c r="T50" s="253" t="str">
        <f>IF(S50="","",'INITIAL INPUT'!$J$26*CRS!H50+'INITIAL INPUT'!$K$26*CRS!M50+'INITIAL INPUT'!$L$26*CRS!S50)</f>
        <v/>
      </c>
      <c r="U50" s="251" t="str">
        <f>IF(T50="","",VLOOKUP(T50,'INITIAL INPUT'!$P$4:$R$34,3))</f>
        <v/>
      </c>
      <c r="V50" s="265" t="str">
        <f>U50</f>
        <v/>
      </c>
      <c r="W50" s="266" t="str">
        <f>IF(V50="","",IF(V50="OD","OD",IF(V50="UD","UD",IF(V50="INC","NFE",IF(V50&gt;74,"PASSED","FAILED")))))</f>
        <v/>
      </c>
      <c r="X50" s="177"/>
    </row>
    <row r="51" spans="1:24">
      <c r="A51" s="379" t="s">
        <v>83</v>
      </c>
      <c r="B51" s="223" t="str">
        <f>IF(NAMES!B35="","",NAMES!B35)</f>
        <v/>
      </c>
      <c r="C51" s="224" t="str">
        <f>IF(NAMES!C35="","",NAMES!C35)</f>
        <v/>
      </c>
      <c r="D51" s="225" t="str">
        <f>IF(NAMES!D35="","",NAMES!D35)</f>
        <v/>
      </c>
      <c r="E51" s="226" t="str">
        <f>IF(PRELIM!P51="","",$E$8*PRELIM!P51)</f>
        <v/>
      </c>
      <c r="F51" s="227" t="str">
        <f>IF(PRELIM!AB51="","",$F$8*PRELIM!AB51)</f>
        <v/>
      </c>
      <c r="G51" s="227" t="str">
        <f>IF(PRELIM!AD51="","",$G$8*PRELIM!AD51)</f>
        <v/>
      </c>
      <c r="H51" s="228" t="str">
        <f t="shared" si="6"/>
        <v/>
      </c>
      <c r="I51" s="251" t="str">
        <f>IF(H51="","",VLOOKUP(H51,'INITIAL INPUT'!$P$4:$R$34,3))</f>
        <v/>
      </c>
      <c r="J51" s="227" t="str">
        <f>IF(MIDTERM!P51="","",$J$8*MIDTERM!P51)</f>
        <v/>
      </c>
      <c r="K51" s="227" t="str">
        <f>IF(MIDTERM!AB51="","",$K$8*MIDTERM!AB51)</f>
        <v/>
      </c>
      <c r="L51" s="227" t="str">
        <f>IF(MIDTERM!AD51="","",$L$8*MIDTERM!AD51)</f>
        <v/>
      </c>
      <c r="M51" s="252" t="str">
        <f t="shared" si="7"/>
        <v/>
      </c>
      <c r="N51" s="253" t="str">
        <f>IF(M51="","",('INITIAL INPUT'!$J$25*CRS!H51+'INITIAL INPUT'!$K$25*CRS!M51))</f>
        <v/>
      </c>
      <c r="O51" s="251" t="str">
        <f>IF(N51="","",VLOOKUP(N51,'INITIAL INPUT'!$P$4:$R$34,3))</f>
        <v/>
      </c>
      <c r="P51" s="227" t="str">
        <f>IF(FINAL!P51="","",CRS!$P$8*FINAL!P51)</f>
        <v/>
      </c>
      <c r="Q51" s="227" t="str">
        <f>IF(FINAL!AB51="","",CRS!$Q$8*FINAL!AB51)</f>
        <v/>
      </c>
      <c r="R51" s="227" t="str">
        <f>IF(FINAL!AD51="","",CRS!$R$8*FINAL!AD51)</f>
        <v/>
      </c>
      <c r="S51" s="252" t="str">
        <f t="shared" si="8"/>
        <v/>
      </c>
      <c r="T51" s="253" t="str">
        <f>IF(S51="","",'INITIAL INPUT'!$J$26*CRS!H51+'INITIAL INPUT'!$K$26*CRS!M51+'INITIAL INPUT'!$L$26*CRS!S51)</f>
        <v/>
      </c>
      <c r="U51" s="251" t="str">
        <f>IF(T51="","",VLOOKUP(T51,'INITIAL INPUT'!$P$4:$R$34,3))</f>
        <v/>
      </c>
      <c r="V51" s="265" t="str">
        <f t="shared" ref="V51:V80" si="9">U51</f>
        <v/>
      </c>
      <c r="W51" s="266" t="str">
        <f t="shared" ref="W51:W80" si="10">IF(V51="","",IF(V51="OD","OD",IF(V51="UD","UD",IF(V51="INC","NFE",IF(V51&gt;74,"PASSED","FAILED")))))</f>
        <v/>
      </c>
      <c r="X51" s="177"/>
    </row>
    <row r="52" spans="1:24">
      <c r="A52" s="379" t="s">
        <v>84</v>
      </c>
      <c r="B52" s="223" t="str">
        <f>IF(NAMES!B36="","",NAMES!B36)</f>
        <v/>
      </c>
      <c r="C52" s="224" t="str">
        <f>IF(NAMES!C36="","",NAMES!C36)</f>
        <v/>
      </c>
      <c r="D52" s="225" t="str">
        <f>IF(NAMES!D36="","",NAMES!D36)</f>
        <v/>
      </c>
      <c r="E52" s="226" t="str">
        <f>IF(PRELIM!P52="","",$E$8*PRELIM!P52)</f>
        <v/>
      </c>
      <c r="F52" s="227" t="str">
        <f>IF(PRELIM!AB52="","",$F$8*PRELIM!AB52)</f>
        <v/>
      </c>
      <c r="G52" s="227" t="str">
        <f>IF(PRELIM!AD52="","",$G$8*PRELIM!AD52)</f>
        <v/>
      </c>
      <c r="H52" s="228" t="str">
        <f t="shared" si="6"/>
        <v/>
      </c>
      <c r="I52" s="251" t="str">
        <f>IF(H52="","",VLOOKUP(H52,'INITIAL INPUT'!$P$4:$R$34,3))</f>
        <v/>
      </c>
      <c r="J52" s="227" t="str">
        <f>IF(MIDTERM!P52="","",$J$8*MIDTERM!P52)</f>
        <v/>
      </c>
      <c r="K52" s="227" t="str">
        <f>IF(MIDTERM!AB52="","",$K$8*MIDTERM!AB52)</f>
        <v/>
      </c>
      <c r="L52" s="227" t="str">
        <f>IF(MIDTERM!AD52="","",$L$8*MIDTERM!AD52)</f>
        <v/>
      </c>
      <c r="M52" s="252" t="str">
        <f t="shared" si="7"/>
        <v/>
      </c>
      <c r="N52" s="253" t="str">
        <f>IF(M52="","",('INITIAL INPUT'!$J$25*CRS!H52+'INITIAL INPUT'!$K$25*CRS!M52))</f>
        <v/>
      </c>
      <c r="O52" s="251" t="str">
        <f>IF(N52="","",VLOOKUP(N52,'INITIAL INPUT'!$P$4:$R$34,3))</f>
        <v/>
      </c>
      <c r="P52" s="227" t="str">
        <f>IF(FINAL!P52="","",CRS!$P$8*FINAL!P52)</f>
        <v/>
      </c>
      <c r="Q52" s="227" t="str">
        <f>IF(FINAL!AB52="","",CRS!$Q$8*FINAL!AB52)</f>
        <v/>
      </c>
      <c r="R52" s="227" t="str">
        <f>IF(FINAL!AD52="","",CRS!$R$8*FINAL!AD52)</f>
        <v/>
      </c>
      <c r="S52" s="252" t="str">
        <f t="shared" si="8"/>
        <v/>
      </c>
      <c r="T52" s="253" t="str">
        <f>IF(S52="","",'INITIAL INPUT'!$J$26*CRS!H52+'INITIAL INPUT'!$K$26*CRS!M52+'INITIAL INPUT'!$L$26*CRS!S52)</f>
        <v/>
      </c>
      <c r="U52" s="251" t="str">
        <f>IF(T52="","",VLOOKUP(T52,'INITIAL INPUT'!$P$4:$R$34,3))</f>
        <v/>
      </c>
      <c r="V52" s="265" t="str">
        <f t="shared" si="9"/>
        <v/>
      </c>
      <c r="W52" s="266" t="str">
        <f t="shared" si="10"/>
        <v/>
      </c>
      <c r="X52" s="177"/>
    </row>
    <row r="53" spans="1:24">
      <c r="A53" s="379" t="s">
        <v>85</v>
      </c>
      <c r="B53" s="223" t="str">
        <f>IF(NAMES!B37="","",NAMES!B37)</f>
        <v/>
      </c>
      <c r="C53" s="224" t="str">
        <f>IF(NAMES!C37="","",NAMES!C37)</f>
        <v/>
      </c>
      <c r="D53" s="225" t="str">
        <f>IF(NAMES!D37="","",NAMES!D37)</f>
        <v/>
      </c>
      <c r="E53" s="226" t="str">
        <f>IF(PRELIM!P53="","",$E$8*PRELIM!P53)</f>
        <v/>
      </c>
      <c r="F53" s="227" t="str">
        <f>IF(PRELIM!AB53="","",$F$8*PRELIM!AB53)</f>
        <v/>
      </c>
      <c r="G53" s="227" t="str">
        <f>IF(PRELIM!AD53="","",$G$8*PRELIM!AD53)</f>
        <v/>
      </c>
      <c r="H53" s="228" t="str">
        <f t="shared" si="6"/>
        <v/>
      </c>
      <c r="I53" s="251" t="str">
        <f>IF(H53="","",VLOOKUP(H53,'INITIAL INPUT'!$P$4:$R$34,3))</f>
        <v/>
      </c>
      <c r="J53" s="227" t="str">
        <f>IF(MIDTERM!P53="","",$J$8*MIDTERM!P53)</f>
        <v/>
      </c>
      <c r="K53" s="227" t="str">
        <f>IF(MIDTERM!AB53="","",$K$8*MIDTERM!AB53)</f>
        <v/>
      </c>
      <c r="L53" s="227" t="str">
        <f>IF(MIDTERM!AD53="","",$L$8*MIDTERM!AD53)</f>
        <v/>
      </c>
      <c r="M53" s="252" t="str">
        <f t="shared" si="7"/>
        <v/>
      </c>
      <c r="N53" s="253" t="str">
        <f>IF(M53="","",('INITIAL INPUT'!$J$25*CRS!H53+'INITIAL INPUT'!$K$25*CRS!M53))</f>
        <v/>
      </c>
      <c r="O53" s="251" t="str">
        <f>IF(N53="","",VLOOKUP(N53,'INITIAL INPUT'!$P$4:$R$34,3))</f>
        <v/>
      </c>
      <c r="P53" s="227" t="str">
        <f>IF(FINAL!P53="","",CRS!$P$8*FINAL!P53)</f>
        <v/>
      </c>
      <c r="Q53" s="227" t="str">
        <f>IF(FINAL!AB53="","",CRS!$Q$8*FINAL!AB53)</f>
        <v/>
      </c>
      <c r="R53" s="227" t="str">
        <f>IF(FINAL!AD53="","",CRS!$R$8*FINAL!AD53)</f>
        <v/>
      </c>
      <c r="S53" s="252" t="str">
        <f t="shared" si="8"/>
        <v/>
      </c>
      <c r="T53" s="253" t="str">
        <f>IF(S53="","",'INITIAL INPUT'!$J$26*CRS!H53+'INITIAL INPUT'!$K$26*CRS!M53+'INITIAL INPUT'!$L$26*CRS!S53)</f>
        <v/>
      </c>
      <c r="U53" s="251" t="str">
        <f>IF(T53="","",VLOOKUP(T53,'INITIAL INPUT'!$P$4:$R$34,3))</f>
        <v/>
      </c>
      <c r="V53" s="265" t="str">
        <f t="shared" si="9"/>
        <v/>
      </c>
      <c r="W53" s="266" t="str">
        <f t="shared" si="10"/>
        <v/>
      </c>
      <c r="X53" s="177"/>
    </row>
    <row r="54" spans="1:24">
      <c r="A54" s="379" t="s">
        <v>86</v>
      </c>
      <c r="B54" s="223" t="str">
        <f>IF(NAMES!B38="","",NAMES!B38)</f>
        <v/>
      </c>
      <c r="C54" s="224" t="str">
        <f>IF(NAMES!C38="","",NAMES!C38)</f>
        <v/>
      </c>
      <c r="D54" s="225" t="str">
        <f>IF(NAMES!D38="","",NAMES!D38)</f>
        <v/>
      </c>
      <c r="E54" s="226" t="str">
        <f>IF(PRELIM!P54="","",$E$8*PRELIM!P54)</f>
        <v/>
      </c>
      <c r="F54" s="227" t="str">
        <f>IF(PRELIM!AB54="","",$F$8*PRELIM!AB54)</f>
        <v/>
      </c>
      <c r="G54" s="227" t="str">
        <f>IF(PRELIM!AD54="","",$G$8*PRELIM!AD54)</f>
        <v/>
      </c>
      <c r="H54" s="228" t="str">
        <f t="shared" si="6"/>
        <v/>
      </c>
      <c r="I54" s="251" t="str">
        <f>IF(H54="","",VLOOKUP(H54,'INITIAL INPUT'!$P$4:$R$34,3))</f>
        <v/>
      </c>
      <c r="J54" s="227" t="str">
        <f>IF(MIDTERM!P54="","",$J$8*MIDTERM!P54)</f>
        <v/>
      </c>
      <c r="K54" s="227" t="str">
        <f>IF(MIDTERM!AB54="","",$K$8*MIDTERM!AB54)</f>
        <v/>
      </c>
      <c r="L54" s="227" t="str">
        <f>IF(MIDTERM!AD54="","",$L$8*MIDTERM!AD54)</f>
        <v/>
      </c>
      <c r="M54" s="252" t="str">
        <f t="shared" si="7"/>
        <v/>
      </c>
      <c r="N54" s="253" t="str">
        <f>IF(M54="","",('INITIAL INPUT'!$J$25*CRS!H54+'INITIAL INPUT'!$K$25*CRS!M54))</f>
        <v/>
      </c>
      <c r="O54" s="251" t="str">
        <f>IF(N54="","",VLOOKUP(N54,'INITIAL INPUT'!$P$4:$R$34,3))</f>
        <v/>
      </c>
      <c r="P54" s="227" t="str">
        <f>IF(FINAL!P54="","",CRS!$P$8*FINAL!P54)</f>
        <v/>
      </c>
      <c r="Q54" s="227" t="str">
        <f>IF(FINAL!AB54="","",CRS!$Q$8*FINAL!AB54)</f>
        <v/>
      </c>
      <c r="R54" s="227" t="str">
        <f>IF(FINAL!AD54="","",CRS!$R$8*FINAL!AD54)</f>
        <v/>
      </c>
      <c r="S54" s="252" t="str">
        <f t="shared" si="8"/>
        <v/>
      </c>
      <c r="T54" s="253" t="str">
        <f>IF(S54="","",'INITIAL INPUT'!$J$26*CRS!H54+'INITIAL INPUT'!$K$26*CRS!M54+'INITIAL INPUT'!$L$26*CRS!S54)</f>
        <v/>
      </c>
      <c r="U54" s="251" t="str">
        <f>IF(T54="","",VLOOKUP(T54,'INITIAL INPUT'!$P$4:$R$34,3))</f>
        <v/>
      </c>
      <c r="V54" s="265" t="str">
        <f t="shared" si="9"/>
        <v/>
      </c>
      <c r="W54" s="266" t="str">
        <f t="shared" si="10"/>
        <v/>
      </c>
      <c r="X54" s="177"/>
    </row>
    <row r="55" spans="1:24">
      <c r="A55" s="379" t="s">
        <v>87</v>
      </c>
      <c r="B55" s="223" t="str">
        <f>IF(NAMES!B39="","",NAMES!B39)</f>
        <v/>
      </c>
      <c r="C55" s="224" t="str">
        <f>IF(NAMES!C39="","",NAMES!C39)</f>
        <v/>
      </c>
      <c r="D55" s="225" t="str">
        <f>IF(NAMES!D39="","",NAMES!D39)</f>
        <v/>
      </c>
      <c r="E55" s="226" t="str">
        <f>IF(PRELIM!P55="","",$E$8*PRELIM!P55)</f>
        <v/>
      </c>
      <c r="F55" s="227" t="str">
        <f>IF(PRELIM!AB55="","",$F$8*PRELIM!AB55)</f>
        <v/>
      </c>
      <c r="G55" s="227" t="str">
        <f>IF(PRELIM!AD55="","",$G$8*PRELIM!AD55)</f>
        <v/>
      </c>
      <c r="H55" s="228" t="str">
        <f t="shared" si="6"/>
        <v/>
      </c>
      <c r="I55" s="251" t="str">
        <f>IF(H55="","",VLOOKUP(H55,'INITIAL INPUT'!$P$4:$R$34,3))</f>
        <v/>
      </c>
      <c r="J55" s="227" t="str">
        <f>IF(MIDTERM!P55="","",$J$8*MIDTERM!P55)</f>
        <v/>
      </c>
      <c r="K55" s="227" t="str">
        <f>IF(MIDTERM!AB55="","",$K$8*MIDTERM!AB55)</f>
        <v/>
      </c>
      <c r="L55" s="227" t="str">
        <f>IF(MIDTERM!AD55="","",$L$8*MIDTERM!AD55)</f>
        <v/>
      </c>
      <c r="M55" s="252" t="str">
        <f t="shared" si="7"/>
        <v/>
      </c>
      <c r="N55" s="253" t="str">
        <f>IF(M55="","",('INITIAL INPUT'!$J$25*CRS!H55+'INITIAL INPUT'!$K$25*CRS!M55))</f>
        <v/>
      </c>
      <c r="O55" s="251" t="str">
        <f>IF(N55="","",VLOOKUP(N55,'INITIAL INPUT'!$P$4:$R$34,3))</f>
        <v/>
      </c>
      <c r="P55" s="227" t="str">
        <f>IF(FINAL!P55="","",CRS!$P$8*FINAL!P55)</f>
        <v/>
      </c>
      <c r="Q55" s="227" t="str">
        <f>IF(FINAL!AB55="","",CRS!$Q$8*FINAL!AB55)</f>
        <v/>
      </c>
      <c r="R55" s="227" t="str">
        <f>IF(FINAL!AD55="","",CRS!$R$8*FINAL!AD55)</f>
        <v/>
      </c>
      <c r="S55" s="252" t="str">
        <f t="shared" si="8"/>
        <v/>
      </c>
      <c r="T55" s="253" t="str">
        <f>IF(S55="","",'INITIAL INPUT'!$J$26*CRS!H55+'INITIAL INPUT'!$K$26*CRS!M55+'INITIAL INPUT'!$L$26*CRS!S55)</f>
        <v/>
      </c>
      <c r="U55" s="251" t="str">
        <f>IF(T55="","",VLOOKUP(T55,'INITIAL INPUT'!$P$4:$R$34,3))</f>
        <v/>
      </c>
      <c r="V55" s="265" t="str">
        <f t="shared" si="9"/>
        <v/>
      </c>
      <c r="W55" s="266" t="str">
        <f t="shared" si="10"/>
        <v/>
      </c>
      <c r="X55" s="177"/>
    </row>
    <row r="56" spans="1:24">
      <c r="A56" s="379" t="s">
        <v>88</v>
      </c>
      <c r="B56" s="223" t="str">
        <f>IF(NAMES!B40="","",NAMES!B40)</f>
        <v/>
      </c>
      <c r="C56" s="224" t="str">
        <f>IF(NAMES!C40="","",NAMES!C40)</f>
        <v/>
      </c>
      <c r="D56" s="225" t="str">
        <f>IF(NAMES!D40="","",NAMES!D40)</f>
        <v/>
      </c>
      <c r="E56" s="226" t="str">
        <f>IF(PRELIM!P56="","",$E$8*PRELIM!P56)</f>
        <v/>
      </c>
      <c r="F56" s="227" t="str">
        <f>IF(PRELIM!AB56="","",$F$8*PRELIM!AB56)</f>
        <v/>
      </c>
      <c r="G56" s="227" t="str">
        <f>IF(PRELIM!AD56="","",$G$8*PRELIM!AD56)</f>
        <v/>
      </c>
      <c r="H56" s="228" t="str">
        <f t="shared" si="6"/>
        <v/>
      </c>
      <c r="I56" s="251" t="str">
        <f>IF(H56="","",VLOOKUP(H56,'INITIAL INPUT'!$P$4:$R$34,3))</f>
        <v/>
      </c>
      <c r="J56" s="227" t="str">
        <f>IF(MIDTERM!P56="","",$J$8*MIDTERM!P56)</f>
        <v/>
      </c>
      <c r="K56" s="227" t="str">
        <f>IF(MIDTERM!AB56="","",$K$8*MIDTERM!AB56)</f>
        <v/>
      </c>
      <c r="L56" s="227" t="str">
        <f>IF(MIDTERM!AD56="","",$L$8*MIDTERM!AD56)</f>
        <v/>
      </c>
      <c r="M56" s="252" t="str">
        <f t="shared" si="7"/>
        <v/>
      </c>
      <c r="N56" s="253" t="str">
        <f>IF(M56="","",('INITIAL INPUT'!$J$25*CRS!H56+'INITIAL INPUT'!$K$25*CRS!M56))</f>
        <v/>
      </c>
      <c r="O56" s="251" t="str">
        <f>IF(N56="","",VLOOKUP(N56,'INITIAL INPUT'!$P$4:$R$34,3))</f>
        <v/>
      </c>
      <c r="P56" s="227" t="str">
        <f>IF(FINAL!P56="","",CRS!$P$8*FINAL!P56)</f>
        <v/>
      </c>
      <c r="Q56" s="227" t="str">
        <f>IF(FINAL!AB56="","",CRS!$Q$8*FINAL!AB56)</f>
        <v/>
      </c>
      <c r="R56" s="227" t="str">
        <f>IF(FINAL!AD56="","",CRS!$R$8*FINAL!AD56)</f>
        <v/>
      </c>
      <c r="S56" s="252" t="str">
        <f t="shared" si="8"/>
        <v/>
      </c>
      <c r="T56" s="253" t="str">
        <f>IF(S56="","",'INITIAL INPUT'!$J$26*CRS!H56+'INITIAL INPUT'!$K$26*CRS!M56+'INITIAL INPUT'!$L$26*CRS!S56)</f>
        <v/>
      </c>
      <c r="U56" s="251" t="str">
        <f>IF(T56="","",VLOOKUP(T56,'INITIAL INPUT'!$P$4:$R$34,3))</f>
        <v/>
      </c>
      <c r="V56" s="265" t="str">
        <f t="shared" si="9"/>
        <v/>
      </c>
      <c r="W56" s="266" t="str">
        <f t="shared" si="10"/>
        <v/>
      </c>
      <c r="X56" s="177"/>
    </row>
    <row r="57" spans="1:24">
      <c r="A57" s="379" t="s">
        <v>89</v>
      </c>
      <c r="B57" s="223" t="str">
        <f>IF(NAMES!B41="","",NAMES!B41)</f>
        <v/>
      </c>
      <c r="C57" s="224" t="str">
        <f>IF(NAMES!C41="","",NAMES!C41)</f>
        <v/>
      </c>
      <c r="D57" s="225" t="str">
        <f>IF(NAMES!D41="","",NAMES!D41)</f>
        <v/>
      </c>
      <c r="E57" s="226" t="str">
        <f>IF(PRELIM!P57="","",$E$8*PRELIM!P57)</f>
        <v/>
      </c>
      <c r="F57" s="227" t="str">
        <f>IF(PRELIM!AB57="","",$F$8*PRELIM!AB57)</f>
        <v/>
      </c>
      <c r="G57" s="227" t="str">
        <f>IF(PRELIM!AD57="","",$G$8*PRELIM!AD57)</f>
        <v/>
      </c>
      <c r="H57" s="228" t="str">
        <f t="shared" si="6"/>
        <v/>
      </c>
      <c r="I57" s="251" t="str">
        <f>IF(H57="","",VLOOKUP(H57,'INITIAL INPUT'!$P$4:$R$34,3))</f>
        <v/>
      </c>
      <c r="J57" s="227" t="str">
        <f>IF(MIDTERM!P57="","",$J$8*MIDTERM!P57)</f>
        <v/>
      </c>
      <c r="K57" s="227" t="str">
        <f>IF(MIDTERM!AB57="","",$K$8*MIDTERM!AB57)</f>
        <v/>
      </c>
      <c r="L57" s="227" t="str">
        <f>IF(MIDTERM!AD57="","",$L$8*MIDTERM!AD57)</f>
        <v/>
      </c>
      <c r="M57" s="252" t="str">
        <f t="shared" si="7"/>
        <v/>
      </c>
      <c r="N57" s="253" t="str">
        <f>IF(M57="","",('INITIAL INPUT'!$J$25*CRS!H57+'INITIAL INPUT'!$K$25*CRS!M57))</f>
        <v/>
      </c>
      <c r="O57" s="251" t="str">
        <f>IF(N57="","",VLOOKUP(N57,'INITIAL INPUT'!$P$4:$R$34,3))</f>
        <v/>
      </c>
      <c r="P57" s="227" t="str">
        <f>IF(FINAL!P57="","",CRS!$P$8*FINAL!P57)</f>
        <v/>
      </c>
      <c r="Q57" s="227" t="str">
        <f>IF(FINAL!AB57="","",CRS!$Q$8*FINAL!AB57)</f>
        <v/>
      </c>
      <c r="R57" s="227" t="str">
        <f>IF(FINAL!AD57="","",CRS!$R$8*FINAL!AD57)</f>
        <v/>
      </c>
      <c r="S57" s="252" t="str">
        <f t="shared" si="8"/>
        <v/>
      </c>
      <c r="T57" s="253" t="str">
        <f>IF(S57="","",'INITIAL INPUT'!$J$26*CRS!H57+'INITIAL INPUT'!$K$26*CRS!M57+'INITIAL INPUT'!$L$26*CRS!S57)</f>
        <v/>
      </c>
      <c r="U57" s="251" t="str">
        <f>IF(T57="","",VLOOKUP(T57,'INITIAL INPUT'!$P$4:$R$34,3))</f>
        <v/>
      </c>
      <c r="V57" s="265" t="str">
        <f t="shared" si="9"/>
        <v/>
      </c>
      <c r="W57" s="266" t="str">
        <f t="shared" si="10"/>
        <v/>
      </c>
      <c r="X57" s="177"/>
    </row>
    <row r="58" spans="1:24">
      <c r="A58" s="379" t="s">
        <v>90</v>
      </c>
      <c r="B58" s="223" t="str">
        <f>IF(NAMES!B42="","",NAMES!B42)</f>
        <v/>
      </c>
      <c r="C58" s="224" t="str">
        <f>IF(NAMES!C42="","",NAMES!C42)</f>
        <v/>
      </c>
      <c r="D58" s="225" t="str">
        <f>IF(NAMES!D42="","",NAMES!D42)</f>
        <v/>
      </c>
      <c r="E58" s="226" t="str">
        <f>IF(PRELIM!P58="","",$E$8*PRELIM!P58)</f>
        <v/>
      </c>
      <c r="F58" s="227" t="str">
        <f>IF(PRELIM!AB58="","",$F$8*PRELIM!AB58)</f>
        <v/>
      </c>
      <c r="G58" s="227" t="str">
        <f>IF(PRELIM!AD58="","",$G$8*PRELIM!AD58)</f>
        <v/>
      </c>
      <c r="H58" s="228" t="str">
        <f t="shared" si="6"/>
        <v/>
      </c>
      <c r="I58" s="251" t="str">
        <f>IF(H58="","",VLOOKUP(H58,'INITIAL INPUT'!$P$4:$R$34,3))</f>
        <v/>
      </c>
      <c r="J58" s="227" t="str">
        <f>IF(MIDTERM!P58="","",$J$8*MIDTERM!P58)</f>
        <v/>
      </c>
      <c r="K58" s="227" t="str">
        <f>IF(MIDTERM!AB58="","",$K$8*MIDTERM!AB58)</f>
        <v/>
      </c>
      <c r="L58" s="227" t="str">
        <f>IF(MIDTERM!AD58="","",$L$8*MIDTERM!AD58)</f>
        <v/>
      </c>
      <c r="M58" s="252" t="str">
        <f t="shared" si="7"/>
        <v/>
      </c>
      <c r="N58" s="253" t="str">
        <f>IF(M58="","",('INITIAL INPUT'!$J$25*CRS!H58+'INITIAL INPUT'!$K$25*CRS!M58))</f>
        <v/>
      </c>
      <c r="O58" s="251" t="str">
        <f>IF(N58="","",VLOOKUP(N58,'INITIAL INPUT'!$P$4:$R$34,3))</f>
        <v/>
      </c>
      <c r="P58" s="227" t="str">
        <f>IF(FINAL!P58="","",CRS!$P$8*FINAL!P58)</f>
        <v/>
      </c>
      <c r="Q58" s="227" t="str">
        <f>IF(FINAL!AB58="","",CRS!$Q$8*FINAL!AB58)</f>
        <v/>
      </c>
      <c r="R58" s="227" t="str">
        <f>IF(FINAL!AD58="","",CRS!$R$8*FINAL!AD58)</f>
        <v/>
      </c>
      <c r="S58" s="252" t="str">
        <f t="shared" si="8"/>
        <v/>
      </c>
      <c r="T58" s="253" t="str">
        <f>IF(S58="","",'INITIAL INPUT'!$J$26*CRS!H58+'INITIAL INPUT'!$K$26*CRS!M58+'INITIAL INPUT'!$L$26*CRS!S58)</f>
        <v/>
      </c>
      <c r="U58" s="251" t="str">
        <f>IF(T58="","",VLOOKUP(T58,'INITIAL INPUT'!$P$4:$R$34,3))</f>
        <v/>
      </c>
      <c r="V58" s="265" t="str">
        <f t="shared" si="9"/>
        <v/>
      </c>
      <c r="W58" s="266" t="str">
        <f t="shared" si="10"/>
        <v/>
      </c>
      <c r="X58" s="177"/>
    </row>
    <row r="59" spans="1:24">
      <c r="A59" s="379" t="s">
        <v>91</v>
      </c>
      <c r="B59" s="223" t="str">
        <f>IF(NAMES!B43="","",NAMES!B43)</f>
        <v/>
      </c>
      <c r="C59" s="224" t="str">
        <f>IF(NAMES!C43="","",NAMES!C43)</f>
        <v/>
      </c>
      <c r="D59" s="225" t="str">
        <f>IF(NAMES!D43="","",NAMES!D43)</f>
        <v/>
      </c>
      <c r="E59" s="226" t="str">
        <f>IF(PRELIM!P59="","",$E$8*PRELIM!P59)</f>
        <v/>
      </c>
      <c r="F59" s="227" t="str">
        <f>IF(PRELIM!AB59="","",$F$8*PRELIM!AB59)</f>
        <v/>
      </c>
      <c r="G59" s="227" t="str">
        <f>IF(PRELIM!AD59="","",$G$8*PRELIM!AD59)</f>
        <v/>
      </c>
      <c r="H59" s="228" t="str">
        <f t="shared" si="6"/>
        <v/>
      </c>
      <c r="I59" s="251" t="str">
        <f>IF(H59="","",VLOOKUP(H59,'INITIAL INPUT'!$P$4:$R$34,3))</f>
        <v/>
      </c>
      <c r="J59" s="227" t="str">
        <f>IF(MIDTERM!P59="","",$J$8*MIDTERM!P59)</f>
        <v/>
      </c>
      <c r="K59" s="227" t="str">
        <f>IF(MIDTERM!AB59="","",$K$8*MIDTERM!AB59)</f>
        <v/>
      </c>
      <c r="L59" s="227" t="str">
        <f>IF(MIDTERM!AD59="","",$L$8*MIDTERM!AD59)</f>
        <v/>
      </c>
      <c r="M59" s="252" t="str">
        <f t="shared" si="7"/>
        <v/>
      </c>
      <c r="N59" s="253" t="str">
        <f>IF(M59="","",('INITIAL INPUT'!$J$25*CRS!H59+'INITIAL INPUT'!$K$25*CRS!M59))</f>
        <v/>
      </c>
      <c r="O59" s="251" t="str">
        <f>IF(N59="","",VLOOKUP(N59,'INITIAL INPUT'!$P$4:$R$34,3))</f>
        <v/>
      </c>
      <c r="P59" s="227" t="str">
        <f>IF(FINAL!P59="","",CRS!$P$8*FINAL!P59)</f>
        <v/>
      </c>
      <c r="Q59" s="227" t="str">
        <f>IF(FINAL!AB59="","",CRS!$Q$8*FINAL!AB59)</f>
        <v/>
      </c>
      <c r="R59" s="227" t="str">
        <f>IF(FINAL!AD59="","",CRS!$R$8*FINAL!AD59)</f>
        <v/>
      </c>
      <c r="S59" s="252" t="str">
        <f t="shared" si="8"/>
        <v/>
      </c>
      <c r="T59" s="253" t="str">
        <f>IF(S59="","",'INITIAL INPUT'!$J$26*CRS!H59+'INITIAL INPUT'!$K$26*CRS!M59+'INITIAL INPUT'!$L$26*CRS!S59)</f>
        <v/>
      </c>
      <c r="U59" s="251" t="str">
        <f>IF(T59="","",VLOOKUP(T59,'INITIAL INPUT'!$P$4:$R$34,3))</f>
        <v/>
      </c>
      <c r="V59" s="265" t="str">
        <f t="shared" si="9"/>
        <v/>
      </c>
      <c r="W59" s="266" t="str">
        <f t="shared" si="10"/>
        <v/>
      </c>
      <c r="X59" s="177"/>
    </row>
    <row r="60" spans="1:24">
      <c r="A60" s="379" t="s">
        <v>92</v>
      </c>
      <c r="B60" s="223" t="str">
        <f>IF(NAMES!B44="","",NAMES!B44)</f>
        <v/>
      </c>
      <c r="C60" s="224" t="str">
        <f>IF(NAMES!C44="","",NAMES!C44)</f>
        <v/>
      </c>
      <c r="D60" s="225" t="str">
        <f>IF(NAMES!D44="","",NAMES!D44)</f>
        <v/>
      </c>
      <c r="E60" s="226" t="str">
        <f>IF(PRELIM!P60="","",$E$8*PRELIM!P60)</f>
        <v/>
      </c>
      <c r="F60" s="227" t="str">
        <f>IF(PRELIM!AB60="","",$F$8*PRELIM!AB60)</f>
        <v/>
      </c>
      <c r="G60" s="227" t="str">
        <f>IF(PRELIM!AD60="","",$G$8*PRELIM!AD60)</f>
        <v/>
      </c>
      <c r="H60" s="228" t="str">
        <f t="shared" si="6"/>
        <v/>
      </c>
      <c r="I60" s="251" t="str">
        <f>IF(H60="","",VLOOKUP(H60,'INITIAL INPUT'!$P$4:$R$34,3))</f>
        <v/>
      </c>
      <c r="J60" s="227" t="str">
        <f>IF(MIDTERM!P60="","",$J$8*MIDTERM!P60)</f>
        <v/>
      </c>
      <c r="K60" s="227" t="str">
        <f>IF(MIDTERM!AB60="","",$K$8*MIDTERM!AB60)</f>
        <v/>
      </c>
      <c r="L60" s="227" t="str">
        <f>IF(MIDTERM!AD60="","",$L$8*MIDTERM!AD60)</f>
        <v/>
      </c>
      <c r="M60" s="252" t="str">
        <f t="shared" si="7"/>
        <v/>
      </c>
      <c r="N60" s="253" t="str">
        <f>IF(M60="","",('INITIAL INPUT'!$J$25*CRS!H60+'INITIAL INPUT'!$K$25*CRS!M60))</f>
        <v/>
      </c>
      <c r="O60" s="251" t="str">
        <f>IF(N60="","",VLOOKUP(N60,'INITIAL INPUT'!$P$4:$R$34,3))</f>
        <v/>
      </c>
      <c r="P60" s="227" t="str">
        <f>IF(FINAL!P60="","",CRS!$P$8*FINAL!P60)</f>
        <v/>
      </c>
      <c r="Q60" s="227" t="str">
        <f>IF(FINAL!AB60="","",CRS!$Q$8*FINAL!AB60)</f>
        <v/>
      </c>
      <c r="R60" s="227" t="str">
        <f>IF(FINAL!AD60="","",CRS!$R$8*FINAL!AD60)</f>
        <v/>
      </c>
      <c r="S60" s="252" t="str">
        <f t="shared" si="8"/>
        <v/>
      </c>
      <c r="T60" s="253" t="str">
        <f>IF(S60="","",'INITIAL INPUT'!$J$26*CRS!H60+'INITIAL INPUT'!$K$26*CRS!M60+'INITIAL INPUT'!$L$26*CRS!S60)</f>
        <v/>
      </c>
      <c r="U60" s="251" t="str">
        <f>IF(T60="","",VLOOKUP(T60,'INITIAL INPUT'!$P$4:$R$34,3))</f>
        <v/>
      </c>
      <c r="V60" s="265" t="str">
        <f t="shared" si="9"/>
        <v/>
      </c>
      <c r="W60" s="266" t="str">
        <f t="shared" si="10"/>
        <v/>
      </c>
      <c r="X60" s="177"/>
    </row>
    <row r="61" spans="1:24">
      <c r="A61" s="379" t="s">
        <v>93</v>
      </c>
      <c r="B61" s="223" t="str">
        <f>IF(NAMES!B45="","",NAMES!B45)</f>
        <v/>
      </c>
      <c r="C61" s="224" t="str">
        <f>IF(NAMES!C45="","",NAMES!C45)</f>
        <v/>
      </c>
      <c r="D61" s="225" t="str">
        <f>IF(NAMES!D45="","",NAMES!D45)</f>
        <v/>
      </c>
      <c r="E61" s="226" t="str">
        <f>IF(PRELIM!P61="","",$E$8*PRELIM!P61)</f>
        <v/>
      </c>
      <c r="F61" s="227" t="str">
        <f>IF(PRELIM!AB61="","",$F$8*PRELIM!AB61)</f>
        <v/>
      </c>
      <c r="G61" s="227" t="str">
        <f>IF(PRELIM!AD61="","",$G$8*PRELIM!AD61)</f>
        <v/>
      </c>
      <c r="H61" s="228" t="str">
        <f t="shared" si="6"/>
        <v/>
      </c>
      <c r="I61" s="251" t="str">
        <f>IF(H61="","",VLOOKUP(H61,'INITIAL INPUT'!$P$4:$R$34,3))</f>
        <v/>
      </c>
      <c r="J61" s="227" t="str">
        <f>IF(MIDTERM!P61="","",$J$8*MIDTERM!P61)</f>
        <v/>
      </c>
      <c r="K61" s="227" t="str">
        <f>IF(MIDTERM!AB61="","",$K$8*MIDTERM!AB61)</f>
        <v/>
      </c>
      <c r="L61" s="227" t="str">
        <f>IF(MIDTERM!AD61="","",$L$8*MIDTERM!AD61)</f>
        <v/>
      </c>
      <c r="M61" s="252" t="str">
        <f t="shared" si="7"/>
        <v/>
      </c>
      <c r="N61" s="253" t="str">
        <f>IF(M61="","",('INITIAL INPUT'!$J$25*CRS!H61+'INITIAL INPUT'!$K$25*CRS!M61))</f>
        <v/>
      </c>
      <c r="O61" s="251" t="str">
        <f>IF(N61="","",VLOOKUP(N61,'INITIAL INPUT'!$P$4:$R$34,3))</f>
        <v/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8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tr">
        <f t="shared" si="9"/>
        <v/>
      </c>
      <c r="W61" s="266" t="str">
        <f t="shared" si="10"/>
        <v/>
      </c>
      <c r="X61" s="177"/>
    </row>
    <row r="62" spans="1:24">
      <c r="A62" s="379" t="s">
        <v>94</v>
      </c>
      <c r="B62" s="223" t="str">
        <f>IF(NAMES!B46="","",NAMES!B46)</f>
        <v/>
      </c>
      <c r="C62" s="224" t="str">
        <f>IF(NAMES!C46="","",NAMES!C46)</f>
        <v/>
      </c>
      <c r="D62" s="225" t="str">
        <f>IF(NAMES!D46="","",NAMES!D46)</f>
        <v/>
      </c>
      <c r="E62" s="226" t="str">
        <f>IF(PRELIM!P62="","",$E$8*PRELIM!P62)</f>
        <v/>
      </c>
      <c r="F62" s="227" t="str">
        <f>IF(PRELIM!AB62="","",$F$8*PRELIM!AB62)</f>
        <v/>
      </c>
      <c r="G62" s="227" t="str">
        <f>IF(PRELIM!AD62="","",$G$8*PRELIM!AD62)</f>
        <v/>
      </c>
      <c r="H62" s="228" t="str">
        <f t="shared" si="6"/>
        <v/>
      </c>
      <c r="I62" s="251" t="str">
        <f>IF(H62="","",VLOOKUP(H62,'INITIAL INPUT'!$P$4:$R$34,3))</f>
        <v/>
      </c>
      <c r="J62" s="227" t="str">
        <f>IF(MIDTERM!P62="","",$J$8*MIDTERM!P62)</f>
        <v/>
      </c>
      <c r="K62" s="227" t="str">
        <f>IF(MIDTERM!AB62="","",$K$8*MIDTERM!AB62)</f>
        <v/>
      </c>
      <c r="L62" s="227" t="str">
        <f>IF(MIDTERM!AD62="","",$L$8*MIDTERM!AD62)</f>
        <v/>
      </c>
      <c r="M62" s="252" t="str">
        <f t="shared" si="7"/>
        <v/>
      </c>
      <c r="N62" s="253" t="str">
        <f>IF(M62="","",('INITIAL INPUT'!$J$25*CRS!H62+'INITIAL INPUT'!$K$25*CRS!M62))</f>
        <v/>
      </c>
      <c r="O62" s="251" t="str">
        <f>IF(N62="","",VLOOKUP(N62,'INITIAL INPUT'!$P$4:$R$34,3))</f>
        <v/>
      </c>
      <c r="P62" s="227" t="str">
        <f>IF(FINAL!P62="","",CRS!$P$8*FINAL!P62)</f>
        <v/>
      </c>
      <c r="Q62" s="227" t="str">
        <f>IF(FINAL!AB62="","",CRS!$Q$8*FINAL!AB62)</f>
        <v/>
      </c>
      <c r="R62" s="227" t="str">
        <f>IF(FINAL!AD62="","",CRS!$R$8*FINAL!AD62)</f>
        <v/>
      </c>
      <c r="S62" s="252" t="str">
        <f t="shared" si="8"/>
        <v/>
      </c>
      <c r="T62" s="253" t="str">
        <f>IF(S62="","",'INITIAL INPUT'!$J$26*CRS!H62+'INITIAL INPUT'!$K$26*CRS!M62+'INITIAL INPUT'!$L$26*CRS!S62)</f>
        <v/>
      </c>
      <c r="U62" s="251" t="str">
        <f>IF(T62="","",VLOOKUP(T62,'INITIAL INPUT'!$P$4:$R$34,3))</f>
        <v/>
      </c>
      <c r="V62" s="265" t="str">
        <f t="shared" si="9"/>
        <v/>
      </c>
      <c r="W62" s="266" t="str">
        <f t="shared" si="10"/>
        <v/>
      </c>
      <c r="X62" s="177"/>
    </row>
    <row r="63" spans="1:24">
      <c r="A63" s="379" t="s">
        <v>95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6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7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8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9"/>
        <v/>
      </c>
      <c r="W63" s="266" t="str">
        <f t="shared" si="10"/>
        <v/>
      </c>
      <c r="X63" s="177"/>
    </row>
    <row r="64" spans="1:24">
      <c r="A64" s="379" t="s">
        <v>96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6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7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8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9"/>
        <v/>
      </c>
      <c r="W64" s="266" t="str">
        <f t="shared" si="10"/>
        <v/>
      </c>
      <c r="X64" s="177"/>
    </row>
    <row r="65" spans="1:24">
      <c r="A65" s="379" t="s">
        <v>97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6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7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8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9"/>
        <v/>
      </c>
      <c r="W65" s="266" t="str">
        <f t="shared" si="10"/>
        <v/>
      </c>
      <c r="X65" s="177"/>
    </row>
    <row r="66" spans="1:25">
      <c r="A66" s="379" t="s">
        <v>98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6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7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8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9"/>
        <v/>
      </c>
      <c r="W66" s="266" t="str">
        <f t="shared" si="10"/>
        <v/>
      </c>
      <c r="X66" s="267"/>
      <c r="Y66" s="275" t="s">
        <v>123</v>
      </c>
    </row>
    <row r="67" spans="1:25">
      <c r="A67" s="379" t="s">
        <v>99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6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7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8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9"/>
        <v/>
      </c>
      <c r="W67" s="266" t="str">
        <f t="shared" si="10"/>
        <v/>
      </c>
      <c r="X67" s="268"/>
      <c r="Y67" s="276"/>
    </row>
    <row r="68" spans="1:25">
      <c r="A68" s="379" t="s">
        <v>100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6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7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8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9"/>
        <v/>
      </c>
      <c r="W68" s="266" t="str">
        <f t="shared" si="10"/>
        <v/>
      </c>
      <c r="X68" s="268"/>
      <c r="Y68" s="276"/>
    </row>
    <row r="69" customHeight="1" spans="1:25">
      <c r="A69" s="379" t="s">
        <v>101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6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7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8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9"/>
        <v/>
      </c>
      <c r="W69" s="266" t="str">
        <f t="shared" si="10"/>
        <v/>
      </c>
      <c r="X69" s="268"/>
      <c r="Y69" s="276"/>
    </row>
    <row r="70" spans="1:25">
      <c r="A70" s="379" t="s">
        <v>102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6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7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8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9"/>
        <v/>
      </c>
      <c r="W70" s="266" t="str">
        <f t="shared" si="10"/>
        <v/>
      </c>
      <c r="X70" s="268"/>
      <c r="Y70" s="276"/>
    </row>
    <row r="71" spans="1:25">
      <c r="A71" s="379" t="s">
        <v>103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6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7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8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9"/>
        <v/>
      </c>
      <c r="W71" s="266" t="str">
        <f t="shared" si="10"/>
        <v/>
      </c>
      <c r="X71" s="268"/>
      <c r="Y71" s="276"/>
    </row>
    <row r="72" spans="1:25">
      <c r="A72" s="379" t="s">
        <v>104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6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7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8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9"/>
        <v/>
      </c>
      <c r="W72" s="266" t="str">
        <f t="shared" si="10"/>
        <v/>
      </c>
      <c r="X72" s="268"/>
      <c r="Y72" s="276"/>
    </row>
    <row r="73" spans="1:25">
      <c r="A73" s="379" t="s">
        <v>105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6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7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8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9"/>
        <v/>
      </c>
      <c r="W73" s="266" t="str">
        <f t="shared" si="10"/>
        <v/>
      </c>
      <c r="X73" s="268"/>
      <c r="Y73" s="276"/>
    </row>
    <row r="74" spans="1:25">
      <c r="A74" s="379" t="s">
        <v>106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6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7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8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9"/>
        <v/>
      </c>
      <c r="W74" s="266" t="str">
        <f t="shared" si="10"/>
        <v/>
      </c>
      <c r="X74" s="268"/>
      <c r="Y74" s="276"/>
    </row>
    <row r="75" spans="1:25">
      <c r="A75" s="379" t="s">
        <v>107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6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7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8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9"/>
        <v/>
      </c>
      <c r="W75" s="266" t="str">
        <f t="shared" si="10"/>
        <v/>
      </c>
      <c r="X75" s="268"/>
      <c r="Y75" s="276"/>
    </row>
    <row r="76" spans="1:25">
      <c r="A76" s="379" t="s">
        <v>108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6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7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8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9"/>
        <v/>
      </c>
      <c r="W76" s="266" t="str">
        <f t="shared" si="10"/>
        <v/>
      </c>
      <c r="X76" s="268"/>
      <c r="Y76" s="276"/>
    </row>
    <row r="77" spans="1:25">
      <c r="A77" s="379" t="s">
        <v>109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6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7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8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9"/>
        <v/>
      </c>
      <c r="W77" s="266" t="str">
        <f t="shared" si="10"/>
        <v/>
      </c>
      <c r="X77" s="268"/>
      <c r="Y77" s="276"/>
    </row>
    <row r="78" spans="1:25">
      <c r="A78" s="379" t="s">
        <v>110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6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7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8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9"/>
        <v/>
      </c>
      <c r="W78" s="266" t="str">
        <f t="shared" si="10"/>
        <v/>
      </c>
      <c r="X78" s="268"/>
      <c r="Y78" s="276"/>
    </row>
    <row r="79" spans="1:25">
      <c r="A79" s="379" t="s">
        <v>111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6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7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8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9"/>
        <v/>
      </c>
      <c r="W79" s="266" t="str">
        <f t="shared" si="10"/>
        <v/>
      </c>
      <c r="X79" s="268"/>
      <c r="Y79" s="276"/>
    </row>
    <row r="80" spans="1:25">
      <c r="A80" s="379" t="s">
        <v>112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6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7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8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9"/>
        <v/>
      </c>
      <c r="W80" s="266" t="str">
        <f t="shared" si="10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42:D43"/>
    <mergeCell ref="A48:B49"/>
    <mergeCell ref="A1:D2"/>
    <mergeCell ref="A7:B8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workbookViewId="0">
      <selection activeCell="I20" sqref="I20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INTL  CSE12</v>
      </c>
      <c r="B1" s="71"/>
      <c r="C1" s="71"/>
      <c r="D1" s="71"/>
      <c r="E1" s="72" t="s">
        <v>124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116</v>
      </c>
      <c r="AD2" s="136"/>
      <c r="AE2" s="138" t="s">
        <v>117</v>
      </c>
      <c r="AF2" s="164" t="s">
        <v>125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MOBILE APPLICATION DESIGN AND DEVELOPMENT</v>
      </c>
      <c r="B3" s="77"/>
      <c r="C3" s="77"/>
      <c r="D3" s="77"/>
      <c r="E3" s="78" t="s">
        <v>126</v>
      </c>
      <c r="F3" s="78" t="s">
        <v>127</v>
      </c>
      <c r="G3" s="78" t="s">
        <v>128</v>
      </c>
      <c r="H3" s="78" t="s">
        <v>129</v>
      </c>
      <c r="I3" s="78" t="s">
        <v>130</v>
      </c>
      <c r="J3" s="78" t="s">
        <v>131</v>
      </c>
      <c r="K3" s="78" t="s">
        <v>132</v>
      </c>
      <c r="L3" s="78" t="s">
        <v>133</v>
      </c>
      <c r="M3" s="78" t="s">
        <v>134</v>
      </c>
      <c r="N3" s="78" t="s">
        <v>135</v>
      </c>
      <c r="O3" s="121" t="s">
        <v>136</v>
      </c>
      <c r="P3" s="122" t="s">
        <v>137</v>
      </c>
      <c r="Q3" s="78" t="s">
        <v>138</v>
      </c>
      <c r="R3" s="78" t="s">
        <v>139</v>
      </c>
      <c r="S3" s="78" t="s">
        <v>46</v>
      </c>
      <c r="T3" s="78" t="s">
        <v>140</v>
      </c>
      <c r="U3" s="78" t="s">
        <v>141</v>
      </c>
      <c r="V3" s="78" t="s">
        <v>142</v>
      </c>
      <c r="W3" s="78" t="s">
        <v>143</v>
      </c>
      <c r="X3" s="78" t="s">
        <v>144</v>
      </c>
      <c r="Y3" s="78" t="s">
        <v>145</v>
      </c>
      <c r="Z3" s="78" t="s">
        <v>146</v>
      </c>
      <c r="AA3" s="121" t="s">
        <v>136</v>
      </c>
      <c r="AB3" s="122" t="s">
        <v>137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THSAT 12:30PM-1:45PM  MWF 4:15PM-5:30PM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147</v>
      </c>
      <c r="AD4" s="142" t="s">
        <v>148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20</v>
      </c>
      <c r="H5" s="84">
        <v>10</v>
      </c>
      <c r="I5" s="84"/>
      <c r="J5" s="84"/>
      <c r="K5" s="84"/>
      <c r="L5" s="84"/>
      <c r="M5" s="84"/>
      <c r="N5" s="84"/>
      <c r="O5" s="123"/>
      <c r="P5" s="124"/>
      <c r="Q5" s="84">
        <v>40</v>
      </c>
      <c r="R5" s="84">
        <v>40</v>
      </c>
      <c r="S5" s="84">
        <v>40</v>
      </c>
      <c r="T5" s="84">
        <v>40</v>
      </c>
      <c r="U5" s="84">
        <v>40</v>
      </c>
      <c r="V5" s="84">
        <v>40</v>
      </c>
      <c r="W5" s="84">
        <v>40</v>
      </c>
      <c r="X5" s="84">
        <v>40</v>
      </c>
      <c r="Y5" s="84"/>
      <c r="Z5" s="84"/>
      <c r="AA5" s="123"/>
      <c r="AB5" s="124"/>
      <c r="AC5" s="143">
        <v>100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149</v>
      </c>
      <c r="F6" s="87" t="s">
        <v>150</v>
      </c>
      <c r="G6" s="87" t="s">
        <v>151</v>
      </c>
      <c r="H6" s="87" t="s">
        <v>152</v>
      </c>
      <c r="I6" s="87"/>
      <c r="J6" s="87"/>
      <c r="K6" s="87"/>
      <c r="L6" s="87"/>
      <c r="M6" s="87"/>
      <c r="N6" s="87"/>
      <c r="O6" s="125">
        <f>IF(SUM(E5:N5)=0,"",SUM(E5:N5))</f>
        <v>60</v>
      </c>
      <c r="P6" s="124"/>
      <c r="Q6" s="87" t="s">
        <v>153</v>
      </c>
      <c r="R6" s="87" t="s">
        <v>154</v>
      </c>
      <c r="S6" s="87" t="s">
        <v>155</v>
      </c>
      <c r="T6" s="87" t="s">
        <v>156</v>
      </c>
      <c r="U6" s="87" t="s">
        <v>157</v>
      </c>
      <c r="V6" s="87" t="s">
        <v>158</v>
      </c>
      <c r="W6" s="87" t="s">
        <v>159</v>
      </c>
      <c r="X6" s="87" t="s">
        <v>160</v>
      </c>
      <c r="Y6" s="87"/>
      <c r="Z6" s="87"/>
      <c r="AA6" s="145">
        <f>IF(SUM(Q5:Z5)=0,"",SUM(Q5:Z5))</f>
        <v>320</v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120</v>
      </c>
      <c r="B7" s="88"/>
      <c r="C7" s="89" t="s">
        <v>121</v>
      </c>
      <c r="D7" s="90" t="s">
        <v>161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44</v>
      </c>
      <c r="B9" s="100" t="str">
        <f>CRS!B9</f>
        <v>KIM, JEONGWOO </v>
      </c>
      <c r="C9" s="101" t="str">
        <f>CRS!C9</f>
        <v>M</v>
      </c>
      <c r="D9" s="102" t="str">
        <f>CRS!D9</f>
        <v>BSCS-MOBILE TECH TRACK-2</v>
      </c>
      <c r="E9" s="103">
        <v>0</v>
      </c>
      <c r="F9" s="103">
        <v>6</v>
      </c>
      <c r="G9" s="103">
        <v>20</v>
      </c>
      <c r="H9" s="103"/>
      <c r="I9" s="103"/>
      <c r="J9" s="103"/>
      <c r="K9" s="103"/>
      <c r="L9" s="103"/>
      <c r="M9" s="103"/>
      <c r="N9" s="103"/>
      <c r="O9" s="129">
        <f>IF(SUM(E9:N9)=0,"",SUM(E9:N9))</f>
        <v>26</v>
      </c>
      <c r="P9" s="130">
        <f>IF(O9="","",O9/$O$6*100)</f>
        <v>43.3333333333333</v>
      </c>
      <c r="Q9" s="103">
        <v>35</v>
      </c>
      <c r="R9" s="103">
        <v>35</v>
      </c>
      <c r="S9" s="103">
        <v>40</v>
      </c>
      <c r="T9" s="103">
        <v>40</v>
      </c>
      <c r="U9" s="103">
        <v>35</v>
      </c>
      <c r="V9" s="103">
        <v>40</v>
      </c>
      <c r="W9" s="103">
        <v>40</v>
      </c>
      <c r="X9" s="103">
        <v>10</v>
      </c>
      <c r="Y9" s="103"/>
      <c r="Z9" s="103"/>
      <c r="AA9" s="129">
        <f>IF(SUM(Q9:Z9)=0,"",SUM(Q9:Z9))</f>
        <v>275</v>
      </c>
      <c r="AB9" s="130">
        <f>IF(AA9="","",AA9/$AA$6*100)</f>
        <v>85.9375</v>
      </c>
      <c r="AC9" s="155">
        <v>52</v>
      </c>
      <c r="AD9" s="130">
        <f>IF(AC9="","",AC9/$AC$5*100)</f>
        <v>52</v>
      </c>
      <c r="AE9" s="157">
        <f>CRS!H9</f>
        <v>60.339375</v>
      </c>
      <c r="AF9" s="167">
        <f>CRS!I9</f>
        <v>80</v>
      </c>
      <c r="AG9" s="168"/>
      <c r="AH9" s="168"/>
      <c r="AI9" s="168"/>
      <c r="AJ9" s="168"/>
      <c r="AK9" s="168"/>
    </row>
    <row r="10" ht="12.75" customHeight="1" spans="1:37">
      <c r="A10" s="381" t="s">
        <v>49</v>
      </c>
      <c r="B10" s="100" t="str">
        <f>CRS!B10</f>
        <v>VENTURA, BRYNEL JAMES D. </v>
      </c>
      <c r="C10" s="101" t="str">
        <f>CRS!C10</f>
        <v>M</v>
      </c>
      <c r="D10" s="102" t="str">
        <f>CRS!D10</f>
        <v>BSCS-MOBILE TECH TRACK-2</v>
      </c>
      <c r="E10" s="103">
        <v>9</v>
      </c>
      <c r="F10" s="103">
        <v>8</v>
      </c>
      <c r="G10" s="103"/>
      <c r="H10" s="103">
        <v>10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27</v>
      </c>
      <c r="P10" s="130">
        <f t="shared" ref="P10:P40" si="1">IF(O10="","",O10/$O$6*100)</f>
        <v>45</v>
      </c>
      <c r="Q10" s="103">
        <v>40</v>
      </c>
      <c r="R10" s="103">
        <v>40</v>
      </c>
      <c r="S10" s="103">
        <v>40</v>
      </c>
      <c r="T10" s="103">
        <v>40</v>
      </c>
      <c r="U10" s="103">
        <v>40</v>
      </c>
      <c r="V10" s="103">
        <v>40</v>
      </c>
      <c r="W10" s="103">
        <v>40</v>
      </c>
      <c r="X10" s="103">
        <v>40</v>
      </c>
      <c r="Y10" s="103"/>
      <c r="Z10" s="103"/>
      <c r="AA10" s="129">
        <f t="shared" ref="AA10:AA40" si="2">IF(SUM(Q10:Z10)=0,"",SUM(Q10:Z10))</f>
        <v>320</v>
      </c>
      <c r="AB10" s="130">
        <f t="shared" ref="AB10:AB40" si="3">IF(AA10="","",AA10/$AA$6*100)</f>
        <v>100</v>
      </c>
      <c r="AC10" s="155">
        <v>64</v>
      </c>
      <c r="AD10" s="130">
        <f t="shared" ref="AD10:AD40" si="4">IF(AC10="","",AC10/$AC$5*100)</f>
        <v>64</v>
      </c>
      <c r="AE10" s="157">
        <f>CRS!H10</f>
        <v>69.61</v>
      </c>
      <c r="AF10" s="167">
        <f>CRS!I10</f>
        <v>85</v>
      </c>
      <c r="AG10" s="168"/>
      <c r="AH10" s="168"/>
      <c r="AI10" s="168"/>
      <c r="AJ10" s="168"/>
      <c r="AK10" s="168"/>
    </row>
    <row r="11" ht="12.75" customHeight="1" spans="1:37">
      <c r="A11" s="381" t="s">
        <v>52</v>
      </c>
      <c r="B11" s="100" t="str">
        <f>CRS!B11</f>
        <v/>
      </c>
      <c r="C11" s="101" t="str">
        <f>CRS!C11</f>
        <v/>
      </c>
      <c r="D11" s="102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7" t="str">
        <f>CRS!H11</f>
        <v/>
      </c>
      <c r="AF11" s="167" t="str">
        <f>CRS!I11</f>
        <v/>
      </c>
      <c r="AG11" s="4"/>
      <c r="AH11" s="4"/>
      <c r="AI11" s="4"/>
      <c r="AJ11" s="4"/>
      <c r="AK11" s="4"/>
    </row>
    <row r="12" ht="12.75" customHeight="1" spans="1:37">
      <c r="A12" s="381" t="s">
        <v>53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7" t="str">
        <f>CRS!H12</f>
        <v/>
      </c>
      <c r="AF12" s="167" t="str">
        <f>CRS!I12</f>
        <v/>
      </c>
      <c r="AG12" s="4"/>
      <c r="AH12" s="4"/>
      <c r="AI12" s="4"/>
      <c r="AJ12" s="4"/>
      <c r="AK12" s="4"/>
    </row>
    <row r="13" ht="12.75" customHeight="1" spans="1:37">
      <c r="A13" s="381" t="s">
        <v>54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7" t="str">
        <f>CRS!H13</f>
        <v/>
      </c>
      <c r="AF13" s="167" t="str">
        <f>CRS!I13</f>
        <v/>
      </c>
      <c r="AG13" s="4"/>
      <c r="AH13" s="4"/>
      <c r="AI13" s="4"/>
      <c r="AJ13" s="4"/>
      <c r="AK13" s="4"/>
    </row>
    <row r="14" ht="12.75" customHeight="1" spans="1:37">
      <c r="A14" s="381" t="s">
        <v>55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7" t="str">
        <f>CRS!H14</f>
        <v/>
      </c>
      <c r="AF14" s="167" t="str">
        <f>CRS!I14</f>
        <v/>
      </c>
      <c r="AG14" s="4"/>
      <c r="AH14" s="4"/>
      <c r="AI14" s="4"/>
      <c r="AJ14" s="4"/>
      <c r="AK14" s="4"/>
    </row>
    <row r="15" ht="12.75" customHeight="1" spans="1:37">
      <c r="A15" s="381" t="s">
        <v>56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7" t="str">
        <f>CRS!H15</f>
        <v/>
      </c>
      <c r="AF15" s="167" t="str">
        <f>CRS!I15</f>
        <v/>
      </c>
      <c r="AG15" s="4"/>
      <c r="AH15" s="4"/>
      <c r="AI15" s="4"/>
      <c r="AJ15" s="4"/>
      <c r="AK15" s="4"/>
    </row>
    <row r="16" ht="12.75" customHeight="1" spans="1:37">
      <c r="A16" s="381" t="s">
        <v>57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7" t="str">
        <f>CRS!H16</f>
        <v/>
      </c>
      <c r="AF16" s="167" t="str">
        <f>CRS!I16</f>
        <v/>
      </c>
      <c r="AG16" s="4"/>
      <c r="AH16" s="4"/>
      <c r="AI16" s="4"/>
      <c r="AJ16" s="4"/>
      <c r="AK16" s="4"/>
    </row>
    <row r="17" ht="12.75" customHeight="1" spans="1:34">
      <c r="A17" s="381" t="s">
        <v>58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7" t="str">
        <f>CRS!H17</f>
        <v/>
      </c>
      <c r="AF17" s="167" t="str">
        <f>CRS!I17</f>
        <v/>
      </c>
      <c r="AG17" s="4"/>
      <c r="AH17" s="4"/>
    </row>
    <row r="18" ht="12.75" customHeight="1" spans="1:34">
      <c r="A18" s="381" t="s">
        <v>59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7" t="str">
        <f>CRS!H18</f>
        <v/>
      </c>
      <c r="AF18" s="167" t="str">
        <f>CRS!I18</f>
        <v/>
      </c>
      <c r="AG18" s="4"/>
      <c r="AH18" s="4"/>
    </row>
    <row r="19" ht="12.75" customHeight="1" spans="1:34">
      <c r="A19" s="381" t="s">
        <v>60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7" t="str">
        <f>CRS!H19</f>
        <v/>
      </c>
      <c r="AF19" s="167" t="str">
        <f>CRS!I19</f>
        <v/>
      </c>
      <c r="AG19" s="4"/>
      <c r="AH19" s="4"/>
    </row>
    <row r="20" ht="12.75" customHeight="1" spans="1:34">
      <c r="A20" s="381" t="s">
        <v>61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7" t="str">
        <f>CRS!H20</f>
        <v/>
      </c>
      <c r="AF20" s="167" t="str">
        <f>CRS!I20</f>
        <v/>
      </c>
      <c r="AG20" s="4"/>
      <c r="AH20" s="4"/>
    </row>
    <row r="21" ht="12.75" customHeight="1" spans="1:34">
      <c r="A21" s="381" t="s">
        <v>62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7" t="str">
        <f>CRS!H21</f>
        <v/>
      </c>
      <c r="AF21" s="167" t="str">
        <f>CRS!I21</f>
        <v/>
      </c>
      <c r="AG21" s="4"/>
      <c r="AH21" s="4"/>
    </row>
    <row r="22" ht="12.75" customHeight="1" spans="1:34">
      <c r="A22" s="381" t="s">
        <v>63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7" t="str">
        <f>CRS!H22</f>
        <v/>
      </c>
      <c r="AF22" s="167" t="str">
        <f>CRS!I22</f>
        <v/>
      </c>
      <c r="AG22" s="4"/>
      <c r="AH22" s="4"/>
    </row>
    <row r="23" ht="12.75" customHeight="1" spans="1:34">
      <c r="A23" s="381" t="s">
        <v>64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7" t="str">
        <f>CRS!H23</f>
        <v/>
      </c>
      <c r="AF23" s="167" t="str">
        <f>CRS!I23</f>
        <v/>
      </c>
      <c r="AG23" s="4"/>
      <c r="AH23" s="4"/>
    </row>
    <row r="24" ht="12.75" customHeight="1" spans="1:34">
      <c r="A24" s="381" t="s">
        <v>65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7" t="str">
        <f>CRS!H24</f>
        <v/>
      </c>
      <c r="AF24" s="167" t="str">
        <f>CRS!I24</f>
        <v/>
      </c>
      <c r="AG24" s="4"/>
      <c r="AH24" s="4"/>
    </row>
    <row r="25" ht="12.75" customHeight="1" spans="1:34">
      <c r="A25" s="381" t="s">
        <v>66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7" t="str">
        <f>CRS!H25</f>
        <v/>
      </c>
      <c r="AF25" s="167" t="str">
        <f>CRS!I25</f>
        <v/>
      </c>
      <c r="AG25" s="4"/>
      <c r="AH25" s="4"/>
    </row>
    <row r="26" ht="12.75" customHeight="1" spans="1:34">
      <c r="A26" s="381" t="s">
        <v>67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7" t="str">
        <f>CRS!H26</f>
        <v/>
      </c>
      <c r="AF26" s="167" t="str">
        <f>CRS!I26</f>
        <v/>
      </c>
      <c r="AG26" s="169"/>
      <c r="AH26" s="170" t="s">
        <v>123</v>
      </c>
    </row>
    <row r="27" ht="12.75" customHeight="1" spans="1:34">
      <c r="A27" s="381" t="s">
        <v>68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7" t="str">
        <f>CRS!H27</f>
        <v/>
      </c>
      <c r="AF27" s="167" t="str">
        <f>CRS!I27</f>
        <v/>
      </c>
      <c r="AG27" s="171"/>
      <c r="AH27" s="7"/>
    </row>
    <row r="28" ht="12.75" customHeight="1" spans="1:34">
      <c r="A28" s="381" t="s">
        <v>69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7" t="str">
        <f>CRS!H28</f>
        <v/>
      </c>
      <c r="AF28" s="167" t="str">
        <f>CRS!I28</f>
        <v/>
      </c>
      <c r="AG28" s="171"/>
      <c r="AH28" s="7"/>
    </row>
    <row r="29" ht="12.75" customHeight="1" spans="1:34">
      <c r="A29" s="381" t="s">
        <v>70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7" t="str">
        <f>CRS!H29</f>
        <v/>
      </c>
      <c r="AF29" s="167" t="str">
        <f>CRS!I29</f>
        <v/>
      </c>
      <c r="AG29" s="171"/>
      <c r="AH29" s="7"/>
    </row>
    <row r="30" ht="12.75" customHeight="1" spans="1:34">
      <c r="A30" s="381" t="s">
        <v>71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7" t="str">
        <f>CRS!H30</f>
        <v/>
      </c>
      <c r="AF30" s="167" t="str">
        <f>CRS!I30</f>
        <v/>
      </c>
      <c r="AG30" s="171"/>
      <c r="AH30" s="7"/>
    </row>
    <row r="31" ht="12.75" customHeight="1" spans="1:34">
      <c r="A31" s="381" t="s">
        <v>72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7" t="str">
        <f>CRS!H31</f>
        <v/>
      </c>
      <c r="AF31" s="167" t="str">
        <f>CRS!I31</f>
        <v/>
      </c>
      <c r="AG31" s="171"/>
      <c r="AH31" s="7"/>
    </row>
    <row r="32" ht="12.75" customHeight="1" spans="1:34">
      <c r="A32" s="381" t="s">
        <v>73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7" t="str">
        <f>CRS!H32</f>
        <v/>
      </c>
      <c r="AF32" s="167" t="str">
        <f>CRS!I32</f>
        <v/>
      </c>
      <c r="AG32" s="171"/>
      <c r="AH32" s="7"/>
    </row>
    <row r="33" ht="12.75" customHeight="1" spans="1:37">
      <c r="A33" s="381" t="s">
        <v>74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7" t="str">
        <f>CRS!H33</f>
        <v/>
      </c>
      <c r="AF33" s="167" t="str">
        <f>CRS!I33</f>
        <v/>
      </c>
      <c r="AG33" s="171"/>
      <c r="AH33" s="7"/>
      <c r="AI33" s="4"/>
      <c r="AJ33" s="4"/>
      <c r="AK33" s="4"/>
    </row>
    <row r="34" ht="12.75" customHeight="1" spans="1:37">
      <c r="A34" s="381" t="s">
        <v>75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7" t="str">
        <f>CRS!H34</f>
        <v/>
      </c>
      <c r="AF34" s="167" t="str">
        <f>CRS!I34</f>
        <v/>
      </c>
      <c r="AG34" s="171"/>
      <c r="AH34" s="7"/>
      <c r="AI34" s="4"/>
      <c r="AJ34" s="4"/>
      <c r="AK34" s="4"/>
    </row>
    <row r="35" ht="12.75" customHeight="1" spans="1:37">
      <c r="A35" s="381" t="s">
        <v>76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7" t="str">
        <f>CRS!H35</f>
        <v/>
      </c>
      <c r="AF35" s="167" t="str">
        <f>CRS!I35</f>
        <v/>
      </c>
      <c r="AG35" s="171"/>
      <c r="AH35" s="7"/>
      <c r="AI35" s="4"/>
      <c r="AJ35" s="4"/>
      <c r="AK35" s="4"/>
    </row>
    <row r="36" ht="12.75" customHeight="1" spans="1:37">
      <c r="A36" s="381" t="s">
        <v>77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7" t="str">
        <f>CRS!H36</f>
        <v/>
      </c>
      <c r="AF36" s="167" t="str">
        <f>CRS!I36</f>
        <v/>
      </c>
      <c r="AG36" s="171"/>
      <c r="AH36" s="7"/>
      <c r="AI36" s="4"/>
      <c r="AJ36" s="4"/>
      <c r="AK36" s="4"/>
    </row>
    <row r="37" ht="12.75" customHeight="1" spans="1:37">
      <c r="A37" s="381" t="s">
        <v>78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7" t="str">
        <f>CRS!H37</f>
        <v/>
      </c>
      <c r="AF37" s="167" t="str">
        <f>CRS!I37</f>
        <v/>
      </c>
      <c r="AG37" s="171"/>
      <c r="AH37" s="7"/>
      <c r="AI37" s="4"/>
      <c r="AJ37" s="4"/>
      <c r="AK37" s="4"/>
    </row>
    <row r="38" ht="12.75" customHeight="1" spans="1:37">
      <c r="A38" s="381" t="s">
        <v>79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7" t="str">
        <f>CRS!H38</f>
        <v/>
      </c>
      <c r="AF38" s="167" t="str">
        <f>CRS!I38</f>
        <v/>
      </c>
      <c r="AG38" s="171"/>
      <c r="AH38" s="7"/>
      <c r="AI38" s="4"/>
      <c r="AJ38" s="4"/>
      <c r="AK38" s="4"/>
    </row>
    <row r="39" ht="12.75" customHeight="1" spans="1:37">
      <c r="A39" s="381" t="s">
        <v>80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7" t="str">
        <f>CRS!H39</f>
        <v/>
      </c>
      <c r="AF39" s="167" t="str">
        <f>CRS!I39</f>
        <v/>
      </c>
      <c r="AG39" s="171"/>
      <c r="AH39" s="7"/>
      <c r="AI39" s="4"/>
      <c r="AJ39" s="4"/>
      <c r="AK39" s="4"/>
    </row>
    <row r="40" ht="12.75" customHeight="1" spans="1:37">
      <c r="A40" s="381" t="s">
        <v>81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7" t="str">
        <f>CRS!H40</f>
        <v/>
      </c>
      <c r="AF40" s="167" t="str">
        <f>CRS!I40</f>
        <v/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>A1</f>
        <v>CITCS INTL  CSE12</v>
      </c>
      <c r="B42" s="108"/>
      <c r="C42" s="108"/>
      <c r="D42" s="108"/>
      <c r="E42" s="72" t="s">
        <v>124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116</v>
      </c>
      <c r="AD43" s="136"/>
      <c r="AE43" s="138" t="s">
        <v>117</v>
      </c>
      <c r="AF43" s="164" t="s">
        <v>125</v>
      </c>
      <c r="AG43" s="165"/>
      <c r="AH43" s="165"/>
      <c r="AI43" s="165"/>
      <c r="AJ43" s="165"/>
      <c r="AK43" s="165"/>
    </row>
    <row r="44" ht="12.75" customHeight="1" spans="1:37">
      <c r="A44" s="76" t="str">
        <f>A3</f>
        <v>MOBILE APPLICATION DESIGN AND DEVELOPMENT</v>
      </c>
      <c r="B44" s="77"/>
      <c r="C44" s="77"/>
      <c r="D44" s="77"/>
      <c r="E44" s="78" t="s">
        <v>126</v>
      </c>
      <c r="F44" s="78" t="s">
        <v>127</v>
      </c>
      <c r="G44" s="78" t="s">
        <v>128</v>
      </c>
      <c r="H44" s="78" t="s">
        <v>129</v>
      </c>
      <c r="I44" s="78" t="s">
        <v>130</v>
      </c>
      <c r="J44" s="78" t="s">
        <v>131</v>
      </c>
      <c r="K44" s="78" t="s">
        <v>132</v>
      </c>
      <c r="L44" s="78" t="s">
        <v>133</v>
      </c>
      <c r="M44" s="78" t="s">
        <v>134</v>
      </c>
      <c r="N44" s="78" t="s">
        <v>135</v>
      </c>
      <c r="O44" s="121" t="s">
        <v>136</v>
      </c>
      <c r="P44" s="122" t="s">
        <v>137</v>
      </c>
      <c r="Q44" s="78" t="s">
        <v>138</v>
      </c>
      <c r="R44" s="78" t="s">
        <v>139</v>
      </c>
      <c r="S44" s="78" t="s">
        <v>46</v>
      </c>
      <c r="T44" s="78" t="s">
        <v>140</v>
      </c>
      <c r="U44" s="78" t="s">
        <v>141</v>
      </c>
      <c r="V44" s="78" t="s">
        <v>142</v>
      </c>
      <c r="W44" s="78" t="s">
        <v>143</v>
      </c>
      <c r="X44" s="78" t="s">
        <v>144</v>
      </c>
      <c r="Y44" s="78" t="s">
        <v>145</v>
      </c>
      <c r="Z44" s="78" t="s">
        <v>146</v>
      </c>
      <c r="AA44" s="121" t="s">
        <v>136</v>
      </c>
      <c r="AB44" s="122" t="s">
        <v>137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>A4</f>
        <v>THSAT 12:30PM-1:45PM  MWF 4:15PM-5:30PM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147</v>
      </c>
      <c r="AD45" s="142" t="s">
        <v>148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>A5</f>
        <v>2nd Trimester SY 2017-2018</v>
      </c>
      <c r="B46" s="80"/>
      <c r="C46" s="81"/>
      <c r="D46" s="81"/>
      <c r="E46" s="111">
        <f t="shared" ref="E46:N46" si="5">IF(E5="","",E5)</f>
        <v>15</v>
      </c>
      <c r="F46" s="111">
        <f t="shared" si="5"/>
        <v>15</v>
      </c>
      <c r="G46" s="111">
        <f t="shared" si="5"/>
        <v>20</v>
      </c>
      <c r="H46" s="111">
        <f t="shared" si="5"/>
        <v>10</v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40</v>
      </c>
      <c r="R46" s="111">
        <f t="shared" ref="R46:Z46" si="6">IF(R5="","",R5)</f>
        <v>40</v>
      </c>
      <c r="S46" s="111">
        <f t="shared" si="6"/>
        <v>40</v>
      </c>
      <c r="T46" s="111">
        <f t="shared" si="6"/>
        <v>40</v>
      </c>
      <c r="U46" s="111">
        <f t="shared" si="6"/>
        <v>40</v>
      </c>
      <c r="V46" s="111">
        <f t="shared" si="6"/>
        <v>40</v>
      </c>
      <c r="W46" s="111">
        <f t="shared" si="6"/>
        <v>40</v>
      </c>
      <c r="X46" s="111">
        <f t="shared" si="6"/>
        <v>40</v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100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>A6</f>
        <v>Inst/Prof:Leonard Prim Francis G. Reyes</v>
      </c>
      <c r="B47" s="86"/>
      <c r="C47" s="83"/>
      <c r="D47" s="83"/>
      <c r="E47" s="112" t="str">
        <f>IF(E6="","",E6)</f>
        <v>QCH01</v>
      </c>
      <c r="F47" s="112" t="str">
        <f t="shared" ref="F47:N47" si="7">IF(F6="","",F6)</f>
        <v>QCH02</v>
      </c>
      <c r="G47" s="112" t="str">
        <f t="shared" si="7"/>
        <v>Font</v>
      </c>
      <c r="H47" s="112" t="str">
        <f t="shared" si="7"/>
        <v>SW</v>
      </c>
      <c r="I47" s="112" t="str">
        <f t="shared" si="7"/>
        <v/>
      </c>
      <c r="J47" s="112" t="str">
        <f t="shared" si="7"/>
        <v/>
      </c>
      <c r="K47" s="112" t="str">
        <f t="shared" si="7"/>
        <v/>
      </c>
      <c r="L47" s="112" t="str">
        <f t="shared" si="7"/>
        <v/>
      </c>
      <c r="M47" s="112" t="str">
        <f t="shared" si="7"/>
        <v/>
      </c>
      <c r="N47" s="112" t="str">
        <f t="shared" si="7"/>
        <v/>
      </c>
      <c r="O47" s="131">
        <f>O6</f>
        <v>60</v>
      </c>
      <c r="P47" s="122"/>
      <c r="Q47" s="112" t="str">
        <f t="shared" ref="Q47:Z47" si="8">IF(Q6="","",Q6)</f>
        <v>CB</v>
      </c>
      <c r="R47" s="112" t="str">
        <f t="shared" si="8"/>
        <v>PS01</v>
      </c>
      <c r="S47" s="112" t="str">
        <f t="shared" si="8"/>
        <v>PS02</v>
      </c>
      <c r="T47" s="112" t="str">
        <f t="shared" si="8"/>
        <v>PS03</v>
      </c>
      <c r="U47" s="112" t="str">
        <f t="shared" si="8"/>
        <v>PS04</v>
      </c>
      <c r="V47" s="112" t="str">
        <f t="shared" si="8"/>
        <v>PS05</v>
      </c>
      <c r="W47" s="112" t="str">
        <f t="shared" si="8"/>
        <v>PS06</v>
      </c>
      <c r="X47" s="112" t="str">
        <f t="shared" si="8"/>
        <v>PS07</v>
      </c>
      <c r="Y47" s="112" t="str">
        <f t="shared" si="8"/>
        <v/>
      </c>
      <c r="Z47" s="112" t="str">
        <f t="shared" si="8"/>
        <v/>
      </c>
      <c r="AA47" s="131">
        <f>AA6</f>
        <v>320</v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120</v>
      </c>
      <c r="B48" s="114"/>
      <c r="C48" s="89" t="s">
        <v>121</v>
      </c>
      <c r="D48" s="90" t="s">
        <v>162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82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9">IF(SUM(E50:N50)=0,"",SUM(E50:N50))</f>
        <v/>
      </c>
      <c r="P50" s="130" t="str">
        <f t="shared" ref="P50:P80" si="10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/>
      <c r="AD50" s="130" t="str">
        <f t="shared" ref="AD50:AD80" si="13">IF(AC50="","",AC50/$AC$5*100)</f>
        <v/>
      </c>
      <c r="AE50" s="157" t="str">
        <f>CRS!H50</f>
        <v/>
      </c>
      <c r="AF50" s="167" t="str">
        <f>CRS!I50</f>
        <v/>
      </c>
    </row>
    <row r="51" ht="12.75" customHeight="1" spans="1:32">
      <c r="A51" s="381" t="s">
        <v>83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9"/>
        <v/>
      </c>
      <c r="P51" s="130" t="str">
        <f t="shared" si="10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/>
      <c r="AD51" s="130" t="str">
        <f t="shared" si="13"/>
        <v/>
      </c>
      <c r="AE51" s="157" t="str">
        <f>CRS!H51</f>
        <v/>
      </c>
      <c r="AF51" s="167" t="str">
        <f>CRS!I51</f>
        <v/>
      </c>
    </row>
    <row r="52" ht="12.75" customHeight="1" spans="1:32">
      <c r="A52" s="381" t="s">
        <v>84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9"/>
        <v/>
      </c>
      <c r="P52" s="130" t="str">
        <f t="shared" si="10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/>
      <c r="AD52" s="130" t="str">
        <f t="shared" si="13"/>
        <v/>
      </c>
      <c r="AE52" s="157" t="str">
        <f>CRS!H52</f>
        <v/>
      </c>
      <c r="AF52" s="167" t="str">
        <f>CRS!I52</f>
        <v/>
      </c>
    </row>
    <row r="53" ht="12.75" customHeight="1" spans="1:32">
      <c r="A53" s="381" t="s">
        <v>85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7" t="str">
        <f>CRS!H53</f>
        <v/>
      </c>
      <c r="AF53" s="167" t="str">
        <f>CRS!I53</f>
        <v/>
      </c>
    </row>
    <row r="54" ht="12.75" customHeight="1" spans="1:32">
      <c r="A54" s="381" t="s">
        <v>86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7" t="str">
        <f>CRS!H54</f>
        <v/>
      </c>
      <c r="AF54" s="167" t="str">
        <f>CRS!I54</f>
        <v/>
      </c>
    </row>
    <row r="55" ht="12.75" customHeight="1" spans="1:32">
      <c r="A55" s="381" t="s">
        <v>87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1" t="s">
        <v>88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1" t="s">
        <v>89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1" t="s">
        <v>90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1" t="s">
        <v>91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1" t="s">
        <v>92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1" t="s">
        <v>93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1" t="s">
        <v>94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1" t="s">
        <v>95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96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97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98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7" t="str">
        <f>CRS!H66</f>
        <v/>
      </c>
      <c r="AF66" s="167" t="str">
        <f>CRS!I66</f>
        <v/>
      </c>
      <c r="AG66" s="169"/>
      <c r="AH66" s="170" t="s">
        <v>123</v>
      </c>
    </row>
    <row r="67" ht="12.75" customHeight="1" spans="1:34">
      <c r="A67" s="381" t="s">
        <v>99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100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101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102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103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104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105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106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107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108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109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110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111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112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I11" sqref="I11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 CSE12</v>
      </c>
      <c r="B1" s="71"/>
      <c r="C1" s="71"/>
      <c r="D1" s="71"/>
      <c r="E1" s="72" t="s">
        <v>163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116</v>
      </c>
      <c r="AD2" s="136"/>
      <c r="AE2" s="137" t="s">
        <v>118</v>
      </c>
      <c r="AF2" s="138" t="s">
        <v>117</v>
      </c>
      <c r="AG2" s="164" t="s">
        <v>125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MOBILE APPLICATION DESIGN AND DEVELOPMENT</v>
      </c>
      <c r="B3" s="77"/>
      <c r="C3" s="77"/>
      <c r="D3" s="77"/>
      <c r="E3" s="78" t="s">
        <v>126</v>
      </c>
      <c r="F3" s="78" t="s">
        <v>127</v>
      </c>
      <c r="G3" s="78" t="s">
        <v>128</v>
      </c>
      <c r="H3" s="78" t="s">
        <v>129</v>
      </c>
      <c r="I3" s="78" t="s">
        <v>130</v>
      </c>
      <c r="J3" s="78" t="s">
        <v>131</v>
      </c>
      <c r="K3" s="78" t="s">
        <v>132</v>
      </c>
      <c r="L3" s="78" t="s">
        <v>133</v>
      </c>
      <c r="M3" s="78" t="s">
        <v>134</v>
      </c>
      <c r="N3" s="78" t="s">
        <v>135</v>
      </c>
      <c r="O3" s="121" t="s">
        <v>136</v>
      </c>
      <c r="P3" s="122" t="s">
        <v>137</v>
      </c>
      <c r="Q3" s="78" t="s">
        <v>138</v>
      </c>
      <c r="R3" s="78" t="s">
        <v>139</v>
      </c>
      <c r="S3" s="78" t="s">
        <v>46</v>
      </c>
      <c r="T3" s="78" t="s">
        <v>140</v>
      </c>
      <c r="U3" s="78" t="s">
        <v>141</v>
      </c>
      <c r="V3" s="78" t="s">
        <v>142</v>
      </c>
      <c r="W3" s="78" t="s">
        <v>143</v>
      </c>
      <c r="X3" s="78" t="s">
        <v>144</v>
      </c>
      <c r="Y3" s="78" t="s">
        <v>145</v>
      </c>
      <c r="Z3" s="78" t="s">
        <v>146</v>
      </c>
      <c r="AA3" s="121" t="s">
        <v>136</v>
      </c>
      <c r="AB3" s="122" t="s">
        <v>137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THSAT 12:30PM-1:45PM  MWF 4:15PM-5:30PM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147</v>
      </c>
      <c r="AD4" s="142" t="s">
        <v>148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30</v>
      </c>
      <c r="F5" s="84">
        <v>30</v>
      </c>
      <c r="G5" s="84">
        <v>20</v>
      </c>
      <c r="H5" s="84">
        <v>20</v>
      </c>
      <c r="I5" s="84">
        <v>10</v>
      </c>
      <c r="J5" s="84"/>
      <c r="K5" s="84"/>
      <c r="L5" s="84"/>
      <c r="M5" s="84"/>
      <c r="N5" s="84"/>
      <c r="O5" s="123"/>
      <c r="P5" s="124"/>
      <c r="Q5" s="84">
        <v>40</v>
      </c>
      <c r="R5" s="84">
        <v>40</v>
      </c>
      <c r="S5" s="84">
        <v>40</v>
      </c>
      <c r="T5" s="84">
        <v>40</v>
      </c>
      <c r="U5" s="84">
        <v>40</v>
      </c>
      <c r="V5" s="84"/>
      <c r="W5" s="84"/>
      <c r="X5" s="84"/>
      <c r="Y5" s="84"/>
      <c r="Z5" s="84"/>
      <c r="AA5" s="123"/>
      <c r="AB5" s="124"/>
      <c r="AC5" s="143">
        <v>100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164</v>
      </c>
      <c r="F6" s="87" t="s">
        <v>165</v>
      </c>
      <c r="G6" s="87" t="s">
        <v>152</v>
      </c>
      <c r="H6" s="87" t="s">
        <v>152</v>
      </c>
      <c r="I6" s="87" t="s">
        <v>152</v>
      </c>
      <c r="J6" s="87"/>
      <c r="K6" s="87"/>
      <c r="L6" s="87"/>
      <c r="M6" s="87"/>
      <c r="N6" s="87"/>
      <c r="O6" s="125">
        <f>IF(SUM(E5:N5)=0,"",SUM(E5:N5))</f>
        <v>110</v>
      </c>
      <c r="P6" s="124"/>
      <c r="Q6" s="87" t="s">
        <v>166</v>
      </c>
      <c r="R6" s="87" t="s">
        <v>167</v>
      </c>
      <c r="S6" s="87" t="s">
        <v>168</v>
      </c>
      <c r="T6" s="87" t="s">
        <v>169</v>
      </c>
      <c r="U6" s="87" t="s">
        <v>170</v>
      </c>
      <c r="V6" s="87"/>
      <c r="W6" s="87"/>
      <c r="X6" s="87"/>
      <c r="Y6" s="87"/>
      <c r="Z6" s="87"/>
      <c r="AA6" s="145">
        <f>IF(SUM(Q5:Z5)=0,"",SUM(Q5:Z5))</f>
        <v>200</v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120</v>
      </c>
      <c r="B7" s="88"/>
      <c r="C7" s="89" t="s">
        <v>121</v>
      </c>
      <c r="D7" s="90" t="s">
        <v>161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44</v>
      </c>
      <c r="B9" s="100" t="str">
        <f>CRS!B9</f>
        <v>KIM, JEONGWOO </v>
      </c>
      <c r="C9" s="101" t="str">
        <f>CRS!C9</f>
        <v>M</v>
      </c>
      <c r="D9" s="102" t="str">
        <f>CRS!D9</f>
        <v>BSCS-MOBILE TECH TRACK-2</v>
      </c>
      <c r="E9" s="103" t="s">
        <v>171</v>
      </c>
      <c r="F9" s="103" t="s">
        <v>171</v>
      </c>
      <c r="G9" s="103">
        <v>20</v>
      </c>
      <c r="H9" s="103">
        <v>20</v>
      </c>
      <c r="I9" s="103"/>
      <c r="J9" s="103"/>
      <c r="K9" s="103"/>
      <c r="L9" s="103"/>
      <c r="M9" s="103"/>
      <c r="N9" s="103"/>
      <c r="O9" s="129">
        <f>IF(SUM(E9:N9)=0,"",SUM(E9:N9))</f>
        <v>40</v>
      </c>
      <c r="P9" s="130">
        <f>IF(O9="","",O9/$O$6*100)</f>
        <v>36.3636363636364</v>
      </c>
      <c r="Q9" s="103">
        <v>40</v>
      </c>
      <c r="R9" s="103">
        <v>40</v>
      </c>
      <c r="S9" s="103">
        <v>40</v>
      </c>
      <c r="T9" s="103">
        <v>40</v>
      </c>
      <c r="U9" s="103">
        <v>40</v>
      </c>
      <c r="V9" s="103"/>
      <c r="W9" s="103"/>
      <c r="X9" s="103"/>
      <c r="Y9" s="103"/>
      <c r="Z9" s="103"/>
      <c r="AA9" s="129">
        <f>IF(SUM(Q9:Z9)=0,"",SUM(Q9:Z9))</f>
        <v>200</v>
      </c>
      <c r="AB9" s="130">
        <f>IF(AA9="","",AA9/$AA$6*100)</f>
        <v>100</v>
      </c>
      <c r="AC9" s="155">
        <v>32</v>
      </c>
      <c r="AD9" s="130">
        <f>IF(AC9="","",AC9/$AC$5*100)</f>
        <v>32</v>
      </c>
      <c r="AE9" s="156">
        <f>CRS!M9</f>
        <v>55.88</v>
      </c>
      <c r="AF9" s="157">
        <f>CRS!N9</f>
        <v>58.1096875</v>
      </c>
      <c r="AG9" s="167">
        <f>CRS!O9</f>
        <v>79</v>
      </c>
      <c r="AH9" s="168"/>
      <c r="AI9" s="168"/>
      <c r="AJ9" s="168"/>
      <c r="AK9" s="168"/>
      <c r="AL9" s="168"/>
    </row>
    <row r="10" ht="12.75" customHeight="1" spans="1:38">
      <c r="A10" s="381" t="s">
        <v>49</v>
      </c>
      <c r="B10" s="100" t="str">
        <f>CRS!B10</f>
        <v>VENTURA, BRYNEL JAMES D. </v>
      </c>
      <c r="C10" s="101" t="str">
        <f>CRS!C10</f>
        <v>M</v>
      </c>
      <c r="D10" s="102" t="str">
        <f>CRS!D10</f>
        <v>BSCS-MOBILE TECH TRACK-2</v>
      </c>
      <c r="E10" s="103">
        <v>14</v>
      </c>
      <c r="F10" s="103">
        <v>18</v>
      </c>
      <c r="G10" s="103"/>
      <c r="H10" s="103">
        <v>20</v>
      </c>
      <c r="I10" s="103">
        <v>10</v>
      </c>
      <c r="J10" s="103"/>
      <c r="K10" s="103"/>
      <c r="L10" s="103"/>
      <c r="M10" s="103"/>
      <c r="N10" s="103"/>
      <c r="O10" s="129">
        <f t="shared" ref="O10:O40" si="0">IF(SUM(E10:N10)=0,"",SUM(E10:N10))</f>
        <v>62</v>
      </c>
      <c r="P10" s="130">
        <f t="shared" ref="P10:P40" si="1">IF(O10="","",O10/$O$6*100)</f>
        <v>56.3636363636364</v>
      </c>
      <c r="Q10" s="103">
        <v>40</v>
      </c>
      <c r="R10" s="103">
        <v>40</v>
      </c>
      <c r="S10" s="103">
        <v>40</v>
      </c>
      <c r="T10" s="103">
        <v>40</v>
      </c>
      <c r="U10" s="103">
        <v>40</v>
      </c>
      <c r="V10" s="103"/>
      <c r="W10" s="103"/>
      <c r="X10" s="103"/>
      <c r="Y10" s="103"/>
      <c r="Z10" s="103"/>
      <c r="AA10" s="129">
        <f t="shared" ref="AA10:AA40" si="2">IF(SUM(Q10:Z10)=0,"",SUM(Q10:Z10))</f>
        <v>200</v>
      </c>
      <c r="AB10" s="130">
        <f t="shared" ref="AB10:AB40" si="3">IF(AA10="","",AA10/$AA$6*100)</f>
        <v>100</v>
      </c>
      <c r="AC10" s="155">
        <v>64</v>
      </c>
      <c r="AD10" s="130">
        <f t="shared" ref="AD10:AD40" si="4">IF(AC10="","",AC10/$AC$5*100)</f>
        <v>64</v>
      </c>
      <c r="AE10" s="156">
        <f>CRS!M10</f>
        <v>73.36</v>
      </c>
      <c r="AF10" s="157">
        <f>CRS!N10</f>
        <v>71.485</v>
      </c>
      <c r="AG10" s="167">
        <f>CRS!O10</f>
        <v>86</v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/>
      </c>
      <c r="C11" s="101" t="str">
        <f>CRS!C11</f>
        <v/>
      </c>
      <c r="D11" s="102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CRS!M11</f>
        <v/>
      </c>
      <c r="AF11" s="157" t="str">
        <f>CRS!N11</f>
        <v/>
      </c>
      <c r="AG11" s="167" t="str">
        <f>CRS!O11</f>
        <v/>
      </c>
      <c r="AH11" s="4"/>
      <c r="AI11" s="4"/>
      <c r="AJ11" s="4"/>
      <c r="AK11" s="4"/>
      <c r="AL11" s="4"/>
    </row>
    <row r="12" ht="12.75" customHeight="1" spans="1:38">
      <c r="A12" s="381" t="s">
        <v>53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CRS!M12</f>
        <v/>
      </c>
      <c r="AF12" s="157" t="str">
        <f>CRS!N12</f>
        <v/>
      </c>
      <c r="AG12" s="167" t="str">
        <f>CRS!O12</f>
        <v/>
      </c>
      <c r="AH12" s="4"/>
      <c r="AI12" s="4"/>
      <c r="AJ12" s="4"/>
      <c r="AK12" s="4"/>
      <c r="AL12" s="4"/>
    </row>
    <row r="13" ht="12.75" customHeight="1" spans="1:38">
      <c r="A13" s="381" t="s">
        <v>54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CRS!M13</f>
        <v/>
      </c>
      <c r="AF13" s="157" t="str">
        <f>CRS!N13</f>
        <v/>
      </c>
      <c r="AG13" s="167" t="str">
        <f>CRS!O13</f>
        <v/>
      </c>
      <c r="AH13" s="4"/>
      <c r="AI13" s="4"/>
      <c r="AJ13" s="4"/>
      <c r="AK13" s="4"/>
      <c r="AL13" s="4"/>
    </row>
    <row r="14" ht="12.75" customHeight="1" spans="1:38">
      <c r="A14" s="381" t="s">
        <v>55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CRS!M14</f>
        <v/>
      </c>
      <c r="AF14" s="157" t="str">
        <f>CRS!N14</f>
        <v/>
      </c>
      <c r="AG14" s="167" t="str">
        <f>CRS!O14</f>
        <v/>
      </c>
      <c r="AH14" s="4"/>
      <c r="AI14" s="4"/>
      <c r="AJ14" s="4"/>
      <c r="AK14" s="4"/>
      <c r="AL14" s="4"/>
    </row>
    <row r="15" ht="12.75" customHeight="1" spans="1:38">
      <c r="A15" s="381" t="s">
        <v>56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1" t="s">
        <v>57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1" t="s">
        <v>58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CRS!M17</f>
        <v/>
      </c>
      <c r="AF17" s="157" t="str">
        <f>CRS!N17</f>
        <v/>
      </c>
      <c r="AG17" s="167" t="str">
        <f>CRS!O17</f>
        <v/>
      </c>
      <c r="AH17" s="4"/>
      <c r="AI17" s="4"/>
    </row>
    <row r="18" ht="12.75" customHeight="1" spans="1:35">
      <c r="A18" s="381" t="s">
        <v>59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CRS!M18</f>
        <v/>
      </c>
      <c r="AF18" s="157" t="str">
        <f>CRS!N18</f>
        <v/>
      </c>
      <c r="AG18" s="167" t="str">
        <f>CRS!O18</f>
        <v/>
      </c>
      <c r="AH18" s="4"/>
      <c r="AI18" s="4"/>
    </row>
    <row r="19" ht="12.75" customHeight="1" spans="1:35">
      <c r="A19" s="381" t="s">
        <v>60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1" t="s">
        <v>61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CRS!M20</f>
        <v/>
      </c>
      <c r="AF20" s="157" t="str">
        <f>CRS!N20</f>
        <v/>
      </c>
      <c r="AG20" s="167" t="str">
        <f>CRS!O20</f>
        <v/>
      </c>
      <c r="AH20" s="4"/>
      <c r="AI20" s="4"/>
    </row>
    <row r="21" ht="12.75" customHeight="1" spans="1:35">
      <c r="A21" s="381" t="s">
        <v>62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CRS!M21</f>
        <v/>
      </c>
      <c r="AF21" s="157" t="str">
        <f>CRS!N21</f>
        <v/>
      </c>
      <c r="AG21" s="167" t="str">
        <f>CRS!O21</f>
        <v/>
      </c>
      <c r="AH21" s="4"/>
      <c r="AI21" s="4"/>
    </row>
    <row r="22" ht="12.75" customHeight="1" spans="1:35">
      <c r="A22" s="381" t="s">
        <v>63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CRS!M22</f>
        <v/>
      </c>
      <c r="AF22" s="157" t="str">
        <f>CRS!N22</f>
        <v/>
      </c>
      <c r="AG22" s="167" t="str">
        <f>CRS!O22</f>
        <v/>
      </c>
      <c r="AH22" s="4"/>
      <c r="AI22" s="4"/>
    </row>
    <row r="23" ht="12.75" customHeight="1" spans="1:35">
      <c r="A23" s="381" t="s">
        <v>64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1" t="s">
        <v>65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CRS!M24</f>
        <v/>
      </c>
      <c r="AF24" s="157" t="str">
        <f>CRS!N24</f>
        <v/>
      </c>
      <c r="AG24" s="167" t="str">
        <f>CRS!O24</f>
        <v/>
      </c>
      <c r="AH24" s="4"/>
      <c r="AI24" s="4"/>
    </row>
    <row r="25" ht="12.75" customHeight="1" spans="1:35">
      <c r="A25" s="381" t="s">
        <v>66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CRS!M25</f>
        <v/>
      </c>
      <c r="AF25" s="157" t="str">
        <f>CRS!N25</f>
        <v/>
      </c>
      <c r="AG25" s="167" t="str">
        <f>CRS!O25</f>
        <v/>
      </c>
      <c r="AH25" s="4"/>
      <c r="AI25" s="4"/>
    </row>
    <row r="26" ht="12.75" customHeight="1" spans="1:35">
      <c r="A26" s="381" t="s">
        <v>67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123</v>
      </c>
    </row>
    <row r="27" ht="12.75" customHeight="1" spans="1:35">
      <c r="A27" s="381" t="s">
        <v>68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CRS!M27</f>
        <v/>
      </c>
      <c r="AF27" s="157" t="str">
        <f>CRS!N27</f>
        <v/>
      </c>
      <c r="AG27" s="167" t="str">
        <f>CRS!O27</f>
        <v/>
      </c>
      <c r="AH27" s="171"/>
      <c r="AI27" s="7"/>
    </row>
    <row r="28" ht="12.75" customHeight="1" spans="1:35">
      <c r="A28" s="381" t="s">
        <v>69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CRS!M28</f>
        <v/>
      </c>
      <c r="AF28" s="157" t="str">
        <f>CRS!N28</f>
        <v/>
      </c>
      <c r="AG28" s="167" t="str">
        <f>CRS!O28</f>
        <v/>
      </c>
      <c r="AH28" s="171"/>
      <c r="AI28" s="7"/>
    </row>
    <row r="29" ht="12.75" customHeight="1" spans="1:35">
      <c r="A29" s="381" t="s">
        <v>70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CRS!M29</f>
        <v/>
      </c>
      <c r="AF29" s="157" t="str">
        <f>CRS!N29</f>
        <v/>
      </c>
      <c r="AG29" s="167" t="str">
        <f>CRS!O29</f>
        <v/>
      </c>
      <c r="AH29" s="171"/>
      <c r="AI29" s="7"/>
    </row>
    <row r="30" ht="12.75" customHeight="1" spans="1:35">
      <c r="A30" s="381" t="s">
        <v>71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CRS!M30</f>
        <v/>
      </c>
      <c r="AF30" s="157" t="str">
        <f>CRS!N30</f>
        <v/>
      </c>
      <c r="AG30" s="167" t="str">
        <f>CRS!O30</f>
        <v/>
      </c>
      <c r="AH30" s="171"/>
      <c r="AI30" s="7"/>
    </row>
    <row r="31" ht="12.75" customHeight="1" spans="1:35">
      <c r="A31" s="381" t="s">
        <v>72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CRS!M31</f>
        <v/>
      </c>
      <c r="AF31" s="157" t="str">
        <f>CRS!N31</f>
        <v/>
      </c>
      <c r="AG31" s="167" t="str">
        <f>CRS!O31</f>
        <v/>
      </c>
      <c r="AH31" s="171"/>
      <c r="AI31" s="7"/>
    </row>
    <row r="32" ht="12.75" customHeight="1" spans="1:35">
      <c r="A32" s="381" t="s">
        <v>73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CRS!M32</f>
        <v/>
      </c>
      <c r="AF32" s="157" t="str">
        <f>CRS!N32</f>
        <v/>
      </c>
      <c r="AG32" s="167" t="str">
        <f>CRS!O32</f>
        <v/>
      </c>
      <c r="AH32" s="171"/>
      <c r="AI32" s="7"/>
    </row>
    <row r="33" ht="12.75" customHeight="1" spans="1:38">
      <c r="A33" s="381" t="s">
        <v>74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CRS!M33</f>
        <v/>
      </c>
      <c r="AF33" s="157" t="str">
        <f>CRS!N33</f>
        <v/>
      </c>
      <c r="AG33" s="167" t="str">
        <f>CRS!O33</f>
        <v/>
      </c>
      <c r="AH33" s="171"/>
      <c r="AI33" s="7"/>
      <c r="AJ33" s="4"/>
      <c r="AK33" s="4"/>
      <c r="AL33" s="4"/>
    </row>
    <row r="34" ht="12.75" customHeight="1" spans="1:38">
      <c r="A34" s="381" t="s">
        <v>75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CRS!M34</f>
        <v/>
      </c>
      <c r="AF34" s="157" t="str">
        <f>CRS!N34</f>
        <v/>
      </c>
      <c r="AG34" s="167" t="str">
        <f>CRS!O34</f>
        <v/>
      </c>
      <c r="AH34" s="171"/>
      <c r="AI34" s="7"/>
      <c r="AJ34" s="4"/>
      <c r="AK34" s="4"/>
      <c r="AL34" s="4"/>
    </row>
    <row r="35" ht="12.75" customHeight="1" spans="1:38">
      <c r="A35" s="381" t="s">
        <v>76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CRS!M35</f>
        <v/>
      </c>
      <c r="AF35" s="157" t="str">
        <f>CRS!N35</f>
        <v/>
      </c>
      <c r="AG35" s="167" t="str">
        <f>CRS!O35</f>
        <v/>
      </c>
      <c r="AH35" s="171"/>
      <c r="AI35" s="7"/>
      <c r="AJ35" s="4"/>
      <c r="AK35" s="4"/>
      <c r="AL35" s="4"/>
    </row>
    <row r="36" ht="12.75" customHeight="1" spans="1:38">
      <c r="A36" s="381" t="s">
        <v>77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CRS!M36</f>
        <v/>
      </c>
      <c r="AF36" s="157" t="str">
        <f>CRS!N36</f>
        <v/>
      </c>
      <c r="AG36" s="167" t="str">
        <f>CRS!O36</f>
        <v/>
      </c>
      <c r="AH36" s="171"/>
      <c r="AI36" s="7"/>
      <c r="AJ36" s="4"/>
      <c r="AK36" s="4"/>
      <c r="AL36" s="4"/>
    </row>
    <row r="37" ht="12.75" customHeight="1" spans="1:38">
      <c r="A37" s="381" t="s">
        <v>78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CRS!M37</f>
        <v/>
      </c>
      <c r="AF37" s="157" t="str">
        <f>CRS!N37</f>
        <v/>
      </c>
      <c r="AG37" s="167" t="str">
        <f>CRS!O37</f>
        <v/>
      </c>
      <c r="AH37" s="171"/>
      <c r="AI37" s="7"/>
      <c r="AJ37" s="4"/>
      <c r="AK37" s="4"/>
      <c r="AL37" s="4"/>
    </row>
    <row r="38" ht="12.75" customHeight="1" spans="1:38">
      <c r="A38" s="381" t="s">
        <v>79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CRS!M38</f>
        <v/>
      </c>
      <c r="AF38" s="157" t="str">
        <f>CRS!N38</f>
        <v/>
      </c>
      <c r="AG38" s="167" t="str">
        <f>CRS!O38</f>
        <v/>
      </c>
      <c r="AH38" s="171"/>
      <c r="AI38" s="7"/>
      <c r="AJ38" s="4"/>
      <c r="AK38" s="4"/>
      <c r="AL38" s="4"/>
    </row>
    <row r="39" ht="12.75" customHeight="1" spans="1:38">
      <c r="A39" s="381" t="s">
        <v>80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CRS!M39</f>
        <v/>
      </c>
      <c r="AF39" s="157" t="str">
        <f>CRS!N39</f>
        <v/>
      </c>
      <c r="AG39" s="167" t="str">
        <f>CRS!O39</f>
        <v/>
      </c>
      <c r="AH39" s="171"/>
      <c r="AI39" s="7"/>
      <c r="AJ39" s="4"/>
      <c r="AK39" s="4"/>
      <c r="AL39" s="4"/>
    </row>
    <row r="40" ht="12.75" customHeight="1" spans="1:38">
      <c r="A40" s="381" t="s">
        <v>81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CRS!M40</f>
        <v/>
      </c>
      <c r="AF40" s="157" t="str">
        <f>CRS!N40</f>
        <v/>
      </c>
      <c r="AG40" s="167" t="str">
        <f>CRS!O40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INTL  CSE12</v>
      </c>
      <c r="B42" s="108"/>
      <c r="C42" s="108"/>
      <c r="D42" s="108"/>
      <c r="E42" s="72" t="s">
        <v>163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116</v>
      </c>
      <c r="AD43" s="136"/>
      <c r="AE43" s="137" t="str">
        <f>AE2</f>
        <v>RAW SCORE</v>
      </c>
      <c r="AF43" s="138" t="s">
        <v>117</v>
      </c>
      <c r="AG43" s="164" t="s">
        <v>125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MOBILE APPLICATION DESIGN AND DEVELOPMENT</v>
      </c>
      <c r="B44" s="77"/>
      <c r="C44" s="77"/>
      <c r="D44" s="77"/>
      <c r="E44" s="78" t="s">
        <v>126</v>
      </c>
      <c r="F44" s="78" t="s">
        <v>127</v>
      </c>
      <c r="G44" s="78" t="s">
        <v>128</v>
      </c>
      <c r="H44" s="78" t="s">
        <v>129</v>
      </c>
      <c r="I44" s="78" t="s">
        <v>130</v>
      </c>
      <c r="J44" s="78" t="s">
        <v>131</v>
      </c>
      <c r="K44" s="78" t="s">
        <v>132</v>
      </c>
      <c r="L44" s="78" t="s">
        <v>133</v>
      </c>
      <c r="M44" s="78" t="s">
        <v>134</v>
      </c>
      <c r="N44" s="78" t="s">
        <v>135</v>
      </c>
      <c r="O44" s="121" t="s">
        <v>136</v>
      </c>
      <c r="P44" s="122" t="s">
        <v>137</v>
      </c>
      <c r="Q44" s="78" t="s">
        <v>138</v>
      </c>
      <c r="R44" s="78" t="s">
        <v>139</v>
      </c>
      <c r="S44" s="78" t="s">
        <v>46</v>
      </c>
      <c r="T44" s="78" t="s">
        <v>140</v>
      </c>
      <c r="U44" s="78" t="s">
        <v>141</v>
      </c>
      <c r="V44" s="78" t="s">
        <v>142</v>
      </c>
      <c r="W44" s="78" t="s">
        <v>143</v>
      </c>
      <c r="X44" s="78" t="s">
        <v>144</v>
      </c>
      <c r="Y44" s="78" t="s">
        <v>145</v>
      </c>
      <c r="Z44" s="78" t="s">
        <v>146</v>
      </c>
      <c r="AA44" s="121" t="s">
        <v>136</v>
      </c>
      <c r="AB44" s="122" t="s">
        <v>137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THSAT 12:30PM-1:45PM  MWF 4:15PM-5:30PM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147</v>
      </c>
      <c r="AD45" s="142" t="s">
        <v>148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30</v>
      </c>
      <c r="F46" s="111">
        <f t="shared" si="5"/>
        <v>30</v>
      </c>
      <c r="G46" s="111">
        <f t="shared" si="5"/>
        <v>20</v>
      </c>
      <c r="H46" s="111">
        <f t="shared" si="5"/>
        <v>20</v>
      </c>
      <c r="I46" s="111">
        <f t="shared" si="5"/>
        <v>10</v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40</v>
      </c>
      <c r="R46" s="111">
        <f t="shared" ref="R46:Z46" si="6">IF(R5="","",R5)</f>
        <v>40</v>
      </c>
      <c r="S46" s="111">
        <f t="shared" si="6"/>
        <v>40</v>
      </c>
      <c r="T46" s="111">
        <f t="shared" si="6"/>
        <v>40</v>
      </c>
      <c r="U46" s="111">
        <f t="shared" si="6"/>
        <v>40</v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100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Graphics</v>
      </c>
      <c r="F47" s="112" t="str">
        <f t="shared" si="5"/>
        <v>Audio</v>
      </c>
      <c r="G47" s="112" t="str">
        <f t="shared" si="5"/>
        <v>SW</v>
      </c>
      <c r="H47" s="112" t="str">
        <f t="shared" si="5"/>
        <v>SW</v>
      </c>
      <c r="I47" s="112" t="str">
        <f t="shared" si="5"/>
        <v>SW</v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110</v>
      </c>
      <c r="P47" s="122"/>
      <c r="Q47" s="112" t="str">
        <f t="shared" ref="Q47:Z47" si="7">IF(Q6="","",Q6)</f>
        <v>Lab01</v>
      </c>
      <c r="R47" s="112" t="str">
        <f t="shared" si="7"/>
        <v>Lab02</v>
      </c>
      <c r="S47" s="112" t="str">
        <f t="shared" si="7"/>
        <v>Lab03</v>
      </c>
      <c r="T47" s="112" t="str">
        <f t="shared" si="7"/>
        <v>Lab04</v>
      </c>
      <c r="U47" s="112" t="str">
        <f t="shared" si="7"/>
        <v>Lab05</v>
      </c>
      <c r="V47" s="112" t="str">
        <f t="shared" si="7"/>
        <v/>
      </c>
      <c r="W47" s="112" t="str">
        <f t="shared" si="7"/>
        <v/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200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120</v>
      </c>
      <c r="B48" s="114"/>
      <c r="C48" s="89" t="s">
        <v>121</v>
      </c>
      <c r="D48" s="90" t="s">
        <v>162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82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8">IF(SUM(E50:N50)=0,"",SUM(E50:N50))</f>
        <v/>
      </c>
      <c r="P50" s="130" t="str">
        <f t="shared" ref="P50:P80" si="9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0">IF(SUM(Q50:Z50)=0,"",SUM(Q50:Z50))</f>
        <v/>
      </c>
      <c r="AB50" s="130" t="str">
        <f t="shared" ref="AB50:AB80" si="11">IF(AA50="","",AA50/$AA$6*100)</f>
        <v/>
      </c>
      <c r="AC50" s="155"/>
      <c r="AD50" s="130" t="str">
        <f t="shared" ref="AD50:AD80" si="12">IF(AC50="","",AC50/$AC$5*100)</f>
        <v/>
      </c>
      <c r="AE50" s="156" t="str">
        <f>CRS!M50</f>
        <v/>
      </c>
      <c r="AF50" s="157" t="str">
        <f>CRS!N50</f>
        <v/>
      </c>
      <c r="AG50" s="167" t="str">
        <f>CRS!O50</f>
        <v/>
      </c>
    </row>
    <row r="51" ht="12.75" customHeight="1" spans="1:33">
      <c r="A51" s="381" t="s">
        <v>83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8"/>
        <v/>
      </c>
      <c r="P51" s="130" t="str">
        <f t="shared" si="9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0"/>
        <v/>
      </c>
      <c r="AB51" s="130" t="str">
        <f t="shared" si="11"/>
        <v/>
      </c>
      <c r="AC51" s="155"/>
      <c r="AD51" s="130" t="str">
        <f t="shared" si="12"/>
        <v/>
      </c>
      <c r="AE51" s="156" t="str">
        <f>CRS!M51</f>
        <v/>
      </c>
      <c r="AF51" s="157" t="str">
        <f>CRS!N51</f>
        <v/>
      </c>
      <c r="AG51" s="167" t="str">
        <f>CRS!O51</f>
        <v/>
      </c>
    </row>
    <row r="52" ht="12.75" customHeight="1" spans="1:33">
      <c r="A52" s="381" t="s">
        <v>84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8"/>
        <v/>
      </c>
      <c r="P52" s="130" t="str">
        <f t="shared" si="9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0"/>
        <v/>
      </c>
      <c r="AB52" s="130" t="str">
        <f t="shared" si="11"/>
        <v/>
      </c>
      <c r="AC52" s="155"/>
      <c r="AD52" s="130" t="str">
        <f t="shared" si="12"/>
        <v/>
      </c>
      <c r="AE52" s="156" t="str">
        <f>CRS!M52</f>
        <v/>
      </c>
      <c r="AF52" s="157" t="str">
        <f>CRS!N52</f>
        <v/>
      </c>
      <c r="AG52" s="167" t="str">
        <f>CRS!O52</f>
        <v/>
      </c>
    </row>
    <row r="53" ht="12.75" customHeight="1" spans="1:33">
      <c r="A53" s="381" t="s">
        <v>85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8"/>
        <v/>
      </c>
      <c r="P53" s="130" t="str">
        <f t="shared" si="9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0"/>
        <v/>
      </c>
      <c r="AB53" s="130" t="str">
        <f t="shared" si="11"/>
        <v/>
      </c>
      <c r="AC53" s="155"/>
      <c r="AD53" s="130" t="str">
        <f t="shared" si="12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1" t="s">
        <v>86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8"/>
        <v/>
      </c>
      <c r="P54" s="130" t="str">
        <f t="shared" si="9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0"/>
        <v/>
      </c>
      <c r="AB54" s="130" t="str">
        <f t="shared" si="11"/>
        <v/>
      </c>
      <c r="AC54" s="155"/>
      <c r="AD54" s="130" t="str">
        <f t="shared" si="12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1" t="s">
        <v>87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8"/>
        <v/>
      </c>
      <c r="P55" s="130" t="str">
        <f t="shared" si="9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0"/>
        <v/>
      </c>
      <c r="AB55" s="130" t="str">
        <f t="shared" si="11"/>
        <v/>
      </c>
      <c r="AC55" s="155"/>
      <c r="AD55" s="130" t="str">
        <f t="shared" si="12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1" t="s">
        <v>88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8"/>
        <v/>
      </c>
      <c r="P56" s="130" t="str">
        <f t="shared" si="9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0"/>
        <v/>
      </c>
      <c r="AB56" s="130" t="str">
        <f t="shared" si="11"/>
        <v/>
      </c>
      <c r="AC56" s="155"/>
      <c r="AD56" s="130" t="str">
        <f t="shared" si="12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1" t="s">
        <v>89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8"/>
        <v/>
      </c>
      <c r="P57" s="130" t="str">
        <f t="shared" si="9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/>
      <c r="AD57" s="130" t="str">
        <f t="shared" si="12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1" t="s">
        <v>90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8"/>
        <v/>
      </c>
      <c r="P58" s="130" t="str">
        <f t="shared" si="9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0"/>
        <v/>
      </c>
      <c r="AB58" s="130" t="str">
        <f t="shared" si="11"/>
        <v/>
      </c>
      <c r="AC58" s="155"/>
      <c r="AD58" s="130" t="str">
        <f t="shared" si="12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1" t="s">
        <v>91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8"/>
        <v/>
      </c>
      <c r="P59" s="130" t="str">
        <f t="shared" si="9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0"/>
        <v/>
      </c>
      <c r="AB59" s="130" t="str">
        <f t="shared" si="11"/>
        <v/>
      </c>
      <c r="AC59" s="155"/>
      <c r="AD59" s="130" t="str">
        <f t="shared" si="12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1" t="s">
        <v>92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8"/>
        <v/>
      </c>
      <c r="P60" s="130" t="str">
        <f t="shared" si="9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0"/>
        <v/>
      </c>
      <c r="AB60" s="130" t="str">
        <f t="shared" si="11"/>
        <v/>
      </c>
      <c r="AC60" s="155"/>
      <c r="AD60" s="130" t="str">
        <f t="shared" si="12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1" t="s">
        <v>93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8"/>
        <v/>
      </c>
      <c r="P61" s="130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0"/>
        <v/>
      </c>
      <c r="AB61" s="130" t="str">
        <f t="shared" si="11"/>
        <v/>
      </c>
      <c r="AC61" s="155"/>
      <c r="AD61" s="130" t="str">
        <f t="shared" si="12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1" t="s">
        <v>94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8"/>
        <v/>
      </c>
      <c r="P62" s="130" t="str">
        <f t="shared" si="9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0"/>
        <v/>
      </c>
      <c r="AB62" s="130" t="str">
        <f t="shared" si="11"/>
        <v/>
      </c>
      <c r="AC62" s="155"/>
      <c r="AD62" s="130" t="str">
        <f t="shared" si="12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1" t="s">
        <v>95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96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97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98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123</v>
      </c>
    </row>
    <row r="67" ht="12.75" customHeight="1" spans="1:35">
      <c r="A67" s="381" t="s">
        <v>99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100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101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102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103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104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105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106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107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108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109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110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111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112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J13" sqref="J13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INTL  CSE12</v>
      </c>
      <c r="B1" s="71"/>
      <c r="C1" s="71"/>
      <c r="D1" s="71"/>
      <c r="E1" s="72" t="s">
        <v>172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116</v>
      </c>
      <c r="AD2" s="136"/>
      <c r="AE2" s="137" t="s">
        <v>118</v>
      </c>
      <c r="AF2" s="138" t="s">
        <v>117</v>
      </c>
      <c r="AG2" s="164" t="s">
        <v>125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MOBILE APPLICATION DESIGN AND DEVELOPMENT</v>
      </c>
      <c r="B3" s="77"/>
      <c r="C3" s="77"/>
      <c r="D3" s="77"/>
      <c r="E3" s="78" t="s">
        <v>126</v>
      </c>
      <c r="F3" s="78" t="s">
        <v>127</v>
      </c>
      <c r="G3" s="78" t="s">
        <v>128</v>
      </c>
      <c r="H3" s="78" t="s">
        <v>129</v>
      </c>
      <c r="I3" s="78" t="s">
        <v>130</v>
      </c>
      <c r="J3" s="78" t="s">
        <v>131</v>
      </c>
      <c r="K3" s="78" t="s">
        <v>132</v>
      </c>
      <c r="L3" s="78" t="s">
        <v>133</v>
      </c>
      <c r="M3" s="78" t="s">
        <v>134</v>
      </c>
      <c r="N3" s="78" t="s">
        <v>135</v>
      </c>
      <c r="O3" s="121" t="s">
        <v>136</v>
      </c>
      <c r="P3" s="122" t="s">
        <v>137</v>
      </c>
      <c r="Q3" s="78" t="s">
        <v>138</v>
      </c>
      <c r="R3" s="78" t="s">
        <v>139</v>
      </c>
      <c r="S3" s="78" t="s">
        <v>46</v>
      </c>
      <c r="T3" s="78" t="s">
        <v>140</v>
      </c>
      <c r="U3" s="78" t="s">
        <v>141</v>
      </c>
      <c r="V3" s="78" t="s">
        <v>142</v>
      </c>
      <c r="W3" s="78" t="s">
        <v>143</v>
      </c>
      <c r="X3" s="78" t="s">
        <v>144</v>
      </c>
      <c r="Y3" s="78" t="s">
        <v>145</v>
      </c>
      <c r="Z3" s="78" t="s">
        <v>146</v>
      </c>
      <c r="AA3" s="121" t="s">
        <v>136</v>
      </c>
      <c r="AB3" s="122" t="s">
        <v>137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THSAT 12:30PM-1:45PM  MWF 4:15PM-5:30PM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147</v>
      </c>
      <c r="AD4" s="142" t="s">
        <v>148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10</v>
      </c>
      <c r="H5" s="84">
        <v>10</v>
      </c>
      <c r="I5" s="84"/>
      <c r="J5" s="84"/>
      <c r="K5" s="84"/>
      <c r="L5" s="84"/>
      <c r="M5" s="84"/>
      <c r="N5" s="84"/>
      <c r="O5" s="123"/>
      <c r="P5" s="124"/>
      <c r="Q5" s="84">
        <v>10</v>
      </c>
      <c r="R5" s="84">
        <v>10</v>
      </c>
      <c r="S5" s="84">
        <v>25</v>
      </c>
      <c r="T5" s="84">
        <v>10</v>
      </c>
      <c r="U5" s="84">
        <v>25</v>
      </c>
      <c r="V5" s="84">
        <v>25</v>
      </c>
      <c r="W5" s="84">
        <v>25</v>
      </c>
      <c r="X5" s="84"/>
      <c r="Y5" s="84"/>
      <c r="Z5" s="84"/>
      <c r="AA5" s="123"/>
      <c r="AB5" s="124"/>
      <c r="AC5" s="143">
        <v>126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173</v>
      </c>
      <c r="F6" s="87" t="s">
        <v>174</v>
      </c>
      <c r="G6" s="87" t="s">
        <v>152</v>
      </c>
      <c r="H6" s="87" t="s">
        <v>152</v>
      </c>
      <c r="I6" s="87"/>
      <c r="J6" s="87"/>
      <c r="K6" s="87"/>
      <c r="L6" s="87"/>
      <c r="M6" s="87"/>
      <c r="N6" s="87"/>
      <c r="O6" s="125">
        <f>IF(SUM(E5:N5)=0,"",SUM(E5:N5))</f>
        <v>50</v>
      </c>
      <c r="P6" s="124"/>
      <c r="Q6" s="87" t="s">
        <v>175</v>
      </c>
      <c r="R6" s="87" t="s">
        <v>176</v>
      </c>
      <c r="S6" s="87" t="s">
        <v>177</v>
      </c>
      <c r="T6" s="87" t="s">
        <v>178</v>
      </c>
      <c r="U6" s="87" t="s">
        <v>179</v>
      </c>
      <c r="V6" s="87" t="s">
        <v>180</v>
      </c>
      <c r="W6" s="87" t="s">
        <v>181</v>
      </c>
      <c r="X6" s="87"/>
      <c r="Y6" s="87"/>
      <c r="Z6" s="87"/>
      <c r="AA6" s="145">
        <f>IF(SUM(Q5:Z5)=0,"",SUM(Q5:Z5))</f>
        <v>130</v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120</v>
      </c>
      <c r="B7" s="88"/>
      <c r="C7" s="89" t="s">
        <v>121</v>
      </c>
      <c r="D7" s="90" t="s">
        <v>161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44</v>
      </c>
      <c r="B9" s="100" t="str">
        <f>CRS!B9</f>
        <v>KIM, JEONGWOO </v>
      </c>
      <c r="C9" s="101" t="str">
        <f>CRS!C9</f>
        <v>M</v>
      </c>
      <c r="D9" s="102" t="str">
        <f>CRS!D9</f>
        <v>BSCS-MOBILE TECH TRACK-2</v>
      </c>
      <c r="E9" s="103">
        <v>6</v>
      </c>
      <c r="F9" s="103">
        <v>9</v>
      </c>
      <c r="G9" s="103">
        <v>10</v>
      </c>
      <c r="H9" s="103">
        <v>10</v>
      </c>
      <c r="I9" s="103"/>
      <c r="J9" s="103"/>
      <c r="K9" s="103"/>
      <c r="L9" s="103"/>
      <c r="M9" s="103"/>
      <c r="N9" s="103"/>
      <c r="O9" s="129">
        <f>IF(SUM(E9:N9)=0,"",SUM(E9:N9))</f>
        <v>35</v>
      </c>
      <c r="P9" s="130">
        <f>IF(O9="","",O9/$O$6*100)</f>
        <v>70</v>
      </c>
      <c r="Q9" s="103">
        <v>7</v>
      </c>
      <c r="R9" s="103">
        <v>8</v>
      </c>
      <c r="S9" s="103">
        <v>20</v>
      </c>
      <c r="T9" s="103">
        <v>5</v>
      </c>
      <c r="U9" s="103">
        <v>10</v>
      </c>
      <c r="V9" s="103">
        <v>10</v>
      </c>
      <c r="W9" s="103">
        <v>10</v>
      </c>
      <c r="X9" s="103"/>
      <c r="Y9" s="103"/>
      <c r="Z9" s="103"/>
      <c r="AA9" s="129">
        <f>IF(SUM(Q9:Z9)=0,"",SUM(Q9:Z9))</f>
        <v>70</v>
      </c>
      <c r="AB9" s="130">
        <f>IF(AA9="","",AA9/$AA$6*100)</f>
        <v>53.8461538461538</v>
      </c>
      <c r="AC9" s="155">
        <v>76</v>
      </c>
      <c r="AD9" s="130">
        <f>IF(AC9="","",AC9/$AC$5*100)</f>
        <v>60.3174603174603</v>
      </c>
      <c r="AE9" s="156">
        <f>CRS!S9</f>
        <v>61.3771672771673</v>
      </c>
      <c r="AF9" s="157">
        <f>CRS!T9</f>
        <v>59.7434273885837</v>
      </c>
      <c r="AG9" s="167">
        <f>CRS!U9</f>
        <v>80</v>
      </c>
      <c r="AH9" s="168"/>
      <c r="AI9" s="168"/>
      <c r="AJ9" s="168"/>
      <c r="AK9" s="168"/>
      <c r="AL9" s="168"/>
    </row>
    <row r="10" ht="12.75" customHeight="1" spans="1:38">
      <c r="A10" s="381" t="s">
        <v>49</v>
      </c>
      <c r="B10" s="100" t="str">
        <f>CRS!B10</f>
        <v>VENTURA, BRYNEL JAMES D. </v>
      </c>
      <c r="C10" s="101" t="str">
        <f>CRS!C10</f>
        <v>M</v>
      </c>
      <c r="D10" s="102" t="str">
        <f>CRS!D10</f>
        <v>BSCS-MOBILE TECH TRACK-2</v>
      </c>
      <c r="E10" s="103">
        <v>14</v>
      </c>
      <c r="F10" s="103">
        <v>10</v>
      </c>
      <c r="G10" s="103">
        <v>10</v>
      </c>
      <c r="H10" s="103">
        <v>10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44</v>
      </c>
      <c r="P10" s="130">
        <f t="shared" ref="P10:P40" si="1">IF(O10="","",O10/$O$6*100)</f>
        <v>88</v>
      </c>
      <c r="Q10" s="103">
        <v>8</v>
      </c>
      <c r="R10" s="103">
        <v>7</v>
      </c>
      <c r="S10" s="103">
        <v>20</v>
      </c>
      <c r="T10" s="103">
        <v>8</v>
      </c>
      <c r="U10" s="103">
        <v>10</v>
      </c>
      <c r="V10" s="103">
        <v>10</v>
      </c>
      <c r="W10" s="103">
        <v>10</v>
      </c>
      <c r="X10" s="103"/>
      <c r="Y10" s="103"/>
      <c r="Z10" s="103"/>
      <c r="AA10" s="129">
        <f t="shared" ref="AA10:AA40" si="2">IF(SUM(Q10:Z10)=0,"",SUM(Q10:Z10))</f>
        <v>73</v>
      </c>
      <c r="AB10" s="130">
        <f t="shared" ref="AB10:AB40" si="3">IF(AA10="","",AA10/$AA$6*100)</f>
        <v>56.1538461538462</v>
      </c>
      <c r="AC10" s="155">
        <v>100</v>
      </c>
      <c r="AD10" s="130">
        <f t="shared" ref="AD10:AD40" si="4">IF(AC10="","",AC10/$AC$5*100)</f>
        <v>79.3650793650794</v>
      </c>
      <c r="AE10" s="156">
        <f>CRS!S10</f>
        <v>74.5548962148962</v>
      </c>
      <c r="AF10" s="157">
        <f>CRS!T10</f>
        <v>73.0199481074481</v>
      </c>
      <c r="AG10" s="167">
        <f>CRS!U10</f>
        <v>87</v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/>
      </c>
      <c r="C11" s="101" t="str">
        <f>CRS!C11</f>
        <v/>
      </c>
      <c r="D11" s="102" t="str">
        <f>CRS!D11</f>
        <v/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29" t="str">
        <f t="shared" si="0"/>
        <v/>
      </c>
      <c r="P11" s="130" t="str">
        <f t="shared" si="1"/>
        <v/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/>
      <c r="AD11" s="130" t="str">
        <f t="shared" si="4"/>
        <v/>
      </c>
      <c r="AE11" s="156" t="str">
        <f>CRS!S11</f>
        <v/>
      </c>
      <c r="AF11" s="157" t="str">
        <f>CRS!T11</f>
        <v/>
      </c>
      <c r="AG11" s="167" t="str">
        <f>CRS!U11</f>
        <v/>
      </c>
      <c r="AH11" s="4"/>
      <c r="AI11" s="4"/>
      <c r="AJ11" s="4"/>
      <c r="AK11" s="4"/>
      <c r="AL11" s="4"/>
    </row>
    <row r="12" ht="12.75" customHeight="1" spans="1:38">
      <c r="A12" s="381" t="s">
        <v>53</v>
      </c>
      <c r="B12" s="100" t="str">
        <f>CRS!B12</f>
        <v/>
      </c>
      <c r="C12" s="101" t="str">
        <f>CRS!C12</f>
        <v/>
      </c>
      <c r="D12" s="102" t="str">
        <f>CRS!D12</f>
        <v/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29" t="str">
        <f t="shared" si="0"/>
        <v/>
      </c>
      <c r="P12" s="130" t="str">
        <f t="shared" si="1"/>
        <v/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/>
      <c r="AD12" s="130" t="str">
        <f t="shared" si="4"/>
        <v/>
      </c>
      <c r="AE12" s="156" t="str">
        <f>CRS!S12</f>
        <v/>
      </c>
      <c r="AF12" s="157" t="str">
        <f>CRS!T12</f>
        <v/>
      </c>
      <c r="AG12" s="167" t="str">
        <f>CRS!U12</f>
        <v/>
      </c>
      <c r="AH12" s="4"/>
      <c r="AI12" s="4"/>
      <c r="AJ12" s="4"/>
      <c r="AK12" s="4"/>
      <c r="AL12" s="4"/>
    </row>
    <row r="13" ht="12.75" customHeight="1" spans="1:38">
      <c r="A13" s="381" t="s">
        <v>54</v>
      </c>
      <c r="B13" s="100" t="str">
        <f>CRS!B13</f>
        <v/>
      </c>
      <c r="C13" s="101" t="str">
        <f>CRS!C13</f>
        <v/>
      </c>
      <c r="D13" s="102" t="str">
        <f>CRS!D13</f>
        <v/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1" t="s">
        <v>55</v>
      </c>
      <c r="B14" s="100" t="str">
        <f>CRS!B14</f>
        <v/>
      </c>
      <c r="C14" s="101" t="str">
        <f>CRS!C14</f>
        <v/>
      </c>
      <c r="D14" s="102" t="str">
        <f>CRS!D14</f>
        <v/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29" t="str">
        <f t="shared" si="0"/>
        <v/>
      </c>
      <c r="P14" s="130" t="str">
        <f t="shared" si="1"/>
        <v/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/>
      <c r="AD14" s="130" t="str">
        <f t="shared" si="4"/>
        <v/>
      </c>
      <c r="AE14" s="156" t="str">
        <f>CRS!S14</f>
        <v/>
      </c>
      <c r="AF14" s="157" t="str">
        <f>CRS!T14</f>
        <v/>
      </c>
      <c r="AG14" s="167" t="str">
        <f>CRS!U14</f>
        <v/>
      </c>
      <c r="AH14" s="4"/>
      <c r="AI14" s="4"/>
      <c r="AJ14" s="4"/>
      <c r="AK14" s="4"/>
      <c r="AL14" s="4"/>
    </row>
    <row r="15" ht="12.75" customHeight="1" spans="1:38">
      <c r="A15" s="381" t="s">
        <v>56</v>
      </c>
      <c r="B15" s="100" t="str">
        <f>CRS!B15</f>
        <v/>
      </c>
      <c r="C15" s="101" t="str">
        <f>CRS!C15</f>
        <v/>
      </c>
      <c r="D15" s="102" t="str">
        <f>CRS!D15</f>
        <v/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1" t="s">
        <v>57</v>
      </c>
      <c r="B16" s="100" t="str">
        <f>CRS!B16</f>
        <v/>
      </c>
      <c r="C16" s="101" t="str">
        <f>CRS!C16</f>
        <v/>
      </c>
      <c r="D16" s="102" t="str">
        <f>CRS!D16</f>
        <v/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1" t="s">
        <v>58</v>
      </c>
      <c r="B17" s="100" t="str">
        <f>CRS!B17</f>
        <v/>
      </c>
      <c r="C17" s="101" t="str">
        <f>CRS!C17</f>
        <v/>
      </c>
      <c r="D17" s="102" t="str">
        <f>CRS!D17</f>
        <v/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29" t="str">
        <f t="shared" si="0"/>
        <v/>
      </c>
      <c r="P17" s="130" t="str">
        <f t="shared" si="1"/>
        <v/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/>
      <c r="AD17" s="130" t="str">
        <f t="shared" si="4"/>
        <v/>
      </c>
      <c r="AE17" s="156" t="str">
        <f>CRS!S17</f>
        <v/>
      </c>
      <c r="AF17" s="157" t="str">
        <f>CRS!T17</f>
        <v/>
      </c>
      <c r="AG17" s="167" t="str">
        <f>CRS!U17</f>
        <v/>
      </c>
      <c r="AH17" s="4"/>
      <c r="AI17" s="4"/>
    </row>
    <row r="18" ht="12.75" customHeight="1" spans="1:35">
      <c r="A18" s="381" t="s">
        <v>59</v>
      </c>
      <c r="B18" s="100" t="str">
        <f>CRS!B18</f>
        <v/>
      </c>
      <c r="C18" s="101" t="str">
        <f>CRS!C18</f>
        <v/>
      </c>
      <c r="D18" s="102" t="str">
        <f>CRS!D18</f>
        <v/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29" t="str">
        <f t="shared" si="0"/>
        <v/>
      </c>
      <c r="P18" s="130" t="str">
        <f t="shared" si="1"/>
        <v/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/>
      <c r="AD18" s="130" t="str">
        <f t="shared" si="4"/>
        <v/>
      </c>
      <c r="AE18" s="156" t="str">
        <f>CRS!S18</f>
        <v/>
      </c>
      <c r="AF18" s="157" t="str">
        <f>CRS!T18</f>
        <v/>
      </c>
      <c r="AG18" s="167" t="str">
        <f>CRS!U18</f>
        <v/>
      </c>
      <c r="AH18" s="4"/>
      <c r="AI18" s="4"/>
    </row>
    <row r="19" ht="12.75" customHeight="1" spans="1:35">
      <c r="A19" s="381" t="s">
        <v>60</v>
      </c>
      <c r="B19" s="100" t="str">
        <f>CRS!B19</f>
        <v/>
      </c>
      <c r="C19" s="101" t="str">
        <f>CRS!C19</f>
        <v/>
      </c>
      <c r="D19" s="102" t="str">
        <f>CRS!D19</f>
        <v/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1" t="s">
        <v>61</v>
      </c>
      <c r="B20" s="100" t="str">
        <f>CRS!B20</f>
        <v/>
      </c>
      <c r="C20" s="101" t="str">
        <f>CRS!C20</f>
        <v/>
      </c>
      <c r="D20" s="102" t="str">
        <f>CRS!D20</f>
        <v/>
      </c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29" t="str">
        <f t="shared" si="0"/>
        <v/>
      </c>
      <c r="P20" s="130" t="str">
        <f t="shared" si="1"/>
        <v/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/>
      <c r="AD20" s="130" t="str">
        <f t="shared" si="4"/>
        <v/>
      </c>
      <c r="AE20" s="156" t="str">
        <f>CRS!S20</f>
        <v/>
      </c>
      <c r="AF20" s="157" t="str">
        <f>CRS!T20</f>
        <v/>
      </c>
      <c r="AG20" s="167" t="str">
        <f>CRS!U20</f>
        <v/>
      </c>
      <c r="AH20" s="4"/>
      <c r="AI20" s="4"/>
    </row>
    <row r="21" ht="12.75" customHeight="1" spans="1:35">
      <c r="A21" s="381" t="s">
        <v>62</v>
      </c>
      <c r="B21" s="100" t="str">
        <f>CRS!B21</f>
        <v/>
      </c>
      <c r="C21" s="101" t="str">
        <f>CRS!C21</f>
        <v/>
      </c>
      <c r="D21" s="102" t="str">
        <f>CRS!D21</f>
        <v/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29" t="str">
        <f t="shared" si="0"/>
        <v/>
      </c>
      <c r="P21" s="130" t="str">
        <f t="shared" si="1"/>
        <v/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/>
      <c r="AD21" s="130" t="str">
        <f t="shared" si="4"/>
        <v/>
      </c>
      <c r="AE21" s="156" t="str">
        <f>CRS!S21</f>
        <v/>
      </c>
      <c r="AF21" s="157" t="str">
        <f>CRS!T21</f>
        <v/>
      </c>
      <c r="AG21" s="167" t="str">
        <f>CRS!U21</f>
        <v/>
      </c>
      <c r="AH21" s="4"/>
      <c r="AI21" s="4"/>
    </row>
    <row r="22" ht="12.75" customHeight="1" spans="1:35">
      <c r="A22" s="381" t="s">
        <v>63</v>
      </c>
      <c r="B22" s="100" t="str">
        <f>CRS!B22</f>
        <v/>
      </c>
      <c r="C22" s="101" t="str">
        <f>CRS!C22</f>
        <v/>
      </c>
      <c r="D22" s="102" t="str">
        <f>CRS!D22</f>
        <v/>
      </c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29" t="str">
        <f t="shared" si="0"/>
        <v/>
      </c>
      <c r="P22" s="130" t="str">
        <f t="shared" si="1"/>
        <v/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/>
      <c r="AD22" s="130" t="str">
        <f t="shared" si="4"/>
        <v/>
      </c>
      <c r="AE22" s="156" t="str">
        <f>CRS!S22</f>
        <v/>
      </c>
      <c r="AF22" s="157" t="str">
        <f>CRS!T22</f>
        <v/>
      </c>
      <c r="AG22" s="167" t="str">
        <f>CRS!U22</f>
        <v/>
      </c>
      <c r="AH22" s="4"/>
      <c r="AI22" s="4"/>
    </row>
    <row r="23" ht="12.75" customHeight="1" spans="1:35">
      <c r="A23" s="381" t="s">
        <v>64</v>
      </c>
      <c r="B23" s="100" t="str">
        <f>CRS!B23</f>
        <v/>
      </c>
      <c r="C23" s="101" t="str">
        <f>CRS!C23</f>
        <v/>
      </c>
      <c r="D23" s="102" t="str">
        <f>CRS!D23</f>
        <v/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1" t="s">
        <v>65</v>
      </c>
      <c r="B24" s="100" t="str">
        <f>CRS!B24</f>
        <v/>
      </c>
      <c r="C24" s="101" t="str">
        <f>CRS!C24</f>
        <v/>
      </c>
      <c r="D24" s="102" t="str">
        <f>CRS!D24</f>
        <v/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29" t="str">
        <f t="shared" si="0"/>
        <v/>
      </c>
      <c r="P24" s="130" t="str">
        <f t="shared" si="1"/>
        <v/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/>
      <c r="AD24" s="130" t="str">
        <f t="shared" si="4"/>
        <v/>
      </c>
      <c r="AE24" s="156" t="str">
        <f>CRS!S24</f>
        <v/>
      </c>
      <c r="AF24" s="157" t="str">
        <f>CRS!T24</f>
        <v/>
      </c>
      <c r="AG24" s="167" t="str">
        <f>CRS!U24</f>
        <v/>
      </c>
      <c r="AH24" s="4"/>
      <c r="AI24" s="4"/>
    </row>
    <row r="25" ht="12.75" customHeight="1" spans="1:35">
      <c r="A25" s="381" t="s">
        <v>66</v>
      </c>
      <c r="B25" s="100" t="str">
        <f>CRS!B25</f>
        <v/>
      </c>
      <c r="C25" s="101" t="str">
        <f>CRS!C25</f>
        <v/>
      </c>
      <c r="D25" s="102" t="str">
        <f>CRS!D25</f>
        <v/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1" t="s">
        <v>67</v>
      </c>
      <c r="B26" s="100" t="str">
        <f>CRS!B26</f>
        <v/>
      </c>
      <c r="C26" s="101" t="str">
        <f>CRS!C26</f>
        <v/>
      </c>
      <c r="D26" s="102" t="str">
        <f>CRS!D26</f>
        <v/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123</v>
      </c>
    </row>
    <row r="27" ht="12.75" customHeight="1" spans="1:35">
      <c r="A27" s="381" t="s">
        <v>68</v>
      </c>
      <c r="B27" s="100" t="str">
        <f>CRS!B27</f>
        <v/>
      </c>
      <c r="C27" s="101" t="str">
        <f>CRS!C27</f>
        <v/>
      </c>
      <c r="D27" s="102" t="str">
        <f>CRS!D27</f>
        <v/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29" t="str">
        <f t="shared" si="0"/>
        <v/>
      </c>
      <c r="P27" s="130" t="str">
        <f t="shared" si="1"/>
        <v/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/>
      <c r="AD27" s="130" t="str">
        <f t="shared" si="4"/>
        <v/>
      </c>
      <c r="AE27" s="156" t="str">
        <f>CRS!S27</f>
        <v/>
      </c>
      <c r="AF27" s="157" t="str">
        <f>CRS!T27</f>
        <v/>
      </c>
      <c r="AG27" s="167" t="str">
        <f>CRS!U27</f>
        <v/>
      </c>
      <c r="AH27" s="171"/>
      <c r="AI27" s="7"/>
    </row>
    <row r="28" ht="12.75" customHeight="1" spans="1:35">
      <c r="A28" s="381" t="s">
        <v>69</v>
      </c>
      <c r="B28" s="100" t="str">
        <f>CRS!B28</f>
        <v/>
      </c>
      <c r="C28" s="101" t="str">
        <f>CRS!C28</f>
        <v/>
      </c>
      <c r="D28" s="102" t="str">
        <f>CRS!D28</f>
        <v/>
      </c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29" t="str">
        <f t="shared" si="0"/>
        <v/>
      </c>
      <c r="P28" s="130" t="str">
        <f t="shared" si="1"/>
        <v/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/>
      <c r="AD28" s="130" t="str">
        <f t="shared" si="4"/>
        <v/>
      </c>
      <c r="AE28" s="156" t="str">
        <f>CRS!S28</f>
        <v/>
      </c>
      <c r="AF28" s="157" t="str">
        <f>CRS!T28</f>
        <v/>
      </c>
      <c r="AG28" s="167" t="str">
        <f>CRS!U28</f>
        <v/>
      </c>
      <c r="AH28" s="171"/>
      <c r="AI28" s="7"/>
    </row>
    <row r="29" ht="12.75" customHeight="1" spans="1:35">
      <c r="A29" s="381" t="s">
        <v>70</v>
      </c>
      <c r="B29" s="100" t="str">
        <f>CRS!B29</f>
        <v/>
      </c>
      <c r="C29" s="101" t="str">
        <f>CRS!C29</f>
        <v/>
      </c>
      <c r="D29" s="102" t="str">
        <f>CRS!D29</f>
        <v/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29" t="str">
        <f t="shared" si="0"/>
        <v/>
      </c>
      <c r="P29" s="130" t="str">
        <f t="shared" si="1"/>
        <v/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/>
      <c r="AD29" s="130" t="str">
        <f t="shared" si="4"/>
        <v/>
      </c>
      <c r="AE29" s="156" t="str">
        <f>CRS!S29</f>
        <v/>
      </c>
      <c r="AF29" s="157" t="str">
        <f>CRS!T29</f>
        <v/>
      </c>
      <c r="AG29" s="167" t="str">
        <f>CRS!U29</f>
        <v/>
      </c>
      <c r="AH29" s="171"/>
      <c r="AI29" s="7"/>
    </row>
    <row r="30" ht="12.75" customHeight="1" spans="1:35">
      <c r="A30" s="381" t="s">
        <v>71</v>
      </c>
      <c r="B30" s="100" t="str">
        <f>CRS!B30</f>
        <v/>
      </c>
      <c r="C30" s="101" t="str">
        <f>CRS!C30</f>
        <v/>
      </c>
      <c r="D30" s="102" t="str">
        <f>CRS!D30</f>
        <v/>
      </c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29" t="str">
        <f t="shared" si="0"/>
        <v/>
      </c>
      <c r="P30" s="130" t="str">
        <f t="shared" si="1"/>
        <v/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/>
      <c r="AD30" s="130" t="str">
        <f t="shared" si="4"/>
        <v/>
      </c>
      <c r="AE30" s="156" t="str">
        <f>CRS!S30</f>
        <v/>
      </c>
      <c r="AF30" s="157" t="str">
        <f>CRS!T30</f>
        <v/>
      </c>
      <c r="AG30" s="167" t="str">
        <f>CRS!U30</f>
        <v/>
      </c>
      <c r="AH30" s="171"/>
      <c r="AI30" s="7"/>
    </row>
    <row r="31" ht="12.75" customHeight="1" spans="1:35">
      <c r="A31" s="381" t="s">
        <v>72</v>
      </c>
      <c r="B31" s="100" t="str">
        <f>CRS!B31</f>
        <v/>
      </c>
      <c r="C31" s="101" t="str">
        <f>CRS!C31</f>
        <v/>
      </c>
      <c r="D31" s="102" t="str">
        <f>CRS!D31</f>
        <v/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29" t="str">
        <f t="shared" si="0"/>
        <v/>
      </c>
      <c r="P31" s="130" t="str">
        <f t="shared" si="1"/>
        <v/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/>
      <c r="AD31" s="130" t="str">
        <f t="shared" si="4"/>
        <v/>
      </c>
      <c r="AE31" s="156" t="str">
        <f>CRS!S31</f>
        <v/>
      </c>
      <c r="AF31" s="157" t="str">
        <f>CRS!T31</f>
        <v/>
      </c>
      <c r="AG31" s="167" t="str">
        <f>CRS!U31</f>
        <v/>
      </c>
      <c r="AH31" s="171"/>
      <c r="AI31" s="7"/>
    </row>
    <row r="32" ht="12.75" customHeight="1" spans="1:35">
      <c r="A32" s="381" t="s">
        <v>73</v>
      </c>
      <c r="B32" s="100" t="str">
        <f>CRS!B32</f>
        <v/>
      </c>
      <c r="C32" s="101" t="str">
        <f>CRS!C32</f>
        <v/>
      </c>
      <c r="D32" s="102" t="str">
        <f>CRS!D32</f>
        <v/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29" t="str">
        <f t="shared" si="0"/>
        <v/>
      </c>
      <c r="P32" s="130" t="str">
        <f t="shared" si="1"/>
        <v/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/>
      <c r="AD32" s="130" t="str">
        <f t="shared" si="4"/>
        <v/>
      </c>
      <c r="AE32" s="156" t="str">
        <f>CRS!S32</f>
        <v/>
      </c>
      <c r="AF32" s="157" t="str">
        <f>CRS!T32</f>
        <v/>
      </c>
      <c r="AG32" s="167" t="str">
        <f>CRS!U32</f>
        <v/>
      </c>
      <c r="AH32" s="171"/>
      <c r="AI32" s="7"/>
    </row>
    <row r="33" ht="12.75" customHeight="1" spans="1:38">
      <c r="A33" s="381" t="s">
        <v>74</v>
      </c>
      <c r="B33" s="100" t="str">
        <f>CRS!B33</f>
        <v/>
      </c>
      <c r="C33" s="101" t="str">
        <f>CRS!C33</f>
        <v/>
      </c>
      <c r="D33" s="102" t="str">
        <f>CRS!D33</f>
        <v/>
      </c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/>
      <c r="AD33" s="130" t="str">
        <f t="shared" si="4"/>
        <v/>
      </c>
      <c r="AE33" s="156" t="str">
        <f>CRS!S33</f>
        <v/>
      </c>
      <c r="AF33" s="157" t="str">
        <f>CRS!T33</f>
        <v/>
      </c>
      <c r="AG33" s="167" t="str">
        <f>CRS!U33</f>
        <v/>
      </c>
      <c r="AH33" s="171"/>
      <c r="AI33" s="7"/>
      <c r="AJ33" s="4"/>
      <c r="AK33" s="4"/>
      <c r="AL33" s="4"/>
    </row>
    <row r="34" ht="12.75" customHeight="1" spans="1:38">
      <c r="A34" s="381" t="s">
        <v>75</v>
      </c>
      <c r="B34" s="100" t="str">
        <f>CRS!B34</f>
        <v/>
      </c>
      <c r="C34" s="101" t="str">
        <f>CRS!C34</f>
        <v/>
      </c>
      <c r="D34" s="102" t="str">
        <f>CRS!D34</f>
        <v/>
      </c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29" t="str">
        <f t="shared" si="0"/>
        <v/>
      </c>
      <c r="P34" s="130" t="str">
        <f t="shared" si="1"/>
        <v/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/>
      <c r="AD34" s="130" t="str">
        <f t="shared" si="4"/>
        <v/>
      </c>
      <c r="AE34" s="156" t="str">
        <f>CRS!S34</f>
        <v/>
      </c>
      <c r="AF34" s="157" t="str">
        <f>CRS!T34</f>
        <v/>
      </c>
      <c r="AG34" s="167" t="str">
        <f>CRS!U34</f>
        <v/>
      </c>
      <c r="AH34" s="171"/>
      <c r="AI34" s="7"/>
      <c r="AJ34" s="4"/>
      <c r="AK34" s="4"/>
      <c r="AL34" s="4"/>
    </row>
    <row r="35" ht="12.75" customHeight="1" spans="1:38">
      <c r="A35" s="381" t="s">
        <v>76</v>
      </c>
      <c r="B35" s="100" t="str">
        <f>CRS!B35</f>
        <v/>
      </c>
      <c r="C35" s="101" t="str">
        <f>CRS!C35</f>
        <v/>
      </c>
      <c r="D35" s="102" t="str">
        <f>CRS!D35</f>
        <v/>
      </c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29" t="str">
        <f t="shared" si="0"/>
        <v/>
      </c>
      <c r="P35" s="130" t="str">
        <f t="shared" si="1"/>
        <v/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/>
      <c r="AD35" s="130" t="str">
        <f t="shared" si="4"/>
        <v/>
      </c>
      <c r="AE35" s="156" t="str">
        <f>CRS!S35</f>
        <v/>
      </c>
      <c r="AF35" s="157" t="str">
        <f>CRS!T35</f>
        <v/>
      </c>
      <c r="AG35" s="167" t="str">
        <f>CRS!U35</f>
        <v/>
      </c>
      <c r="AH35" s="171"/>
      <c r="AI35" s="7"/>
      <c r="AJ35" s="4"/>
      <c r="AK35" s="4"/>
      <c r="AL35" s="4"/>
    </row>
    <row r="36" ht="12.75" customHeight="1" spans="1:38">
      <c r="A36" s="381" t="s">
        <v>77</v>
      </c>
      <c r="B36" s="100" t="str">
        <f>CRS!B36</f>
        <v/>
      </c>
      <c r="C36" s="101" t="str">
        <f>CRS!C36</f>
        <v/>
      </c>
      <c r="D36" s="102" t="str">
        <f>CRS!D36</f>
        <v/>
      </c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1" t="s">
        <v>78</v>
      </c>
      <c r="B37" s="100" t="str">
        <f>CRS!B37</f>
        <v/>
      </c>
      <c r="C37" s="101" t="str">
        <f>CRS!C37</f>
        <v/>
      </c>
      <c r="D37" s="102" t="str">
        <f>CRS!D37</f>
        <v/>
      </c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29" t="str">
        <f t="shared" si="0"/>
        <v/>
      </c>
      <c r="P37" s="130" t="str">
        <f t="shared" si="1"/>
        <v/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/>
      <c r="AD37" s="130" t="str">
        <f t="shared" si="4"/>
        <v/>
      </c>
      <c r="AE37" s="156" t="str">
        <f>CRS!S37</f>
        <v/>
      </c>
      <c r="AF37" s="157" t="str">
        <f>CRS!T37</f>
        <v/>
      </c>
      <c r="AG37" s="167" t="str">
        <f>CRS!U37</f>
        <v/>
      </c>
      <c r="AH37" s="171"/>
      <c r="AI37" s="7"/>
      <c r="AJ37" s="4"/>
      <c r="AK37" s="4"/>
      <c r="AL37" s="4"/>
    </row>
    <row r="38" ht="12.75" customHeight="1" spans="1:38">
      <c r="A38" s="381" t="s">
        <v>79</v>
      </c>
      <c r="B38" s="100" t="str">
        <f>CRS!B38</f>
        <v/>
      </c>
      <c r="C38" s="101" t="str">
        <f>CRS!C38</f>
        <v/>
      </c>
      <c r="D38" s="102" t="str">
        <f>CRS!D38</f>
        <v/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29" t="str">
        <f t="shared" si="0"/>
        <v/>
      </c>
      <c r="P38" s="130" t="str">
        <f t="shared" si="1"/>
        <v/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/>
      <c r="AD38" s="130" t="str">
        <f t="shared" si="4"/>
        <v/>
      </c>
      <c r="AE38" s="156" t="str">
        <f>CRS!S38</f>
        <v/>
      </c>
      <c r="AF38" s="157" t="str">
        <f>CRS!T38</f>
        <v/>
      </c>
      <c r="AG38" s="167" t="str">
        <f>CRS!U38</f>
        <v/>
      </c>
      <c r="AH38" s="171"/>
      <c r="AI38" s="7"/>
      <c r="AJ38" s="4"/>
      <c r="AK38" s="4"/>
      <c r="AL38" s="4"/>
    </row>
    <row r="39" ht="12.75" customHeight="1" spans="1:38">
      <c r="A39" s="381" t="s">
        <v>80</v>
      </c>
      <c r="B39" s="100" t="str">
        <f>CRS!B39</f>
        <v/>
      </c>
      <c r="C39" s="101" t="str">
        <f>CRS!C39</f>
        <v/>
      </c>
      <c r="D39" s="102" t="str">
        <f>CRS!D39</f>
        <v/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29" t="str">
        <f t="shared" si="0"/>
        <v/>
      </c>
      <c r="P39" s="130" t="str">
        <f t="shared" si="1"/>
        <v/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/>
      <c r="AD39" s="130" t="str">
        <f t="shared" si="4"/>
        <v/>
      </c>
      <c r="AE39" s="156" t="str">
        <f>CRS!S39</f>
        <v/>
      </c>
      <c r="AF39" s="157" t="str">
        <f>CRS!T39</f>
        <v/>
      </c>
      <c r="AG39" s="167" t="str">
        <f>CRS!U39</f>
        <v/>
      </c>
      <c r="AH39" s="171"/>
      <c r="AI39" s="7"/>
      <c r="AJ39" s="4"/>
      <c r="AK39" s="4"/>
      <c r="AL39" s="4"/>
    </row>
    <row r="40" ht="12.75" customHeight="1" spans="1:38">
      <c r="A40" s="381" t="s">
        <v>81</v>
      </c>
      <c r="B40" s="100" t="str">
        <f>CRS!B40</f>
        <v/>
      </c>
      <c r="C40" s="101" t="str">
        <f>CRS!C40</f>
        <v/>
      </c>
      <c r="D40" s="102" t="str">
        <f>CRS!D40</f>
        <v/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29" t="str">
        <f t="shared" si="0"/>
        <v/>
      </c>
      <c r="P40" s="130" t="str">
        <f t="shared" si="1"/>
        <v/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/>
      <c r="AD40" s="130" t="str">
        <f t="shared" si="4"/>
        <v/>
      </c>
      <c r="AE40" s="156" t="str">
        <f>CRS!S40</f>
        <v/>
      </c>
      <c r="AF40" s="157" t="str">
        <f>CRS!T40</f>
        <v/>
      </c>
      <c r="AG40" s="167" t="str">
        <f>CRS!U40</f>
        <v/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INTL  CSE12</v>
      </c>
      <c r="B42" s="108"/>
      <c r="C42" s="108"/>
      <c r="D42" s="108"/>
      <c r="E42" s="72" t="s">
        <v>172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116</v>
      </c>
      <c r="AD43" s="136"/>
      <c r="AE43" s="137" t="str">
        <f>AE2</f>
        <v>RAW SCORE</v>
      </c>
      <c r="AF43" s="138" t="s">
        <v>117</v>
      </c>
      <c r="AG43" s="164" t="s">
        <v>125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MOBILE APPLICATION DESIGN AND DEVELOPMENT</v>
      </c>
      <c r="B44" s="77"/>
      <c r="C44" s="77"/>
      <c r="D44" s="77"/>
      <c r="E44" s="78" t="s">
        <v>126</v>
      </c>
      <c r="F44" s="78" t="s">
        <v>127</v>
      </c>
      <c r="G44" s="78" t="s">
        <v>128</v>
      </c>
      <c r="H44" s="78" t="s">
        <v>129</v>
      </c>
      <c r="I44" s="78" t="s">
        <v>130</v>
      </c>
      <c r="J44" s="78" t="s">
        <v>131</v>
      </c>
      <c r="K44" s="78" t="s">
        <v>132</v>
      </c>
      <c r="L44" s="78" t="s">
        <v>133</v>
      </c>
      <c r="M44" s="78" t="s">
        <v>134</v>
      </c>
      <c r="N44" s="78" t="s">
        <v>135</v>
      </c>
      <c r="O44" s="121" t="s">
        <v>136</v>
      </c>
      <c r="P44" s="122" t="s">
        <v>137</v>
      </c>
      <c r="Q44" s="78" t="s">
        <v>138</v>
      </c>
      <c r="R44" s="78" t="s">
        <v>139</v>
      </c>
      <c r="S44" s="78" t="s">
        <v>46</v>
      </c>
      <c r="T44" s="78" t="s">
        <v>140</v>
      </c>
      <c r="U44" s="78" t="s">
        <v>141</v>
      </c>
      <c r="V44" s="78" t="s">
        <v>142</v>
      </c>
      <c r="W44" s="78" t="s">
        <v>143</v>
      </c>
      <c r="X44" s="78" t="s">
        <v>144</v>
      </c>
      <c r="Y44" s="78" t="s">
        <v>145</v>
      </c>
      <c r="Z44" s="78" t="s">
        <v>146</v>
      </c>
      <c r="AA44" s="121" t="s">
        <v>136</v>
      </c>
      <c r="AB44" s="122" t="s">
        <v>137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THSAT 12:30PM-1:45PM  MWF 4:15PM-5:30PM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147</v>
      </c>
      <c r="AD45" s="142" t="s">
        <v>148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15</v>
      </c>
      <c r="F46" s="111">
        <f t="shared" si="5"/>
        <v>15</v>
      </c>
      <c r="G46" s="111">
        <f t="shared" si="5"/>
        <v>10</v>
      </c>
      <c r="H46" s="111">
        <f t="shared" si="5"/>
        <v>10</v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10</v>
      </c>
      <c r="R46" s="111">
        <f t="shared" ref="R46:Z46" si="6">IF(R5="","",R5)</f>
        <v>10</v>
      </c>
      <c r="S46" s="111">
        <f t="shared" si="6"/>
        <v>25</v>
      </c>
      <c r="T46" s="111">
        <f t="shared" si="6"/>
        <v>10</v>
      </c>
      <c r="U46" s="111">
        <f t="shared" si="6"/>
        <v>25</v>
      </c>
      <c r="V46" s="111">
        <f t="shared" si="6"/>
        <v>25</v>
      </c>
      <c r="W46" s="111">
        <f t="shared" si="6"/>
        <v>25</v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126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Animation </v>
      </c>
      <c r="F47" s="112" t="str">
        <f t="shared" si="5"/>
        <v>Video</v>
      </c>
      <c r="G47" s="112" t="str">
        <f t="shared" si="5"/>
        <v>SW</v>
      </c>
      <c r="H47" s="112" t="str">
        <f t="shared" si="5"/>
        <v>SW</v>
      </c>
      <c r="I47" s="112" t="str">
        <f t="shared" si="5"/>
        <v/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50</v>
      </c>
      <c r="P47" s="122"/>
      <c r="Q47" s="112" t="str">
        <f t="shared" ref="Q47:Z47" si="7">IF(Q6="","",Q6)</f>
        <v>VAUDIO</v>
      </c>
      <c r="R47" s="112" t="str">
        <f t="shared" si="7"/>
        <v>VVIDEO</v>
      </c>
      <c r="S47" s="112" t="str">
        <f t="shared" si="7"/>
        <v>VCONTENT</v>
      </c>
      <c r="T47" s="112" t="str">
        <f t="shared" si="7"/>
        <v>VEFFECTS</v>
      </c>
      <c r="U47" s="112" t="str">
        <f t="shared" si="7"/>
        <v>ACONTENT</v>
      </c>
      <c r="V47" s="112" t="str">
        <f t="shared" si="7"/>
        <v>AGRAPHICS</v>
      </c>
      <c r="W47" s="112" t="str">
        <f t="shared" si="7"/>
        <v>ATRANS</v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130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120</v>
      </c>
      <c r="B48" s="114"/>
      <c r="C48" s="89" t="s">
        <v>121</v>
      </c>
      <c r="D48" s="90" t="s">
        <v>162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82</v>
      </c>
      <c r="B50" s="100" t="str">
        <f>CRS!B50</f>
        <v/>
      </c>
      <c r="C50" s="101" t="str">
        <f>CRS!C50</f>
        <v/>
      </c>
      <c r="D50" s="102" t="str">
        <f>CRS!D50</f>
        <v/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29" t="str">
        <f t="shared" ref="O50:O80" si="8">IF(SUM(E50:N50)=0,"",SUM(E50:N50))</f>
        <v/>
      </c>
      <c r="P50" s="130" t="str">
        <f t="shared" ref="P50:P80" si="9">IF(O50="","",O50/$O$6*100)</f>
        <v/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0">IF(SUM(Q50:Z50)=0,"",SUM(Q50:Z50))</f>
        <v/>
      </c>
      <c r="AB50" s="130" t="str">
        <f t="shared" ref="AB50:AB80" si="11">IF(AA50="","",AA50/$AA$6*100)</f>
        <v/>
      </c>
      <c r="AC50" s="155"/>
      <c r="AD50" s="130" t="str">
        <f t="shared" ref="AD50:AD80" si="12">IF(AC50="","",AC50/$AC$5*100)</f>
        <v/>
      </c>
      <c r="AE50" s="156" t="str">
        <f>CRS!S50</f>
        <v/>
      </c>
      <c r="AF50" s="157" t="str">
        <f>CRS!T50</f>
        <v/>
      </c>
      <c r="AG50" s="167" t="str">
        <f>CRS!U50</f>
        <v/>
      </c>
    </row>
    <row r="51" ht="12.75" customHeight="1" spans="1:33">
      <c r="A51" s="381" t="s">
        <v>83</v>
      </c>
      <c r="B51" s="100" t="str">
        <f>CRS!B51</f>
        <v/>
      </c>
      <c r="C51" s="101" t="str">
        <f>CRS!C51</f>
        <v/>
      </c>
      <c r="D51" s="102" t="str">
        <f>CRS!D51</f>
        <v/>
      </c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29" t="str">
        <f t="shared" si="8"/>
        <v/>
      </c>
      <c r="P51" s="130" t="str">
        <f t="shared" si="9"/>
        <v/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0"/>
        <v/>
      </c>
      <c r="AB51" s="130" t="str">
        <f t="shared" si="11"/>
        <v/>
      </c>
      <c r="AC51" s="155"/>
      <c r="AD51" s="130" t="str">
        <f t="shared" si="12"/>
        <v/>
      </c>
      <c r="AE51" s="156" t="str">
        <f>CRS!S51</f>
        <v/>
      </c>
      <c r="AF51" s="157" t="str">
        <f>CRS!T51</f>
        <v/>
      </c>
      <c r="AG51" s="167" t="str">
        <f>CRS!U51</f>
        <v/>
      </c>
    </row>
    <row r="52" ht="12.75" customHeight="1" spans="1:33">
      <c r="A52" s="381" t="s">
        <v>84</v>
      </c>
      <c r="B52" s="100" t="str">
        <f>CRS!B52</f>
        <v/>
      </c>
      <c r="C52" s="101" t="str">
        <f>CRS!C52</f>
        <v/>
      </c>
      <c r="D52" s="102" t="str">
        <f>CRS!D52</f>
        <v/>
      </c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29" t="str">
        <f t="shared" si="8"/>
        <v/>
      </c>
      <c r="P52" s="130" t="str">
        <f t="shared" si="9"/>
        <v/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0"/>
        <v/>
      </c>
      <c r="AB52" s="130" t="str">
        <f t="shared" si="11"/>
        <v/>
      </c>
      <c r="AC52" s="155"/>
      <c r="AD52" s="130" t="str">
        <f t="shared" si="12"/>
        <v/>
      </c>
      <c r="AE52" s="156" t="str">
        <f>CRS!S52</f>
        <v/>
      </c>
      <c r="AF52" s="157" t="str">
        <f>CRS!T52</f>
        <v/>
      </c>
      <c r="AG52" s="167" t="str">
        <f>CRS!U52</f>
        <v/>
      </c>
    </row>
    <row r="53" ht="12.75" customHeight="1" spans="1:33">
      <c r="A53" s="381" t="s">
        <v>85</v>
      </c>
      <c r="B53" s="100" t="str">
        <f>CRS!B53</f>
        <v/>
      </c>
      <c r="C53" s="101" t="str">
        <f>CRS!C53</f>
        <v/>
      </c>
      <c r="D53" s="102" t="str">
        <f>CRS!D53</f>
        <v/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8"/>
        <v/>
      </c>
      <c r="P53" s="130" t="str">
        <f t="shared" si="9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0"/>
        <v/>
      </c>
      <c r="AB53" s="130" t="str">
        <f t="shared" si="11"/>
        <v/>
      </c>
      <c r="AC53" s="155"/>
      <c r="AD53" s="130" t="str">
        <f t="shared" si="12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1" t="s">
        <v>86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8"/>
        <v/>
      </c>
      <c r="P54" s="130" t="str">
        <f t="shared" si="9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0"/>
        <v/>
      </c>
      <c r="AB54" s="130" t="str">
        <f t="shared" si="11"/>
        <v/>
      </c>
      <c r="AC54" s="155"/>
      <c r="AD54" s="130" t="str">
        <f t="shared" si="12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1" t="s">
        <v>87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8"/>
        <v/>
      </c>
      <c r="P55" s="130" t="str">
        <f t="shared" si="9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0"/>
        <v/>
      </c>
      <c r="AB55" s="130" t="str">
        <f t="shared" si="11"/>
        <v/>
      </c>
      <c r="AC55" s="155"/>
      <c r="AD55" s="130" t="str">
        <f t="shared" si="12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1" t="s">
        <v>88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8"/>
        <v/>
      </c>
      <c r="P56" s="130" t="str">
        <f t="shared" si="9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0"/>
        <v/>
      </c>
      <c r="AB56" s="130" t="str">
        <f t="shared" si="11"/>
        <v/>
      </c>
      <c r="AC56" s="155"/>
      <c r="AD56" s="130" t="str">
        <f t="shared" si="12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1" t="s">
        <v>89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8"/>
        <v/>
      </c>
      <c r="P57" s="130" t="str">
        <f t="shared" si="9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/>
      <c r="AD57" s="130" t="str">
        <f t="shared" si="12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1" t="s">
        <v>90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8"/>
        <v/>
      </c>
      <c r="P58" s="130" t="str">
        <f t="shared" si="9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0"/>
        <v/>
      </c>
      <c r="AB58" s="130" t="str">
        <f t="shared" si="11"/>
        <v/>
      </c>
      <c r="AC58" s="155"/>
      <c r="AD58" s="130" t="str">
        <f t="shared" si="12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1" t="s">
        <v>91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8"/>
        <v/>
      </c>
      <c r="P59" s="130" t="str">
        <f t="shared" si="9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0"/>
        <v/>
      </c>
      <c r="AB59" s="130" t="str">
        <f t="shared" si="11"/>
        <v/>
      </c>
      <c r="AC59" s="155"/>
      <c r="AD59" s="130" t="str">
        <f t="shared" si="12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1" t="s">
        <v>92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8"/>
        <v/>
      </c>
      <c r="P60" s="130" t="str">
        <f t="shared" si="9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0"/>
        <v/>
      </c>
      <c r="AB60" s="130" t="str">
        <f t="shared" si="11"/>
        <v/>
      </c>
      <c r="AC60" s="155"/>
      <c r="AD60" s="130" t="str">
        <f t="shared" si="12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1" t="s">
        <v>93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8"/>
        <v/>
      </c>
      <c r="P61" s="130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0"/>
        <v/>
      </c>
      <c r="AB61" s="130" t="str">
        <f t="shared" si="11"/>
        <v/>
      </c>
      <c r="AC61" s="155"/>
      <c r="AD61" s="130" t="str">
        <f t="shared" si="12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94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8"/>
        <v/>
      </c>
      <c r="P62" s="130" t="str">
        <f t="shared" si="9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0"/>
        <v/>
      </c>
      <c r="AB62" s="130" t="str">
        <f t="shared" si="11"/>
        <v/>
      </c>
      <c r="AC62" s="155"/>
      <c r="AD62" s="130" t="str">
        <f t="shared" si="12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1" t="s">
        <v>95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96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97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98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123</v>
      </c>
    </row>
    <row r="67" ht="12.75" customHeight="1" spans="1:35">
      <c r="A67" s="381" t="s">
        <v>99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100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101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102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103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104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105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106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107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108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109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110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111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112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182</v>
      </c>
      <c r="I4" s="8"/>
      <c r="L4" s="38"/>
    </row>
    <row r="5" ht="14.25" spans="5:12">
      <c r="E5" s="9" t="s">
        <v>183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184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INTL</v>
      </c>
      <c r="C11" s="15" t="str">
        <f>'INITIAL INPUT'!G12</f>
        <v>CSE12</v>
      </c>
      <c r="D11" s="16"/>
      <c r="E11" s="16"/>
      <c r="F11" s="17"/>
      <c r="G11" s="18" t="str">
        <f>CRS!A4</f>
        <v>THSAT 12:30PM-1:45PM  MWF 4:15PM-5:30PM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185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186</v>
      </c>
      <c r="C14" s="23" t="s">
        <v>187</v>
      </c>
      <c r="D14" s="24"/>
      <c r="E14" s="25"/>
      <c r="F14" s="24"/>
      <c r="G14" s="26" t="s">
        <v>188</v>
      </c>
      <c r="H14" s="24"/>
      <c r="I14" s="48" t="s">
        <v>113</v>
      </c>
      <c r="J14" s="24"/>
      <c r="K14" s="48" t="s">
        <v>114</v>
      </c>
      <c r="L14" s="24"/>
      <c r="M14" s="48" t="s">
        <v>189</v>
      </c>
      <c r="N14" s="48"/>
      <c r="O14" s="49" t="s">
        <v>119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14-5020-682</v>
      </c>
      <c r="C15" s="28" t="str">
        <f>IF(NAMES!B2="","",NAMES!B2)</f>
        <v>KIM, JEONGWOO </v>
      </c>
      <c r="D15" s="29"/>
      <c r="E15" s="30" t="str">
        <f>IF(NAMES!C2="","",NAMES!C2)</f>
        <v>M</v>
      </c>
      <c r="F15" s="31"/>
      <c r="G15" s="32" t="str">
        <f>IF(NAMES!D2="","",NAMES!D2)</f>
        <v>BSCS-MOBILE TECH TRACK-2</v>
      </c>
      <c r="H15" s="24"/>
      <c r="I15" s="51">
        <f>IF(CRS!I9="","",CRS!I9)</f>
        <v>80</v>
      </c>
      <c r="J15" s="52"/>
      <c r="K15" s="51">
        <f>IF(CRS!O9="","",CRS!O9)</f>
        <v>79</v>
      </c>
      <c r="L15" s="53"/>
      <c r="M15" s="51">
        <f>IF(CRS!V9="","",CRS!V9)</f>
        <v>80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13-3983-371</v>
      </c>
      <c r="C16" s="28" t="str">
        <f>IF(NAMES!B3="","",NAMES!B3)</f>
        <v>VENTURA, BRYNEL JAMES D. </v>
      </c>
      <c r="D16" s="29"/>
      <c r="E16" s="30" t="str">
        <f>IF(NAMES!C3="","",NAMES!C3)</f>
        <v>M</v>
      </c>
      <c r="F16" s="31"/>
      <c r="G16" s="32" t="str">
        <f>IF(NAMES!D3="","",NAMES!D3)</f>
        <v>BSCS-MOBILE TECH TRACK-2</v>
      </c>
      <c r="H16" s="24"/>
      <c r="I16" s="51">
        <f>IF(CRS!I10="","",CRS!I10)</f>
        <v>85</v>
      </c>
      <c r="J16" s="52"/>
      <c r="K16" s="51">
        <f>IF(CRS!O10="","",CRS!O10)</f>
        <v>86</v>
      </c>
      <c r="L16" s="53"/>
      <c r="M16" s="51">
        <f>IF(CRS!V10="","",CRS!V10)</f>
        <v>87</v>
      </c>
      <c r="N16" s="54"/>
      <c r="O16" s="55" t="str">
        <f>IF(CRS!W10="","",CRS!W10)</f>
        <v>PASSED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/>
      </c>
      <c r="C17" s="28" t="str">
        <f>IF(NAMES!B4="","",NAMES!B4)</f>
        <v/>
      </c>
      <c r="D17" s="29"/>
      <c r="E17" s="30" t="str">
        <f>IF(NAMES!C4="","",NAMES!C4)</f>
        <v/>
      </c>
      <c r="F17" s="31"/>
      <c r="G17" s="32" t="str">
        <f>IF(NAMES!D4="","",NAMES!D4)</f>
        <v/>
      </c>
      <c r="H17" s="24"/>
      <c r="I17" s="51" t="str">
        <f>IF(CRS!I11="","",CRS!I11)</f>
        <v/>
      </c>
      <c r="J17" s="52"/>
      <c r="K17" s="51" t="str">
        <f>IF(CRS!O11="","",CRS!O11)</f>
        <v/>
      </c>
      <c r="L17" s="53"/>
      <c r="M17" s="51" t="str">
        <f>IF(CRS!V11="","",CRS!V11)</f>
        <v/>
      </c>
      <c r="N17" s="54"/>
      <c r="O17" s="55" t="str">
        <f>IF(CRS!W11="","",CRS!W11)</f>
        <v/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/>
      </c>
      <c r="C18" s="28" t="str">
        <f>IF(NAMES!B5="","",NAMES!B5)</f>
        <v/>
      </c>
      <c r="D18" s="29"/>
      <c r="E18" s="30" t="str">
        <f>IF(NAMES!C5="","",NAMES!C5)</f>
        <v/>
      </c>
      <c r="F18" s="31"/>
      <c r="G18" s="32" t="str">
        <f>IF(NAMES!D5="","",NAMES!D5)</f>
        <v/>
      </c>
      <c r="H18" s="24"/>
      <c r="I18" s="51" t="str">
        <f>IF(CRS!I12="","",CRS!I12)</f>
        <v/>
      </c>
      <c r="J18" s="52"/>
      <c r="K18" s="51" t="str">
        <f>IF(CRS!O12="","",CRS!O12)</f>
        <v/>
      </c>
      <c r="L18" s="53"/>
      <c r="M18" s="51" t="str">
        <f>IF(CRS!V12="","",CRS!V12)</f>
        <v/>
      </c>
      <c r="N18" s="54"/>
      <c r="O18" s="55" t="str">
        <f>IF(CRS!W12="","",CRS!W12)</f>
        <v/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/>
      </c>
      <c r="C19" s="28" t="str">
        <f>IF(NAMES!B6="","",NAMES!B6)</f>
        <v/>
      </c>
      <c r="D19" s="29"/>
      <c r="E19" s="30" t="str">
        <f>IF(NAMES!C6="","",NAMES!C6)</f>
        <v/>
      </c>
      <c r="F19" s="31"/>
      <c r="G19" s="32" t="str">
        <f>IF(NAMES!D6="","",NAMES!D6)</f>
        <v/>
      </c>
      <c r="H19" s="24"/>
      <c r="I19" s="51" t="str">
        <f>IF(CRS!I13="","",CRS!I13)</f>
        <v/>
      </c>
      <c r="J19" s="52"/>
      <c r="K19" s="51" t="str">
        <f>IF(CRS!O13="","",CRS!O13)</f>
        <v/>
      </c>
      <c r="L19" s="53"/>
      <c r="M19" s="51" t="str">
        <f>IF(CRS!V13="","",CRS!V13)</f>
        <v/>
      </c>
      <c r="N19" s="54"/>
      <c r="O19" s="55" t="str">
        <f>IF(CRS!W13="","",CRS!W13)</f>
        <v/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/>
      </c>
      <c r="C20" s="28" t="str">
        <f>IF(NAMES!B7="","",NAMES!B7)</f>
        <v/>
      </c>
      <c r="D20" s="29"/>
      <c r="E20" s="30" t="str">
        <f>IF(NAMES!C7="","",NAMES!C7)</f>
        <v/>
      </c>
      <c r="F20" s="31"/>
      <c r="G20" s="32" t="str">
        <f>IF(NAMES!D7="","",NAMES!D7)</f>
        <v/>
      </c>
      <c r="H20" s="24"/>
      <c r="I20" s="51" t="str">
        <f>IF(CRS!I14="","",CRS!I14)</f>
        <v/>
      </c>
      <c r="J20" s="52"/>
      <c r="K20" s="51" t="str">
        <f>IF(CRS!O14="","",CRS!O14)</f>
        <v/>
      </c>
      <c r="L20" s="53"/>
      <c r="M20" s="51" t="str">
        <f>IF(CRS!V14="","",CRS!V14)</f>
        <v/>
      </c>
      <c r="N20" s="54"/>
      <c r="O20" s="55" t="str">
        <f>IF(CRS!W14="","",CRS!W14)</f>
        <v/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/>
      </c>
      <c r="C21" s="28" t="str">
        <f>IF(NAMES!B8="","",NAMES!B8)</f>
        <v/>
      </c>
      <c r="D21" s="29"/>
      <c r="E21" s="30" t="str">
        <f>IF(NAMES!C8="","",NAMES!C8)</f>
        <v/>
      </c>
      <c r="F21" s="31"/>
      <c r="G21" s="32" t="str">
        <f>IF(NAMES!D8="","",NAMES!D8)</f>
        <v/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/>
      </c>
      <c r="N21" s="54"/>
      <c r="O21" s="55" t="str">
        <f>IF(CRS!W15="","",CRS!W15)</f>
        <v/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/>
      </c>
      <c r="C22" s="28" t="str">
        <f>IF(NAMES!B9="","",NAMES!B9)</f>
        <v/>
      </c>
      <c r="D22" s="29"/>
      <c r="E22" s="30" t="str">
        <f>IF(NAMES!C9="","",NAMES!C9)</f>
        <v/>
      </c>
      <c r="F22" s="31"/>
      <c r="G22" s="32" t="str">
        <f>IF(NAMES!D9="","",NAMES!D9)</f>
        <v/>
      </c>
      <c r="H22" s="24"/>
      <c r="I22" s="51" t="str">
        <f>IF(CRS!I16="","",CRS!I16)</f>
        <v/>
      </c>
      <c r="J22" s="52"/>
      <c r="K22" s="51" t="str">
        <f>IF(CRS!O16="","",CRS!O16)</f>
        <v/>
      </c>
      <c r="L22" s="53"/>
      <c r="M22" s="51" t="str">
        <f>IF(CRS!V16="","",CRS!V16)</f>
        <v/>
      </c>
      <c r="N22" s="54"/>
      <c r="O22" s="55" t="str">
        <f>IF(CRS!W16="","",CRS!W16)</f>
        <v/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/>
      </c>
      <c r="C23" s="28" t="str">
        <f>IF(NAMES!B10="","",NAMES!B10)</f>
        <v/>
      </c>
      <c r="D23" s="29"/>
      <c r="E23" s="30" t="str">
        <f>IF(NAMES!C10="","",NAMES!C10)</f>
        <v/>
      </c>
      <c r="F23" s="31"/>
      <c r="G23" s="32" t="str">
        <f>IF(NAMES!D10="","",NAMES!D10)</f>
        <v/>
      </c>
      <c r="H23" s="24"/>
      <c r="I23" s="51" t="str">
        <f>IF(CRS!I17="","",CRS!I17)</f>
        <v/>
      </c>
      <c r="J23" s="52"/>
      <c r="K23" s="51" t="str">
        <f>IF(CRS!O17="","",CRS!O17)</f>
        <v/>
      </c>
      <c r="L23" s="53"/>
      <c r="M23" s="51" t="str">
        <f>IF(CRS!V17="","",CRS!V17)</f>
        <v/>
      </c>
      <c r="N23" s="54"/>
      <c r="O23" s="55" t="str">
        <f>IF(CRS!W17="","",CRS!W17)</f>
        <v/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/>
      </c>
      <c r="C24" s="28" t="str">
        <f>IF(NAMES!B11="","",NAMES!B11)</f>
        <v/>
      </c>
      <c r="D24" s="29"/>
      <c r="E24" s="30" t="str">
        <f>IF(NAMES!C11="","",NAMES!C11)</f>
        <v/>
      </c>
      <c r="F24" s="31"/>
      <c r="G24" s="32" t="str">
        <f>IF(NAMES!D11="","",NAMES!D11)</f>
        <v/>
      </c>
      <c r="H24" s="24"/>
      <c r="I24" s="51" t="str">
        <f>IF(CRS!I18="","",CRS!I18)</f>
        <v/>
      </c>
      <c r="J24" s="52"/>
      <c r="K24" s="51" t="str">
        <f>IF(CRS!O18="","",CRS!O18)</f>
        <v/>
      </c>
      <c r="L24" s="53"/>
      <c r="M24" s="51" t="str">
        <f>IF(CRS!V18="","",CRS!V18)</f>
        <v/>
      </c>
      <c r="N24" s="54"/>
      <c r="O24" s="55" t="str">
        <f>IF(CRS!W18="","",CRS!W18)</f>
        <v/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/>
      </c>
      <c r="C25" s="28" t="str">
        <f>IF(NAMES!B12="","",NAMES!B12)</f>
        <v/>
      </c>
      <c r="D25" s="29"/>
      <c r="E25" s="30" t="str">
        <f>IF(NAMES!C12="","",NAMES!C12)</f>
        <v/>
      </c>
      <c r="F25" s="31"/>
      <c r="G25" s="32" t="str">
        <f>IF(NAMES!D12="","",NAMES!D12)</f>
        <v/>
      </c>
      <c r="H25" s="24"/>
      <c r="I25" s="51" t="str">
        <f>IF(CRS!I19="","",CRS!I19)</f>
        <v/>
      </c>
      <c r="J25" s="52"/>
      <c r="K25" s="51" t="str">
        <f>IF(CRS!O19="","",CRS!O19)</f>
        <v/>
      </c>
      <c r="L25" s="53"/>
      <c r="M25" s="51" t="str">
        <f>IF(CRS!V19="","",CRS!V19)</f>
        <v/>
      </c>
      <c r="N25" s="54"/>
      <c r="O25" s="55" t="str">
        <f>IF(CRS!W19="","",CRS!W19)</f>
        <v/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/>
      </c>
      <c r="C26" s="28" t="str">
        <f>IF(NAMES!B13="","",NAMES!B13)</f>
        <v/>
      </c>
      <c r="D26" s="29"/>
      <c r="E26" s="30" t="str">
        <f>IF(NAMES!C13="","",NAMES!C13)</f>
        <v/>
      </c>
      <c r="F26" s="31"/>
      <c r="G26" s="32" t="str">
        <f>IF(NAMES!D13="","",NAMES!D13)</f>
        <v/>
      </c>
      <c r="H26" s="24"/>
      <c r="I26" s="51" t="str">
        <f>IF(CRS!I20="","",CRS!I20)</f>
        <v/>
      </c>
      <c r="J26" s="52"/>
      <c r="K26" s="51" t="str">
        <f>IF(CRS!O20="","",CRS!O20)</f>
        <v/>
      </c>
      <c r="L26" s="53"/>
      <c r="M26" s="51" t="str">
        <f>IF(CRS!V20="","",CRS!V20)</f>
        <v/>
      </c>
      <c r="N26" s="54"/>
      <c r="O26" s="55" t="str">
        <f>IF(CRS!W20="","",CRS!W20)</f>
        <v/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/>
      </c>
      <c r="C27" s="28" t="str">
        <f>IF(NAMES!B14="","",NAMES!B14)</f>
        <v/>
      </c>
      <c r="D27" s="29"/>
      <c r="E27" s="30" t="str">
        <f>IF(NAMES!C14="","",NAMES!C14)</f>
        <v/>
      </c>
      <c r="F27" s="31"/>
      <c r="G27" s="32" t="str">
        <f>IF(NAMES!D14="","",NAMES!D14)</f>
        <v/>
      </c>
      <c r="H27" s="24"/>
      <c r="I27" s="51" t="str">
        <f>IF(CRS!I21="","",CRS!I21)</f>
        <v/>
      </c>
      <c r="J27" s="52"/>
      <c r="K27" s="51" t="str">
        <f>IF(CRS!O21="","",CRS!O21)</f>
        <v/>
      </c>
      <c r="L27" s="53"/>
      <c r="M27" s="51" t="str">
        <f>IF(CRS!V21="","",CRS!V21)</f>
        <v/>
      </c>
      <c r="N27" s="54"/>
      <c r="O27" s="55" t="str">
        <f>IF(CRS!W21="","",CRS!W21)</f>
        <v/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/>
      </c>
      <c r="C28" s="28" t="str">
        <f>IF(NAMES!B15="","",NAMES!B15)</f>
        <v/>
      </c>
      <c r="D28" s="29"/>
      <c r="E28" s="30" t="str">
        <f>IF(NAMES!C15="","",NAMES!C15)</f>
        <v/>
      </c>
      <c r="F28" s="31"/>
      <c r="G28" s="32" t="str">
        <f>IF(NAMES!D15="","",NAMES!D15)</f>
        <v/>
      </c>
      <c r="H28" s="24"/>
      <c r="I28" s="51" t="str">
        <f>IF(CRS!I22="","",CRS!I22)</f>
        <v/>
      </c>
      <c r="J28" s="52"/>
      <c r="K28" s="51" t="str">
        <f>IF(CRS!O22="","",CRS!O22)</f>
        <v/>
      </c>
      <c r="L28" s="53"/>
      <c r="M28" s="51" t="str">
        <f>IF(CRS!V22="","",CRS!V22)</f>
        <v/>
      </c>
      <c r="N28" s="54"/>
      <c r="O28" s="55" t="str">
        <f>IF(CRS!W22="","",CRS!W22)</f>
        <v/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/>
      </c>
      <c r="C29" s="28" t="str">
        <f>IF(NAMES!B16="","",NAMES!B16)</f>
        <v/>
      </c>
      <c r="D29" s="29"/>
      <c r="E29" s="30" t="str">
        <f>IF(NAMES!C16="","",NAMES!C16)</f>
        <v/>
      </c>
      <c r="F29" s="31"/>
      <c r="G29" s="32" t="str">
        <f>IF(NAMES!D16="","",NAMES!D16)</f>
        <v/>
      </c>
      <c r="H29" s="24"/>
      <c r="I29" s="51" t="str">
        <f>IF(CRS!I23="","",CRS!I23)</f>
        <v/>
      </c>
      <c r="J29" s="52"/>
      <c r="K29" s="51" t="str">
        <f>IF(CRS!O23="","",CRS!O23)</f>
        <v/>
      </c>
      <c r="L29" s="53"/>
      <c r="M29" s="51" t="str">
        <f>IF(CRS!V23="","",CRS!V23)</f>
        <v/>
      </c>
      <c r="N29" s="54"/>
      <c r="O29" s="55" t="str">
        <f>IF(CRS!W23="","",CRS!W23)</f>
        <v/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/>
      </c>
      <c r="C30" s="28" t="str">
        <f>IF(NAMES!B17="","",NAMES!B17)</f>
        <v/>
      </c>
      <c r="D30" s="29"/>
      <c r="E30" s="30" t="str">
        <f>IF(NAMES!C17="","",NAMES!C17)</f>
        <v/>
      </c>
      <c r="F30" s="31"/>
      <c r="G30" s="32" t="str">
        <f>IF(NAMES!D17="","",NAMES!D17)</f>
        <v/>
      </c>
      <c r="H30" s="24"/>
      <c r="I30" s="51" t="str">
        <f>IF(CRS!I24="","",CRS!I24)</f>
        <v/>
      </c>
      <c r="J30" s="52"/>
      <c r="K30" s="51" t="str">
        <f>IF(CRS!O24="","",CRS!O24)</f>
        <v/>
      </c>
      <c r="L30" s="53"/>
      <c r="M30" s="51" t="str">
        <f>IF(CRS!V24="","",CRS!V24)</f>
        <v/>
      </c>
      <c r="N30" s="54"/>
      <c r="O30" s="55" t="str">
        <f>IF(CRS!W24="","",CRS!W24)</f>
        <v/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/>
      </c>
      <c r="C31" s="28" t="str">
        <f>IF(NAMES!B18="","",NAMES!B18)</f>
        <v/>
      </c>
      <c r="D31" s="29"/>
      <c r="E31" s="30" t="str">
        <f>IF(NAMES!C18="","",NAMES!C18)</f>
        <v/>
      </c>
      <c r="F31" s="31"/>
      <c r="G31" s="32" t="str">
        <f>IF(NAMES!D18="","",NAMES!D18)</f>
        <v/>
      </c>
      <c r="H31" s="24"/>
      <c r="I31" s="51" t="str">
        <f>IF(CRS!I25="","",CRS!I25)</f>
        <v/>
      </c>
      <c r="J31" s="52"/>
      <c r="K31" s="51" t="str">
        <f>IF(CRS!O25="","",CRS!O25)</f>
        <v/>
      </c>
      <c r="L31" s="53"/>
      <c r="M31" s="51" t="str">
        <f>IF(CRS!V25="","",CRS!V25)</f>
        <v/>
      </c>
      <c r="N31" s="54"/>
      <c r="O31" s="55" t="str">
        <f>IF(CRS!W25="","",CRS!W25)</f>
        <v/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/>
      </c>
      <c r="C32" s="28" t="str">
        <f>IF(NAMES!B19="","",NAMES!B19)</f>
        <v/>
      </c>
      <c r="D32" s="29"/>
      <c r="E32" s="30" t="str">
        <f>IF(NAMES!C19="","",NAMES!C19)</f>
        <v/>
      </c>
      <c r="F32" s="31"/>
      <c r="G32" s="32" t="str">
        <f>IF(NAMES!D19="","",NAMES!D19)</f>
        <v/>
      </c>
      <c r="H32" s="24"/>
      <c r="I32" s="51" t="str">
        <f>IF(CRS!I26="","",CRS!I26)</f>
        <v/>
      </c>
      <c r="J32" s="52"/>
      <c r="K32" s="51" t="str">
        <f>IF(CRS!O26="","",CRS!O26)</f>
        <v/>
      </c>
      <c r="L32" s="53"/>
      <c r="M32" s="51" t="str">
        <f>IF(CRS!V26="","",CRS!V26)</f>
        <v/>
      </c>
      <c r="N32" s="54"/>
      <c r="O32" s="55" t="str">
        <f>IF(CRS!W26="","",CRS!W26)</f>
        <v/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/>
      </c>
      <c r="C33" s="28" t="str">
        <f>IF(NAMES!B20="","",NAMES!B20)</f>
        <v/>
      </c>
      <c r="D33" s="29"/>
      <c r="E33" s="30" t="str">
        <f>IF(NAMES!C20="","",NAMES!C20)</f>
        <v/>
      </c>
      <c r="F33" s="31"/>
      <c r="G33" s="32" t="str">
        <f>IF(NAMES!D20="","",NAMES!D20)</f>
        <v/>
      </c>
      <c r="H33" s="24"/>
      <c r="I33" s="51" t="str">
        <f>IF(CRS!I27="","",CRS!I27)</f>
        <v/>
      </c>
      <c r="J33" s="52"/>
      <c r="K33" s="51" t="str">
        <f>IF(CRS!O27="","",CRS!O27)</f>
        <v/>
      </c>
      <c r="L33" s="53"/>
      <c r="M33" s="51" t="str">
        <f>IF(CRS!V27="","",CRS!V27)</f>
        <v/>
      </c>
      <c r="N33" s="54"/>
      <c r="O33" s="55" t="str">
        <f>IF(CRS!W27="","",CRS!W27)</f>
        <v/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/>
      </c>
      <c r="C34" s="28" t="str">
        <f>IF(NAMES!B21="","",NAMES!B21)</f>
        <v/>
      </c>
      <c r="D34" s="29"/>
      <c r="E34" s="30" t="str">
        <f>IF(NAMES!C21="","",NAMES!C21)</f>
        <v/>
      </c>
      <c r="F34" s="31"/>
      <c r="G34" s="32" t="str">
        <f>IF(NAMES!D21="","",NAMES!D21)</f>
        <v/>
      </c>
      <c r="H34" s="24"/>
      <c r="I34" s="51" t="str">
        <f>IF(CRS!I28="","",CRS!I28)</f>
        <v/>
      </c>
      <c r="J34" s="52"/>
      <c r="K34" s="51" t="str">
        <f>IF(CRS!O28="","",CRS!O28)</f>
        <v/>
      </c>
      <c r="L34" s="53"/>
      <c r="M34" s="51" t="str">
        <f>IF(CRS!V28="","",CRS!V28)</f>
        <v/>
      </c>
      <c r="N34" s="54"/>
      <c r="O34" s="55" t="str">
        <f>IF(CRS!W28="","",CRS!W28)</f>
        <v/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/>
      </c>
      <c r="C35" s="28" t="str">
        <f>IF(NAMES!B22="","",NAMES!B22)</f>
        <v/>
      </c>
      <c r="D35" s="29"/>
      <c r="E35" s="30" t="str">
        <f>IF(NAMES!C22="","",NAMES!C22)</f>
        <v/>
      </c>
      <c r="F35" s="31"/>
      <c r="G35" s="32" t="str">
        <f>IF(NAMES!D22="","",NAMES!D22)</f>
        <v/>
      </c>
      <c r="H35" s="24"/>
      <c r="I35" s="51" t="str">
        <f>IF(CRS!I29="","",CRS!I29)</f>
        <v/>
      </c>
      <c r="J35" s="52"/>
      <c r="K35" s="51" t="str">
        <f>IF(CRS!O29="","",CRS!O29)</f>
        <v/>
      </c>
      <c r="L35" s="53"/>
      <c r="M35" s="51" t="str">
        <f>IF(CRS!V29="","",CRS!V29)</f>
        <v/>
      </c>
      <c r="N35" s="54"/>
      <c r="O35" s="55" t="str">
        <f>IF(CRS!W29="","",CRS!W29)</f>
        <v/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/>
      </c>
      <c r="C36" s="28" t="str">
        <f>IF(NAMES!B23="","",NAMES!B23)</f>
        <v/>
      </c>
      <c r="D36" s="29"/>
      <c r="E36" s="30" t="str">
        <f>IF(NAMES!C23="","",NAMES!C23)</f>
        <v/>
      </c>
      <c r="F36" s="31"/>
      <c r="G36" s="32" t="str">
        <f>IF(NAMES!D23="","",NAMES!D23)</f>
        <v/>
      </c>
      <c r="H36" s="24"/>
      <c r="I36" s="51" t="str">
        <f>IF(CRS!I30="","",CRS!I30)</f>
        <v/>
      </c>
      <c r="J36" s="52"/>
      <c r="K36" s="51" t="str">
        <f>IF(CRS!O30="","",CRS!O30)</f>
        <v/>
      </c>
      <c r="L36" s="53"/>
      <c r="M36" s="51" t="str">
        <f>IF(CRS!V30="","",CRS!V30)</f>
        <v/>
      </c>
      <c r="N36" s="54"/>
      <c r="O36" s="55" t="str">
        <f>IF(CRS!W30="","",CRS!W30)</f>
        <v/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/>
      </c>
      <c r="C37" s="28" t="str">
        <f>IF(NAMES!B24="","",NAMES!B24)</f>
        <v/>
      </c>
      <c r="D37" s="29"/>
      <c r="E37" s="30" t="str">
        <f>IF(NAMES!C24="","",NAMES!C24)</f>
        <v/>
      </c>
      <c r="F37" s="31"/>
      <c r="G37" s="32" t="str">
        <f>IF(NAMES!D24="","",NAMES!D24)</f>
        <v/>
      </c>
      <c r="H37" s="24"/>
      <c r="I37" s="51" t="str">
        <f>IF(CRS!I31="","",CRS!I31)</f>
        <v/>
      </c>
      <c r="J37" s="52"/>
      <c r="K37" s="51" t="str">
        <f>IF(CRS!O31="","",CRS!O31)</f>
        <v/>
      </c>
      <c r="L37" s="53"/>
      <c r="M37" s="51" t="str">
        <f>IF(CRS!V31="","",CRS!V31)</f>
        <v/>
      </c>
      <c r="N37" s="54"/>
      <c r="O37" s="55" t="str">
        <f>IF(CRS!W31="","",CRS!W31)</f>
        <v/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/>
      </c>
      <c r="C38" s="28" t="str">
        <f>IF(NAMES!B25="","",NAMES!B25)</f>
        <v/>
      </c>
      <c r="D38" s="29"/>
      <c r="E38" s="30" t="str">
        <f>IF(NAMES!C25="","",NAMES!C25)</f>
        <v/>
      </c>
      <c r="F38" s="31"/>
      <c r="G38" s="32" t="str">
        <f>IF(NAMES!D25="","",NAMES!D25)</f>
        <v/>
      </c>
      <c r="H38" s="24"/>
      <c r="I38" s="51" t="str">
        <f>IF(CRS!I32="","",CRS!I32)</f>
        <v/>
      </c>
      <c r="J38" s="52"/>
      <c r="K38" s="51" t="str">
        <f>IF(CRS!O32="","",CRS!O32)</f>
        <v/>
      </c>
      <c r="L38" s="53"/>
      <c r="M38" s="51" t="str">
        <f>IF(CRS!V32="","",CRS!V32)</f>
        <v/>
      </c>
      <c r="N38" s="54"/>
      <c r="O38" s="55" t="str">
        <f>IF(CRS!W32="","",CRS!W32)</f>
        <v/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/>
      </c>
      <c r="C39" s="28" t="str">
        <f>IF(NAMES!B26="","",NAMES!B26)</f>
        <v/>
      </c>
      <c r="D39" s="29"/>
      <c r="E39" s="30" t="str">
        <f>IF(NAMES!C26="","",NAMES!C26)</f>
        <v/>
      </c>
      <c r="F39" s="31"/>
      <c r="G39" s="32" t="str">
        <f>IF(NAMES!D26="","",NAMES!D26)</f>
        <v/>
      </c>
      <c r="H39" s="24"/>
      <c r="I39" s="51" t="str">
        <f>IF(CRS!I33="","",CRS!I33)</f>
        <v/>
      </c>
      <c r="J39" s="52"/>
      <c r="K39" s="51" t="str">
        <f>IF(CRS!O33="","",CRS!O33)</f>
        <v/>
      </c>
      <c r="L39" s="53"/>
      <c r="M39" s="51" t="str">
        <f>IF(CRS!V33="","",CRS!V33)</f>
        <v/>
      </c>
      <c r="N39" s="54"/>
      <c r="O39" s="55" t="str">
        <f>IF(CRS!W33="","",CRS!W33)</f>
        <v/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/>
      </c>
      <c r="C40" s="28" t="str">
        <f>IF(NAMES!B27="","",NAMES!B27)</f>
        <v/>
      </c>
      <c r="D40" s="29"/>
      <c r="E40" s="30" t="str">
        <f>IF(NAMES!C27="","",NAMES!C27)</f>
        <v/>
      </c>
      <c r="F40" s="31"/>
      <c r="G40" s="32" t="str">
        <f>IF(NAMES!D27="","",NAMES!D27)</f>
        <v/>
      </c>
      <c r="H40" s="24"/>
      <c r="I40" s="51" t="str">
        <f>IF(CRS!I34="","",CRS!I34)</f>
        <v/>
      </c>
      <c r="J40" s="52"/>
      <c r="K40" s="51" t="str">
        <f>IF(CRS!O34="","",CRS!O34)</f>
        <v/>
      </c>
      <c r="L40" s="53"/>
      <c r="M40" s="51" t="str">
        <f>IF(CRS!V34="","",CRS!V34)</f>
        <v/>
      </c>
      <c r="N40" s="54"/>
      <c r="O40" s="55" t="str">
        <f>IF(CRS!W34="","",CRS!W34)</f>
        <v/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/>
      </c>
      <c r="C41" s="28" t="str">
        <f>IF(NAMES!B28="","",NAMES!B28)</f>
        <v/>
      </c>
      <c r="D41" s="29"/>
      <c r="E41" s="30" t="str">
        <f>IF(NAMES!C28="","",NAMES!C28)</f>
        <v/>
      </c>
      <c r="F41" s="31"/>
      <c r="G41" s="32" t="str">
        <f>IF(NAMES!D28="","",NAMES!D28)</f>
        <v/>
      </c>
      <c r="H41" s="24"/>
      <c r="I41" s="51" t="str">
        <f>IF(CRS!I35="","",CRS!I35)</f>
        <v/>
      </c>
      <c r="J41" s="52"/>
      <c r="K41" s="51" t="str">
        <f>IF(CRS!O35="","",CRS!O35)</f>
        <v/>
      </c>
      <c r="L41" s="53"/>
      <c r="M41" s="51" t="str">
        <f>IF(CRS!V35="","",CRS!V35)</f>
        <v/>
      </c>
      <c r="N41" s="54"/>
      <c r="O41" s="55" t="str">
        <f>IF(CRS!W35="","",CRS!W35)</f>
        <v/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/>
      </c>
      <c r="C42" s="28" t="str">
        <f>IF(NAMES!B29="","",NAMES!B29)</f>
        <v/>
      </c>
      <c r="D42" s="29"/>
      <c r="E42" s="30" t="str">
        <f>IF(NAMES!C29="","",NAMES!C29)</f>
        <v/>
      </c>
      <c r="F42" s="31"/>
      <c r="G42" s="32" t="str">
        <f>IF(NAMES!D29="","",NAMES!D29)</f>
        <v/>
      </c>
      <c r="H42" s="24"/>
      <c r="I42" s="51" t="str">
        <f>IF(CRS!I36="","",CRS!I36)</f>
        <v/>
      </c>
      <c r="J42" s="52"/>
      <c r="K42" s="51" t="str">
        <f>IF(CRS!O36="","",CRS!O36)</f>
        <v/>
      </c>
      <c r="L42" s="53"/>
      <c r="M42" s="51" t="str">
        <f>IF(CRS!V36="","",CRS!V36)</f>
        <v/>
      </c>
      <c r="N42" s="54"/>
      <c r="O42" s="55" t="str">
        <f>IF(CRS!W36="","",CRS!W36)</f>
        <v/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/>
      </c>
      <c r="C43" s="28" t="str">
        <f>IF(NAMES!B30="","",NAMES!B30)</f>
        <v/>
      </c>
      <c r="D43" s="29"/>
      <c r="E43" s="30" t="str">
        <f>IF(NAMES!C30="","",NAMES!C30)</f>
        <v/>
      </c>
      <c r="F43" s="31"/>
      <c r="G43" s="32" t="str">
        <f>IF(NAMES!D30="","",NAMES!D30)</f>
        <v/>
      </c>
      <c r="H43" s="24"/>
      <c r="I43" s="51" t="str">
        <f>IF(CRS!I37="","",CRS!I37)</f>
        <v/>
      </c>
      <c r="J43" s="52"/>
      <c r="K43" s="51" t="str">
        <f>IF(CRS!O37="","",CRS!O37)</f>
        <v/>
      </c>
      <c r="L43" s="53"/>
      <c r="M43" s="51" t="str">
        <f>IF(CRS!V37="","",CRS!V37)</f>
        <v/>
      </c>
      <c r="N43" s="54"/>
      <c r="O43" s="55" t="str">
        <f>IF(CRS!W37="","",CRS!W37)</f>
        <v/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/>
      </c>
      <c r="C44" s="28" t="str">
        <f>IF(NAMES!B31="","",NAMES!B31)</f>
        <v/>
      </c>
      <c r="D44" s="29"/>
      <c r="E44" s="30" t="str">
        <f>IF(NAMES!C31="","",NAMES!C31)</f>
        <v/>
      </c>
      <c r="F44" s="31"/>
      <c r="G44" s="32" t="str">
        <f>IF(NAMES!D31="","",NAMES!D31)</f>
        <v/>
      </c>
      <c r="H44" s="24"/>
      <c r="I44" s="51" t="str">
        <f>IF(CRS!I38="","",CRS!I38)</f>
        <v/>
      </c>
      <c r="J44" s="52"/>
      <c r="K44" s="51" t="str">
        <f>IF(CRS!O38="","",CRS!O38)</f>
        <v/>
      </c>
      <c r="L44" s="53"/>
      <c r="M44" s="51" t="str">
        <f>IF(CRS!V38="","",CRS!V38)</f>
        <v/>
      </c>
      <c r="N44" s="54"/>
      <c r="O44" s="55" t="str">
        <f>IF(CRS!W38="","",CRS!W38)</f>
        <v/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/>
      </c>
      <c r="C45" s="28" t="str">
        <f>IF(NAMES!B32="","",NAMES!B32)</f>
        <v/>
      </c>
      <c r="D45" s="29"/>
      <c r="E45" s="30" t="str">
        <f>IF(NAMES!C32="","",NAMES!C32)</f>
        <v/>
      </c>
      <c r="F45" s="31"/>
      <c r="G45" s="32" t="str">
        <f>IF(NAMES!D32="","",NAMES!D32)</f>
        <v/>
      </c>
      <c r="H45" s="24"/>
      <c r="I45" s="51" t="str">
        <f>IF(CRS!I39="","",CRS!I39)</f>
        <v/>
      </c>
      <c r="J45" s="52"/>
      <c r="K45" s="51" t="str">
        <f>IF(CRS!O39="","",CRS!O39)</f>
        <v/>
      </c>
      <c r="L45" s="53"/>
      <c r="M45" s="51" t="str">
        <f>IF(CRS!V39="","",CRS!V39)</f>
        <v/>
      </c>
      <c r="N45" s="54"/>
      <c r="O45" s="55" t="str">
        <f>IF(CRS!W39="","",CRS!W39)</f>
        <v/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/>
      </c>
      <c r="C46" s="28" t="str">
        <f>IF(NAMES!B33="","",NAMES!B33)</f>
        <v/>
      </c>
      <c r="D46" s="29"/>
      <c r="E46" s="30" t="str">
        <f>IF(NAMES!C33="","",NAMES!C33)</f>
        <v/>
      </c>
      <c r="F46" s="31"/>
      <c r="G46" s="32" t="str">
        <f>IF(NAMES!D33="","",NAMES!D33)</f>
        <v/>
      </c>
      <c r="H46" s="24"/>
      <c r="I46" s="51" t="str">
        <f>IF(CRS!I40="","",CRS!I40)</f>
        <v/>
      </c>
      <c r="J46" s="52"/>
      <c r="K46" s="51" t="str">
        <f>IF(CRS!O40="","",CRS!O40)</f>
        <v/>
      </c>
      <c r="L46" s="53"/>
      <c r="M46" s="51" t="str">
        <f>IF(CRS!V40="","",CRS!V40)</f>
        <v/>
      </c>
      <c r="N46" s="54"/>
      <c r="O46" s="55" t="str">
        <f>IF(CRS!W40="","",CRS!W40)</f>
        <v/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190</v>
      </c>
      <c r="D47" s="34" t="str">
        <f>'INITIAL INPUT'!J12</f>
        <v>MOBILE APPLICATION DESIGN AND DEVELOPMENT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191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192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193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194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195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182</v>
      </c>
      <c r="I65" s="8"/>
      <c r="L65" s="38"/>
    </row>
    <row r="66" ht="14.25" spans="5:12">
      <c r="E66" s="9" t="s">
        <v>183</v>
      </c>
      <c r="I66" s="9"/>
      <c r="L66" s="39"/>
    </row>
    <row r="69" ht="15.75" spans="5:12">
      <c r="E69" s="11" t="s">
        <v>184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INTL</v>
      </c>
      <c r="C72" s="15" t="str">
        <f>C11</f>
        <v>CSE12</v>
      </c>
      <c r="D72" s="16"/>
      <c r="E72" s="16"/>
      <c r="F72" s="17"/>
      <c r="G72" s="18" t="str">
        <f>G11</f>
        <v>THSAT 12:30PM-1:45PM  MWF 4:15PM-5:30PM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185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186</v>
      </c>
      <c r="C75" s="23" t="s">
        <v>187</v>
      </c>
      <c r="D75" s="24"/>
      <c r="E75" s="25"/>
      <c r="F75" s="24"/>
      <c r="G75" s="26" t="s">
        <v>188</v>
      </c>
      <c r="H75" s="24"/>
      <c r="I75" s="48" t="s">
        <v>113</v>
      </c>
      <c r="J75" s="24"/>
      <c r="K75" s="48" t="s">
        <v>114</v>
      </c>
      <c r="L75" s="24"/>
      <c r="M75" s="48" t="s">
        <v>189</v>
      </c>
      <c r="N75" s="48"/>
      <c r="O75" s="49" t="s">
        <v>119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/>
      </c>
      <c r="C76" s="28" t="str">
        <f>IF(NAMES!B34="","",NAMES!B34)</f>
        <v/>
      </c>
      <c r="D76" s="29"/>
      <c r="E76" s="30" t="str">
        <f>IF(NAMES!C34="","",NAMES!C34)</f>
        <v/>
      </c>
      <c r="F76" s="31"/>
      <c r="G76" s="32" t="str">
        <f>IF(NAMES!D34="","",NAMES!D34)</f>
        <v/>
      </c>
      <c r="H76" s="24"/>
      <c r="I76" s="51" t="str">
        <f>IF(CRS!I50="","",CRS!I50)</f>
        <v/>
      </c>
      <c r="J76" s="52"/>
      <c r="K76" s="51" t="str">
        <f>IF(CRS!O50="","",CRS!O50)</f>
        <v/>
      </c>
      <c r="L76" s="53"/>
      <c r="M76" s="51" t="str">
        <f>IF(CRS!V50="","",CRS!V50)</f>
        <v/>
      </c>
      <c r="N76" s="54"/>
      <c r="O76" s="55" t="str">
        <f>IF(CRS!W50="","",CRS!W50)</f>
        <v/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/>
      </c>
      <c r="C77" s="28" t="str">
        <f>IF(NAMES!B35="","",NAMES!B35)</f>
        <v/>
      </c>
      <c r="D77" s="29"/>
      <c r="E77" s="30" t="str">
        <f>IF(NAMES!C35="","",NAMES!C35)</f>
        <v/>
      </c>
      <c r="F77" s="31"/>
      <c r="G77" s="32" t="str">
        <f>IF(NAMES!D35="","",NAMES!D35)</f>
        <v/>
      </c>
      <c r="H77" s="24"/>
      <c r="I77" s="51" t="str">
        <f>IF(CRS!I51="","",CRS!I51)</f>
        <v/>
      </c>
      <c r="J77" s="52"/>
      <c r="K77" s="51" t="str">
        <f>IF(CRS!O51="","",CRS!O51)</f>
        <v/>
      </c>
      <c r="L77" s="53"/>
      <c r="M77" s="51" t="str">
        <f>IF(CRS!V51="","",CRS!V51)</f>
        <v/>
      </c>
      <c r="N77" s="54"/>
      <c r="O77" s="55" t="str">
        <f>IF(CRS!W51="","",CRS!W51)</f>
        <v/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/>
      </c>
      <c r="C78" s="28" t="str">
        <f>IF(NAMES!B36="","",NAMES!B36)</f>
        <v/>
      </c>
      <c r="D78" s="29"/>
      <c r="E78" s="30" t="str">
        <f>IF(NAMES!C36="","",NAMES!C36)</f>
        <v/>
      </c>
      <c r="F78" s="31"/>
      <c r="G78" s="32" t="str">
        <f>IF(NAMES!D36="","",NAMES!D36)</f>
        <v/>
      </c>
      <c r="H78" s="24"/>
      <c r="I78" s="51" t="str">
        <f>IF(CRS!I52="","",CRS!I52)</f>
        <v/>
      </c>
      <c r="J78" s="52"/>
      <c r="K78" s="51" t="str">
        <f>IF(CRS!O52="","",CRS!O52)</f>
        <v/>
      </c>
      <c r="L78" s="53"/>
      <c r="M78" s="51" t="str">
        <f>IF(CRS!V52="","",CRS!V52)</f>
        <v/>
      </c>
      <c r="N78" s="54"/>
      <c r="O78" s="55" t="str">
        <f>IF(CRS!W52="","",CRS!W52)</f>
        <v/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/>
      </c>
      <c r="C79" s="28" t="str">
        <f>IF(NAMES!B37="","",NAMES!B37)</f>
        <v/>
      </c>
      <c r="D79" s="29"/>
      <c r="E79" s="30" t="str">
        <f>IF(NAMES!C37="","",NAMES!C37)</f>
        <v/>
      </c>
      <c r="F79" s="31"/>
      <c r="G79" s="32" t="str">
        <f>IF(NAMES!D37="","",NAMES!D37)</f>
        <v/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/>
      </c>
      <c r="N79" s="54"/>
      <c r="O79" s="55" t="str">
        <f>IF(CRS!W53="","",CRS!W53)</f>
        <v/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190</v>
      </c>
      <c r="D108" s="34" t="str">
        <f>D47</f>
        <v>MOBILE APPLICATION DESIGN AND DEVELOPMENT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191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192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193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194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196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2018-04-23T05:18:36Z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