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A9FF549B-05E9-437E-BA0B-9346C4BFBE37}" xr6:coauthVersionLast="47" xr6:coauthVersionMax="47" xr10:uidLastSave="{00000000-0000-0000-0000-000000000000}"/>
  <bookViews>
    <workbookView xWindow="-120" yWindow="-120" windowWidth="20730" windowHeight="11040" tabRatio="698" firstSheet="6" activeTab="7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esafio 1" sheetId="33" r:id="rId7"/>
    <sheet name="Desafio 2" sheetId="32" r:id="rId8"/>
    <sheet name="Dados para Gráficos" sheetId="19" state="hidden" r:id="rId9"/>
    <sheet name="Dashboard" sheetId="18" state="hidden" r:id="rId10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2" l="1"/>
  <c r="F12" i="33"/>
  <c r="F9" i="32"/>
  <c r="F9" i="33"/>
  <c r="F6" i="32"/>
  <c r="F3" i="32"/>
  <c r="F6" i="33"/>
  <c r="F3" i="33"/>
  <c r="H30" i="16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L51" i="16" l="1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<sst xmlns="http://schemas.openxmlformats.org/spreadsheetml/2006/main" count="532" uniqueCount="178">
  <si>
    <t>Controle de Produtos</t>
  </si>
  <si>
    <t>Código</t>
  </si>
  <si>
    <t>Produtos</t>
  </si>
  <si>
    <t>Tamanho</t>
  </si>
  <si>
    <t>Categoria</t>
  </si>
  <si>
    <t>Estoque</t>
  </si>
  <si>
    <t>Preço Unitário</t>
  </si>
  <si>
    <t>PR001</t>
  </si>
  <si>
    <t>Bermuda</t>
  </si>
  <si>
    <t>P</t>
  </si>
  <si>
    <t>Vestuário</t>
  </si>
  <si>
    <t>PR002</t>
  </si>
  <si>
    <t>M</t>
  </si>
  <si>
    <t>PR003</t>
  </si>
  <si>
    <t>G</t>
  </si>
  <si>
    <t>PR004</t>
  </si>
  <si>
    <t>Bolsa coringa</t>
  </si>
  <si>
    <t>Único</t>
  </si>
  <si>
    <t>Acessórios</t>
  </si>
  <si>
    <t>PR005</t>
  </si>
  <si>
    <t>Bolsa de couro</t>
  </si>
  <si>
    <t>PR006</t>
  </si>
  <si>
    <t>Boné</t>
  </si>
  <si>
    <t>PR007</t>
  </si>
  <si>
    <t>Calça jeans</t>
  </si>
  <si>
    <t>PR008</t>
  </si>
  <si>
    <t>PR009</t>
  </si>
  <si>
    <t>PR010</t>
  </si>
  <si>
    <t>Calça legging</t>
  </si>
  <si>
    <t>PR011</t>
  </si>
  <si>
    <t>PR012</t>
  </si>
  <si>
    <t>PR013</t>
  </si>
  <si>
    <t>Camiseta Estampada</t>
  </si>
  <si>
    <t>PR014</t>
  </si>
  <si>
    <t>PR015</t>
  </si>
  <si>
    <t>PR016</t>
  </si>
  <si>
    <t>Camiseta Lisa</t>
  </si>
  <si>
    <t>PR017</t>
  </si>
  <si>
    <t xml:space="preserve">Camiseta Lisa </t>
  </si>
  <si>
    <t>PR018</t>
  </si>
  <si>
    <t>PR019</t>
  </si>
  <si>
    <t>Cinto</t>
  </si>
  <si>
    <t>PR020</t>
  </si>
  <si>
    <t>Jaqueta couro</t>
  </si>
  <si>
    <t>PR021</t>
  </si>
  <si>
    <t>PR022</t>
  </si>
  <si>
    <t>PR023</t>
  </si>
  <si>
    <t>Jaqueta jeans</t>
  </si>
  <si>
    <t>PR024</t>
  </si>
  <si>
    <t>PR025</t>
  </si>
  <si>
    <t>PR026</t>
  </si>
  <si>
    <t>Óculos quadrado</t>
  </si>
  <si>
    <t>PR027</t>
  </si>
  <si>
    <t>Óculos redondo</t>
  </si>
  <si>
    <t>PR028</t>
  </si>
  <si>
    <t>Tênis Atitas</t>
  </si>
  <si>
    <t>Calçado</t>
  </si>
  <si>
    <t>PR029</t>
  </si>
  <si>
    <t>PR030</t>
  </si>
  <si>
    <t>PR031</t>
  </si>
  <si>
    <t>Tênis Chunky</t>
  </si>
  <si>
    <t>PR032</t>
  </si>
  <si>
    <t>PR033</t>
  </si>
  <si>
    <t>PR034</t>
  </si>
  <si>
    <t>Vestido curto</t>
  </si>
  <si>
    <t>PR035</t>
  </si>
  <si>
    <t>PR036</t>
  </si>
  <si>
    <t>PR037</t>
  </si>
  <si>
    <t>Vestido longo</t>
  </si>
  <si>
    <t>PR038</t>
  </si>
  <si>
    <t>PR039</t>
  </si>
  <si>
    <t>PR040</t>
  </si>
  <si>
    <t>Camiseta Conforto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</si>
  <si>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</si>
  <si>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</si>
  <si>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</si>
  <si>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</si>
  <si>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</si>
  <si>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</si>
  <si>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</si>
  <si>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</si>
  <si>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</si>
  <si>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</si>
  <si>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</si>
  <si>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</si>
  <si>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</si>
  <si>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</si>
  <si>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</si>
  <si>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</si>
  <si>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</si>
  <si>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</si>
  <si>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</si>
  <si>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Sandália Rasteira</t>
  </si>
  <si>
    <t>PR056</t>
  </si>
  <si>
    <t>PR057</t>
  </si>
  <si>
    <t>PR058</t>
  </si>
  <si>
    <t>Calça Alfaiataria</t>
  </si>
  <si>
    <t>PR059</t>
  </si>
  <si>
    <t>PR060</t>
  </si>
  <si>
    <t>Vendedor</t>
  </si>
  <si>
    <t>Cidade</t>
  </si>
  <si>
    <t>Desc. Máximo</t>
  </si>
  <si>
    <t>VD001</t>
  </si>
  <si>
    <t>João</t>
  </si>
  <si>
    <t>São Paulo</t>
  </si>
  <si>
    <t>VD002</t>
  </si>
  <si>
    <t>Sarah</t>
  </si>
  <si>
    <t>Rio de Janeiro</t>
  </si>
  <si>
    <t>VD003</t>
  </si>
  <si>
    <t>Clara</t>
  </si>
  <si>
    <t>Natal</t>
  </si>
  <si>
    <t>VD004</t>
  </si>
  <si>
    <t>Amanda</t>
  </si>
  <si>
    <t>Manaus</t>
  </si>
  <si>
    <t>VD005</t>
  </si>
  <si>
    <t>Bruno</t>
  </si>
  <si>
    <t>Belo Horizonte</t>
  </si>
  <si>
    <t>Vendas</t>
  </si>
  <si>
    <t>Nº</t>
  </si>
  <si>
    <t>Mês</t>
  </si>
  <si>
    <t>Data</t>
  </si>
  <si>
    <t>Qtd</t>
  </si>
  <si>
    <t>Indice</t>
  </si>
  <si>
    <t>Desconto 
(Passo a Passo)</t>
  </si>
  <si>
    <t>Desconto 
(Diretão)</t>
  </si>
  <si>
    <t>Desconto 
(Vendedor)</t>
  </si>
  <si>
    <t>Desconto Final</t>
  </si>
  <si>
    <t>Total</t>
  </si>
  <si>
    <t>Consultas</t>
  </si>
  <si>
    <t>Consulta Produto</t>
  </si>
  <si>
    <t>Vendas do Dia</t>
  </si>
  <si>
    <t xml:space="preserve">Código: </t>
  </si>
  <si>
    <t xml:space="preserve">Data: </t>
  </si>
  <si>
    <t xml:space="preserve">Descrição: </t>
  </si>
  <si>
    <t xml:space="preserve">Dia da Semana: </t>
  </si>
  <si>
    <t xml:space="preserve">Tamanho: </t>
  </si>
  <si>
    <t xml:space="preserve">Total Valor: </t>
  </si>
  <si>
    <t xml:space="preserve">Categoria: </t>
  </si>
  <si>
    <t xml:space="preserve">Total Qtd: </t>
  </si>
  <si>
    <t xml:space="preserve">Preço Unitário: </t>
  </si>
  <si>
    <t xml:space="preserve">Estoque: </t>
  </si>
  <si>
    <t xml:space="preserve">Situação: </t>
  </si>
  <si>
    <t xml:space="preserve">Estoque Mínimo: 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</si>
  <si>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</si>
  <si>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</si>
  <si>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</si>
  <si>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</si>
  <si>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</si>
  <si>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</si>
  <si>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</si>
  <si>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</si>
  <si>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</si>
  <si>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Desconto por Categoria e Qtd</t>
  </si>
  <si>
    <t>Estoque Mínimo</t>
  </si>
  <si>
    <t>Lista Simplificada</t>
  </si>
  <si>
    <t>Ache o preço do produto que tenha aproximadamente 20 quantidades</t>
  </si>
  <si>
    <t>Ache um produto com aproximadamente 35 quantidades</t>
  </si>
  <si>
    <t>Responda sim, se houver uma bermuda que custa 65,90</t>
  </si>
  <si>
    <t>Qual o produto mais caro da lista</t>
  </si>
  <si>
    <t>Vendedores</t>
  </si>
  <si>
    <t>Totais</t>
  </si>
  <si>
    <t>N. Mês</t>
  </si>
  <si>
    <t>Meses</t>
  </si>
  <si>
    <t>% Vendas</t>
  </si>
  <si>
    <t>% Restante</t>
  </si>
  <si>
    <t>Jan</t>
  </si>
  <si>
    <t>Calçados</t>
  </si>
  <si>
    <t>Fev</t>
  </si>
  <si>
    <t>Mar</t>
  </si>
  <si>
    <t>Abr</t>
  </si>
  <si>
    <t>Mai</t>
  </si>
  <si>
    <t>Jun</t>
  </si>
  <si>
    <t>Total de Produtos</t>
  </si>
  <si>
    <t>Produtos Vendidos</t>
  </si>
  <si>
    <t>Total de Vendas</t>
  </si>
  <si>
    <t>Vendas Mensais</t>
  </si>
  <si>
    <t>Vendas por Categoria</t>
  </si>
  <si>
    <t>Ranking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</si>
</sst>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5" fontId="29" fillId="0" borderId="6" xfId="0" applyNumberFormat="1" applyFont="1" applyBorder="1" applyAlignment="1">
      <alignment vertical="center"/>
    </xf>
    <xf numFmtId="165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5" dataDxfId="14" headerRowCellStyle="Cabeçalho Meteora">
  <autoFilter ref="A4:N86" xr:uid="{AD739091-30BD-4C30-BDDA-7504C0C4B6E2}"/>
  <tableColumns count="14">
    <tableColumn id="7" xr3:uid="{5E8DE7C3-CDB6-4314-A5CC-C44D3C21973F}" name="Nº" dataDxfId="13">
      <calculatedColumnFormula>MONTH(TB_Vendas[[#This Row],[Data]])</calculatedColumnFormula>
    </tableColumn>
    <tableColumn id="10" xr3:uid="{BD1ABB49-B48B-4C50-A034-45488FDC03A8}" name="Mês" dataDxfId="12">
      <calculatedColumnFormula>PROPER(TEXT(DATE(,TB_Vendas[[#This Row],[Nº]],1),"Mmm"))</calculatedColumnFormula>
    </tableColumn>
    <tableColumn id="1" xr3:uid="{43632F1F-6978-4CE7-BB13-7CCE587D6821}" name="Data" dataDxfId="11"/>
    <tableColumn id="12" xr3:uid="{205A55AB-454E-4288-AE23-042C3C399E7A}" name="Código" dataDxfId="10"/>
    <tableColumn id="16" xr3:uid="{059789B1-50A2-47F3-849D-D1EE26B94731}" name="Categoria" dataDxfId="9">
      <calculatedColumnFormula>_xlfn.XLOOKUP(TB_Vendas[[#This Row],[Código]],TB_Produtos[Código],TB_Produtos[Categoria])</calculatedColumnFormula>
    </tableColumn>
    <tableColumn id="5" xr3:uid="{7DC2ADED-AF8A-4BC8-A38E-FEF676FE49C9}" name="Qtd" dataDxfId="8"/>
    <tableColumn id="9" xr3:uid="{05B7315B-2774-41BC-AFEC-4A19E452D6C7}" name="Preço Unitário" dataDxfId="7">
      <calculatedColumnFormula>VLOOKUP(TB_Vendas[[#This Row],[Código]],Produtos!$B$6:$G$66,6,0)</calculatedColumnFormula>
    </tableColumn>
    <tableColumn id="18" xr3:uid="{152BED38-8D5F-4FAA-8C38-58740E2353E5}" name="Indice" dataDxfId="6">
      <calculatedColumnFormula>_xlfn.XMATCH(TB_Vendas[[#This Row],[Categoria]],Desc_Categorias,0)</calculatedColumnFormula>
    </tableColumn>
    <tableColumn id="17" xr3:uid="{C4E78734-94D7-4D31-B07D-5609B855AC0F}" name="Desconto _x000a_(Passo a Passo)" dataDxfId="5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4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3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2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">
      <calculatedColumnFormula>TB_Vendas[[#This Row],[Preço Unitário]]*TB_Vendas[[#This Row],[Qtd]]</calculatedColumnFormula>
    </tableColumn>
    <tableColumn id="8" xr3:uid="{192FEBCA-1287-48A6-9BE6-69528F71C305}" name="Vended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37" customWidth="1"/>
    <col min="6" max="12" width="8.85546875" customWidth="1"/>
    <col min="13" max="16384" width="8.85546875" hidden="1"/>
  </cols>
  <sheetData>
    <row r="1" spans="1:12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2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</row>
    <row r="4" spans="1:12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</row>
    <row r="5" spans="1:12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12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</row>
    <row r="7" spans="1:12">
      <c r="F7" s="37"/>
      <c r="G7" s="37"/>
      <c r="H7" s="37"/>
      <c r="I7" s="37"/>
      <c r="J7" s="37"/>
      <c r="K7" s="37"/>
      <c r="L7" s="37"/>
    </row>
    <row r="8" spans="1:12">
      <c r="F8" s="37"/>
      <c r="G8" s="37"/>
      <c r="H8" s="37"/>
      <c r="I8" s="37"/>
      <c r="J8" s="37"/>
      <c r="K8" s="37"/>
      <c r="L8" s="37"/>
    </row>
    <row r="9" spans="1:12">
      <c r="F9" s="37"/>
      <c r="G9" s="37"/>
      <c r="H9" s="37"/>
      <c r="I9" s="37"/>
      <c r="J9" s="37"/>
      <c r="K9" s="37"/>
      <c r="L9" s="37"/>
    </row>
    <row r="10" spans="1:12">
      <c r="F10" s="37"/>
      <c r="G10" s="37"/>
      <c r="H10" s="37"/>
      <c r="I10" s="37"/>
      <c r="J10" s="37"/>
      <c r="K10" s="37"/>
      <c r="L10" s="37"/>
    </row>
    <row r="11" spans="1:12">
      <c r="F11" s="37"/>
      <c r="G11" s="37"/>
      <c r="H11" s="37"/>
      <c r="I11" s="37"/>
      <c r="J11" s="37"/>
      <c r="K11" s="37"/>
      <c r="L11" s="37"/>
    </row>
    <row r="12" spans="1:12">
      <c r="F12" s="37"/>
      <c r="G12" s="37"/>
      <c r="H12" s="37"/>
      <c r="I12" s="37"/>
      <c r="J12" s="37"/>
      <c r="K12" s="37"/>
      <c r="L12" s="37"/>
    </row>
    <row r="13" spans="1:12">
      <c r="F13" s="37"/>
      <c r="G13" s="37"/>
      <c r="H13" s="37"/>
      <c r="I13" s="37"/>
      <c r="J13" s="37"/>
      <c r="K13" s="37"/>
      <c r="L13" s="37"/>
    </row>
    <row r="14" spans="1:12">
      <c r="F14" s="37"/>
      <c r="G14" s="37"/>
      <c r="H14" s="37"/>
      <c r="I14" s="37"/>
      <c r="J14" s="37"/>
      <c r="K14" s="37"/>
      <c r="L14" s="37"/>
    </row>
    <row r="15" spans="1:12">
      <c r="F15" s="37"/>
      <c r="G15" s="37"/>
      <c r="H15" s="37"/>
      <c r="I15" s="37"/>
      <c r="J15" s="37"/>
      <c r="K15" s="37"/>
      <c r="L15" s="37"/>
    </row>
    <row r="16" spans="1:12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selection activeCell="F6" sqref="F6:F14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37" customFormat="1" ht="40.15" customHeight="1">
      <c r="A1" s="40"/>
      <c r="B1" s="44" t="s">
        <v>0</v>
      </c>
      <c r="C1" s="44"/>
      <c r="D1" s="44"/>
      <c r="E1" s="44"/>
      <c r="F1" s="44"/>
      <c r="G1" s="44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18" customHeight="1">
      <c r="A4" s="43"/>
      <c r="B4" s="43"/>
      <c r="D4" s="39"/>
      <c r="E4" s="39"/>
      <c r="F4" s="39"/>
    </row>
    <row r="5" spans="1:9" ht="4.9000000000000004" customHeight="1">
      <c r="A5" s="39"/>
      <c r="B5" s="39"/>
      <c r="C5" s="39"/>
      <c r="D5" s="39"/>
      <c r="E5" s="39"/>
      <c r="F5" s="39"/>
    </row>
    <row r="6" spans="1:9" s="1" customFormat="1" ht="18.75">
      <c r="B6" s="33" t="s">
        <v>1</v>
      </c>
      <c r="C6" s="33" t="s">
        <v>2</v>
      </c>
      <c r="D6" s="33" t="s">
        <v>3</v>
      </c>
      <c r="E6" s="33" t="s">
        <v>4</v>
      </c>
      <c r="F6" s="33" t="s">
        <v>5</v>
      </c>
      <c r="G6" s="33" t="s">
        <v>6</v>
      </c>
      <c r="H6" s="33"/>
    </row>
    <row r="7" spans="1:9">
      <c r="B7" s="1" t="s">
        <v>7</v>
      </c>
      <c r="C7" t="s">
        <v>8</v>
      </c>
      <c r="D7" s="1" t="s">
        <v>9</v>
      </c>
      <c r="E7" t="s">
        <v>10</v>
      </c>
      <c r="F7" s="1">
        <v>48</v>
      </c>
      <c r="G7" s="8">
        <v>65.900000000000006</v>
      </c>
    </row>
    <row r="8" spans="1:9">
      <c r="B8" s="1" t="s">
        <v>11</v>
      </c>
      <c r="C8" t="s">
        <v>8</v>
      </c>
      <c r="D8" s="1" t="s">
        <v>12</v>
      </c>
      <c r="E8" t="s">
        <v>10</v>
      </c>
      <c r="F8" s="1">
        <v>17</v>
      </c>
      <c r="G8" s="8">
        <v>69.900000000000006</v>
      </c>
    </row>
    <row r="9" spans="1:9">
      <c r="B9" s="1" t="s">
        <v>13</v>
      </c>
      <c r="C9" t="s">
        <v>8</v>
      </c>
      <c r="D9" s="1" t="s">
        <v>14</v>
      </c>
      <c r="E9" t="s">
        <v>10</v>
      </c>
      <c r="F9" s="1">
        <v>37</v>
      </c>
      <c r="G9" s="8">
        <v>70.900000000000006</v>
      </c>
    </row>
    <row r="10" spans="1:9">
      <c r="B10" s="1" t="s">
        <v>15</v>
      </c>
      <c r="C10" t="s">
        <v>16</v>
      </c>
      <c r="D10" s="1" t="s">
        <v>17</v>
      </c>
      <c r="E10" t="s">
        <v>18</v>
      </c>
      <c r="F10" s="1">
        <v>36</v>
      </c>
      <c r="G10" s="8">
        <v>145</v>
      </c>
    </row>
    <row r="11" spans="1:9">
      <c r="B11" s="1" t="s">
        <v>19</v>
      </c>
      <c r="C11" t="s">
        <v>20</v>
      </c>
      <c r="D11" s="1" t="s">
        <v>17</v>
      </c>
      <c r="E11" t="s">
        <v>18</v>
      </c>
      <c r="F11" s="1">
        <v>21</v>
      </c>
      <c r="G11" s="8">
        <v>259.89999999999998</v>
      </c>
    </row>
    <row r="12" spans="1:9">
      <c r="B12" s="1" t="s">
        <v>21</v>
      </c>
      <c r="C12" t="s">
        <v>22</v>
      </c>
      <c r="D12" s="1" t="s">
        <v>17</v>
      </c>
      <c r="E12" t="s">
        <v>18</v>
      </c>
      <c r="F12" s="1">
        <v>23</v>
      </c>
      <c r="G12" s="8">
        <v>39.9</v>
      </c>
    </row>
    <row r="13" spans="1:9">
      <c r="B13" s="1" t="s">
        <v>23</v>
      </c>
      <c r="C13" t="s">
        <v>24</v>
      </c>
      <c r="D13" s="1" t="s">
        <v>9</v>
      </c>
      <c r="E13" t="s">
        <v>10</v>
      </c>
      <c r="F13" s="1">
        <v>24</v>
      </c>
      <c r="G13" s="8">
        <v>85.9</v>
      </c>
    </row>
    <row r="14" spans="1:9">
      <c r="B14" s="1" t="s">
        <v>25</v>
      </c>
      <c r="C14" t="s">
        <v>24</v>
      </c>
      <c r="D14" s="1" t="s">
        <v>12</v>
      </c>
      <c r="E14" t="s">
        <v>10</v>
      </c>
      <c r="F14" s="1">
        <v>35</v>
      </c>
      <c r="G14" s="8">
        <v>89.9</v>
      </c>
    </row>
    <row r="15" spans="1:9">
      <c r="B15" s="1" t="s">
        <v>26</v>
      </c>
      <c r="C15" t="s">
        <v>24</v>
      </c>
      <c r="D15" s="1" t="s">
        <v>14</v>
      </c>
      <c r="E15" t="s">
        <v>10</v>
      </c>
      <c r="F15" s="1">
        <v>47</v>
      </c>
      <c r="G15" s="8">
        <v>92.9</v>
      </c>
    </row>
    <row r="16" spans="1:9">
      <c r="B16" s="1" t="s">
        <v>27</v>
      </c>
      <c r="C16" t="s">
        <v>28</v>
      </c>
      <c r="D16" s="1" t="s">
        <v>9</v>
      </c>
      <c r="E16" t="s">
        <v>10</v>
      </c>
      <c r="F16" s="1">
        <v>42</v>
      </c>
      <c r="G16" s="8">
        <v>44.9</v>
      </c>
    </row>
    <row r="17" spans="2:7">
      <c r="B17" s="1" t="s">
        <v>29</v>
      </c>
      <c r="C17" t="s">
        <v>28</v>
      </c>
      <c r="D17" s="1" t="s">
        <v>12</v>
      </c>
      <c r="E17" t="s">
        <v>10</v>
      </c>
      <c r="F17" s="1">
        <v>32</v>
      </c>
      <c r="G17" s="8">
        <v>46.9</v>
      </c>
    </row>
    <row r="18" spans="2:7">
      <c r="B18" s="1" t="s">
        <v>30</v>
      </c>
      <c r="C18" t="s">
        <v>28</v>
      </c>
      <c r="D18" s="1" t="s">
        <v>14</v>
      </c>
      <c r="E18" t="s">
        <v>10</v>
      </c>
      <c r="F18" s="1">
        <v>45</v>
      </c>
      <c r="G18" s="8">
        <v>48.9</v>
      </c>
    </row>
    <row r="19" spans="2:7">
      <c r="B19" s="1" t="s">
        <v>31</v>
      </c>
      <c r="C19" t="s">
        <v>32</v>
      </c>
      <c r="D19" s="1" t="s">
        <v>9</v>
      </c>
      <c r="E19" t="s">
        <v>10</v>
      </c>
      <c r="F19" s="1">
        <v>19</v>
      </c>
      <c r="G19" s="8">
        <v>39.9</v>
      </c>
    </row>
    <row r="20" spans="2:7">
      <c r="B20" s="1" t="s">
        <v>33</v>
      </c>
      <c r="C20" t="s">
        <v>32</v>
      </c>
      <c r="D20" s="1" t="s">
        <v>12</v>
      </c>
      <c r="E20" t="s">
        <v>10</v>
      </c>
      <c r="F20" s="1">
        <v>37</v>
      </c>
      <c r="G20" s="8">
        <v>39.9</v>
      </c>
    </row>
    <row r="21" spans="2:7">
      <c r="B21" s="1" t="s">
        <v>34</v>
      </c>
      <c r="C21" t="s">
        <v>32</v>
      </c>
      <c r="D21" s="1" t="s">
        <v>14</v>
      </c>
      <c r="E21" t="s">
        <v>10</v>
      </c>
      <c r="F21" s="1">
        <v>16</v>
      </c>
      <c r="G21" s="8">
        <v>42.5</v>
      </c>
    </row>
    <row r="22" spans="2:7">
      <c r="B22" s="1" t="s">
        <v>35</v>
      </c>
      <c r="C22" t="s">
        <v>36</v>
      </c>
      <c r="D22" s="1" t="s">
        <v>9</v>
      </c>
      <c r="E22" t="s">
        <v>10</v>
      </c>
      <c r="F22" s="1">
        <v>43</v>
      </c>
      <c r="G22" s="8">
        <v>25.9</v>
      </c>
    </row>
    <row r="23" spans="2:7">
      <c r="B23" s="1" t="s">
        <v>37</v>
      </c>
      <c r="C23" t="s">
        <v>38</v>
      </c>
      <c r="D23" s="1" t="s">
        <v>12</v>
      </c>
      <c r="E23" t="s">
        <v>10</v>
      </c>
      <c r="F23" s="1">
        <v>46</v>
      </c>
      <c r="G23" s="8">
        <v>29.9</v>
      </c>
    </row>
    <row r="24" spans="2:7">
      <c r="B24" s="1" t="s">
        <v>39</v>
      </c>
      <c r="C24" t="s">
        <v>38</v>
      </c>
      <c r="D24" s="1" t="s">
        <v>14</v>
      </c>
      <c r="E24" t="s">
        <v>10</v>
      </c>
      <c r="F24" s="1">
        <v>0</v>
      </c>
      <c r="G24" s="8">
        <v>32.9</v>
      </c>
    </row>
    <row r="25" spans="2:7">
      <c r="B25" s="1" t="s">
        <v>40</v>
      </c>
      <c r="C25" t="s">
        <v>41</v>
      </c>
      <c r="D25" s="1" t="s">
        <v>17</v>
      </c>
      <c r="E25" t="s">
        <v>18</v>
      </c>
      <c r="F25" s="1">
        <v>2</v>
      </c>
      <c r="G25" s="8">
        <v>49.9</v>
      </c>
    </row>
    <row r="26" spans="2:7">
      <c r="B26" s="1" t="s">
        <v>42</v>
      </c>
      <c r="C26" t="s">
        <v>43</v>
      </c>
      <c r="D26" s="1" t="s">
        <v>9</v>
      </c>
      <c r="E26" t="s">
        <v>10</v>
      </c>
      <c r="F26" s="1">
        <v>34</v>
      </c>
      <c r="G26" s="8">
        <v>299.89999999999998</v>
      </c>
    </row>
    <row r="27" spans="2:7">
      <c r="B27" s="1" t="s">
        <v>44</v>
      </c>
      <c r="C27" t="s">
        <v>43</v>
      </c>
      <c r="D27" s="1" t="s">
        <v>12</v>
      </c>
      <c r="E27" t="s">
        <v>10</v>
      </c>
      <c r="F27" s="1">
        <v>34</v>
      </c>
      <c r="G27" s="8">
        <v>302.89999999999998</v>
      </c>
    </row>
    <row r="28" spans="2:7">
      <c r="B28" s="1" t="s">
        <v>45</v>
      </c>
      <c r="C28" t="s">
        <v>43</v>
      </c>
      <c r="D28" s="1" t="s">
        <v>14</v>
      </c>
      <c r="E28" t="s">
        <v>10</v>
      </c>
      <c r="F28" s="1">
        <v>35</v>
      </c>
      <c r="G28" s="8">
        <v>300</v>
      </c>
    </row>
    <row r="29" spans="2:7">
      <c r="B29" s="1" t="s">
        <v>46</v>
      </c>
      <c r="C29" t="s">
        <v>47</v>
      </c>
      <c r="D29" s="1" t="s">
        <v>9</v>
      </c>
      <c r="E29" t="s">
        <v>10</v>
      </c>
      <c r="F29" s="1">
        <v>49</v>
      </c>
      <c r="G29" s="8">
        <v>249.9</v>
      </c>
    </row>
    <row r="30" spans="2:7">
      <c r="B30" s="1" t="s">
        <v>48</v>
      </c>
      <c r="C30" t="s">
        <v>47</v>
      </c>
      <c r="D30" s="1" t="s">
        <v>12</v>
      </c>
      <c r="E30" t="s">
        <v>10</v>
      </c>
      <c r="F30" s="1">
        <v>16</v>
      </c>
      <c r="G30" s="8">
        <v>259.89999999999998</v>
      </c>
    </row>
    <row r="31" spans="2:7">
      <c r="B31" s="1" t="s">
        <v>49</v>
      </c>
      <c r="C31" t="s">
        <v>47</v>
      </c>
      <c r="D31" s="1" t="s">
        <v>14</v>
      </c>
      <c r="E31" t="s">
        <v>10</v>
      </c>
      <c r="F31" s="1">
        <v>41</v>
      </c>
      <c r="G31" s="8">
        <v>299.89999999999998</v>
      </c>
    </row>
    <row r="32" spans="2:7">
      <c r="B32" s="1" t="s">
        <v>50</v>
      </c>
      <c r="C32" t="s">
        <v>51</v>
      </c>
      <c r="D32" s="1" t="s">
        <v>17</v>
      </c>
      <c r="E32" t="s">
        <v>18</v>
      </c>
      <c r="F32" s="1">
        <v>32</v>
      </c>
      <c r="G32" s="8">
        <v>349.9</v>
      </c>
    </row>
    <row r="33" spans="2:7">
      <c r="B33" s="1" t="s">
        <v>52</v>
      </c>
      <c r="C33" t="s">
        <v>53</v>
      </c>
      <c r="D33" s="1" t="s">
        <v>17</v>
      </c>
      <c r="E33" t="s">
        <v>18</v>
      </c>
      <c r="F33" s="1">
        <v>45</v>
      </c>
      <c r="G33" s="8">
        <v>120</v>
      </c>
    </row>
    <row r="34" spans="2:7">
      <c r="B34" s="1" t="s">
        <v>54</v>
      </c>
      <c r="C34" t="s">
        <v>55</v>
      </c>
      <c r="D34" s="1">
        <v>36</v>
      </c>
      <c r="E34" t="s">
        <v>56</v>
      </c>
      <c r="F34" s="1">
        <v>37</v>
      </c>
      <c r="G34" s="8">
        <v>249.9</v>
      </c>
    </row>
    <row r="35" spans="2:7">
      <c r="B35" s="1" t="s">
        <v>57</v>
      </c>
      <c r="C35" t="s">
        <v>55</v>
      </c>
      <c r="D35" s="1">
        <v>37</v>
      </c>
      <c r="E35" t="s">
        <v>56</v>
      </c>
      <c r="F35" s="1">
        <v>41</v>
      </c>
      <c r="G35" s="8">
        <v>255</v>
      </c>
    </row>
    <row r="36" spans="2:7">
      <c r="B36" s="1" t="s">
        <v>58</v>
      </c>
      <c r="C36" t="s">
        <v>55</v>
      </c>
      <c r="D36" s="1">
        <v>38</v>
      </c>
      <c r="E36" t="s">
        <v>56</v>
      </c>
      <c r="F36" s="1">
        <v>30</v>
      </c>
      <c r="G36" s="8">
        <v>259.89999999999998</v>
      </c>
    </row>
    <row r="37" spans="2:7">
      <c r="B37" s="1" t="s">
        <v>59</v>
      </c>
      <c r="C37" t="s">
        <v>60</v>
      </c>
      <c r="D37" s="1">
        <v>36</v>
      </c>
      <c r="E37" t="s">
        <v>56</v>
      </c>
      <c r="F37" s="1">
        <v>27</v>
      </c>
      <c r="G37" s="8">
        <v>245</v>
      </c>
    </row>
    <row r="38" spans="2:7">
      <c r="B38" s="1" t="s">
        <v>61</v>
      </c>
      <c r="C38" t="s">
        <v>60</v>
      </c>
      <c r="D38" s="1">
        <v>37</v>
      </c>
      <c r="E38" t="s">
        <v>56</v>
      </c>
      <c r="F38" s="1">
        <v>41</v>
      </c>
      <c r="G38" s="8">
        <v>250</v>
      </c>
    </row>
    <row r="39" spans="2:7">
      <c r="B39" s="1" t="s">
        <v>62</v>
      </c>
      <c r="C39" t="s">
        <v>60</v>
      </c>
      <c r="D39" s="1">
        <v>38</v>
      </c>
      <c r="E39" t="s">
        <v>56</v>
      </c>
      <c r="F39" s="1">
        <v>43</v>
      </c>
      <c r="G39" s="8">
        <v>259.89999999999998</v>
      </c>
    </row>
    <row r="40" spans="2:7">
      <c r="B40" s="1" t="s">
        <v>63</v>
      </c>
      <c r="C40" t="s">
        <v>64</v>
      </c>
      <c r="D40" s="1" t="s">
        <v>9</v>
      </c>
      <c r="E40" t="s">
        <v>10</v>
      </c>
      <c r="F40" s="1">
        <v>43</v>
      </c>
      <c r="G40" s="8">
        <v>89.9</v>
      </c>
    </row>
    <row r="41" spans="2:7">
      <c r="B41" s="1" t="s">
        <v>65</v>
      </c>
      <c r="C41" t="s">
        <v>64</v>
      </c>
      <c r="D41" s="1" t="s">
        <v>12</v>
      </c>
      <c r="E41" t="s">
        <v>10</v>
      </c>
      <c r="F41" s="1">
        <v>18</v>
      </c>
      <c r="G41" s="8">
        <v>91.4</v>
      </c>
    </row>
    <row r="42" spans="2:7">
      <c r="B42" s="1" t="s">
        <v>66</v>
      </c>
      <c r="C42" t="s">
        <v>64</v>
      </c>
      <c r="D42" s="1" t="s">
        <v>14</v>
      </c>
      <c r="E42" t="s">
        <v>10</v>
      </c>
      <c r="F42" s="1">
        <v>45</v>
      </c>
      <c r="G42" s="8">
        <v>93.5</v>
      </c>
    </row>
    <row r="43" spans="2:7">
      <c r="B43" s="1" t="s">
        <v>67</v>
      </c>
      <c r="C43" t="s">
        <v>68</v>
      </c>
      <c r="D43" s="1" t="s">
        <v>9</v>
      </c>
      <c r="E43" t="s">
        <v>10</v>
      </c>
      <c r="F43" s="1">
        <v>34</v>
      </c>
      <c r="G43" s="8">
        <v>140</v>
      </c>
    </row>
    <row r="44" spans="2:7">
      <c r="B44" s="1" t="s">
        <v>69</v>
      </c>
      <c r="C44" t="s">
        <v>68</v>
      </c>
      <c r="D44" s="1" t="s">
        <v>12</v>
      </c>
      <c r="E44" t="s">
        <v>10</v>
      </c>
      <c r="F44" s="1">
        <v>47</v>
      </c>
      <c r="G44" s="8">
        <v>142.9</v>
      </c>
    </row>
    <row r="45" spans="2:7">
      <c r="B45" s="1" t="s">
        <v>70</v>
      </c>
      <c r="C45" t="s">
        <v>68</v>
      </c>
      <c r="D45" s="1" t="s">
        <v>14</v>
      </c>
      <c r="E45" t="s">
        <v>10</v>
      </c>
      <c r="F45" s="1">
        <v>50</v>
      </c>
      <c r="G45" s="8">
        <v>146</v>
      </c>
    </row>
    <row r="46" spans="2:7">
      <c r="B46" s="1" t="s">
        <v>71</v>
      </c>
      <c r="C46" t="s">
        <v>72</v>
      </c>
      <c r="D46" s="1" t="s">
        <v>9</v>
      </c>
      <c r="E46" t="s">
        <v>10</v>
      </c>
      <c r="F46" s="1">
        <v>16</v>
      </c>
      <c r="G46" s="32">
        <v>70</v>
      </c>
    </row>
    <row r="47" spans="2:7">
      <c r="B47" s="1" t="s">
        <v>73</v>
      </c>
      <c r="C47" t="s">
        <v>72</v>
      </c>
      <c r="D47" s="1" t="s">
        <v>12</v>
      </c>
      <c r="E47" t="s">
        <v>10</v>
      </c>
      <c r="F47" s="1">
        <v>21</v>
      </c>
      <c r="G47" s="32">
        <v>54.9</v>
      </c>
    </row>
    <row r="48" spans="2:7">
      <c r="B48" s="1" t="s">
        <v>74</v>
      </c>
      <c r="C48" t="s">
        <v>72</v>
      </c>
      <c r="D48" s="1" t="s">
        <v>14</v>
      </c>
      <c r="E48" t="s">
        <v>10</v>
      </c>
      <c r="F48" s="1">
        <v>43</v>
      </c>
      <c r="G48" s="32">
        <v>54.9</v>
      </c>
    </row>
    <row r="49" spans="2:7">
      <c r="B49" s="1" t="s">
        <v>75</v>
      </c>
      <c r="C49" t="s">
        <v>76</v>
      </c>
      <c r="D49" s="1" t="s">
        <v>9</v>
      </c>
      <c r="E49" t="s">
        <v>10</v>
      </c>
      <c r="F49" s="1">
        <v>43</v>
      </c>
      <c r="G49" s="32">
        <v>72.5</v>
      </c>
    </row>
    <row r="50" spans="2:7">
      <c r="B50" s="1" t="s">
        <v>77</v>
      </c>
      <c r="C50" t="s">
        <v>76</v>
      </c>
      <c r="D50" s="1" t="s">
        <v>12</v>
      </c>
      <c r="E50" t="s">
        <v>10</v>
      </c>
      <c r="F50" s="1">
        <v>41</v>
      </c>
      <c r="G50" s="32">
        <v>72.5</v>
      </c>
    </row>
    <row r="51" spans="2:7">
      <c r="B51" s="1" t="s">
        <v>78</v>
      </c>
      <c r="C51" t="s">
        <v>76</v>
      </c>
      <c r="D51" s="1" t="s">
        <v>14</v>
      </c>
      <c r="E51" t="s">
        <v>10</v>
      </c>
      <c r="F51" s="1">
        <v>49</v>
      </c>
      <c r="G51" s="32">
        <v>72.5</v>
      </c>
    </row>
    <row r="52" spans="2:7">
      <c r="B52" s="1" t="s">
        <v>79</v>
      </c>
      <c r="C52" t="s">
        <v>80</v>
      </c>
      <c r="D52" s="1" t="s">
        <v>9</v>
      </c>
      <c r="E52" t="s">
        <v>10</v>
      </c>
      <c r="F52" s="1">
        <v>15</v>
      </c>
      <c r="G52" s="32">
        <v>289.89999999999998</v>
      </c>
    </row>
    <row r="53" spans="2:7">
      <c r="B53" s="1" t="s">
        <v>81</v>
      </c>
      <c r="C53" t="s">
        <v>80</v>
      </c>
      <c r="D53" s="1" t="s">
        <v>12</v>
      </c>
      <c r="E53" t="s">
        <v>10</v>
      </c>
      <c r="F53" s="1">
        <v>10</v>
      </c>
      <c r="G53" s="32">
        <v>289.89999999999998</v>
      </c>
    </row>
    <row r="54" spans="2:7">
      <c r="B54" s="1" t="s">
        <v>82</v>
      </c>
      <c r="C54" t="s">
        <v>80</v>
      </c>
      <c r="D54" s="1" t="s">
        <v>14</v>
      </c>
      <c r="E54" t="s">
        <v>10</v>
      </c>
      <c r="F54" s="1">
        <v>21</v>
      </c>
      <c r="G54" s="32">
        <v>289.89999999999998</v>
      </c>
    </row>
    <row r="55" spans="2:7">
      <c r="B55" s="1" t="s">
        <v>83</v>
      </c>
      <c r="C55" t="s">
        <v>84</v>
      </c>
      <c r="D55" s="1" t="s">
        <v>9</v>
      </c>
      <c r="E55" t="s">
        <v>10</v>
      </c>
      <c r="F55" s="1">
        <v>8</v>
      </c>
      <c r="G55" s="32">
        <v>32.9</v>
      </c>
    </row>
    <row r="56" spans="2:7">
      <c r="B56" s="1" t="s">
        <v>85</v>
      </c>
      <c r="C56" t="s">
        <v>84</v>
      </c>
      <c r="D56" s="1" t="s">
        <v>12</v>
      </c>
      <c r="E56" t="s">
        <v>10</v>
      </c>
      <c r="F56" s="1">
        <v>42</v>
      </c>
      <c r="G56" s="32">
        <v>32.9</v>
      </c>
    </row>
    <row r="57" spans="2:7">
      <c r="B57" s="1" t="s">
        <v>86</v>
      </c>
      <c r="C57" t="s">
        <v>84</v>
      </c>
      <c r="D57" s="1" t="s">
        <v>14</v>
      </c>
      <c r="E57" t="s">
        <v>10</v>
      </c>
      <c r="F57" s="1">
        <v>48</v>
      </c>
      <c r="G57" s="32">
        <v>32.9</v>
      </c>
    </row>
    <row r="58" spans="2:7">
      <c r="B58" s="1" t="s">
        <v>87</v>
      </c>
      <c r="C58" t="s">
        <v>88</v>
      </c>
      <c r="D58" s="1" t="s">
        <v>9</v>
      </c>
      <c r="E58" t="s">
        <v>10</v>
      </c>
      <c r="F58" s="1">
        <v>35</v>
      </c>
      <c r="G58" s="32">
        <v>49.9</v>
      </c>
    </row>
    <row r="59" spans="2:7">
      <c r="B59" s="1" t="s">
        <v>89</v>
      </c>
      <c r="C59" t="s">
        <v>88</v>
      </c>
      <c r="D59" s="1" t="s">
        <v>12</v>
      </c>
      <c r="E59" t="s">
        <v>10</v>
      </c>
      <c r="F59" s="1">
        <v>40</v>
      </c>
      <c r="G59" s="32">
        <v>49.9</v>
      </c>
    </row>
    <row r="60" spans="2:7">
      <c r="B60" s="1" t="s">
        <v>90</v>
      </c>
      <c r="C60" t="s">
        <v>88</v>
      </c>
      <c r="D60" s="1" t="s">
        <v>14</v>
      </c>
      <c r="E60" t="s">
        <v>10</v>
      </c>
      <c r="F60" s="1">
        <v>18</v>
      </c>
      <c r="G60" s="32">
        <v>49.9</v>
      </c>
    </row>
    <row r="61" spans="2:7">
      <c r="B61" s="1" t="s">
        <v>91</v>
      </c>
      <c r="C61" t="s">
        <v>92</v>
      </c>
      <c r="D61" s="1">
        <v>35</v>
      </c>
      <c r="E61" t="s">
        <v>56</v>
      </c>
      <c r="F61" s="1">
        <v>48</v>
      </c>
      <c r="G61" s="32">
        <v>89.9</v>
      </c>
    </row>
    <row r="62" spans="2:7">
      <c r="B62" s="1" t="s">
        <v>93</v>
      </c>
      <c r="C62" t="s">
        <v>92</v>
      </c>
      <c r="D62" s="1">
        <v>36</v>
      </c>
      <c r="E62" t="s">
        <v>56</v>
      </c>
      <c r="F62" s="1">
        <v>38</v>
      </c>
      <c r="G62" s="8">
        <v>89.9</v>
      </c>
    </row>
    <row r="63" spans="2:7">
      <c r="B63" s="1" t="s">
        <v>94</v>
      </c>
      <c r="C63" t="s">
        <v>92</v>
      </c>
      <c r="D63" s="1">
        <v>37</v>
      </c>
      <c r="E63" t="s">
        <v>56</v>
      </c>
      <c r="F63" s="1">
        <v>45</v>
      </c>
      <c r="G63" s="8">
        <v>89.9</v>
      </c>
    </row>
    <row r="64" spans="2:7">
      <c r="B64" s="1" t="s">
        <v>95</v>
      </c>
      <c r="C64" t="s">
        <v>96</v>
      </c>
      <c r="D64" s="1" t="s">
        <v>9</v>
      </c>
      <c r="E64" t="s">
        <v>10</v>
      </c>
      <c r="F64" s="1">
        <v>40</v>
      </c>
      <c r="G64" s="8">
        <v>180</v>
      </c>
    </row>
    <row r="65" spans="2:7">
      <c r="B65" s="1" t="s">
        <v>97</v>
      </c>
      <c r="C65" t="s">
        <v>96</v>
      </c>
      <c r="D65" s="1" t="s">
        <v>12</v>
      </c>
      <c r="E65" t="s">
        <v>10</v>
      </c>
      <c r="F65" s="1">
        <v>35</v>
      </c>
      <c r="G65" s="8">
        <v>180</v>
      </c>
    </row>
    <row r="66" spans="2:7">
      <c r="B66" s="1" t="s">
        <v>98</v>
      </c>
      <c r="C66" t="s">
        <v>96</v>
      </c>
      <c r="D66" s="1" t="s">
        <v>14</v>
      </c>
      <c r="E66" t="s">
        <v>10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7" customFormat="1" ht="40.15" customHeight="1">
      <c r="A1" s="40"/>
      <c r="B1" s="102" t="s">
        <v>0</v>
      </c>
      <c r="C1" s="102"/>
      <c r="D1" s="42"/>
      <c r="E1" s="42"/>
    </row>
    <row r="2" spans="1:5" s="38" customFormat="1" ht="4.5" customHeight="1">
      <c r="A2" s="41"/>
      <c r="B2" s="41"/>
    </row>
    <row r="3" spans="1:5" ht="4.5" customHeight="1" thickBot="1">
      <c r="A3" s="39"/>
      <c r="B3" s="39"/>
    </row>
    <row r="4" spans="1:5" ht="21.75">
      <c r="A4" s="49" t="s">
        <v>1</v>
      </c>
      <c r="B4" s="55" t="s">
        <v>99</v>
      </c>
      <c r="C4" s="55" t="s">
        <v>100</v>
      </c>
      <c r="D4" s="50" t="s">
        <v>101</v>
      </c>
    </row>
    <row r="5" spans="1:5" ht="22.5" customHeight="1">
      <c r="A5" s="61" t="s">
        <v>102</v>
      </c>
      <c r="B5" s="54" t="s">
        <v>103</v>
      </c>
      <c r="C5" s="54" t="s">
        <v>104</v>
      </c>
      <c r="D5" s="64">
        <v>0.2</v>
      </c>
    </row>
    <row r="6" spans="1:5" ht="22.5" customHeight="1">
      <c r="A6" s="61" t="s">
        <v>105</v>
      </c>
      <c r="B6" s="54" t="s">
        <v>106</v>
      </c>
      <c r="C6" s="54" t="s">
        <v>107</v>
      </c>
      <c r="D6" s="64">
        <v>0.15</v>
      </c>
    </row>
    <row r="7" spans="1:5" ht="22.5" customHeight="1">
      <c r="A7" s="61" t="s">
        <v>108</v>
      </c>
      <c r="B7" s="54" t="s">
        <v>109</v>
      </c>
      <c r="C7" s="54" t="s">
        <v>110</v>
      </c>
      <c r="D7" s="64">
        <v>0.1</v>
      </c>
    </row>
    <row r="8" spans="1:5" ht="22.5" customHeight="1">
      <c r="A8" s="61" t="s">
        <v>111</v>
      </c>
      <c r="B8" s="54" t="s">
        <v>112</v>
      </c>
      <c r="C8" s="54" t="s">
        <v>113</v>
      </c>
      <c r="D8" s="64">
        <v>0.2</v>
      </c>
    </row>
    <row r="9" spans="1:5" ht="22.5" customHeight="1" thickBot="1">
      <c r="A9" s="62" t="s">
        <v>114</v>
      </c>
      <c r="B9" s="63" t="s">
        <v>115</v>
      </c>
      <c r="C9" s="63" t="s">
        <v>116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selection activeCell="F12" sqref="F12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37" customFormat="1" ht="40.15" customHeight="1">
      <c r="A1" s="40"/>
      <c r="C1" s="44" t="s">
        <v>117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>
      <c r="A2" s="41"/>
      <c r="B2" s="41"/>
      <c r="C2" s="41"/>
      <c r="D2" s="41"/>
      <c r="E2" s="41"/>
      <c r="F2" s="41"/>
    </row>
    <row r="3" spans="1:14" ht="4.5" customHeight="1">
      <c r="A3" s="39"/>
      <c r="B3" s="39"/>
      <c r="C3" s="39"/>
      <c r="D3" s="39"/>
      <c r="E3" s="39"/>
      <c r="F3" s="39"/>
    </row>
    <row r="4" spans="1:14" s="84" customFormat="1" ht="37.5">
      <c r="A4" s="81" t="s">
        <v>118</v>
      </c>
      <c r="B4" s="82" t="s">
        <v>119</v>
      </c>
      <c r="C4" s="82" t="s">
        <v>120</v>
      </c>
      <c r="D4" s="82" t="s">
        <v>1</v>
      </c>
      <c r="E4" s="82" t="s">
        <v>4</v>
      </c>
      <c r="F4" s="82" t="s">
        <v>121</v>
      </c>
      <c r="G4" s="82" t="s">
        <v>6</v>
      </c>
      <c r="H4" s="82" t="s">
        <v>122</v>
      </c>
      <c r="I4" s="85" t="s">
        <v>123</v>
      </c>
      <c r="J4" s="85" t="s">
        <v>124</v>
      </c>
      <c r="K4" s="85" t="s">
        <v>125</v>
      </c>
      <c r="L4" s="82" t="s">
        <v>126</v>
      </c>
      <c r="M4" s="83" t="s">
        <v>127</v>
      </c>
      <c r="N4" s="82" t="s">
        <v>99</v>
      </c>
    </row>
    <row r="5" spans="1:14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21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105</v>
      </c>
    </row>
    <row r="6" spans="1:14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19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105</v>
      </c>
    </row>
    <row r="7" spans="1:14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86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102</v>
      </c>
    </row>
    <row r="8" spans="1:14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29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114</v>
      </c>
    </row>
    <row r="9" spans="1:14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37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105</v>
      </c>
    </row>
    <row r="10" spans="1:14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49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114</v>
      </c>
    </row>
    <row r="11" spans="1:14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108</v>
      </c>
    </row>
    <row r="12" spans="1:14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63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108</v>
      </c>
    </row>
    <row r="13" spans="1:14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61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105</v>
      </c>
    </row>
    <row r="14" spans="1:14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31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105</v>
      </c>
    </row>
    <row r="15" spans="1:14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111</v>
      </c>
    </row>
    <row r="16" spans="1:14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45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108</v>
      </c>
    </row>
    <row r="17" spans="1:14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82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111</v>
      </c>
    </row>
    <row r="18" spans="1:14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54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111</v>
      </c>
    </row>
    <row r="19" spans="1:14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31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111</v>
      </c>
    </row>
    <row r="20" spans="1:14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79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111</v>
      </c>
    </row>
    <row r="21" spans="1:14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98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105</v>
      </c>
    </row>
    <row r="22" spans="1:14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85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102</v>
      </c>
    </row>
    <row r="23" spans="1:14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57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111</v>
      </c>
    </row>
    <row r="24" spans="1:14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102</v>
      </c>
    </row>
    <row r="25" spans="1:14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26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108</v>
      </c>
    </row>
    <row r="26" spans="1:14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74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102</v>
      </c>
    </row>
    <row r="27" spans="1:14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105</v>
      </c>
    </row>
    <row r="28" spans="1:14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52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105</v>
      </c>
    </row>
    <row r="29" spans="1:14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7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111</v>
      </c>
    </row>
    <row r="30" spans="1:14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83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114</v>
      </c>
    </row>
    <row r="31" spans="1:14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97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105</v>
      </c>
    </row>
    <row r="32" spans="1:14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50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102</v>
      </c>
    </row>
    <row r="33" spans="1:14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77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108</v>
      </c>
    </row>
    <row r="34" spans="1:14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48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102</v>
      </c>
    </row>
    <row r="35" spans="1:14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35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105</v>
      </c>
    </row>
    <row r="36" spans="1:14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15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102</v>
      </c>
    </row>
    <row r="37" spans="1:14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21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105</v>
      </c>
    </row>
    <row r="38" spans="1:14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50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111</v>
      </c>
    </row>
    <row r="39" spans="1:14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94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102</v>
      </c>
    </row>
    <row r="40" spans="1:14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91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111</v>
      </c>
    </row>
    <row r="41" spans="1:14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11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102</v>
      </c>
    </row>
    <row r="42" spans="1:14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15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114</v>
      </c>
    </row>
    <row r="43" spans="1:14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29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102</v>
      </c>
    </row>
    <row r="44" spans="1:14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75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114</v>
      </c>
    </row>
    <row r="45" spans="1:14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67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111</v>
      </c>
    </row>
    <row r="46" spans="1:14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65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105</v>
      </c>
    </row>
    <row r="47" spans="1:14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50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111</v>
      </c>
    </row>
    <row r="48" spans="1:14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7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105</v>
      </c>
    </row>
    <row r="49" spans="1:14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65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102</v>
      </c>
    </row>
    <row r="50" spans="1:14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19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105</v>
      </c>
    </row>
    <row r="51" spans="1:14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15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102</v>
      </c>
    </row>
    <row r="52" spans="1:14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108</v>
      </c>
    </row>
    <row r="53" spans="1:14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97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102</v>
      </c>
    </row>
    <row r="54" spans="1:14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34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108</v>
      </c>
    </row>
    <row r="55" spans="1:14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7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105</v>
      </c>
    </row>
    <row r="56" spans="1:14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95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108</v>
      </c>
    </row>
    <row r="57" spans="1:14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85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105</v>
      </c>
    </row>
    <row r="58" spans="1:14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26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102</v>
      </c>
    </row>
    <row r="59" spans="1:14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62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108</v>
      </c>
    </row>
    <row r="60" spans="1:14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48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114</v>
      </c>
    </row>
    <row r="61" spans="1:14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34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114</v>
      </c>
    </row>
    <row r="62" spans="1:14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85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114</v>
      </c>
    </row>
    <row r="63" spans="1:14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26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102</v>
      </c>
    </row>
    <row r="64" spans="1:14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35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102</v>
      </c>
    </row>
    <row r="65" spans="1:14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77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105</v>
      </c>
    </row>
    <row r="66" spans="1:14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44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114</v>
      </c>
    </row>
    <row r="67" spans="1:14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82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102</v>
      </c>
    </row>
    <row r="68" spans="1:14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73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102</v>
      </c>
    </row>
    <row r="69" spans="1:14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33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114</v>
      </c>
    </row>
    <row r="70" spans="1:14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74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111</v>
      </c>
    </row>
    <row r="71" spans="1:14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42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114</v>
      </c>
    </row>
    <row r="72" spans="1:14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48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111</v>
      </c>
    </row>
    <row r="73" spans="1:14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77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108</v>
      </c>
    </row>
    <row r="74" spans="1:14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45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114</v>
      </c>
    </row>
    <row r="75" spans="1:14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7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114</v>
      </c>
    </row>
    <row r="76" spans="1:14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26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114</v>
      </c>
    </row>
    <row r="77" spans="1:14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94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108</v>
      </c>
    </row>
    <row r="78" spans="1:14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87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108</v>
      </c>
    </row>
    <row r="79" spans="1:14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71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105</v>
      </c>
    </row>
    <row r="80" spans="1:14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29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108</v>
      </c>
    </row>
    <row r="81" spans="1:14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81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105</v>
      </c>
    </row>
    <row r="82" spans="1:14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34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108</v>
      </c>
    </row>
    <row r="83" spans="1:14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91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105</v>
      </c>
    </row>
    <row r="84" spans="1:14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57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102</v>
      </c>
    </row>
    <row r="85" spans="1:14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34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111</v>
      </c>
    </row>
    <row r="86" spans="1:14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33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105</v>
      </c>
    </row>
  </sheetData>
  <phoneticPr fontId="12" type="noConversion"/>
  <conditionalFormatting sqref="F4:L4">
    <cfRule type="cellIs" dxfId="16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sqref="A1:XFD1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37" customFormat="1" ht="40.15" customHeight="1">
      <c r="A1" s="40"/>
      <c r="B1" s="44" t="s">
        <v>128</v>
      </c>
      <c r="C1" s="42"/>
      <c r="D1" s="42"/>
      <c r="E1" s="42"/>
      <c r="F1" s="42"/>
      <c r="G1" s="42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23.25" customHeight="1">
      <c r="A4" s="39"/>
      <c r="B4" s="103" t="s">
        <v>129</v>
      </c>
      <c r="C4" s="103"/>
      <c r="D4" s="39"/>
      <c r="E4" s="103" t="s">
        <v>130</v>
      </c>
      <c r="F4" s="103"/>
    </row>
    <row r="5" spans="1:9" ht="5.25" customHeight="1" thickBot="1"/>
    <row r="6" spans="1:9" ht="24.6" customHeight="1" thickBot="1">
      <c r="B6" s="69" t="s">
        <v>131</v>
      </c>
      <c r="C6" s="68" t="s">
        <v>91</v>
      </c>
      <c r="E6" s="69" t="s">
        <v>132</v>
      </c>
      <c r="F6" s="73">
        <v>44949</v>
      </c>
    </row>
    <row r="7" spans="1:9" ht="24.6" customHeight="1" thickTop="1" thickBot="1">
      <c r="B7" s="69" t="s">
        <v>133</v>
      </c>
      <c r="C7" s="47" t="str">
        <f>IFERROR(VLOOKUP(C6,TB_Produtos[#All],2,FALSE),"")</f>
        <v>Sandália Rasteira</v>
      </c>
      <c r="E7" s="69" t="s">
        <v>134</v>
      </c>
      <c r="F7" s="47" t="str">
        <f>_xlfn.XLOOKUP(WEEKDAY(F6),'Cadastros Auxiliares'!$B$4:$I$4,'Cadastros Auxiliares'!$B$5:$I$5,"")</f>
        <v>Segunda-feira</v>
      </c>
      <c r="G7" s="46"/>
    </row>
    <row r="8" spans="1:9" ht="24.6" customHeight="1" thickTop="1" thickBot="1">
      <c r="B8" s="70" t="s">
        <v>135</v>
      </c>
      <c r="C8" s="45" cm="1">
        <f t="array" ref="C8">_xlfn.XLOOKUP(C6,TB_Produtos[[#All],[Código]],TB_Produtos[[#All],[Tamanho]],"")</f>
        <v>35</v>
      </c>
      <c r="E8" s="70" t="s">
        <v>136</v>
      </c>
      <c r="F8" s="74">
        <f>SUMIF(TB_Vendas[[#All],[Data]],Consultas!$F$6,TB_Vendas[[#All],[Total]])</f>
        <v>146</v>
      </c>
      <c r="G8" s="46"/>
    </row>
    <row r="9" spans="1:9" ht="24.6" customHeight="1" thickTop="1" thickBot="1">
      <c r="B9" s="71" t="s">
        <v>137</v>
      </c>
      <c r="C9" s="45" t="str">
        <f>IFERROR(VLOOKUP($C$6,Produtos!$B$6:$G$66,4,0),"")</f>
        <v>Calçado</v>
      </c>
      <c r="E9" s="72" t="s">
        <v>138</v>
      </c>
      <c r="F9" s="48">
        <f>SUMIF(TB_Vendas[[#All],[Data]],Consultas!$F$6,TB_Vendas[[#All],[Qtd]])</f>
        <v>1</v>
      </c>
      <c r="G9" s="46"/>
    </row>
    <row r="10" spans="1:9" ht="24.6" customHeight="1" thickTop="1" thickBot="1">
      <c r="B10" s="71" t="s">
        <v>139</v>
      </c>
      <c r="C10" s="74">
        <f>_xlfn.XLOOKUP($C$6,Produtos!$B$6:$B$66,Produtos!$G$6:$G$66,"")</f>
        <v>89.9</v>
      </c>
      <c r="G10" s="46"/>
    </row>
    <row r="11" spans="1:9" ht="24.6" customHeight="1" thickTop="1" thickBot="1">
      <c r="B11" s="70" t="s">
        <v>140</v>
      </c>
      <c r="C11" s="45" cm="1">
        <f t="array" ref="C11">_xlfn.XLOOKUP($C$6,TB_Produtos[[#All],[Código]],TB_Produtos[[#All],[Estoque]],"")</f>
        <v>48</v>
      </c>
      <c r="G11" s="46"/>
    </row>
    <row r="12" spans="1:9" ht="23.25" thickTop="1" thickBot="1">
      <c r="B12" s="71" t="s">
        <v>141</v>
      </c>
      <c r="C12" s="45" t="str" cm="1">
        <f t="array" ref="C12">_xlfn.IFS(C11=0,"Estoque Zerado",C11&gt;=C13,"Estoque OK",1,"Rever Estoque")</f>
        <v>Estoque OK</v>
      </c>
      <c r="E12" s="75"/>
    </row>
    <row r="13" spans="1:9" ht="24.75" thickTop="1" thickBot="1">
      <c r="B13" s="72" t="s">
        <v>142</v>
      </c>
      <c r="C13" s="80">
        <f>_xlfn.XLOOKUP(C9,'Cadastros Auxiliares'!G9:G11,'Cadastros Auxiliares'!H9:H11)</f>
        <v>15</v>
      </c>
      <c r="E13" s="76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37" customFormat="1" ht="40.15" customHeight="1">
      <c r="B1" s="60" t="s">
        <v>143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>
      <c r="B2" s="41"/>
      <c r="C2" s="41"/>
      <c r="D2" s="41"/>
      <c r="E2" s="41"/>
      <c r="F2" s="41"/>
      <c r="G2" s="41"/>
    </row>
    <row r="3" spans="2:10" ht="4.5" customHeight="1" thickBot="1">
      <c r="B3" s="39"/>
      <c r="C3" s="39"/>
      <c r="D3" s="39"/>
      <c r="E3" s="39"/>
      <c r="F3" s="39"/>
      <c r="G3" s="39"/>
    </row>
    <row r="4" spans="2:10" ht="22.5" thickBot="1">
      <c r="B4" s="34" t="s">
        <v>1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5" thickBot="1">
      <c r="B5" s="51" t="s">
        <v>144</v>
      </c>
      <c r="C5" s="52" t="s">
        <v>145</v>
      </c>
      <c r="D5" s="52" t="s">
        <v>146</v>
      </c>
      <c r="E5" s="52" t="s">
        <v>147</v>
      </c>
      <c r="F5" s="52" t="s">
        <v>148</v>
      </c>
      <c r="G5" s="52" t="s">
        <v>149</v>
      </c>
      <c r="H5" s="52" t="s">
        <v>150</v>
      </c>
      <c r="I5" s="52" t="s">
        <v>151</v>
      </c>
    </row>
    <row r="7" spans="2:10" ht="15.75" thickBot="1"/>
    <row r="8" spans="2:10" ht="44.25" thickBot="1">
      <c r="B8" s="57" t="s">
        <v>152</v>
      </c>
      <c r="C8" s="58" t="s">
        <v>18</v>
      </c>
      <c r="D8" s="58" t="s">
        <v>10</v>
      </c>
      <c r="E8" s="58" t="s">
        <v>56</v>
      </c>
      <c r="G8" s="77" t="s">
        <v>4</v>
      </c>
      <c r="H8" s="78" t="s">
        <v>153</v>
      </c>
    </row>
    <row r="9" spans="2:10" ht="18.75" thickBot="1">
      <c r="B9" s="52">
        <v>1</v>
      </c>
      <c r="C9" s="56">
        <v>0</v>
      </c>
      <c r="D9" s="56">
        <v>0.1</v>
      </c>
      <c r="E9" s="59">
        <v>0</v>
      </c>
      <c r="G9" s="52" t="s">
        <v>18</v>
      </c>
      <c r="H9" s="79">
        <v>5</v>
      </c>
    </row>
    <row r="10" spans="2:10" ht="18.75" thickBot="1">
      <c r="B10" s="52">
        <v>2</v>
      </c>
      <c r="C10" s="56">
        <v>0.05</v>
      </c>
      <c r="D10" s="56">
        <v>0.15</v>
      </c>
      <c r="E10" s="59">
        <v>0.1</v>
      </c>
      <c r="G10" s="52" t="s">
        <v>10</v>
      </c>
      <c r="H10" s="79">
        <v>10</v>
      </c>
    </row>
    <row r="11" spans="2:10" ht="18.75" thickBot="1">
      <c r="B11" s="52">
        <v>3</v>
      </c>
      <c r="C11" s="56">
        <v>0.15</v>
      </c>
      <c r="D11" s="56">
        <v>0.2</v>
      </c>
      <c r="E11" s="59">
        <v>0.15</v>
      </c>
      <c r="G11" s="52" t="s">
        <v>56</v>
      </c>
      <c r="H11" s="79">
        <v>15</v>
      </c>
    </row>
    <row r="12" spans="2:10" ht="18.75" thickBot="1">
      <c r="B12" s="52">
        <v>5</v>
      </c>
      <c r="C12" s="56">
        <v>0.25</v>
      </c>
      <c r="D12" s="56">
        <v>0.25</v>
      </c>
      <c r="E12" s="59">
        <v>0.25</v>
      </c>
    </row>
    <row r="13" spans="2:10" ht="18.75" thickBot="1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25">
      <c r="B15" s="76"/>
      <c r="C15" s="76"/>
      <c r="D15" s="76"/>
      <c r="E15" s="76"/>
      <c r="F15" s="76"/>
    </row>
    <row r="16" spans="2:10" ht="23.25">
      <c r="B16" s="76"/>
      <c r="C16" s="76"/>
      <c r="D16" s="76"/>
      <c r="E16" s="76"/>
      <c r="F16" s="76"/>
    </row>
    <row r="17" spans="2:6" ht="23.25">
      <c r="B17" s="76"/>
      <c r="C17" s="76"/>
      <c r="D17" s="86"/>
      <c r="E17" s="76"/>
      <c r="F17" s="76"/>
    </row>
    <row r="18" spans="2:6" ht="23.25">
      <c r="B18" s="76"/>
      <c r="C18" s="76"/>
      <c r="D18" s="76"/>
      <c r="E18" s="76"/>
      <c r="F18" s="86"/>
    </row>
    <row r="19" spans="2:6" ht="23.25">
      <c r="B19" s="76"/>
      <c r="C19" s="76"/>
      <c r="D19" s="76"/>
      <c r="E19" s="76"/>
      <c r="F19" s="76"/>
    </row>
    <row r="20" spans="2:6" ht="23.25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N23"/>
  <sheetViews>
    <sheetView workbookViewId="0">
      <selection activeCell="F12" sqref="F12"/>
    </sheetView>
  </sheetViews>
  <sheetFormatPr defaultRowHeight="15"/>
  <cols>
    <col min="2" max="2" width="22.140625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1:14" s="37" customFormat="1" ht="40.15" customHeight="1" thickBot="1">
      <c r="B1" s="40" t="s">
        <v>154</v>
      </c>
      <c r="C1" s="40"/>
      <c r="D1" s="44"/>
      <c r="E1" s="42"/>
      <c r="F1" s="42"/>
      <c r="G1" s="42"/>
      <c r="H1" s="42"/>
      <c r="I1" s="42"/>
      <c r="J1" s="42"/>
      <c r="K1" s="42"/>
    </row>
    <row r="2" spans="1:14" ht="21.75" customHeight="1">
      <c r="B2" s="87" t="s">
        <v>2</v>
      </c>
      <c r="C2" s="89" t="s">
        <v>5</v>
      </c>
      <c r="D2" s="88" t="s">
        <v>6</v>
      </c>
      <c r="F2" s="104" t="s">
        <v>155</v>
      </c>
      <c r="G2" s="104"/>
      <c r="H2" s="104"/>
      <c r="I2" s="104"/>
      <c r="J2" s="104"/>
      <c r="K2" s="104"/>
      <c r="L2" s="104"/>
      <c r="M2" s="104"/>
      <c r="N2" s="104"/>
    </row>
    <row r="3" spans="1:14" ht="21.75" customHeight="1">
      <c r="B3" s="92" t="s">
        <v>8</v>
      </c>
      <c r="C3" s="93">
        <v>48</v>
      </c>
      <c r="D3" s="94">
        <v>65.900000000000006</v>
      </c>
      <c r="F3" s="91">
        <f>_xlfn.XLOOKUP(20,C3:C10,D3:D10,"",-1)</f>
        <v>259.89999999999998</v>
      </c>
      <c r="G3" s="91"/>
      <c r="H3" s="91"/>
      <c r="I3" s="91"/>
      <c r="J3" s="91"/>
      <c r="K3" s="91"/>
      <c r="L3" s="91"/>
      <c r="M3" s="91"/>
      <c r="N3" s="91"/>
    </row>
    <row r="4" spans="1:14" ht="21.75" customHeight="1">
      <c r="B4" s="92" t="s">
        <v>8</v>
      </c>
      <c r="C4" s="93">
        <v>17</v>
      </c>
      <c r="D4" s="94">
        <v>63.9</v>
      </c>
    </row>
    <row r="5" spans="1:14" ht="21.75" customHeight="1">
      <c r="B5" s="92" t="s">
        <v>8</v>
      </c>
      <c r="C5" s="93">
        <v>37</v>
      </c>
      <c r="D5" s="94">
        <v>70.900000000000006</v>
      </c>
      <c r="F5" s="104" t="s">
        <v>156</v>
      </c>
      <c r="G5" s="104"/>
      <c r="H5" s="104"/>
      <c r="I5" s="104"/>
      <c r="J5" s="104"/>
      <c r="K5" s="104"/>
      <c r="L5" s="104"/>
      <c r="M5" s="104"/>
      <c r="N5" s="104"/>
    </row>
    <row r="6" spans="1:14" ht="21.75" customHeight="1">
      <c r="B6" s="92" t="s">
        <v>16</v>
      </c>
      <c r="C6" s="93">
        <v>36</v>
      </c>
      <c r="D6" s="94">
        <v>145</v>
      </c>
      <c r="F6" s="91" t="str">
        <f>_xlfn.XLOOKUP(35,C3:C10,B3:B10,,-1)</f>
        <v>Calça jeans</v>
      </c>
      <c r="G6" s="91"/>
      <c r="H6" s="91"/>
      <c r="I6" s="91"/>
      <c r="J6" s="91"/>
      <c r="K6" s="91"/>
      <c r="L6" s="91"/>
      <c r="M6" s="91"/>
      <c r="N6" s="91"/>
    </row>
    <row r="7" spans="1:14" ht="21.75" customHeight="1">
      <c r="B7" s="92" t="s">
        <v>20</v>
      </c>
      <c r="C7" s="93">
        <v>19</v>
      </c>
      <c r="D7" s="94">
        <v>259.89999999999998</v>
      </c>
    </row>
    <row r="8" spans="1:14" ht="21.75" customHeight="1">
      <c r="B8" s="92" t="s">
        <v>22</v>
      </c>
      <c r="C8" s="93">
        <v>23</v>
      </c>
      <c r="D8" s="94">
        <v>39.9</v>
      </c>
      <c r="F8" s="104" t="s">
        <v>157</v>
      </c>
      <c r="G8" s="104"/>
      <c r="H8" s="104"/>
      <c r="I8" s="104"/>
      <c r="J8" s="104"/>
      <c r="K8" s="104"/>
      <c r="L8" s="104"/>
      <c r="M8" s="104"/>
      <c r="N8" s="104"/>
    </row>
    <row r="9" spans="1:14" ht="21.75" customHeight="1">
      <c r="B9" s="92" t="s">
        <v>24</v>
      </c>
      <c r="C9" s="93">
        <v>24</v>
      </c>
      <c r="D9" s="94">
        <v>85.9</v>
      </c>
      <c r="F9" s="91" t="str">
        <f>IF(_xlfn.XLOOKUP(65.9,D3:D10,B3:B10)="Bermuda","Sim","Nao")</f>
        <v>Sim</v>
      </c>
      <c r="G9" s="91"/>
      <c r="H9" s="91"/>
      <c r="I9" s="91"/>
      <c r="J9" s="91"/>
      <c r="K9" s="91"/>
      <c r="L9" s="91"/>
      <c r="M9" s="91"/>
      <c r="N9" s="91"/>
    </row>
    <row r="10" spans="1:14" ht="21.75" customHeight="1" thickBot="1">
      <c r="B10" s="95" t="s">
        <v>24</v>
      </c>
      <c r="C10" s="96">
        <v>34</v>
      </c>
      <c r="D10" s="97">
        <v>89.9</v>
      </c>
    </row>
    <row r="11" spans="1:14" ht="21.75" customHeight="1">
      <c r="F11" s="104" t="s">
        <v>158</v>
      </c>
      <c r="G11" s="104"/>
      <c r="H11" s="104"/>
      <c r="I11" s="104"/>
      <c r="J11" s="104"/>
      <c r="K11" s="104"/>
      <c r="L11" s="104"/>
      <c r="M11" s="104"/>
      <c r="N11" s="104"/>
    </row>
    <row r="12" spans="1:14" ht="21.75" customHeight="1">
      <c r="F12" s="98" t="str">
        <f>_xlfn.XLOOKUP(MAX(D3:D10),D3:D10,B3:B10)</f>
        <v>Bolsa de couro</v>
      </c>
      <c r="G12" s="91"/>
      <c r="H12" s="91"/>
      <c r="I12" s="91"/>
      <c r="J12" s="91"/>
      <c r="K12" s="91"/>
      <c r="L12" s="91"/>
      <c r="M12" s="91"/>
      <c r="N12" s="91"/>
    </row>
    <row r="13" spans="1:14" s="99" customFormat="1" ht="21.75" customHeight="1"/>
    <row r="14" spans="1:14" ht="18">
      <c r="A14" s="99"/>
      <c r="B14" s="99"/>
      <c r="C14" s="99"/>
      <c r="D14" s="99"/>
      <c r="E14" s="99"/>
      <c r="F14" s="100"/>
      <c r="G14" s="100"/>
      <c r="H14" s="100"/>
      <c r="I14" s="100"/>
      <c r="J14" s="100"/>
      <c r="K14" s="100"/>
      <c r="L14" s="100"/>
      <c r="M14" s="100"/>
      <c r="N14" s="100"/>
    </row>
    <row r="15" spans="1:14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</row>
    <row r="16" spans="1:14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</row>
    <row r="17" spans="1:14" ht="18">
      <c r="A17" s="99"/>
      <c r="B17" s="99"/>
      <c r="C17" s="99"/>
      <c r="D17" s="99"/>
      <c r="E17" s="99"/>
      <c r="F17" s="100"/>
      <c r="G17" s="100"/>
      <c r="H17" s="100"/>
      <c r="I17" s="100"/>
      <c r="J17" s="100"/>
      <c r="K17" s="100"/>
      <c r="L17" s="100"/>
      <c r="M17" s="100"/>
      <c r="N17" s="100"/>
    </row>
    <row r="18" spans="1:14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</row>
    <row r="19" spans="1:14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</row>
    <row r="20" spans="1:14" ht="18">
      <c r="A20" s="99"/>
      <c r="B20" s="99"/>
      <c r="C20" s="99"/>
      <c r="D20" s="99"/>
      <c r="E20" s="99"/>
      <c r="F20" s="100"/>
      <c r="G20" s="100"/>
      <c r="H20" s="100"/>
      <c r="I20" s="100"/>
      <c r="J20" s="100"/>
      <c r="K20" s="100"/>
      <c r="L20" s="100"/>
      <c r="M20" s="100"/>
      <c r="N20" s="100"/>
    </row>
    <row r="23" spans="1:14" ht="18">
      <c r="F23" s="90"/>
      <c r="G23" s="90"/>
      <c r="H23" s="90"/>
      <c r="I23" s="90"/>
      <c r="J23" s="90"/>
      <c r="K23" s="90"/>
      <c r="L23" s="90"/>
      <c r="M23" s="90"/>
      <c r="N23" s="90"/>
    </row>
  </sheetData>
  <sortState xmlns:xlrd2="http://schemas.microsoft.com/office/spreadsheetml/2017/richdata2" ref="B3:D10">
    <sortCondition ref="B3:B10"/>
  </sortState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tabSelected="1" workbookViewId="0">
      <selection activeCell="F12" sqref="F12"/>
    </sheetView>
  </sheetViews>
  <sheetFormatPr defaultRowHeight="15"/>
  <cols>
    <col min="2" max="2" width="22.140625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2:14" s="37" customFormat="1" ht="40.15" customHeight="1" thickBot="1">
      <c r="B1" s="40" t="s">
        <v>154</v>
      </c>
      <c r="C1" s="40"/>
      <c r="D1" s="44"/>
      <c r="E1" s="42"/>
      <c r="F1" s="42"/>
      <c r="G1" s="42"/>
      <c r="H1" s="42"/>
      <c r="I1" s="42"/>
      <c r="J1" s="42"/>
      <c r="K1" s="42"/>
    </row>
    <row r="2" spans="2:14" ht="21.75" customHeight="1">
      <c r="B2" s="87" t="s">
        <v>2</v>
      </c>
      <c r="C2" s="89" t="s">
        <v>5</v>
      </c>
      <c r="D2" s="88" t="s">
        <v>6</v>
      </c>
      <c r="F2" s="104" t="s">
        <v>155</v>
      </c>
      <c r="G2" s="104"/>
      <c r="H2" s="104"/>
      <c r="I2" s="104"/>
      <c r="J2" s="104"/>
      <c r="K2" s="104"/>
      <c r="L2" s="104"/>
      <c r="M2" s="104"/>
      <c r="N2" s="104"/>
    </row>
    <row r="3" spans="2:14" ht="21.75" customHeight="1">
      <c r="B3" s="92" t="s">
        <v>8</v>
      </c>
      <c r="C3" s="93">
        <v>17</v>
      </c>
      <c r="D3" s="94">
        <v>63.9</v>
      </c>
      <c r="F3" s="91">
        <f>VLOOKUP(20,C3:D10,2,TRUE)</f>
        <v>259.89999999999998</v>
      </c>
      <c r="G3" s="91"/>
      <c r="H3" s="91"/>
      <c r="I3" s="91"/>
      <c r="J3" s="91"/>
      <c r="K3" s="91"/>
      <c r="L3" s="91"/>
      <c r="M3" s="91"/>
      <c r="N3" s="91"/>
    </row>
    <row r="4" spans="2:14" ht="21.75" customHeight="1">
      <c r="B4" s="92" t="s">
        <v>20</v>
      </c>
      <c r="C4" s="93">
        <v>19</v>
      </c>
      <c r="D4" s="94">
        <v>259.89999999999998</v>
      </c>
    </row>
    <row r="5" spans="2:14" ht="21.75" customHeight="1">
      <c r="B5" s="92" t="s">
        <v>22</v>
      </c>
      <c r="C5" s="93">
        <v>23</v>
      </c>
      <c r="D5" s="94">
        <v>39.9</v>
      </c>
      <c r="F5" s="104" t="s">
        <v>156</v>
      </c>
      <c r="G5" s="104"/>
      <c r="H5" s="104"/>
      <c r="I5" s="104"/>
      <c r="J5" s="104"/>
      <c r="K5" s="104"/>
      <c r="L5" s="104"/>
      <c r="M5" s="104"/>
      <c r="N5" s="104"/>
    </row>
    <row r="6" spans="2:14" ht="21.75" customHeight="1">
      <c r="B6" s="92" t="s">
        <v>24</v>
      </c>
      <c r="C6" s="93">
        <v>24</v>
      </c>
      <c r="D6" s="94">
        <v>85.9</v>
      </c>
      <c r="F6" s="91" t="str">
        <f>INDEX(B3:D10, MATCH(35,C3:C10,1),1)</f>
        <v>Calça jeans</v>
      </c>
      <c r="G6" s="91"/>
      <c r="H6" s="91"/>
      <c r="I6" s="91"/>
      <c r="J6" s="91"/>
      <c r="K6" s="91"/>
      <c r="L6" s="91"/>
      <c r="M6" s="91"/>
      <c r="N6" s="91"/>
    </row>
    <row r="7" spans="2:14" ht="21.75" customHeight="1">
      <c r="B7" s="92" t="s">
        <v>24</v>
      </c>
      <c r="C7" s="93">
        <v>34</v>
      </c>
      <c r="D7" s="94">
        <v>89.9</v>
      </c>
    </row>
    <row r="8" spans="2:14" ht="21.75" customHeight="1">
      <c r="B8" s="92" t="s">
        <v>16</v>
      </c>
      <c r="C8" s="93">
        <v>36</v>
      </c>
      <c r="D8" s="94">
        <v>145</v>
      </c>
      <c r="F8" s="104" t="s">
        <v>157</v>
      </c>
      <c r="G8" s="104"/>
      <c r="H8" s="104"/>
      <c r="I8" s="104"/>
      <c r="J8" s="104"/>
      <c r="K8" s="104"/>
      <c r="L8" s="104"/>
      <c r="M8" s="104"/>
      <c r="N8" s="104"/>
    </row>
    <row r="9" spans="2:14" ht="21.75" customHeight="1">
      <c r="B9" s="92" t="s">
        <v>8</v>
      </c>
      <c r="C9" s="93">
        <v>37</v>
      </c>
      <c r="D9" s="94">
        <v>70.900000000000006</v>
      </c>
      <c r="F9" s="91" t="str">
        <f>IF(INDEX(B3:B10, MATCH(65.9,D3:D10,0))="Bermuda", "Sim", "Não")</f>
        <v>Sim</v>
      </c>
      <c r="G9" s="91"/>
      <c r="H9" s="91"/>
      <c r="I9" s="91"/>
      <c r="J9" s="91"/>
      <c r="K9" s="91"/>
      <c r="L9" s="91"/>
      <c r="M9" s="91"/>
      <c r="N9" s="91"/>
    </row>
    <row r="10" spans="2:14" ht="21.75" customHeight="1" thickBot="1">
      <c r="B10" s="95" t="s">
        <v>8</v>
      </c>
      <c r="C10" s="96">
        <v>48</v>
      </c>
      <c r="D10" s="97">
        <v>65.900000000000006</v>
      </c>
    </row>
    <row r="11" spans="2:14" ht="21.75" customHeight="1">
      <c r="F11" s="104" t="s">
        <v>158</v>
      </c>
      <c r="G11" s="104"/>
      <c r="H11" s="104"/>
      <c r="I11" s="104"/>
      <c r="J11" s="104"/>
      <c r="K11" s="104"/>
      <c r="L11" s="104"/>
      <c r="M11" s="104"/>
      <c r="N11" s="104"/>
    </row>
    <row r="12" spans="2:14" ht="21.75" customHeight="1">
      <c r="F12" s="98" t="str">
        <f>INDEX(B3:B10, MATCH(MAX(D3:D10),D3:D10,0))</f>
        <v>Bolsa de couro</v>
      </c>
      <c r="G12" s="91"/>
      <c r="H12" s="91"/>
      <c r="I12" s="91"/>
      <c r="J12" s="91"/>
      <c r="K12" s="91"/>
      <c r="L12" s="91"/>
      <c r="M12" s="91"/>
      <c r="N12" s="91"/>
    </row>
    <row r="13" spans="2:14" ht="21.75" customHeight="1"/>
    <row r="14" spans="2:14" ht="18">
      <c r="F14" s="90"/>
      <c r="G14" s="90"/>
      <c r="H14" s="90"/>
      <c r="I14" s="90"/>
      <c r="J14" s="90"/>
      <c r="K14" s="90"/>
      <c r="L14" s="90"/>
      <c r="M14" s="90"/>
      <c r="N14" s="90"/>
    </row>
    <row r="17" spans="6:14" ht="18">
      <c r="F17" s="90"/>
      <c r="G17" s="90"/>
      <c r="H17" s="90"/>
      <c r="I17" s="90"/>
      <c r="J17" s="90"/>
      <c r="K17" s="90"/>
      <c r="L17" s="90"/>
      <c r="M17" s="90"/>
      <c r="N17" s="90"/>
    </row>
    <row r="20" spans="6:14" ht="18">
      <c r="F20" s="90"/>
      <c r="G20" s="90"/>
      <c r="H20" s="90"/>
      <c r="I20" s="90"/>
      <c r="J20" s="90"/>
      <c r="K20" s="90"/>
      <c r="L20" s="90"/>
      <c r="M20" s="90"/>
      <c r="N20" s="90"/>
    </row>
    <row r="23" spans="6:14" ht="18">
      <c r="F23" s="90"/>
      <c r="G23" s="90"/>
      <c r="H23" s="90"/>
      <c r="I23" s="90"/>
      <c r="J23" s="90"/>
      <c r="K23" s="90"/>
      <c r="L23" s="90"/>
      <c r="M23" s="90"/>
      <c r="N23" s="90"/>
    </row>
  </sheetData>
  <sortState xmlns:xlrd2="http://schemas.microsoft.com/office/spreadsheetml/2017/richdata2" ref="B3:D10">
    <sortCondition ref="C3:C10"/>
  </sortState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3" customFormat="1">
      <c r="A1" s="14" t="s">
        <v>159</v>
      </c>
      <c r="B1" s="15" t="s">
        <v>160</v>
      </c>
      <c r="D1" s="14" t="s">
        <v>161</v>
      </c>
      <c r="E1" s="18" t="s">
        <v>162</v>
      </c>
      <c r="F1" s="18" t="s">
        <v>127</v>
      </c>
      <c r="G1" s="15" t="s">
        <v>121</v>
      </c>
      <c r="I1" s="21" t="s">
        <v>4</v>
      </c>
      <c r="J1" s="23" t="s">
        <v>163</v>
      </c>
      <c r="K1" s="23" t="s">
        <v>164</v>
      </c>
      <c r="L1" s="22" t="s">
        <v>127</v>
      </c>
    </row>
    <row r="2" spans="1:12">
      <c r="A2" s="3" t="s">
        <v>18</v>
      </c>
      <c r="B2" s="16" t="e">
        <f>SUMIF(#REF!,A2,TB_Vendas[Total])</f>
        <v>#REF!</v>
      </c>
      <c r="D2" s="3">
        <v>1</v>
      </c>
      <c r="E2" s="2" t="s">
        <v>165</v>
      </c>
      <c r="F2" s="6">
        <f>SUMIF(TB_Vendas[Nº],D2,TB_Vendas[Total])</f>
        <v>1750.9</v>
      </c>
      <c r="G2" s="19">
        <f>SUMIF(TB_Vendas[Nº],D2,TB_Vendas[Qtd])</f>
        <v>14</v>
      </c>
      <c r="I2" s="3" t="s">
        <v>109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>
      <c r="A3" s="3" t="s">
        <v>166</v>
      </c>
      <c r="B3" s="16" t="e">
        <f>SUMIF(#REF!,A3,TB_Vendas[Total])</f>
        <v>#REF!</v>
      </c>
      <c r="D3" s="3">
        <v>2</v>
      </c>
      <c r="E3" s="2" t="s">
        <v>167</v>
      </c>
      <c r="F3" s="6">
        <f>SUMIF(TB_Vendas[Nº],D3,TB_Vendas[Total])</f>
        <v>2974.9</v>
      </c>
      <c r="G3" s="19">
        <f>SUMIF(TB_Vendas[Nº],D3,TB_Vendas[Qtd])</f>
        <v>15</v>
      </c>
      <c r="I3" s="3" t="s">
        <v>103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.75" thickBot="1">
      <c r="A4" s="4" t="s">
        <v>10</v>
      </c>
      <c r="B4" s="17" t="e">
        <f>SUMIF(#REF!,A4,TB_Vendas[Total])</f>
        <v>#REF!</v>
      </c>
      <c r="D4" s="3">
        <v>3</v>
      </c>
      <c r="E4" s="2" t="s">
        <v>168</v>
      </c>
      <c r="F4" s="6">
        <f>SUMIF(TB_Vendas[Nº],D4,TB_Vendas[Total])</f>
        <v>3698.1</v>
      </c>
      <c r="G4" s="19">
        <f>SUMIF(TB_Vendas[Nº],D4,TB_Vendas[Qtd])</f>
        <v>26</v>
      </c>
      <c r="I4" s="4" t="s">
        <v>106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>
      <c r="D5" s="3">
        <v>4</v>
      </c>
      <c r="E5" s="2" t="s">
        <v>169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>
      <c r="D6" s="3">
        <v>5</v>
      </c>
      <c r="E6" s="2" t="s">
        <v>170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.75" thickBot="1">
      <c r="D7" s="4">
        <v>6</v>
      </c>
      <c r="E7" s="5" t="s">
        <v>171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>
      <c r="I11" s="29"/>
      <c r="J11" s="29"/>
      <c r="K11" s="29"/>
      <c r="L11" s="29"/>
    </row>
    <row r="12" spans="1:12">
      <c r="J12" s="30"/>
      <c r="K12" s="31"/>
      <c r="L12" s="8"/>
    </row>
    <row r="13" spans="1:12">
      <c r="J13" s="30"/>
      <c r="K13" s="31"/>
      <c r="L13" s="8"/>
    </row>
    <row r="14" spans="1:12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105" t="s">
        <v>172</v>
      </c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7"/>
      <c r="AQ2" s="105" t="s">
        <v>173</v>
      </c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7"/>
      <c r="BK2" s="105" t="s">
        <v>174</v>
      </c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7"/>
    </row>
    <row r="3" spans="3:80" ht="9.75" customHeight="1" thickBot="1">
      <c r="W3" s="108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  <c r="AQ3" s="108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10"/>
      <c r="BK3" s="108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10"/>
    </row>
    <row r="4" spans="3:80" ht="9.75" customHeight="1">
      <c r="W4" s="120">
        <f>COUNTA(TB_Produtos[Código])</f>
        <v>60</v>
      </c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2"/>
      <c r="AQ4" s="120">
        <f>SUM(TB_Vendas[Qtd])</f>
        <v>250</v>
      </c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2"/>
      <c r="BK4" s="129">
        <f>SUM(TB_Vendas[Total])</f>
        <v>33304.799999999988</v>
      </c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1"/>
    </row>
    <row r="5" spans="3:80" ht="9.75" customHeight="1">
      <c r="W5" s="123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5"/>
      <c r="AQ5" s="123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5"/>
      <c r="BK5" s="132"/>
      <c r="BL5" s="133"/>
      <c r="BM5" s="133"/>
      <c r="BN5" s="133"/>
      <c r="BO5" s="133"/>
      <c r="BP5" s="133"/>
      <c r="BQ5" s="133"/>
      <c r="BR5" s="133"/>
      <c r="BS5" s="133"/>
      <c r="BT5" s="133"/>
      <c r="BU5" s="133"/>
      <c r="BV5" s="133"/>
      <c r="BW5" s="133"/>
      <c r="BX5" s="133"/>
      <c r="BY5" s="133"/>
      <c r="BZ5" s="133"/>
      <c r="CA5" s="133"/>
      <c r="CB5" s="134"/>
    </row>
    <row r="6" spans="3:80" ht="9.75" customHeight="1">
      <c r="W6" s="123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5"/>
      <c r="AQ6" s="123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5"/>
      <c r="BK6" s="132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4"/>
    </row>
    <row r="7" spans="3:80" ht="9.75" customHeight="1" thickBot="1">
      <c r="W7" s="126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8"/>
      <c r="AQ7" s="126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8"/>
      <c r="BK7" s="135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7"/>
    </row>
    <row r="8" spans="3:80" ht="9.75" customHeight="1" thickBot="1"/>
    <row r="9" spans="3:80" ht="9.75" customHeight="1">
      <c r="C9" s="105" t="s">
        <v>175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7"/>
    </row>
    <row r="10" spans="3:80" ht="9.75" customHeight="1" thickBot="1">
      <c r="C10" s="108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10"/>
    </row>
    <row r="11" spans="3:80" ht="9.75" customHeight="1">
      <c r="C11" s="111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3"/>
    </row>
    <row r="12" spans="3:80" ht="9.75" customHeight="1">
      <c r="C12" s="114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6"/>
    </row>
    <row r="13" spans="3:80" ht="9.75" customHeight="1">
      <c r="C13" s="114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6"/>
    </row>
    <row r="14" spans="3:80" ht="9.75" customHeight="1">
      <c r="C14" s="114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6"/>
    </row>
    <row r="15" spans="3:80" ht="9.75" customHeight="1">
      <c r="C15" s="114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6"/>
    </row>
    <row r="16" spans="3:80" ht="9.75" customHeight="1">
      <c r="C16" s="114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6"/>
    </row>
    <row r="17" spans="3:80" ht="9.75" customHeight="1">
      <c r="C17" s="114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6"/>
    </row>
    <row r="18" spans="3:80" ht="9.75" customHeight="1">
      <c r="C18" s="114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6"/>
    </row>
    <row r="19" spans="3:80" ht="9.75" customHeight="1">
      <c r="C19" s="114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6"/>
    </row>
    <row r="20" spans="3:80" ht="9.75" customHeight="1">
      <c r="C20" s="114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6"/>
    </row>
    <row r="21" spans="3:80" ht="9.75" customHeight="1">
      <c r="C21" s="114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6"/>
    </row>
    <row r="22" spans="3:80" ht="9.75" customHeight="1">
      <c r="C22" s="114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6"/>
    </row>
    <row r="23" spans="3:80" ht="9.75" customHeight="1">
      <c r="C23" s="114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6"/>
    </row>
    <row r="24" spans="3:80" ht="9.75" customHeight="1" thickBot="1">
      <c r="C24" s="117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9"/>
    </row>
    <row r="25" spans="3:80" ht="9.75" customHeight="1" thickBot="1"/>
    <row r="26" spans="3:80" ht="9.75" customHeight="1">
      <c r="C26" s="105" t="s">
        <v>176</v>
      </c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7"/>
      <c r="AO26" s="12"/>
      <c r="AP26" s="12"/>
      <c r="AQ26" s="105" t="s">
        <v>177</v>
      </c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7"/>
    </row>
    <row r="27" spans="3:80" ht="9.75" customHeight="1" thickBot="1">
      <c r="C27" s="108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10"/>
      <c r="AO27" s="12"/>
      <c r="AP27" s="12"/>
      <c r="AQ27" s="108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10"/>
    </row>
    <row r="28" spans="3:80" ht="9.75" customHeight="1">
      <c r="C28" s="111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3"/>
      <c r="AQ28" s="111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3"/>
    </row>
    <row r="29" spans="3:80" ht="9.75" customHeight="1">
      <c r="C29" s="114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6"/>
      <c r="AQ29" s="114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A29" s="115"/>
      <c r="CB29" s="116"/>
    </row>
    <row r="30" spans="3:80" ht="9.75" customHeight="1">
      <c r="C30" s="114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6"/>
      <c r="AQ30" s="114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15"/>
      <c r="BY30" s="115"/>
      <c r="BZ30" s="115"/>
      <c r="CA30" s="115"/>
      <c r="CB30" s="116"/>
    </row>
    <row r="31" spans="3:80" ht="9.75" customHeight="1">
      <c r="C31" s="114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6"/>
      <c r="AQ31" s="114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6"/>
    </row>
    <row r="32" spans="3:80" ht="9.75" customHeight="1">
      <c r="C32" s="114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6"/>
      <c r="AQ32" s="114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  <c r="BH32" s="115"/>
      <c r="BI32" s="115"/>
      <c r="BJ32" s="115"/>
      <c r="BK32" s="115"/>
      <c r="BL32" s="115"/>
      <c r="BM32" s="115"/>
      <c r="BN32" s="115"/>
      <c r="BO32" s="115"/>
      <c r="BP32" s="115"/>
      <c r="BQ32" s="115"/>
      <c r="BR32" s="115"/>
      <c r="BS32" s="115"/>
      <c r="BT32" s="115"/>
      <c r="BU32" s="115"/>
      <c r="BV32" s="115"/>
      <c r="BW32" s="115"/>
      <c r="BX32" s="115"/>
      <c r="BY32" s="115"/>
      <c r="BZ32" s="115"/>
      <c r="CA32" s="115"/>
      <c r="CB32" s="116"/>
    </row>
    <row r="33" spans="3:80" ht="9.75" customHeight="1">
      <c r="C33" s="114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6"/>
      <c r="AQ33" s="114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  <c r="BI33" s="115"/>
      <c r="BJ33" s="115"/>
      <c r="BK33" s="115"/>
      <c r="BL33" s="115"/>
      <c r="BM33" s="115"/>
      <c r="BN33" s="115"/>
      <c r="BO33" s="115"/>
      <c r="BP33" s="115"/>
      <c r="BQ33" s="115"/>
      <c r="BR33" s="115"/>
      <c r="BS33" s="115"/>
      <c r="BT33" s="115"/>
      <c r="BU33" s="115"/>
      <c r="BV33" s="115"/>
      <c r="BW33" s="115"/>
      <c r="BX33" s="115"/>
      <c r="BY33" s="115"/>
      <c r="BZ33" s="115"/>
      <c r="CA33" s="115"/>
      <c r="CB33" s="116"/>
    </row>
    <row r="34" spans="3:80" ht="9.75" customHeight="1">
      <c r="C34" s="114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6"/>
      <c r="AQ34" s="114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5"/>
      <c r="BX34" s="115"/>
      <c r="BY34" s="115"/>
      <c r="BZ34" s="115"/>
      <c r="CA34" s="115"/>
      <c r="CB34" s="116"/>
    </row>
    <row r="35" spans="3:80" ht="9.75" customHeight="1">
      <c r="C35" s="114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6"/>
      <c r="AQ35" s="114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5"/>
      <c r="BJ35" s="115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6"/>
    </row>
    <row r="36" spans="3:80" ht="9.75" customHeight="1">
      <c r="C36" s="114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6"/>
      <c r="AQ36" s="114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  <c r="BT36" s="115"/>
      <c r="BU36" s="115"/>
      <c r="BV36" s="115"/>
      <c r="BW36" s="115"/>
      <c r="BX36" s="115"/>
      <c r="BY36" s="115"/>
      <c r="BZ36" s="115"/>
      <c r="CA36" s="115"/>
      <c r="CB36" s="116"/>
    </row>
    <row r="37" spans="3:80" ht="9.75" customHeight="1">
      <c r="C37" s="114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6"/>
      <c r="AQ37" s="114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6"/>
    </row>
    <row r="38" spans="3:80" ht="9.75" customHeight="1">
      <c r="C38" s="114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6"/>
      <c r="AQ38" s="114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6"/>
    </row>
    <row r="39" spans="3:80" ht="9.75" customHeight="1">
      <c r="C39" s="114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6"/>
      <c r="AQ39" s="114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6"/>
    </row>
    <row r="40" spans="3:80" ht="9.75" customHeight="1">
      <c r="C40" s="114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6"/>
      <c r="AQ40" s="114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  <c r="BT40" s="115"/>
      <c r="BU40" s="115"/>
      <c r="BV40" s="115"/>
      <c r="BW40" s="115"/>
      <c r="BX40" s="115"/>
      <c r="BY40" s="115"/>
      <c r="BZ40" s="115"/>
      <c r="CA40" s="115"/>
      <c r="CB40" s="116"/>
    </row>
    <row r="41" spans="3:80" ht="9.75" customHeight="1">
      <c r="C41" s="114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6"/>
      <c r="AQ41" s="114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115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  <c r="BW41" s="115"/>
      <c r="BX41" s="115"/>
      <c r="BY41" s="115"/>
      <c r="BZ41" s="115"/>
      <c r="CA41" s="115"/>
      <c r="CB41" s="116"/>
    </row>
    <row r="42" spans="3:80" ht="9.75" customHeight="1">
      <c r="C42" s="114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6"/>
      <c r="AQ42" s="114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5"/>
      <c r="BE42" s="115"/>
      <c r="BF42" s="115"/>
      <c r="BG42" s="115"/>
      <c r="BH42" s="115"/>
      <c r="BI42" s="115"/>
      <c r="BJ42" s="115"/>
      <c r="BK42" s="115"/>
      <c r="BL42" s="115"/>
      <c r="BM42" s="115"/>
      <c r="BN42" s="115"/>
      <c r="BO42" s="115"/>
      <c r="BP42" s="115"/>
      <c r="BQ42" s="115"/>
      <c r="BR42" s="115"/>
      <c r="BS42" s="115"/>
      <c r="BT42" s="115"/>
      <c r="BU42" s="115"/>
      <c r="BV42" s="115"/>
      <c r="BW42" s="115"/>
      <c r="BX42" s="115"/>
      <c r="BY42" s="115"/>
      <c r="BZ42" s="115"/>
      <c r="CA42" s="115"/>
      <c r="CB42" s="116"/>
    </row>
    <row r="43" spans="3:80" ht="9.75" customHeight="1">
      <c r="C43" s="114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6"/>
      <c r="AQ43" s="114"/>
      <c r="AR43" s="115"/>
      <c r="AS43" s="115"/>
      <c r="AT43" s="115"/>
      <c r="AU43" s="115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115"/>
      <c r="BK43" s="115"/>
      <c r="BL43" s="115"/>
      <c r="BM43" s="115"/>
      <c r="BN43" s="115"/>
      <c r="BO43" s="115"/>
      <c r="BP43" s="115"/>
      <c r="BQ43" s="115"/>
      <c r="BR43" s="115"/>
      <c r="BS43" s="115"/>
      <c r="BT43" s="115"/>
      <c r="BU43" s="115"/>
      <c r="BV43" s="115"/>
      <c r="BW43" s="115"/>
      <c r="BX43" s="115"/>
      <c r="BY43" s="115"/>
      <c r="BZ43" s="115"/>
      <c r="CA43" s="115"/>
      <c r="CB43" s="116"/>
    </row>
    <row r="44" spans="3:80" ht="9.75" customHeight="1">
      <c r="C44" s="114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6"/>
      <c r="AQ44" s="114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  <c r="BB44" s="115"/>
      <c r="BC44" s="115"/>
      <c r="BD44" s="115"/>
      <c r="BE44" s="115"/>
      <c r="BF44" s="115"/>
      <c r="BG44" s="115"/>
      <c r="BH44" s="115"/>
      <c r="BI44" s="115"/>
      <c r="BJ44" s="115"/>
      <c r="BK44" s="115"/>
      <c r="BL44" s="115"/>
      <c r="BM44" s="115"/>
      <c r="BN44" s="115"/>
      <c r="BO44" s="115"/>
      <c r="BP44" s="115"/>
      <c r="BQ44" s="115"/>
      <c r="BR44" s="115"/>
      <c r="BS44" s="115"/>
      <c r="BT44" s="115"/>
      <c r="BU44" s="115"/>
      <c r="BV44" s="115"/>
      <c r="BW44" s="115"/>
      <c r="BX44" s="115"/>
      <c r="BY44" s="115"/>
      <c r="BZ44" s="115"/>
      <c r="CA44" s="115"/>
      <c r="CB44" s="116"/>
    </row>
    <row r="45" spans="3:80" ht="9.75" customHeight="1">
      <c r="C45" s="114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6"/>
      <c r="AQ45" s="114"/>
      <c r="AR45" s="115"/>
      <c r="AS45" s="115"/>
      <c r="AT45" s="115"/>
      <c r="AU45" s="115"/>
      <c r="AV45" s="115"/>
      <c r="AW45" s="115"/>
      <c r="AX45" s="115"/>
      <c r="AY45" s="115"/>
      <c r="AZ45" s="115"/>
      <c r="BA45" s="115"/>
      <c r="BB45" s="115"/>
      <c r="BC45" s="115"/>
      <c r="BD45" s="115"/>
      <c r="BE45" s="115"/>
      <c r="BF45" s="115"/>
      <c r="BG45" s="115"/>
      <c r="BH45" s="115"/>
      <c r="BI45" s="115"/>
      <c r="BJ45" s="115"/>
      <c r="BK45" s="115"/>
      <c r="BL45" s="115"/>
      <c r="BM45" s="115"/>
      <c r="BN45" s="115"/>
      <c r="BO45" s="115"/>
      <c r="BP45" s="115"/>
      <c r="BQ45" s="115"/>
      <c r="BR45" s="115"/>
      <c r="BS45" s="115"/>
      <c r="BT45" s="115"/>
      <c r="BU45" s="115"/>
      <c r="BV45" s="115"/>
      <c r="BW45" s="115"/>
      <c r="BX45" s="115"/>
      <c r="BY45" s="115"/>
      <c r="BZ45" s="115"/>
      <c r="CA45" s="115"/>
      <c r="CB45" s="116"/>
    </row>
    <row r="46" spans="3:80" ht="9.75" customHeight="1" thickBot="1">
      <c r="C46" s="117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9"/>
      <c r="AQ46" s="117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  <c r="BR46" s="118"/>
      <c r="BS46" s="118"/>
      <c r="BT46" s="118"/>
      <c r="BU46" s="118"/>
      <c r="BV46" s="118"/>
      <c r="BW46" s="118"/>
      <c r="BX46" s="118"/>
      <c r="BY46" s="118"/>
      <c r="BZ46" s="118"/>
      <c r="CA46" s="118"/>
      <c r="CB46" s="119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Resolve Testes</dc:creator>
  <cp:keywords/>
  <dc:description/>
  <cp:lastModifiedBy/>
  <cp:revision/>
  <dcterms:created xsi:type="dcterms:W3CDTF">2023-06-02T17:54:12Z</dcterms:created>
  <dcterms:modified xsi:type="dcterms:W3CDTF">2024-05-06T23:10:18Z</dcterms:modified>
  <cp:category/>
  <cp:contentStatus/>
</cp:coreProperties>
</file>